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C:\GOBERNACION QUINDIO 2019\PAGINA WEB\AGOSTO 2019\SGTO PDD II TRIMESTRE 2019\PROGRAMACION II TRIMESTRE 2019\"/>
    </mc:Choice>
  </mc:AlternateContent>
  <bookViews>
    <workbookView xWindow="-120" yWindow="-120" windowWidth="20610" windowHeight="7335" tabRatio="946"/>
  </bookViews>
  <sheets>
    <sheet name="SGTO P. INDICATIVO" sheetId="51" r:id="rId1"/>
  </sheets>
  <externalReferences>
    <externalReference r:id="rId2"/>
    <externalReference r:id="rId3"/>
    <externalReference r:id="rId4"/>
    <externalReference r:id="rId5"/>
  </externalReferences>
  <definedNames>
    <definedName name="_1._Apoyo_con_equipos_para_la_seguridad_vial_Licenciamiento_de_software_para_comunicaciones">#REF!</definedName>
    <definedName name="_xlnm._FilterDatabase" localSheetId="0" hidden="1">'SGTO P. INDICATIVO'!$A$10:$DB$422</definedName>
    <definedName name="CODIGO_DIVIPOLA">#REF!</definedName>
    <definedName name="DboREGISTRO_LEY_617">#REF!</definedName>
    <definedName name="ññ">#REF!</definedName>
  </definedNames>
  <calcPr calcId="152511"/>
  <fileRecoveryPr autoRecover="0"/>
</workbook>
</file>

<file path=xl/calcChain.xml><?xml version="1.0" encoding="utf-8"?>
<calcChain xmlns="http://schemas.openxmlformats.org/spreadsheetml/2006/main">
  <c r="U379" i="51" l="1"/>
  <c r="BR238" i="51" l="1"/>
  <c r="BS238" i="51"/>
  <c r="BT238" i="51"/>
  <c r="BU238" i="51"/>
  <c r="BV238" i="51"/>
  <c r="CJ316" i="51" l="1"/>
  <c r="CJ315" i="51"/>
  <c r="CJ314" i="51"/>
  <c r="CJ307" i="51"/>
  <c r="CN208" i="51"/>
  <c r="CN99" i="51"/>
  <c r="CJ99" i="51"/>
  <c r="CT109" i="51"/>
  <c r="U327" i="51" l="1"/>
  <c r="U45" i="51"/>
  <c r="U61" i="51"/>
  <c r="CJ89" i="51" l="1"/>
  <c r="CJ87" i="51" l="1"/>
  <c r="CJ250" i="51" l="1"/>
  <c r="CN237" i="51" l="1"/>
  <c r="CV232" i="51"/>
  <c r="CV231" i="51"/>
  <c r="CV227" i="51"/>
  <c r="CV224" i="51"/>
  <c r="CV223" i="51"/>
  <c r="CV222" i="51"/>
  <c r="CV219" i="51"/>
  <c r="CV218" i="51"/>
  <c r="CV213" i="51"/>
  <c r="CV212" i="51"/>
  <c r="CV210" i="51"/>
  <c r="CJ208" i="51"/>
  <c r="CV204" i="51"/>
  <c r="CV202" i="51"/>
  <c r="CV198" i="51"/>
  <c r="CV191" i="51"/>
  <c r="CV190" i="51"/>
  <c r="CV187" i="51"/>
  <c r="CV186" i="51"/>
  <c r="CL413" i="51" l="1"/>
  <c r="CL416" i="51"/>
  <c r="BT192" i="51" l="1"/>
  <c r="BT189" i="51"/>
  <c r="BT99" i="51" l="1"/>
  <c r="BP99" i="51"/>
  <c r="BO101" i="51" l="1"/>
  <c r="BO108" i="51"/>
  <c r="BO111" i="51"/>
  <c r="BO120" i="51"/>
  <c r="BO131" i="51"/>
  <c r="BO136" i="51"/>
  <c r="BO139" i="51"/>
  <c r="BO145" i="51"/>
  <c r="BO152" i="51"/>
  <c r="BO155" i="51"/>
  <c r="BO157" i="51"/>
  <c r="BO159" i="51"/>
  <c r="BO163" i="51"/>
  <c r="BO167" i="51"/>
  <c r="BO169" i="51"/>
  <c r="BO172" i="51"/>
  <c r="BO174" i="51"/>
  <c r="BO178" i="51"/>
  <c r="BO184" i="51"/>
  <c r="BO189" i="51"/>
  <c r="BO192" i="51"/>
  <c r="BO197" i="51"/>
  <c r="BO201" i="51"/>
  <c r="BO205" i="51"/>
  <c r="BO211" i="51"/>
  <c r="BO214" i="51"/>
  <c r="BO217" i="51"/>
  <c r="BO221" i="51"/>
  <c r="BO226" i="51"/>
  <c r="BO229" i="51"/>
  <c r="BO234" i="51"/>
  <c r="BO236" i="51"/>
  <c r="BO238" i="51"/>
  <c r="BO241" i="51"/>
  <c r="BO245" i="51"/>
  <c r="BO247" i="51"/>
  <c r="BO251" i="51"/>
  <c r="BO254" i="51"/>
  <c r="BO258" i="51"/>
  <c r="BO257" i="51" s="1"/>
  <c r="BO263" i="51"/>
  <c r="BO266" i="51"/>
  <c r="BO269" i="51"/>
  <c r="BO271" i="51"/>
  <c r="BO275" i="51"/>
  <c r="BO279" i="51"/>
  <c r="BO282" i="51"/>
  <c r="BO285" i="51"/>
  <c r="BO288" i="51"/>
  <c r="BO290" i="51"/>
  <c r="BO292" i="51"/>
  <c r="BO301" i="51"/>
  <c r="BO304" i="51"/>
  <c r="BO306" i="51"/>
  <c r="BO308" i="51"/>
  <c r="BO313" i="51"/>
  <c r="BO317" i="51"/>
  <c r="BO320" i="51"/>
  <c r="BO319" i="51" s="1"/>
  <c r="BO335" i="51"/>
  <c r="BO340" i="51"/>
  <c r="BO346" i="51"/>
  <c r="BO350" i="51"/>
  <c r="BO354" i="51"/>
  <c r="BO360" i="51"/>
  <c r="BQ86" i="51"/>
  <c r="BQ97" i="51"/>
  <c r="BQ101" i="51"/>
  <c r="BQ108" i="51"/>
  <c r="BQ111" i="51"/>
  <c r="BQ120" i="51"/>
  <c r="BQ136" i="51"/>
  <c r="BQ139" i="51"/>
  <c r="BQ145" i="51"/>
  <c r="BQ152" i="51"/>
  <c r="BQ155" i="51"/>
  <c r="BQ157" i="51"/>
  <c r="BQ159" i="51"/>
  <c r="BQ163" i="51"/>
  <c r="BQ167" i="51"/>
  <c r="BQ169" i="51"/>
  <c r="BQ172" i="51"/>
  <c r="BQ174" i="51"/>
  <c r="BQ178" i="51"/>
  <c r="BQ184" i="51"/>
  <c r="BQ189" i="51"/>
  <c r="BQ192" i="51"/>
  <c r="BQ197" i="51"/>
  <c r="BQ201" i="51"/>
  <c r="BQ205" i="51"/>
  <c r="BQ211" i="51"/>
  <c r="BQ214" i="51"/>
  <c r="BQ217" i="51"/>
  <c r="BQ221" i="51"/>
  <c r="BQ226" i="51"/>
  <c r="BQ229" i="51"/>
  <c r="BQ234" i="51"/>
  <c r="BQ236" i="51"/>
  <c r="BQ238" i="51"/>
  <c r="BQ241" i="51"/>
  <c r="BQ245" i="51"/>
  <c r="BQ247" i="51"/>
  <c r="BQ251" i="51"/>
  <c r="BQ254" i="51"/>
  <c r="BQ258" i="51"/>
  <c r="BQ257" i="51" s="1"/>
  <c r="BQ263" i="51"/>
  <c r="BQ266" i="51"/>
  <c r="BQ269" i="51"/>
  <c r="BQ271" i="51"/>
  <c r="BQ275" i="51"/>
  <c r="BQ279" i="51"/>
  <c r="BQ282" i="51"/>
  <c r="BQ285" i="51"/>
  <c r="BQ288" i="51"/>
  <c r="BQ290" i="51"/>
  <c r="BQ292" i="51"/>
  <c r="BQ295" i="51"/>
  <c r="BQ294" i="51" s="1"/>
  <c r="BQ301" i="51"/>
  <c r="BQ304" i="51"/>
  <c r="BQ306" i="51"/>
  <c r="BQ308" i="51"/>
  <c r="BQ313" i="51"/>
  <c r="BQ317" i="51"/>
  <c r="BQ320" i="51"/>
  <c r="BQ319" i="51" s="1"/>
  <c r="BQ324" i="51"/>
  <c r="BQ330" i="51"/>
  <c r="BQ335" i="51"/>
  <c r="BQ340" i="51"/>
  <c r="BQ346" i="51"/>
  <c r="BQ354" i="51"/>
  <c r="BQ360" i="51"/>
  <c r="BS86" i="51"/>
  <c r="BS97" i="51"/>
  <c r="BS101" i="51"/>
  <c r="BS108" i="51"/>
  <c r="BS111" i="51"/>
  <c r="BS120" i="51"/>
  <c r="BS131" i="51"/>
  <c r="BS136" i="51"/>
  <c r="BS139" i="51"/>
  <c r="BS145" i="51"/>
  <c r="BS152" i="51"/>
  <c r="BS155" i="51"/>
  <c r="BS157" i="51"/>
  <c r="BS159" i="51"/>
  <c r="BS163" i="51"/>
  <c r="BS167" i="51"/>
  <c r="BS169" i="51"/>
  <c r="BS172" i="51"/>
  <c r="BS174" i="51"/>
  <c r="BS178" i="51"/>
  <c r="BS184" i="51"/>
  <c r="BS189" i="51"/>
  <c r="BS192" i="51"/>
  <c r="BS197" i="51"/>
  <c r="BS201" i="51"/>
  <c r="BS205" i="51"/>
  <c r="BS211" i="51"/>
  <c r="BS214" i="51"/>
  <c r="BS217" i="51"/>
  <c r="BS221" i="51"/>
  <c r="BS226" i="51"/>
  <c r="BS229" i="51"/>
  <c r="BS234" i="51"/>
  <c r="BS236" i="51"/>
  <c r="BS241" i="51"/>
  <c r="BS245" i="51"/>
  <c r="BS247" i="51"/>
  <c r="BS251" i="51"/>
  <c r="BS254" i="51"/>
  <c r="BS258" i="51"/>
  <c r="BS257" i="51" s="1"/>
  <c r="BS263" i="51"/>
  <c r="BS266" i="51"/>
  <c r="BS269" i="51"/>
  <c r="BS271" i="51"/>
  <c r="BS275" i="51"/>
  <c r="BS279" i="51"/>
  <c r="BS282" i="51"/>
  <c r="BS285" i="51"/>
  <c r="BS288" i="51"/>
  <c r="BS290" i="51"/>
  <c r="BS292" i="51"/>
  <c r="BS295" i="51"/>
  <c r="BS294" i="51" s="1"/>
  <c r="BS301" i="51"/>
  <c r="BS304" i="51"/>
  <c r="BS306" i="51"/>
  <c r="BS308" i="51"/>
  <c r="BS313" i="51"/>
  <c r="BS317" i="51"/>
  <c r="BS320" i="51"/>
  <c r="BS319" i="51" s="1"/>
  <c r="BS324" i="51"/>
  <c r="BS330" i="51"/>
  <c r="BS335" i="51"/>
  <c r="BS340" i="51"/>
  <c r="BS346" i="51"/>
  <c r="BS350" i="51"/>
  <c r="BS354" i="51"/>
  <c r="BS360" i="51"/>
  <c r="BU86" i="51"/>
  <c r="BU97" i="51"/>
  <c r="BU101" i="51"/>
  <c r="BU108" i="51"/>
  <c r="BU111" i="51"/>
  <c r="BU120" i="51"/>
  <c r="BU131" i="51"/>
  <c r="BU136" i="51"/>
  <c r="BU139" i="51"/>
  <c r="BU145" i="51"/>
  <c r="BU152" i="51"/>
  <c r="BU155" i="51"/>
  <c r="BU157" i="51"/>
  <c r="BU159" i="51"/>
  <c r="BU163" i="51"/>
  <c r="BU167" i="51"/>
  <c r="BU169" i="51"/>
  <c r="BU172" i="51"/>
  <c r="BU174" i="51"/>
  <c r="BU178" i="51"/>
  <c r="BU184" i="51"/>
  <c r="BU189" i="51"/>
  <c r="BU192" i="51"/>
  <c r="BU197" i="51"/>
  <c r="BU201" i="51"/>
  <c r="BU205" i="51"/>
  <c r="BU211" i="51"/>
  <c r="BU214" i="51"/>
  <c r="BU217" i="51"/>
  <c r="BU221" i="51"/>
  <c r="BU226" i="51"/>
  <c r="BU229" i="51"/>
  <c r="BU234" i="51"/>
  <c r="BU236" i="51"/>
  <c r="BU241" i="51"/>
  <c r="BU245" i="51"/>
  <c r="BU247" i="51"/>
  <c r="BU251" i="51"/>
  <c r="BU254" i="51"/>
  <c r="BU258" i="51"/>
  <c r="BU257" i="51" s="1"/>
  <c r="BU263" i="51"/>
  <c r="BU266" i="51"/>
  <c r="BU269" i="51"/>
  <c r="BU271" i="51"/>
  <c r="BU275" i="51"/>
  <c r="BU279" i="51"/>
  <c r="BU282" i="51"/>
  <c r="BU285" i="51"/>
  <c r="BU288" i="51"/>
  <c r="BU290" i="51"/>
  <c r="BU292" i="51"/>
  <c r="BU295" i="51"/>
  <c r="BU294" i="51" s="1"/>
  <c r="BU301" i="51"/>
  <c r="BU304" i="51"/>
  <c r="BU306" i="51"/>
  <c r="BU308" i="51"/>
  <c r="BU313" i="51"/>
  <c r="BU317" i="51"/>
  <c r="BU320" i="51"/>
  <c r="BU319" i="51" s="1"/>
  <c r="BU324" i="51"/>
  <c r="BU330" i="51"/>
  <c r="BU335" i="51"/>
  <c r="BU340" i="51"/>
  <c r="BU346" i="51"/>
  <c r="BU350" i="51"/>
  <c r="BU354" i="51"/>
  <c r="BU360" i="51"/>
  <c r="BW86" i="51"/>
  <c r="BW97" i="51"/>
  <c r="BW101" i="51"/>
  <c r="BW108" i="51"/>
  <c r="BW111" i="51"/>
  <c r="BW120" i="51"/>
  <c r="BW131" i="51"/>
  <c r="BW136" i="51"/>
  <c r="BW139" i="51"/>
  <c r="BW145" i="51"/>
  <c r="BW152" i="51"/>
  <c r="BW155" i="51"/>
  <c r="BW157" i="51"/>
  <c r="BW159" i="51"/>
  <c r="BW163" i="51"/>
  <c r="BW167" i="51"/>
  <c r="BW169" i="51"/>
  <c r="BW172" i="51"/>
  <c r="BW174" i="51"/>
  <c r="BW178" i="51"/>
  <c r="BW184" i="51"/>
  <c r="BW189" i="51"/>
  <c r="BW192" i="51"/>
  <c r="BW197" i="51"/>
  <c r="BW201" i="51"/>
  <c r="BW205" i="51"/>
  <c r="BW211" i="51"/>
  <c r="BW214" i="51"/>
  <c r="BW217" i="51"/>
  <c r="BW221" i="51"/>
  <c r="BW226" i="51"/>
  <c r="BW229" i="51"/>
  <c r="BW234" i="51"/>
  <c r="BW236" i="51"/>
  <c r="BW238" i="51"/>
  <c r="BW241" i="51"/>
  <c r="BW245" i="51"/>
  <c r="BW247" i="51"/>
  <c r="BW251" i="51"/>
  <c r="BW254" i="51"/>
  <c r="BW258" i="51"/>
  <c r="BW257" i="51" s="1"/>
  <c r="BW263" i="51"/>
  <c r="BW266" i="51"/>
  <c r="BW269" i="51"/>
  <c r="BW271" i="51"/>
  <c r="BW275" i="51"/>
  <c r="BW279" i="51"/>
  <c r="BW282" i="51"/>
  <c r="BW285" i="51"/>
  <c r="BW288" i="51"/>
  <c r="BW290" i="51"/>
  <c r="BW292" i="51"/>
  <c r="BW295" i="51"/>
  <c r="BW294" i="51" s="1"/>
  <c r="BW301" i="51"/>
  <c r="BW304" i="51"/>
  <c r="BW306" i="51"/>
  <c r="BW308" i="51"/>
  <c r="BW313" i="51"/>
  <c r="BW317" i="51"/>
  <c r="BW320" i="51"/>
  <c r="BW319" i="51" s="1"/>
  <c r="BW324" i="51"/>
  <c r="BW330" i="51"/>
  <c r="BW335" i="51"/>
  <c r="BW340" i="51"/>
  <c r="BW346" i="51"/>
  <c r="BW350" i="51"/>
  <c r="BW354" i="51"/>
  <c r="BW360" i="51"/>
  <c r="BY86" i="51"/>
  <c r="BY97" i="51"/>
  <c r="BY101" i="51"/>
  <c r="BY108" i="51"/>
  <c r="BY111" i="51"/>
  <c r="BY120" i="51"/>
  <c r="BY131" i="51"/>
  <c r="BY136" i="51"/>
  <c r="BY139" i="51"/>
  <c r="BY145" i="51"/>
  <c r="BY152" i="51"/>
  <c r="BY155" i="51"/>
  <c r="BY157" i="51"/>
  <c r="BY159" i="51"/>
  <c r="BY163" i="51"/>
  <c r="BY167" i="51"/>
  <c r="BY169" i="51"/>
  <c r="BY172" i="51"/>
  <c r="BY174" i="51"/>
  <c r="BY178" i="51"/>
  <c r="BY184" i="51"/>
  <c r="BY189" i="51"/>
  <c r="BY192" i="51"/>
  <c r="BY197" i="51"/>
  <c r="BY201" i="51"/>
  <c r="BY205" i="51"/>
  <c r="BY211" i="51"/>
  <c r="BY214" i="51"/>
  <c r="BY217" i="51"/>
  <c r="BY221" i="51"/>
  <c r="BY226" i="51"/>
  <c r="BY229" i="51"/>
  <c r="BY234" i="51"/>
  <c r="BY236" i="51"/>
  <c r="BY238" i="51"/>
  <c r="BY241" i="51"/>
  <c r="BY245" i="51"/>
  <c r="BY247" i="51"/>
  <c r="BY251" i="51"/>
  <c r="BY254" i="51"/>
  <c r="BY258" i="51"/>
  <c r="BY257" i="51" s="1"/>
  <c r="BY263" i="51"/>
  <c r="BY266" i="51"/>
  <c r="BY269" i="51"/>
  <c r="BY271" i="51"/>
  <c r="BY275" i="51"/>
  <c r="BY279" i="51"/>
  <c r="BY282" i="51"/>
  <c r="BY285" i="51"/>
  <c r="BY288" i="51"/>
  <c r="BY290" i="51"/>
  <c r="BY292" i="51"/>
  <c r="BY295" i="51"/>
  <c r="BY294" i="51" s="1"/>
  <c r="BY301" i="51"/>
  <c r="BY304" i="51"/>
  <c r="BY306" i="51"/>
  <c r="BY308" i="51"/>
  <c r="BY313" i="51"/>
  <c r="BY317" i="51"/>
  <c r="BY320" i="51"/>
  <c r="BY319" i="51" s="1"/>
  <c r="BY324" i="51"/>
  <c r="BY330" i="51"/>
  <c r="BY335" i="51"/>
  <c r="BY340" i="51"/>
  <c r="BY346" i="51"/>
  <c r="BY350" i="51"/>
  <c r="BY354" i="51"/>
  <c r="BY360" i="51"/>
  <c r="CA86" i="51"/>
  <c r="CA97" i="51"/>
  <c r="CA101" i="51"/>
  <c r="CA108" i="51"/>
  <c r="CA111" i="51"/>
  <c r="CA120" i="51"/>
  <c r="CA131" i="51"/>
  <c r="CA136" i="51"/>
  <c r="CA139" i="51"/>
  <c r="CA145" i="51"/>
  <c r="CA152" i="51"/>
  <c r="CA155" i="51"/>
  <c r="CA157" i="51"/>
  <c r="CA159" i="51"/>
  <c r="CA163" i="51"/>
  <c r="CA167" i="51"/>
  <c r="CA169" i="51"/>
  <c r="CA172" i="51"/>
  <c r="CA174" i="51"/>
  <c r="CA178" i="51"/>
  <c r="CA184" i="51"/>
  <c r="CA189" i="51"/>
  <c r="CA192" i="51"/>
  <c r="CA197" i="51"/>
  <c r="CA201" i="51"/>
  <c r="CA205" i="51"/>
  <c r="CA211" i="51"/>
  <c r="CA214" i="51"/>
  <c r="CA217" i="51"/>
  <c r="CA221" i="51"/>
  <c r="CA226" i="51"/>
  <c r="CA229" i="51"/>
  <c r="CA234" i="51"/>
  <c r="CA236" i="51"/>
  <c r="CA238" i="51"/>
  <c r="CA241" i="51"/>
  <c r="CA245" i="51"/>
  <c r="CA247" i="51"/>
  <c r="CA251" i="51"/>
  <c r="CA254" i="51"/>
  <c r="CA258" i="51"/>
  <c r="CA257" i="51" s="1"/>
  <c r="CA263" i="51"/>
  <c r="CA266" i="51"/>
  <c r="CA269" i="51"/>
  <c r="CA271" i="51"/>
  <c r="CA275" i="51"/>
  <c r="CA279" i="51"/>
  <c r="CA282" i="51"/>
  <c r="CA285" i="51"/>
  <c r="CA288" i="51"/>
  <c r="CA290" i="51"/>
  <c r="CA292" i="51"/>
  <c r="CA295" i="51"/>
  <c r="CA294" i="51" s="1"/>
  <c r="CA301" i="51"/>
  <c r="CA304" i="51"/>
  <c r="CA306" i="51"/>
  <c r="CA308" i="51"/>
  <c r="CA313" i="51"/>
  <c r="CA317" i="51"/>
  <c r="CA320" i="51"/>
  <c r="CA319" i="51" s="1"/>
  <c r="CA324" i="51"/>
  <c r="CA330" i="51"/>
  <c r="CA335" i="51"/>
  <c r="CA340" i="51"/>
  <c r="CA346" i="51"/>
  <c r="CA350" i="51"/>
  <c r="CA354" i="51"/>
  <c r="CA360" i="51"/>
  <c r="CC86" i="51"/>
  <c r="CC97" i="51"/>
  <c r="CC101" i="51"/>
  <c r="CC108" i="51"/>
  <c r="CC111" i="51"/>
  <c r="CC131" i="51"/>
  <c r="CC136" i="51"/>
  <c r="CC139" i="51"/>
  <c r="CC145" i="51"/>
  <c r="CC152" i="51"/>
  <c r="CC155" i="51"/>
  <c r="CC157" i="51"/>
  <c r="CC159" i="51"/>
  <c r="CC163" i="51"/>
  <c r="CC167" i="51"/>
  <c r="CC169" i="51"/>
  <c r="CC172" i="51"/>
  <c r="CC174" i="51"/>
  <c r="CC178" i="51"/>
  <c r="CC184" i="51"/>
  <c r="CC189" i="51"/>
  <c r="CC192" i="51"/>
  <c r="CC197" i="51"/>
  <c r="CC201" i="51"/>
  <c r="CC205" i="51"/>
  <c r="CC211" i="51"/>
  <c r="CC214" i="51"/>
  <c r="CC217" i="51"/>
  <c r="CC221" i="51"/>
  <c r="CC226" i="51"/>
  <c r="CC229" i="51"/>
  <c r="CC234" i="51"/>
  <c r="CC236" i="51"/>
  <c r="CC238" i="51"/>
  <c r="CC241" i="51"/>
  <c r="CC245" i="51"/>
  <c r="CC247" i="51"/>
  <c r="CC251" i="51"/>
  <c r="CC254" i="51"/>
  <c r="CC258" i="51"/>
  <c r="CC257" i="51" s="1"/>
  <c r="CC263" i="51"/>
  <c r="CC266" i="51"/>
  <c r="CC269" i="51"/>
  <c r="CC271" i="51"/>
  <c r="CC275" i="51"/>
  <c r="CC279" i="51"/>
  <c r="CC282" i="51"/>
  <c r="CC285" i="51"/>
  <c r="CC288" i="51"/>
  <c r="CC290" i="51"/>
  <c r="CC292" i="51"/>
  <c r="CC295" i="51"/>
  <c r="CC294" i="51" s="1"/>
  <c r="CC301" i="51"/>
  <c r="CC304" i="51"/>
  <c r="CC306" i="51"/>
  <c r="CC308" i="51"/>
  <c r="CC313" i="51"/>
  <c r="CC317" i="51"/>
  <c r="CC320" i="51"/>
  <c r="CC319" i="51" s="1"/>
  <c r="CC324" i="51"/>
  <c r="CC330" i="51"/>
  <c r="CC335" i="51"/>
  <c r="CC340" i="51"/>
  <c r="CC346" i="51"/>
  <c r="CC350" i="51"/>
  <c r="CC354" i="51"/>
  <c r="CC360" i="51"/>
  <c r="CD86" i="51"/>
  <c r="CD97" i="51"/>
  <c r="CD101" i="51"/>
  <c r="CD108" i="51"/>
  <c r="CD111" i="51"/>
  <c r="CD120" i="51"/>
  <c r="CD131" i="51"/>
  <c r="CD136" i="51"/>
  <c r="CD139" i="51"/>
  <c r="CD145" i="51"/>
  <c r="CD152" i="51"/>
  <c r="CD155" i="51"/>
  <c r="CD157" i="51"/>
  <c r="CD159" i="51"/>
  <c r="CD163" i="51"/>
  <c r="CD167" i="51"/>
  <c r="CD169" i="51"/>
  <c r="CD172" i="51"/>
  <c r="CD174" i="51"/>
  <c r="CD178" i="51"/>
  <c r="CD184" i="51"/>
  <c r="CD189" i="51"/>
  <c r="CD192" i="51"/>
  <c r="CD197" i="51"/>
  <c r="CD201" i="51"/>
  <c r="CD205" i="51"/>
  <c r="CD211" i="51"/>
  <c r="CD214" i="51"/>
  <c r="CD217" i="51"/>
  <c r="CD221" i="51"/>
  <c r="CD226" i="51"/>
  <c r="CD229" i="51"/>
  <c r="CD234" i="51"/>
  <c r="CD236" i="51"/>
  <c r="CD238" i="51"/>
  <c r="CD241" i="51"/>
  <c r="CD245" i="51"/>
  <c r="CD247" i="51"/>
  <c r="CD251" i="51"/>
  <c r="CD254" i="51"/>
  <c r="CD258" i="51"/>
  <c r="CD257" i="51" s="1"/>
  <c r="CD263" i="51"/>
  <c r="CD266" i="51"/>
  <c r="CD269" i="51"/>
  <c r="CD271" i="51"/>
  <c r="CD275" i="51"/>
  <c r="CD279" i="51"/>
  <c r="CD282" i="51"/>
  <c r="CD285" i="51"/>
  <c r="CD288" i="51"/>
  <c r="CD290" i="51"/>
  <c r="CD292" i="51"/>
  <c r="CD295" i="51"/>
  <c r="CD294" i="51" s="1"/>
  <c r="CD301" i="51"/>
  <c r="CD304" i="51"/>
  <c r="CD306" i="51"/>
  <c r="CD308" i="51"/>
  <c r="CD313" i="51"/>
  <c r="CD317" i="51"/>
  <c r="CD320" i="51"/>
  <c r="CD319" i="51" s="1"/>
  <c r="CD324" i="51"/>
  <c r="CD330" i="51"/>
  <c r="CD335" i="51"/>
  <c r="CD340" i="51"/>
  <c r="CD346" i="51"/>
  <c r="CD350" i="51"/>
  <c r="CD354" i="51"/>
  <c r="CD360" i="51"/>
  <c r="CE83" i="51"/>
  <c r="CE84" i="51"/>
  <c r="CE85" i="51"/>
  <c r="CE87" i="51"/>
  <c r="CE88" i="51"/>
  <c r="CE90" i="51"/>
  <c r="CE91" i="51"/>
  <c r="CE92" i="51"/>
  <c r="CE93" i="51"/>
  <c r="CE94" i="51"/>
  <c r="CE99" i="51"/>
  <c r="CE102" i="51"/>
  <c r="CE103" i="51"/>
  <c r="CE104" i="51"/>
  <c r="CE105" i="51"/>
  <c r="CE106" i="51"/>
  <c r="CE107" i="51"/>
  <c r="CE109" i="51"/>
  <c r="CE108" i="51" s="1"/>
  <c r="CE112" i="51"/>
  <c r="CE113" i="51"/>
  <c r="CE114" i="51"/>
  <c r="CE115" i="51"/>
  <c r="CE116" i="51"/>
  <c r="CE117" i="51"/>
  <c r="CE118" i="51"/>
  <c r="CE119" i="51"/>
  <c r="CE121" i="51"/>
  <c r="CE122" i="51"/>
  <c r="CE123" i="51"/>
  <c r="CE124" i="51"/>
  <c r="CE125" i="51"/>
  <c r="CE126" i="51"/>
  <c r="CE127" i="51"/>
  <c r="CE129" i="51"/>
  <c r="CE130" i="51"/>
  <c r="CE132" i="51"/>
  <c r="CE133" i="51"/>
  <c r="CE135" i="51"/>
  <c r="CE137" i="51"/>
  <c r="CE136" i="51" s="1"/>
  <c r="CE140" i="51"/>
  <c r="CE141" i="51"/>
  <c r="CE142" i="51"/>
  <c r="CE143" i="51"/>
  <c r="CE144" i="51"/>
  <c r="CE146" i="51"/>
  <c r="CE147" i="51"/>
  <c r="CE148" i="51"/>
  <c r="CE149" i="51"/>
  <c r="CE150" i="51"/>
  <c r="CE153" i="51"/>
  <c r="CE154" i="51"/>
  <c r="CE156" i="51"/>
  <c r="CE155" i="51" s="1"/>
  <c r="CE158" i="51"/>
  <c r="CE157" i="51" s="1"/>
  <c r="CE160" i="51"/>
  <c r="CE161" i="51"/>
  <c r="CE164" i="51"/>
  <c r="CE165" i="51"/>
  <c r="CE166" i="51"/>
  <c r="CE168" i="51"/>
  <c r="CE167" i="51" s="1"/>
  <c r="CE170" i="51"/>
  <c r="CE169" i="51" s="1"/>
  <c r="CE173" i="51"/>
  <c r="CE172" i="51" s="1"/>
  <c r="CE175" i="51"/>
  <c r="CE176" i="51"/>
  <c r="CE179" i="51"/>
  <c r="CE180" i="51"/>
  <c r="CE181" i="51"/>
  <c r="CE182" i="51"/>
  <c r="CE183" i="51"/>
  <c r="CE185" i="51"/>
  <c r="CE186" i="51"/>
  <c r="CE187" i="51"/>
  <c r="CE190" i="51"/>
  <c r="CE191" i="51"/>
  <c r="CE193" i="51"/>
  <c r="CE194" i="51"/>
  <c r="CE195" i="51"/>
  <c r="CE196" i="51"/>
  <c r="CE198" i="51"/>
  <c r="CE199" i="51"/>
  <c r="CE200" i="51"/>
  <c r="CE202" i="51"/>
  <c r="CE203" i="51"/>
  <c r="CE204" i="51"/>
  <c r="CE206" i="51"/>
  <c r="CE207" i="51"/>
  <c r="CE208" i="51"/>
  <c r="CE209" i="51"/>
  <c r="CE210" i="51"/>
  <c r="CE212" i="51"/>
  <c r="CE213" i="51"/>
  <c r="CE215" i="51"/>
  <c r="CE216" i="51"/>
  <c r="CE218" i="51"/>
  <c r="CE219" i="51"/>
  <c r="CE220" i="51"/>
  <c r="CE222" i="51"/>
  <c r="CE223" i="51"/>
  <c r="CE224" i="51"/>
  <c r="CE225" i="51"/>
  <c r="CE227" i="51"/>
  <c r="CE228" i="51"/>
  <c r="CE230" i="51"/>
  <c r="CE231" i="51"/>
  <c r="CE232" i="51"/>
  <c r="CE235" i="51"/>
  <c r="CE234" i="51" s="1"/>
  <c r="CE237" i="51"/>
  <c r="CE236" i="51" s="1"/>
  <c r="CE239" i="51"/>
  <c r="CE238" i="51" s="1"/>
  <c r="CE242" i="51"/>
  <c r="CE243" i="51"/>
  <c r="CE244" i="51"/>
  <c r="CE246" i="51"/>
  <c r="CE245" i="51" s="1"/>
  <c r="CE248" i="51"/>
  <c r="CE249" i="51"/>
  <c r="CE250" i="51"/>
  <c r="CE252" i="51"/>
  <c r="CE253" i="51"/>
  <c r="CE255" i="51"/>
  <c r="CE256" i="51"/>
  <c r="CE259" i="51"/>
  <c r="CE260" i="51"/>
  <c r="CE261" i="51"/>
  <c r="CE264" i="51"/>
  <c r="CE265" i="51"/>
  <c r="CE267" i="51"/>
  <c r="CE266" i="51" s="1"/>
  <c r="CE270" i="51"/>
  <c r="CE269" i="51" s="1"/>
  <c r="CE272" i="51"/>
  <c r="CE273" i="51"/>
  <c r="CE274" i="51"/>
  <c r="CE276" i="51"/>
  <c r="CE277" i="51"/>
  <c r="CE278" i="51"/>
  <c r="CE280" i="51"/>
  <c r="CE279" i="51" s="1"/>
  <c r="CE283" i="51"/>
  <c r="CE284" i="51"/>
  <c r="CE286" i="51"/>
  <c r="CE287" i="51"/>
  <c r="CE289" i="51"/>
  <c r="CE288" i="51" s="1"/>
  <c r="CE291" i="51"/>
  <c r="CE290" i="51" s="1"/>
  <c r="CE293" i="51"/>
  <c r="CE292" i="51" s="1"/>
  <c r="CE296" i="51"/>
  <c r="CE297" i="51"/>
  <c r="CE302" i="51"/>
  <c r="CE303" i="51"/>
  <c r="CE305" i="51"/>
  <c r="CE304" i="51" s="1"/>
  <c r="CE307" i="51"/>
  <c r="CE306" i="51" s="1"/>
  <c r="CE309" i="51"/>
  <c r="CE310" i="51"/>
  <c r="CE311" i="51"/>
  <c r="CE314" i="51"/>
  <c r="CE315" i="51"/>
  <c r="CE316" i="51"/>
  <c r="CE318" i="51"/>
  <c r="CE317" i="51" s="1"/>
  <c r="CE321" i="51"/>
  <c r="CE320" i="51" s="1"/>
  <c r="CE319" i="51" s="1"/>
  <c r="CE326" i="51"/>
  <c r="CE327" i="51"/>
  <c r="CE328" i="51"/>
  <c r="CE331" i="51"/>
  <c r="CE332" i="51"/>
  <c r="CE334" i="51"/>
  <c r="CE336" i="51"/>
  <c r="CE337" i="51"/>
  <c r="CE338" i="51"/>
  <c r="CE341" i="51"/>
  <c r="CE342" i="51"/>
  <c r="CE343" i="51"/>
  <c r="CE344" i="51"/>
  <c r="CE345" i="51"/>
  <c r="CE347" i="51"/>
  <c r="CE348" i="51"/>
  <c r="CE349" i="51"/>
  <c r="CE351" i="51"/>
  <c r="CE355" i="51"/>
  <c r="CE356" i="51"/>
  <c r="CE357" i="51"/>
  <c r="CE358" i="51"/>
  <c r="CE359" i="51"/>
  <c r="CE361" i="51"/>
  <c r="CE362" i="51"/>
  <c r="BQ370" i="51"/>
  <c r="BQ374" i="51"/>
  <c r="BQ381" i="51"/>
  <c r="BQ384" i="51"/>
  <c r="BQ410" i="51"/>
  <c r="BS370" i="51"/>
  <c r="BS374" i="51"/>
  <c r="BS381" i="51"/>
  <c r="BS384" i="51"/>
  <c r="BS404" i="51"/>
  <c r="BS410" i="51"/>
  <c r="BU370" i="51"/>
  <c r="BU374" i="51"/>
  <c r="BU381" i="51"/>
  <c r="BU384" i="51"/>
  <c r="BU404" i="51"/>
  <c r="BU410" i="51"/>
  <c r="BW370" i="51"/>
  <c r="BW374" i="51"/>
  <c r="BW381" i="51"/>
  <c r="BW384" i="51"/>
  <c r="BW404" i="51"/>
  <c r="BW410" i="51"/>
  <c r="BY370" i="51"/>
  <c r="BY374" i="51"/>
  <c r="BY381" i="51"/>
  <c r="BY384" i="51"/>
  <c r="BY404" i="51"/>
  <c r="BY410" i="51"/>
  <c r="CA370" i="51"/>
  <c r="CA374" i="51"/>
  <c r="CA381" i="51"/>
  <c r="CA384" i="51"/>
  <c r="CA404" i="51"/>
  <c r="CA410" i="51"/>
  <c r="CC370" i="51"/>
  <c r="CC374" i="51"/>
  <c r="CC381" i="51"/>
  <c r="CC384" i="51"/>
  <c r="CC404" i="51"/>
  <c r="CC410" i="51"/>
  <c r="CD370" i="51"/>
  <c r="CD374" i="51"/>
  <c r="CD381" i="51"/>
  <c r="CD384" i="51"/>
  <c r="CD404" i="51"/>
  <c r="CD410" i="51"/>
  <c r="CE366" i="51"/>
  <c r="CE367" i="51"/>
  <c r="CE368" i="51"/>
  <c r="CE371" i="51"/>
  <c r="CE372" i="51"/>
  <c r="CE375" i="51"/>
  <c r="CE376" i="51"/>
  <c r="CE377" i="51"/>
  <c r="CE378" i="51"/>
  <c r="CE379" i="51"/>
  <c r="CE380" i="51"/>
  <c r="CE382" i="51"/>
  <c r="CE381" i="51" s="1"/>
  <c r="CE385" i="51"/>
  <c r="CE386" i="51"/>
  <c r="CE387" i="51"/>
  <c r="CE388" i="51"/>
  <c r="CE389" i="51"/>
  <c r="CE390" i="51"/>
  <c r="CE391" i="51"/>
  <c r="CE392" i="51"/>
  <c r="CE393" i="51"/>
  <c r="CE394" i="51"/>
  <c r="CE395" i="51"/>
  <c r="CE396" i="51"/>
  <c r="CE397" i="51"/>
  <c r="CE398" i="51"/>
  <c r="CE399" i="51"/>
  <c r="CE400" i="51"/>
  <c r="CE401" i="51"/>
  <c r="CE402" i="51"/>
  <c r="CE403" i="51"/>
  <c r="CE405" i="51"/>
  <c r="CE406" i="51"/>
  <c r="CE407" i="51"/>
  <c r="CE408" i="51"/>
  <c r="CE411" i="51"/>
  <c r="CE412" i="51"/>
  <c r="CE413" i="51"/>
  <c r="CE414" i="51"/>
  <c r="CE415" i="51"/>
  <c r="CE416" i="51"/>
  <c r="CE417" i="51"/>
  <c r="CE418" i="51"/>
  <c r="CE419" i="51"/>
  <c r="CE420" i="51"/>
  <c r="CF405" i="51"/>
  <c r="CF406" i="51"/>
  <c r="CF407" i="51"/>
  <c r="CF408" i="51"/>
  <c r="CF409" i="51"/>
  <c r="CF413" i="51"/>
  <c r="CF415" i="51"/>
  <c r="CF416" i="51"/>
  <c r="CF417" i="51"/>
  <c r="CF367" i="51"/>
  <c r="CF368" i="51"/>
  <c r="CF369" i="51"/>
  <c r="CF371" i="51"/>
  <c r="CF372" i="51"/>
  <c r="CF375" i="51"/>
  <c r="CF376" i="51"/>
  <c r="CF377" i="51"/>
  <c r="CF378" i="51"/>
  <c r="CF379" i="51"/>
  <c r="CF380" i="51"/>
  <c r="CF382" i="51"/>
  <c r="CF381" i="51" s="1"/>
  <c r="CF385" i="51"/>
  <c r="CF386" i="51"/>
  <c r="CF387" i="51"/>
  <c r="CF388" i="51"/>
  <c r="CF389" i="51"/>
  <c r="CF390" i="51"/>
  <c r="CF391" i="51"/>
  <c r="CF392" i="51"/>
  <c r="CF393" i="51"/>
  <c r="CF394" i="51"/>
  <c r="CF395" i="51"/>
  <c r="CF396" i="51"/>
  <c r="CF397" i="51"/>
  <c r="CF398" i="51"/>
  <c r="CF399" i="51"/>
  <c r="CF400" i="51"/>
  <c r="CF401" i="51"/>
  <c r="CF402" i="51"/>
  <c r="CF403" i="51"/>
  <c r="CF418" i="51"/>
  <c r="CF419" i="51"/>
  <c r="CF420" i="51"/>
  <c r="CF264" i="51"/>
  <c r="CF265" i="51"/>
  <c r="CF270" i="51"/>
  <c r="CF269" i="51" s="1"/>
  <c r="CF272" i="51"/>
  <c r="CF267" i="51"/>
  <c r="CF266" i="51" s="1"/>
  <c r="CF273" i="51"/>
  <c r="CF274" i="51"/>
  <c r="CF276" i="51"/>
  <c r="CF277" i="51"/>
  <c r="CF278" i="51"/>
  <c r="CF280" i="51"/>
  <c r="CF279" i="51" s="1"/>
  <c r="CF283" i="51"/>
  <c r="CF284" i="51"/>
  <c r="CF286" i="51"/>
  <c r="CF287" i="51"/>
  <c r="CF289" i="51"/>
  <c r="CF288" i="51" s="1"/>
  <c r="CF291" i="51"/>
  <c r="CF290" i="51" s="1"/>
  <c r="CF293" i="51"/>
  <c r="CF292" i="51" s="1"/>
  <c r="CF296" i="51"/>
  <c r="CF297" i="51"/>
  <c r="CF298" i="51"/>
  <c r="CF299" i="51"/>
  <c r="CF302" i="51"/>
  <c r="CF303" i="51"/>
  <c r="CF305" i="51"/>
  <c r="CF304" i="51" s="1"/>
  <c r="CF307" i="51"/>
  <c r="CF306" i="51" s="1"/>
  <c r="CF309" i="51"/>
  <c r="CF310" i="51"/>
  <c r="CF311" i="51"/>
  <c r="CF314" i="51"/>
  <c r="CF315" i="51"/>
  <c r="CF316" i="51"/>
  <c r="CF318" i="51"/>
  <c r="CF317" i="51" s="1"/>
  <c r="CF321" i="51"/>
  <c r="CF320" i="51" s="1"/>
  <c r="CF319" i="51" s="1"/>
  <c r="CF325" i="51"/>
  <c r="CF326" i="51"/>
  <c r="CF327" i="51"/>
  <c r="CF328" i="51"/>
  <c r="CF329" i="51"/>
  <c r="CF331" i="51"/>
  <c r="CF332" i="51"/>
  <c r="CF333" i="51"/>
  <c r="CF334" i="51"/>
  <c r="CF336" i="51"/>
  <c r="CF337" i="51"/>
  <c r="CF338" i="51"/>
  <c r="CF341" i="51"/>
  <c r="CF342" i="51"/>
  <c r="CF343" i="51"/>
  <c r="CF344" i="51"/>
  <c r="CF345" i="51"/>
  <c r="CF347" i="51"/>
  <c r="CF348" i="51"/>
  <c r="CF349" i="51"/>
  <c r="CF351" i="51"/>
  <c r="CF352" i="51"/>
  <c r="CF355" i="51"/>
  <c r="CF356" i="51"/>
  <c r="CF357" i="51"/>
  <c r="CF358" i="51"/>
  <c r="CF359" i="51"/>
  <c r="CF361" i="51"/>
  <c r="CF362" i="51"/>
  <c r="CF38" i="51"/>
  <c r="CF39" i="51"/>
  <c r="CF40" i="51"/>
  <c r="CF41" i="51"/>
  <c r="CF43" i="51"/>
  <c r="CF44" i="51"/>
  <c r="CF45" i="51"/>
  <c r="CF46" i="51"/>
  <c r="CF47" i="51"/>
  <c r="CF48" i="51"/>
  <c r="CF50" i="51"/>
  <c r="CF51" i="51"/>
  <c r="CF52" i="51"/>
  <c r="CF53" i="51"/>
  <c r="CF55" i="51"/>
  <c r="CF56" i="51"/>
  <c r="CF57" i="51"/>
  <c r="CF59" i="51"/>
  <c r="CF60" i="51"/>
  <c r="CF61" i="51"/>
  <c r="CF62" i="51"/>
  <c r="CF63" i="51"/>
  <c r="CF65" i="51"/>
  <c r="CF66" i="51"/>
  <c r="CF67" i="51"/>
  <c r="CF68" i="51"/>
  <c r="CF70" i="51"/>
  <c r="CF71" i="51"/>
  <c r="CF72" i="51"/>
  <c r="CF75" i="51"/>
  <c r="CF76" i="51"/>
  <c r="CF78" i="51"/>
  <c r="CF77" i="51" s="1"/>
  <c r="CF80" i="51"/>
  <c r="CF79" i="51" s="1"/>
  <c r="CF84" i="51"/>
  <c r="CF85" i="51"/>
  <c r="CF88" i="51"/>
  <c r="CF90" i="51"/>
  <c r="CF91" i="51"/>
  <c r="CF92" i="51"/>
  <c r="CF93" i="51"/>
  <c r="CF94" i="51"/>
  <c r="CF98" i="51"/>
  <c r="CF99" i="51"/>
  <c r="CF100" i="51"/>
  <c r="CF102" i="51"/>
  <c r="CF103" i="51"/>
  <c r="CF104" i="51"/>
  <c r="CF105" i="51"/>
  <c r="CF106" i="51"/>
  <c r="CF107" i="51"/>
  <c r="CF109" i="51"/>
  <c r="CF108" i="51" s="1"/>
  <c r="CF112" i="51"/>
  <c r="CF113" i="51"/>
  <c r="CF114" i="51"/>
  <c r="CF115" i="51"/>
  <c r="CF116" i="51"/>
  <c r="CF117" i="51"/>
  <c r="CF118" i="51"/>
  <c r="CF119" i="51"/>
  <c r="CF121" i="51"/>
  <c r="CF122" i="51"/>
  <c r="CF123" i="51"/>
  <c r="CF124" i="51"/>
  <c r="CF125" i="51"/>
  <c r="CF126" i="51"/>
  <c r="CF127" i="51"/>
  <c r="CF128" i="51"/>
  <c r="CF129" i="51"/>
  <c r="CF130" i="51"/>
  <c r="CF132" i="51"/>
  <c r="CF133" i="51"/>
  <c r="CF134" i="51"/>
  <c r="CF135" i="51"/>
  <c r="CF137" i="51"/>
  <c r="CF136" i="51" s="1"/>
  <c r="CF140" i="51"/>
  <c r="CF141" i="51"/>
  <c r="CF142" i="51"/>
  <c r="CF143" i="51"/>
  <c r="CF144" i="51"/>
  <c r="CF146" i="51"/>
  <c r="CF147" i="51"/>
  <c r="CF148" i="51"/>
  <c r="CF149" i="51"/>
  <c r="CF150" i="51"/>
  <c r="CF153" i="51"/>
  <c r="CF154" i="51"/>
  <c r="CF156" i="51"/>
  <c r="CF155" i="51" s="1"/>
  <c r="CF158" i="51"/>
  <c r="CF157" i="51" s="1"/>
  <c r="CF160" i="51"/>
  <c r="CF161" i="51"/>
  <c r="CF164" i="51"/>
  <c r="CF165" i="51"/>
  <c r="CF166" i="51"/>
  <c r="CF168" i="51"/>
  <c r="CF167" i="51" s="1"/>
  <c r="CF173" i="51"/>
  <c r="CF172" i="51" s="1"/>
  <c r="CF175" i="51"/>
  <c r="CF176" i="51"/>
  <c r="CF179" i="51"/>
  <c r="CF180" i="51"/>
  <c r="CF181" i="51"/>
  <c r="CF182" i="51"/>
  <c r="CF183" i="51"/>
  <c r="CF185" i="51"/>
  <c r="CF186" i="51"/>
  <c r="CF187" i="51"/>
  <c r="CF190" i="51"/>
  <c r="CF191" i="51"/>
  <c r="CF193" i="51"/>
  <c r="CF195" i="51"/>
  <c r="CF196" i="51"/>
  <c r="CF198" i="51"/>
  <c r="CF199" i="51"/>
  <c r="CF200" i="51"/>
  <c r="CF202" i="51"/>
  <c r="CF203" i="51"/>
  <c r="CF204" i="51"/>
  <c r="CF206" i="51"/>
  <c r="CF207" i="51"/>
  <c r="CF208" i="51"/>
  <c r="CF209" i="51"/>
  <c r="CF210" i="51"/>
  <c r="CF212" i="51"/>
  <c r="CF213" i="51"/>
  <c r="CF215" i="51"/>
  <c r="CF216" i="51"/>
  <c r="CF218" i="51"/>
  <c r="CF219" i="51"/>
  <c r="CF220" i="51"/>
  <c r="CF222" i="51"/>
  <c r="CF223" i="51"/>
  <c r="CF224" i="51"/>
  <c r="CF225" i="51"/>
  <c r="CF227" i="51"/>
  <c r="CF228" i="51"/>
  <c r="CF231" i="51"/>
  <c r="CF232" i="51"/>
  <c r="CF235" i="51"/>
  <c r="CF234" i="51" s="1"/>
  <c r="CF237" i="51"/>
  <c r="CF239" i="51"/>
  <c r="CF238" i="51" s="1"/>
  <c r="CF242" i="51"/>
  <c r="CF243" i="51"/>
  <c r="CF244" i="51"/>
  <c r="CF246" i="51"/>
  <c r="CF245" i="51" s="1"/>
  <c r="CF248" i="51"/>
  <c r="CF249" i="51"/>
  <c r="CF250" i="51"/>
  <c r="CF252" i="51"/>
  <c r="CF253" i="51"/>
  <c r="CF255" i="51"/>
  <c r="CF256" i="51"/>
  <c r="CF259" i="51"/>
  <c r="CF260" i="51"/>
  <c r="CF261" i="51"/>
  <c r="CF366" i="51"/>
  <c r="CZ88" i="51"/>
  <c r="CZ89" i="51"/>
  <c r="CZ90" i="51"/>
  <c r="CZ91" i="51"/>
  <c r="CZ92" i="51"/>
  <c r="CZ93" i="51"/>
  <c r="CZ94" i="51"/>
  <c r="CZ264" i="51"/>
  <c r="CZ265" i="51"/>
  <c r="CZ270" i="51"/>
  <c r="CZ269" i="51" s="1"/>
  <c r="CZ272" i="51"/>
  <c r="CZ83" i="51"/>
  <c r="CZ84" i="51"/>
  <c r="CZ85" i="51"/>
  <c r="CZ87" i="51"/>
  <c r="CZ98" i="51"/>
  <c r="CZ99" i="51"/>
  <c r="CZ100" i="51"/>
  <c r="CZ102" i="51"/>
  <c r="CZ103" i="51"/>
  <c r="CZ104" i="51"/>
  <c r="CZ105" i="51"/>
  <c r="CZ106" i="51"/>
  <c r="CZ107" i="51"/>
  <c r="CZ109" i="51"/>
  <c r="CZ108" i="51" s="1"/>
  <c r="CZ112" i="51"/>
  <c r="CZ113" i="51"/>
  <c r="CZ114" i="51"/>
  <c r="CZ115" i="51"/>
  <c r="CZ116" i="51"/>
  <c r="CZ117" i="51"/>
  <c r="CZ118" i="51"/>
  <c r="CZ119" i="51"/>
  <c r="CZ121" i="51"/>
  <c r="CZ122" i="51"/>
  <c r="CZ123" i="51"/>
  <c r="CZ124" i="51"/>
  <c r="CZ125" i="51"/>
  <c r="CZ126" i="51"/>
  <c r="CZ127" i="51"/>
  <c r="CZ128" i="51"/>
  <c r="CZ129" i="51"/>
  <c r="CZ130" i="51"/>
  <c r="CZ132" i="51"/>
  <c r="CZ133" i="51"/>
  <c r="CZ134" i="51"/>
  <c r="CZ135" i="51"/>
  <c r="CZ137" i="51"/>
  <c r="CZ136" i="51" s="1"/>
  <c r="CZ140" i="51"/>
  <c r="CZ141" i="51"/>
  <c r="CZ142" i="51"/>
  <c r="CZ143" i="51"/>
  <c r="CZ144" i="51"/>
  <c r="CZ146" i="51"/>
  <c r="CZ147" i="51"/>
  <c r="CZ148" i="51"/>
  <c r="CZ149" i="51"/>
  <c r="CZ150" i="51"/>
  <c r="CZ153" i="51"/>
  <c r="CZ154" i="51"/>
  <c r="CZ156" i="51"/>
  <c r="CZ155" i="51" s="1"/>
  <c r="CZ158" i="51"/>
  <c r="CZ157" i="51" s="1"/>
  <c r="CZ160" i="51"/>
  <c r="CZ161" i="51"/>
  <c r="CZ165" i="51"/>
  <c r="CZ166" i="51"/>
  <c r="CZ168" i="51"/>
  <c r="CZ167" i="51" s="1"/>
  <c r="CZ170" i="51"/>
  <c r="CZ169" i="51" s="1"/>
  <c r="CZ173" i="51"/>
  <c r="CZ172" i="51" s="1"/>
  <c r="CZ175" i="51"/>
  <c r="CZ176" i="51"/>
  <c r="CZ179" i="51"/>
  <c r="CZ180" i="51"/>
  <c r="CZ181" i="51"/>
  <c r="CZ182" i="51"/>
  <c r="CZ183" i="51"/>
  <c r="CZ185" i="51"/>
  <c r="CZ186" i="51"/>
  <c r="CZ187" i="51"/>
  <c r="CZ190" i="51"/>
  <c r="CZ191" i="51"/>
  <c r="CZ193" i="51"/>
  <c r="CZ194" i="51"/>
  <c r="CZ195" i="51"/>
  <c r="CZ196" i="51"/>
  <c r="CZ198" i="51"/>
  <c r="CZ199" i="51"/>
  <c r="CZ200" i="51"/>
  <c r="CZ202" i="51"/>
  <c r="CZ203" i="51"/>
  <c r="CZ204" i="51"/>
  <c r="CZ206" i="51"/>
  <c r="CZ207" i="51"/>
  <c r="CZ208" i="51"/>
  <c r="CZ209" i="51"/>
  <c r="CZ210" i="51"/>
  <c r="CZ212" i="51"/>
  <c r="CZ213" i="51"/>
  <c r="CZ215" i="51"/>
  <c r="CZ216" i="51"/>
  <c r="CZ218" i="51"/>
  <c r="CZ219" i="51"/>
  <c r="CZ220" i="51"/>
  <c r="CZ222" i="51"/>
  <c r="CZ223" i="51"/>
  <c r="CZ224" i="51"/>
  <c r="CZ225" i="51"/>
  <c r="CZ227" i="51"/>
  <c r="CZ228" i="51"/>
  <c r="CZ230" i="51"/>
  <c r="CZ231" i="51"/>
  <c r="CZ232" i="51"/>
  <c r="CZ235" i="51"/>
  <c r="CZ237" i="51"/>
  <c r="CZ236" i="51" s="1"/>
  <c r="CZ239" i="51"/>
  <c r="CZ238" i="51" s="1"/>
  <c r="CZ242" i="51"/>
  <c r="CZ243" i="51"/>
  <c r="CZ244" i="51"/>
  <c r="CZ246" i="51"/>
  <c r="CZ245" i="51" s="1"/>
  <c r="CZ248" i="51"/>
  <c r="CZ249" i="51"/>
  <c r="CZ250" i="51"/>
  <c r="CZ252" i="51"/>
  <c r="CZ253" i="51"/>
  <c r="CZ255" i="51"/>
  <c r="CZ256" i="51"/>
  <c r="CZ259" i="51"/>
  <c r="CZ260" i="51"/>
  <c r="CZ261" i="51"/>
  <c r="CZ267" i="51"/>
  <c r="CZ266" i="51" s="1"/>
  <c r="CZ273" i="51"/>
  <c r="CZ274" i="51"/>
  <c r="CZ276" i="51"/>
  <c r="CZ277" i="51"/>
  <c r="CZ278" i="51"/>
  <c r="CZ280" i="51"/>
  <c r="CZ279" i="51" s="1"/>
  <c r="CZ283" i="51"/>
  <c r="CZ284" i="51"/>
  <c r="CZ286" i="51"/>
  <c r="CZ287" i="51"/>
  <c r="CZ289" i="51"/>
  <c r="CZ288" i="51" s="1"/>
  <c r="CZ291" i="51"/>
  <c r="CZ290" i="51" s="1"/>
  <c r="CZ293" i="51"/>
  <c r="CZ292" i="51" s="1"/>
  <c r="CZ296" i="51"/>
  <c r="CZ297" i="51"/>
  <c r="CZ298" i="51"/>
  <c r="CZ299" i="51"/>
  <c r="CZ302" i="51"/>
  <c r="CZ303" i="51"/>
  <c r="CZ305" i="51"/>
  <c r="CZ304" i="51" s="1"/>
  <c r="CZ307" i="51"/>
  <c r="CZ306" i="51" s="1"/>
  <c r="CZ309" i="51"/>
  <c r="CZ310" i="51"/>
  <c r="CZ311" i="51"/>
  <c r="CZ314" i="51"/>
  <c r="CZ315" i="51"/>
  <c r="CZ316" i="51"/>
  <c r="CZ318" i="51"/>
  <c r="CZ317" i="51" s="1"/>
  <c r="CZ321" i="51"/>
  <c r="CZ320" i="51" s="1"/>
  <c r="CZ319" i="51" s="1"/>
  <c r="CZ325" i="51"/>
  <c r="CZ326" i="51"/>
  <c r="CZ327" i="51"/>
  <c r="CZ328" i="51"/>
  <c r="CZ329" i="51"/>
  <c r="CZ331" i="51"/>
  <c r="CZ332" i="51"/>
  <c r="CZ333" i="51"/>
  <c r="CZ334" i="51"/>
  <c r="CZ336" i="51"/>
  <c r="CZ337" i="51"/>
  <c r="CZ338" i="51"/>
  <c r="CZ341" i="51"/>
  <c r="CZ342" i="51"/>
  <c r="CZ343" i="51"/>
  <c r="CZ344" i="51"/>
  <c r="CZ345" i="51"/>
  <c r="CZ347" i="51"/>
  <c r="CZ348" i="51"/>
  <c r="CZ349" i="51"/>
  <c r="CZ351" i="51"/>
  <c r="CZ352" i="51"/>
  <c r="CZ355" i="51"/>
  <c r="CZ356" i="51"/>
  <c r="CZ357" i="51"/>
  <c r="CZ358" i="51"/>
  <c r="CZ359" i="51"/>
  <c r="CZ361" i="51"/>
  <c r="CZ362" i="51"/>
  <c r="CK97" i="51"/>
  <c r="CK108" i="51"/>
  <c r="CK111" i="51"/>
  <c r="CK120" i="51"/>
  <c r="CK131" i="51"/>
  <c r="CK136" i="51"/>
  <c r="CK139" i="51"/>
  <c r="CK145" i="51"/>
  <c r="CK152" i="51"/>
  <c r="CK155" i="51"/>
  <c r="CK157" i="51"/>
  <c r="CK159" i="51"/>
  <c r="CK163" i="51"/>
  <c r="CK167" i="51"/>
  <c r="CK169" i="51"/>
  <c r="CK172" i="51"/>
  <c r="CK174" i="51"/>
  <c r="CK178" i="51"/>
  <c r="CK184" i="51"/>
  <c r="CK189" i="51"/>
  <c r="CK192" i="51"/>
  <c r="CK197" i="51"/>
  <c r="CK201" i="51"/>
  <c r="CK205" i="51"/>
  <c r="CK211" i="51"/>
  <c r="CK214" i="51"/>
  <c r="CK217" i="51"/>
  <c r="CK221" i="51"/>
  <c r="CK226" i="51"/>
  <c r="CK229" i="51"/>
  <c r="CK234" i="51"/>
  <c r="CK236" i="51"/>
  <c r="CK238" i="51"/>
  <c r="CK241" i="51"/>
  <c r="CK245" i="51"/>
  <c r="CK247" i="51"/>
  <c r="CK251" i="51"/>
  <c r="CK254" i="51"/>
  <c r="CK258" i="51"/>
  <c r="CK257" i="51" s="1"/>
  <c r="CK263" i="51"/>
  <c r="CK266" i="51"/>
  <c r="CK269" i="51"/>
  <c r="CK271" i="51"/>
  <c r="CK275" i="51"/>
  <c r="CK279" i="51"/>
  <c r="CK282" i="51"/>
  <c r="CK285" i="51"/>
  <c r="CK288" i="51"/>
  <c r="CK290" i="51"/>
  <c r="CK292" i="51"/>
  <c r="CK295" i="51"/>
  <c r="CK294" i="51" s="1"/>
  <c r="CK304" i="51"/>
  <c r="CK306" i="51"/>
  <c r="CK308" i="51"/>
  <c r="CK313" i="51"/>
  <c r="CK317" i="51"/>
  <c r="CK320" i="51"/>
  <c r="CK319" i="51" s="1"/>
  <c r="CL97" i="51"/>
  <c r="CL101" i="51"/>
  <c r="CL108" i="51"/>
  <c r="CL111" i="51"/>
  <c r="CL120" i="51"/>
  <c r="CL131" i="51"/>
  <c r="CL136" i="51"/>
  <c r="CL139" i="51"/>
  <c r="CL145" i="51"/>
  <c r="CL152" i="51"/>
  <c r="CL155" i="51"/>
  <c r="CL157" i="51"/>
  <c r="CL159" i="51"/>
  <c r="CL163" i="51"/>
  <c r="CL167" i="51"/>
  <c r="CL169" i="51"/>
  <c r="CL172" i="51"/>
  <c r="CL174" i="51"/>
  <c r="CL178" i="51"/>
  <c r="CL184" i="51"/>
  <c r="CL189" i="51"/>
  <c r="CL192" i="51"/>
  <c r="CL197" i="51"/>
  <c r="CL201" i="51"/>
  <c r="CL205" i="51"/>
  <c r="CL211" i="51"/>
  <c r="CL214" i="51"/>
  <c r="CL217" i="51"/>
  <c r="CL221" i="51"/>
  <c r="CL226" i="51"/>
  <c r="CL229" i="51"/>
  <c r="CL234" i="51"/>
  <c r="CL236" i="51"/>
  <c r="CL238" i="51"/>
  <c r="CL241" i="51"/>
  <c r="CL245" i="51"/>
  <c r="CL247" i="51"/>
  <c r="CL251" i="51"/>
  <c r="CL254" i="51"/>
  <c r="CL258" i="51"/>
  <c r="CL257" i="51" s="1"/>
  <c r="CL263" i="51"/>
  <c r="CL266" i="51"/>
  <c r="CL269" i="51"/>
  <c r="CL271" i="51"/>
  <c r="CL275" i="51"/>
  <c r="CL279" i="51"/>
  <c r="CL282" i="51"/>
  <c r="CL285" i="51"/>
  <c r="CL288" i="51"/>
  <c r="CL290" i="51"/>
  <c r="CL292" i="51"/>
  <c r="CL295" i="51"/>
  <c r="CL294" i="51" s="1"/>
  <c r="CL301" i="51"/>
  <c r="CL304" i="51"/>
  <c r="CL306" i="51"/>
  <c r="CL308" i="51"/>
  <c r="CL313" i="51"/>
  <c r="CL317" i="51"/>
  <c r="CL320" i="51"/>
  <c r="CL319" i="51" s="1"/>
  <c r="CM97" i="51"/>
  <c r="CM101" i="51"/>
  <c r="CM108" i="51"/>
  <c r="CM111" i="51"/>
  <c r="CM120" i="51"/>
  <c r="CM131" i="51"/>
  <c r="CM136" i="51"/>
  <c r="CM139" i="51"/>
  <c r="CM145" i="51"/>
  <c r="CM152" i="51"/>
  <c r="CM155" i="51"/>
  <c r="CM157" i="51"/>
  <c r="CM159" i="51"/>
  <c r="CM163" i="51"/>
  <c r="CM167" i="51"/>
  <c r="CM169" i="51"/>
  <c r="CM172" i="51"/>
  <c r="CM174" i="51"/>
  <c r="CM178" i="51"/>
  <c r="CM184" i="51"/>
  <c r="CM189" i="51"/>
  <c r="CM192" i="51"/>
  <c r="CM197" i="51"/>
  <c r="CM201" i="51"/>
  <c r="CM205" i="51"/>
  <c r="CM211" i="51"/>
  <c r="CM214" i="51"/>
  <c r="CM217" i="51"/>
  <c r="CM221" i="51"/>
  <c r="CM226" i="51"/>
  <c r="CM229" i="51"/>
  <c r="CM234" i="51"/>
  <c r="CM236" i="51"/>
  <c r="CM238" i="51"/>
  <c r="CM241" i="51"/>
  <c r="CM245" i="51"/>
  <c r="CM247" i="51"/>
  <c r="CM251" i="51"/>
  <c r="CM254" i="51"/>
  <c r="CM258" i="51"/>
  <c r="CM257" i="51" s="1"/>
  <c r="CM263" i="51"/>
  <c r="CM266" i="51"/>
  <c r="CM269" i="51"/>
  <c r="CM271" i="51"/>
  <c r="CM275" i="51"/>
  <c r="CM279" i="51"/>
  <c r="CM282" i="51"/>
  <c r="CM285" i="51"/>
  <c r="CM288" i="51"/>
  <c r="CM290" i="51"/>
  <c r="CM292" i="51"/>
  <c r="CM295" i="51"/>
  <c r="CM294" i="51" s="1"/>
  <c r="CM301" i="51"/>
  <c r="CM304" i="51"/>
  <c r="CM306" i="51"/>
  <c r="CM308" i="51"/>
  <c r="CM313" i="51"/>
  <c r="CM317" i="51"/>
  <c r="CM320" i="51"/>
  <c r="CM319" i="51" s="1"/>
  <c r="CN97" i="51"/>
  <c r="CN101" i="51"/>
  <c r="CN108" i="51"/>
  <c r="CN111" i="51"/>
  <c r="CN120" i="51"/>
  <c r="CN131" i="51"/>
  <c r="CN136" i="51"/>
  <c r="CN139" i="51"/>
  <c r="CN145" i="51"/>
  <c r="CN152" i="51"/>
  <c r="CN155" i="51"/>
  <c r="CN157" i="51"/>
  <c r="CN159" i="51"/>
  <c r="CN163" i="51"/>
  <c r="CN167" i="51"/>
  <c r="CN169" i="51"/>
  <c r="CN172" i="51"/>
  <c r="CN174" i="51"/>
  <c r="CN178" i="51"/>
  <c r="CN184" i="51"/>
  <c r="CN189" i="51"/>
  <c r="CN192" i="51"/>
  <c r="CN197" i="51"/>
  <c r="CN201" i="51"/>
  <c r="CN205" i="51"/>
  <c r="CN211" i="51"/>
  <c r="CN214" i="51"/>
  <c r="CN217" i="51"/>
  <c r="CN221" i="51"/>
  <c r="CN226" i="51"/>
  <c r="CN229" i="51"/>
  <c r="CN234" i="51"/>
  <c r="CN236" i="51"/>
  <c r="CN238" i="51"/>
  <c r="CN241" i="51"/>
  <c r="CN245" i="51"/>
  <c r="CN247" i="51"/>
  <c r="CN251" i="51"/>
  <c r="CN254" i="51"/>
  <c r="CN258" i="51"/>
  <c r="CN257" i="51" s="1"/>
  <c r="CN263" i="51"/>
  <c r="CN266" i="51"/>
  <c r="CN269" i="51"/>
  <c r="CN271" i="51"/>
  <c r="CN275" i="51"/>
  <c r="CN279" i="51"/>
  <c r="CN282" i="51"/>
  <c r="CN285" i="51"/>
  <c r="CN288" i="51"/>
  <c r="CN290" i="51"/>
  <c r="CN292" i="51"/>
  <c r="CN295" i="51"/>
  <c r="CN294" i="51" s="1"/>
  <c r="CN301" i="51"/>
  <c r="CN304" i="51"/>
  <c r="CN306" i="51"/>
  <c r="CN308" i="51"/>
  <c r="CN313" i="51"/>
  <c r="CN317" i="51"/>
  <c r="CN320" i="51"/>
  <c r="CN319" i="51" s="1"/>
  <c r="CO97" i="51"/>
  <c r="CO101" i="51"/>
  <c r="CO108" i="51"/>
  <c r="CO111" i="51"/>
  <c r="CO120" i="51"/>
  <c r="CO131" i="51"/>
  <c r="CO136" i="51"/>
  <c r="CO139" i="51"/>
  <c r="CO145" i="51"/>
  <c r="CO152" i="51"/>
  <c r="CO155" i="51"/>
  <c r="CO157" i="51"/>
  <c r="CO159" i="51"/>
  <c r="CO163" i="51"/>
  <c r="CO167" i="51"/>
  <c r="CO169" i="51"/>
  <c r="CO172" i="51"/>
  <c r="CO174" i="51"/>
  <c r="CO178" i="51"/>
  <c r="CO184" i="51"/>
  <c r="CO189" i="51"/>
  <c r="CO192" i="51"/>
  <c r="CO197" i="51"/>
  <c r="CO201" i="51"/>
  <c r="CO205" i="51"/>
  <c r="CO211" i="51"/>
  <c r="CO214" i="51"/>
  <c r="CO217" i="51"/>
  <c r="CO221" i="51"/>
  <c r="CO226" i="51"/>
  <c r="CO229" i="51"/>
  <c r="CO234" i="51"/>
  <c r="CO236" i="51"/>
  <c r="CO238" i="51"/>
  <c r="CO241" i="51"/>
  <c r="CO245" i="51"/>
  <c r="CO247" i="51"/>
  <c r="CO251" i="51"/>
  <c r="CO254" i="51"/>
  <c r="CO258" i="51"/>
  <c r="CO257" i="51" s="1"/>
  <c r="CO263" i="51"/>
  <c r="CO266" i="51"/>
  <c r="CO269" i="51"/>
  <c r="CO271" i="51"/>
  <c r="CO275" i="51"/>
  <c r="CO279" i="51"/>
  <c r="CO282" i="51"/>
  <c r="CO285" i="51"/>
  <c r="CO288" i="51"/>
  <c r="CO290" i="51"/>
  <c r="CO292" i="51"/>
  <c r="CO295" i="51"/>
  <c r="CO294" i="51" s="1"/>
  <c r="CO301" i="51"/>
  <c r="CO304" i="51"/>
  <c r="CO306" i="51"/>
  <c r="CO308" i="51"/>
  <c r="CO313" i="51"/>
  <c r="CO317" i="51"/>
  <c r="CO320" i="51"/>
  <c r="CO319" i="51" s="1"/>
  <c r="CP97" i="51"/>
  <c r="CP101" i="51"/>
  <c r="CP108" i="51"/>
  <c r="CP111" i="51"/>
  <c r="CP120" i="51"/>
  <c r="CP131" i="51"/>
  <c r="CP136" i="51"/>
  <c r="CP139" i="51"/>
  <c r="CP145" i="51"/>
  <c r="CP152" i="51"/>
  <c r="CP155" i="51"/>
  <c r="CP157" i="51"/>
  <c r="CP159" i="51"/>
  <c r="CP163" i="51"/>
  <c r="CP167" i="51"/>
  <c r="CP169" i="51"/>
  <c r="CP172" i="51"/>
  <c r="CP174" i="51"/>
  <c r="CP178" i="51"/>
  <c r="CP184" i="51"/>
  <c r="CP189" i="51"/>
  <c r="CP192" i="51"/>
  <c r="CP197" i="51"/>
  <c r="CP201" i="51"/>
  <c r="CP205" i="51"/>
  <c r="CP211" i="51"/>
  <c r="CP214" i="51"/>
  <c r="CP217" i="51"/>
  <c r="CP221" i="51"/>
  <c r="CP226" i="51"/>
  <c r="CP229" i="51"/>
  <c r="CP234" i="51"/>
  <c r="CP236" i="51"/>
  <c r="CP238" i="51"/>
  <c r="CP241" i="51"/>
  <c r="CP245" i="51"/>
  <c r="CP247" i="51"/>
  <c r="CP251" i="51"/>
  <c r="CP254" i="51"/>
  <c r="CP258" i="51"/>
  <c r="CP257" i="51" s="1"/>
  <c r="CP263" i="51"/>
  <c r="CP266" i="51"/>
  <c r="CP269" i="51"/>
  <c r="CP271" i="51"/>
  <c r="CP275" i="51"/>
  <c r="CP279" i="51"/>
  <c r="CP282" i="51"/>
  <c r="CP285" i="51"/>
  <c r="CP288" i="51"/>
  <c r="CP290" i="51"/>
  <c r="CP292" i="51"/>
  <c r="CP295" i="51"/>
  <c r="CP294" i="51" s="1"/>
  <c r="CP301" i="51"/>
  <c r="CP304" i="51"/>
  <c r="CP306" i="51"/>
  <c r="CP308" i="51"/>
  <c r="CP313" i="51"/>
  <c r="CP317" i="51"/>
  <c r="CP320" i="51"/>
  <c r="CP319" i="51" s="1"/>
  <c r="CQ97" i="51"/>
  <c r="CQ101" i="51"/>
  <c r="CQ108" i="51"/>
  <c r="CQ111" i="51"/>
  <c r="CQ120" i="51"/>
  <c r="CQ131" i="51"/>
  <c r="CQ136" i="51"/>
  <c r="CQ139" i="51"/>
  <c r="CQ145" i="51"/>
  <c r="CQ152" i="51"/>
  <c r="CQ155" i="51"/>
  <c r="CQ157" i="51"/>
  <c r="CQ159" i="51"/>
  <c r="CQ163" i="51"/>
  <c r="CQ167" i="51"/>
  <c r="CQ169" i="51"/>
  <c r="CQ172" i="51"/>
  <c r="CQ174" i="51"/>
  <c r="CQ178" i="51"/>
  <c r="CQ184" i="51"/>
  <c r="CQ189" i="51"/>
  <c r="CQ192" i="51"/>
  <c r="CQ197" i="51"/>
  <c r="CQ201" i="51"/>
  <c r="CQ205" i="51"/>
  <c r="CQ211" i="51"/>
  <c r="CQ214" i="51"/>
  <c r="CQ217" i="51"/>
  <c r="CQ221" i="51"/>
  <c r="CQ226" i="51"/>
  <c r="CQ229" i="51"/>
  <c r="CQ234" i="51"/>
  <c r="CQ236" i="51"/>
  <c r="CQ238" i="51"/>
  <c r="CQ241" i="51"/>
  <c r="CQ245" i="51"/>
  <c r="CQ247" i="51"/>
  <c r="CQ251" i="51"/>
  <c r="CQ254" i="51"/>
  <c r="CQ258" i="51"/>
  <c r="CQ257" i="51" s="1"/>
  <c r="CQ263" i="51"/>
  <c r="CQ266" i="51"/>
  <c r="CQ269" i="51"/>
  <c r="CQ271" i="51"/>
  <c r="CQ275" i="51"/>
  <c r="CQ279" i="51"/>
  <c r="CQ282" i="51"/>
  <c r="CQ285" i="51"/>
  <c r="CQ288" i="51"/>
  <c r="CQ290" i="51"/>
  <c r="CQ292" i="51"/>
  <c r="CQ295" i="51"/>
  <c r="CQ294" i="51" s="1"/>
  <c r="CQ301" i="51"/>
  <c r="CQ304" i="51"/>
  <c r="CQ306" i="51"/>
  <c r="CQ308" i="51"/>
  <c r="CQ313" i="51"/>
  <c r="CQ317" i="51"/>
  <c r="CQ320" i="51"/>
  <c r="CQ319" i="51" s="1"/>
  <c r="CR97" i="51"/>
  <c r="CR101" i="51"/>
  <c r="CR108" i="51"/>
  <c r="CR111" i="51"/>
  <c r="CR120" i="51"/>
  <c r="CR131" i="51"/>
  <c r="CR136" i="51"/>
  <c r="CR139" i="51"/>
  <c r="CR145" i="51"/>
  <c r="CR152" i="51"/>
  <c r="CR155" i="51"/>
  <c r="CR157" i="51"/>
  <c r="CR159" i="51"/>
  <c r="CR163" i="51"/>
  <c r="CR167" i="51"/>
  <c r="CR169" i="51"/>
  <c r="CR172" i="51"/>
  <c r="CR174" i="51"/>
  <c r="CR178" i="51"/>
  <c r="CR184" i="51"/>
  <c r="CR189" i="51"/>
  <c r="CR192" i="51"/>
  <c r="CR197" i="51"/>
  <c r="CR201" i="51"/>
  <c r="CR205" i="51"/>
  <c r="CR211" i="51"/>
  <c r="CR214" i="51"/>
  <c r="CR217" i="51"/>
  <c r="CR221" i="51"/>
  <c r="CR226" i="51"/>
  <c r="CR229" i="51"/>
  <c r="CR234" i="51"/>
  <c r="CR236" i="51"/>
  <c r="CR238" i="51"/>
  <c r="CR241" i="51"/>
  <c r="CR245" i="51"/>
  <c r="CR247" i="51"/>
  <c r="CR251" i="51"/>
  <c r="CR254" i="51"/>
  <c r="CR258" i="51"/>
  <c r="CR257" i="51" s="1"/>
  <c r="CR263" i="51"/>
  <c r="CR266" i="51"/>
  <c r="CR269" i="51"/>
  <c r="CR271" i="51"/>
  <c r="CR275" i="51"/>
  <c r="CR279" i="51"/>
  <c r="CR282" i="51"/>
  <c r="CR285" i="51"/>
  <c r="CR288" i="51"/>
  <c r="CR290" i="51"/>
  <c r="CR292" i="51"/>
  <c r="CR295" i="51"/>
  <c r="CR294" i="51" s="1"/>
  <c r="CR301" i="51"/>
  <c r="CR304" i="51"/>
  <c r="CR306" i="51"/>
  <c r="CR308" i="51"/>
  <c r="CR313" i="51"/>
  <c r="CR317" i="51"/>
  <c r="CR320" i="51"/>
  <c r="CR319" i="51" s="1"/>
  <c r="CS97" i="51"/>
  <c r="CS108" i="51"/>
  <c r="CS111" i="51"/>
  <c r="CS120" i="51"/>
  <c r="CS131" i="51"/>
  <c r="CS136" i="51"/>
  <c r="CS139" i="51"/>
  <c r="CS145" i="51"/>
  <c r="CS152" i="51"/>
  <c r="CS155" i="51"/>
  <c r="CS157" i="51"/>
  <c r="CS159" i="51"/>
  <c r="CS163" i="51"/>
  <c r="CS167" i="51"/>
  <c r="CS169" i="51"/>
  <c r="CS172" i="51"/>
  <c r="CS174" i="51"/>
  <c r="CS178" i="51"/>
  <c r="CS184" i="51"/>
  <c r="CS189" i="51"/>
  <c r="CS192" i="51"/>
  <c r="CS197" i="51"/>
  <c r="CS201" i="51"/>
  <c r="CS205" i="51"/>
  <c r="CS211" i="51"/>
  <c r="CS214" i="51"/>
  <c r="CS217" i="51"/>
  <c r="CS221" i="51"/>
  <c r="CS226" i="51"/>
  <c r="CS229" i="51"/>
  <c r="CS234" i="51"/>
  <c r="CS236" i="51"/>
  <c r="CS238" i="51"/>
  <c r="CS241" i="51"/>
  <c r="CS245" i="51"/>
  <c r="CS247" i="51"/>
  <c r="CS251" i="51"/>
  <c r="CS254" i="51"/>
  <c r="CS258" i="51"/>
  <c r="CS257" i="51" s="1"/>
  <c r="CS263" i="51"/>
  <c r="CS266" i="51"/>
  <c r="CS269" i="51"/>
  <c r="CS271" i="51"/>
  <c r="CS275" i="51"/>
  <c r="CS279" i="51"/>
  <c r="CS282" i="51"/>
  <c r="CS285" i="51"/>
  <c r="CS288" i="51"/>
  <c r="CS290" i="51"/>
  <c r="CS292" i="51"/>
  <c r="CS295" i="51"/>
  <c r="CS294" i="51" s="1"/>
  <c r="CS301" i="51"/>
  <c r="CS304" i="51"/>
  <c r="CS306" i="51"/>
  <c r="CS308" i="51"/>
  <c r="CS313" i="51"/>
  <c r="CS317" i="51"/>
  <c r="CS320" i="51"/>
  <c r="CS319" i="51" s="1"/>
  <c r="CT97" i="51"/>
  <c r="CT101" i="51"/>
  <c r="CT108" i="51"/>
  <c r="CT111" i="51"/>
  <c r="CT120" i="51"/>
  <c r="CT131" i="51"/>
  <c r="CT136" i="51"/>
  <c r="CT139" i="51"/>
  <c r="CT145" i="51"/>
  <c r="CT152" i="51"/>
  <c r="CT155" i="51"/>
  <c r="CT157" i="51"/>
  <c r="CT159" i="51"/>
  <c r="CT163" i="51"/>
  <c r="CT167" i="51"/>
  <c r="CT169" i="51"/>
  <c r="CT172" i="51"/>
  <c r="CT174" i="51"/>
  <c r="CT178" i="51"/>
  <c r="CT184" i="51"/>
  <c r="CT189" i="51"/>
  <c r="CT192" i="51"/>
  <c r="CT197" i="51"/>
  <c r="CT201" i="51"/>
  <c r="CT205" i="51"/>
  <c r="CT211" i="51"/>
  <c r="CT214" i="51"/>
  <c r="CT217" i="51"/>
  <c r="CT221" i="51"/>
  <c r="CT226" i="51"/>
  <c r="CT229" i="51"/>
  <c r="CT234" i="51"/>
  <c r="CT236" i="51"/>
  <c r="CT238" i="51"/>
  <c r="CT241" i="51"/>
  <c r="CT245" i="51"/>
  <c r="CT247" i="51"/>
  <c r="CT251" i="51"/>
  <c r="CT254" i="51"/>
  <c r="CT258" i="51"/>
  <c r="CT257" i="51" s="1"/>
  <c r="CT263" i="51"/>
  <c r="CT266" i="51"/>
  <c r="CT269" i="51"/>
  <c r="CT271" i="51"/>
  <c r="CT275" i="51"/>
  <c r="CT279" i="51"/>
  <c r="CT282" i="51"/>
  <c r="CT285" i="51"/>
  <c r="CT288" i="51"/>
  <c r="CT290" i="51"/>
  <c r="CT292" i="51"/>
  <c r="CT295" i="51"/>
  <c r="CT294" i="51" s="1"/>
  <c r="CT301" i="51"/>
  <c r="CT304" i="51"/>
  <c r="CT306" i="51"/>
  <c r="CT308" i="51"/>
  <c r="CT313" i="51"/>
  <c r="CT317" i="51"/>
  <c r="CT320" i="51"/>
  <c r="CT319" i="51" s="1"/>
  <c r="CU97" i="51"/>
  <c r="CU101" i="51"/>
  <c r="CU108" i="51"/>
  <c r="CU111" i="51"/>
  <c r="CU120" i="51"/>
  <c r="CU131" i="51"/>
  <c r="CU136" i="51"/>
  <c r="CU139" i="51"/>
  <c r="CU145" i="51"/>
  <c r="CU152" i="51"/>
  <c r="CU155" i="51"/>
  <c r="CU157" i="51"/>
  <c r="CU159" i="51"/>
  <c r="CU163" i="51"/>
  <c r="CU167" i="51"/>
  <c r="CU169" i="51"/>
  <c r="CU172" i="51"/>
  <c r="CU174" i="51"/>
  <c r="CU178" i="51"/>
  <c r="CU184" i="51"/>
  <c r="CU189" i="51"/>
  <c r="CU192" i="51"/>
  <c r="CU197" i="51"/>
  <c r="CU201" i="51"/>
  <c r="CU205" i="51"/>
  <c r="CU211" i="51"/>
  <c r="CU214" i="51"/>
  <c r="CU217" i="51"/>
  <c r="CU221" i="51"/>
  <c r="CU226" i="51"/>
  <c r="CU229" i="51"/>
  <c r="CU234" i="51"/>
  <c r="CU236" i="51"/>
  <c r="CU238" i="51"/>
  <c r="CU241" i="51"/>
  <c r="CU245" i="51"/>
  <c r="CU247" i="51"/>
  <c r="CU251" i="51"/>
  <c r="CU254" i="51"/>
  <c r="CU258" i="51"/>
  <c r="CU257" i="51" s="1"/>
  <c r="CU263" i="51"/>
  <c r="CU266" i="51"/>
  <c r="CU269" i="51"/>
  <c r="CU271" i="51"/>
  <c r="CU275" i="51"/>
  <c r="CU279" i="51"/>
  <c r="CU282" i="51"/>
  <c r="CU285" i="51"/>
  <c r="CU288" i="51"/>
  <c r="CU290" i="51"/>
  <c r="CU292" i="51"/>
  <c r="CU295" i="51"/>
  <c r="CU294" i="51" s="1"/>
  <c r="CU301" i="51"/>
  <c r="CU304" i="51"/>
  <c r="CU306" i="51"/>
  <c r="CU308" i="51"/>
  <c r="CU313" i="51"/>
  <c r="CU317" i="51"/>
  <c r="CU320" i="51"/>
  <c r="CU319" i="51" s="1"/>
  <c r="CV97" i="51"/>
  <c r="CV101" i="51"/>
  <c r="CV108" i="51"/>
  <c r="CV111" i="51"/>
  <c r="CV120" i="51"/>
  <c r="CV131" i="51"/>
  <c r="CV136" i="51"/>
  <c r="CV139" i="51"/>
  <c r="CV145" i="51"/>
  <c r="CV152" i="51"/>
  <c r="CV155" i="51"/>
  <c r="CV157" i="51"/>
  <c r="CV159" i="51"/>
  <c r="CV163" i="51"/>
  <c r="CV167" i="51"/>
  <c r="CV169" i="51"/>
  <c r="CV172" i="51"/>
  <c r="CV174" i="51"/>
  <c r="CV178" i="51"/>
  <c r="CV184" i="51"/>
  <c r="CV189" i="51"/>
  <c r="CV192" i="51"/>
  <c r="CV197" i="51"/>
  <c r="CV201" i="51"/>
  <c r="CV205" i="51"/>
  <c r="CV211" i="51"/>
  <c r="CV214" i="51"/>
  <c r="CV217" i="51"/>
  <c r="CV221" i="51"/>
  <c r="CV226" i="51"/>
  <c r="CV229" i="51"/>
  <c r="CV234" i="51"/>
  <c r="CV236" i="51"/>
  <c r="CV238" i="51"/>
  <c r="CV241" i="51"/>
  <c r="CV245" i="51"/>
  <c r="CV247" i="51"/>
  <c r="CV251" i="51"/>
  <c r="CV254" i="51"/>
  <c r="CV258" i="51"/>
  <c r="CV257" i="51" s="1"/>
  <c r="CV263" i="51"/>
  <c r="CV266" i="51"/>
  <c r="CV269" i="51"/>
  <c r="CV271" i="51"/>
  <c r="CV275" i="51"/>
  <c r="CV279" i="51"/>
  <c r="CV282" i="51"/>
  <c r="CV285" i="51"/>
  <c r="CV288" i="51"/>
  <c r="CV290" i="51"/>
  <c r="CV292" i="51"/>
  <c r="CV295" i="51"/>
  <c r="CV294" i="51" s="1"/>
  <c r="CV301" i="51"/>
  <c r="CV304" i="51"/>
  <c r="CV306" i="51"/>
  <c r="CV308" i="51"/>
  <c r="CV313" i="51"/>
  <c r="CV317" i="51"/>
  <c r="CV320" i="51"/>
  <c r="CV319" i="51" s="1"/>
  <c r="CW97" i="51"/>
  <c r="CW101" i="51"/>
  <c r="CW108" i="51"/>
  <c r="CW111" i="51"/>
  <c r="CW120" i="51"/>
  <c r="CW131" i="51"/>
  <c r="CW136" i="51"/>
  <c r="CW139" i="51"/>
  <c r="CW145" i="51"/>
  <c r="CW152" i="51"/>
  <c r="CW155" i="51"/>
  <c r="CW157" i="51"/>
  <c r="CW159" i="51"/>
  <c r="CW163" i="51"/>
  <c r="CW167" i="51"/>
  <c r="CW169" i="51"/>
  <c r="CW172" i="51"/>
  <c r="CW174" i="51"/>
  <c r="CW178" i="51"/>
  <c r="CW184" i="51"/>
  <c r="CW189" i="51"/>
  <c r="CW192" i="51"/>
  <c r="CW197" i="51"/>
  <c r="CW201" i="51"/>
  <c r="CW205" i="51"/>
  <c r="CW211" i="51"/>
  <c r="CW214" i="51"/>
  <c r="CW217" i="51"/>
  <c r="CW221" i="51"/>
  <c r="CW226" i="51"/>
  <c r="CW229" i="51"/>
  <c r="CW234" i="51"/>
  <c r="CW236" i="51"/>
  <c r="CW238" i="51"/>
  <c r="CW241" i="51"/>
  <c r="CW245" i="51"/>
  <c r="CW247" i="51"/>
  <c r="CW251" i="51"/>
  <c r="CW254" i="51"/>
  <c r="CW258" i="51"/>
  <c r="CW257" i="51" s="1"/>
  <c r="CW263" i="51"/>
  <c r="CW266" i="51"/>
  <c r="CW269" i="51"/>
  <c r="CW271" i="51"/>
  <c r="CW275" i="51"/>
  <c r="CW279" i="51"/>
  <c r="CW282" i="51"/>
  <c r="CW285" i="51"/>
  <c r="CW288" i="51"/>
  <c r="CW290" i="51"/>
  <c r="CW292" i="51"/>
  <c r="CW295" i="51"/>
  <c r="CW294" i="51" s="1"/>
  <c r="CW301" i="51"/>
  <c r="CW304" i="51"/>
  <c r="CW306" i="51"/>
  <c r="CW308" i="51"/>
  <c r="CW313" i="51"/>
  <c r="CW317" i="51"/>
  <c r="CW320" i="51"/>
  <c r="CW319" i="51" s="1"/>
  <c r="CX97" i="51"/>
  <c r="CX101" i="51"/>
  <c r="CX108" i="51"/>
  <c r="CX111" i="51"/>
  <c r="CX120" i="51"/>
  <c r="CX131" i="51"/>
  <c r="CX136" i="51"/>
  <c r="CX139" i="51"/>
  <c r="CX145" i="51"/>
  <c r="CX152" i="51"/>
  <c r="CX155" i="51"/>
  <c r="CX157" i="51"/>
  <c r="CX159" i="51"/>
  <c r="CX163" i="51"/>
  <c r="CX167" i="51"/>
  <c r="CX169" i="51"/>
  <c r="CX172" i="51"/>
  <c r="CX174" i="51"/>
  <c r="CX178" i="51"/>
  <c r="CX184" i="51"/>
  <c r="CX189" i="51"/>
  <c r="CX192" i="51"/>
  <c r="CX197" i="51"/>
  <c r="CX201" i="51"/>
  <c r="CX205" i="51"/>
  <c r="CX211" i="51"/>
  <c r="CX214" i="51"/>
  <c r="CX217" i="51"/>
  <c r="CX221" i="51"/>
  <c r="CX226" i="51"/>
  <c r="CX229" i="51"/>
  <c r="CX234" i="51"/>
  <c r="CX236" i="51"/>
  <c r="CX238" i="51"/>
  <c r="CX241" i="51"/>
  <c r="CX245" i="51"/>
  <c r="CX247" i="51"/>
  <c r="CX251" i="51"/>
  <c r="CX254" i="51"/>
  <c r="CX258" i="51"/>
  <c r="CX257" i="51" s="1"/>
  <c r="CX263" i="51"/>
  <c r="CX266" i="51"/>
  <c r="CX269" i="51"/>
  <c r="CX271" i="51"/>
  <c r="CX275" i="51"/>
  <c r="CX279" i="51"/>
  <c r="CX282" i="51"/>
  <c r="CX285" i="51"/>
  <c r="CX288" i="51"/>
  <c r="CX290" i="51"/>
  <c r="CX292" i="51"/>
  <c r="CX295" i="51"/>
  <c r="CX294" i="51" s="1"/>
  <c r="CX301" i="51"/>
  <c r="CX304" i="51"/>
  <c r="CX306" i="51"/>
  <c r="CX308" i="51"/>
  <c r="CX313" i="51"/>
  <c r="CX317" i="51"/>
  <c r="CX320" i="51"/>
  <c r="CX319" i="51" s="1"/>
  <c r="CY185" i="51"/>
  <c r="CY186" i="51"/>
  <c r="CY187" i="51"/>
  <c r="CY190" i="51"/>
  <c r="CY87" i="51"/>
  <c r="CY88" i="51"/>
  <c r="CY89" i="51"/>
  <c r="CY91" i="51"/>
  <c r="CY92" i="51"/>
  <c r="CY94" i="51"/>
  <c r="CY102" i="51"/>
  <c r="CY104" i="51"/>
  <c r="CY105" i="51"/>
  <c r="CY106" i="51"/>
  <c r="CY107" i="51"/>
  <c r="CY109" i="51"/>
  <c r="CY108" i="51" s="1"/>
  <c r="CY112" i="51"/>
  <c r="CY113" i="51"/>
  <c r="CY114" i="51"/>
  <c r="CY115" i="51"/>
  <c r="CY116" i="51"/>
  <c r="CY117" i="51"/>
  <c r="CY118" i="51"/>
  <c r="CY119" i="51"/>
  <c r="CY121" i="51"/>
  <c r="CY122" i="51"/>
  <c r="CY123" i="51"/>
  <c r="CY124" i="51"/>
  <c r="CY125" i="51"/>
  <c r="CY126" i="51"/>
  <c r="CY127" i="51"/>
  <c r="CY128" i="51"/>
  <c r="CY129" i="51"/>
  <c r="CY130" i="51"/>
  <c r="CY132" i="51"/>
  <c r="CY133" i="51"/>
  <c r="CY134" i="51"/>
  <c r="CY135" i="51"/>
  <c r="CY137" i="51"/>
  <c r="CY136" i="51" s="1"/>
  <c r="CY140" i="51"/>
  <c r="CY141" i="51"/>
  <c r="CY142" i="51"/>
  <c r="CY143" i="51"/>
  <c r="CY144" i="51"/>
  <c r="CY146" i="51"/>
  <c r="CY147" i="51"/>
  <c r="CY148" i="51"/>
  <c r="CY149" i="51"/>
  <c r="CY150" i="51"/>
  <c r="CY153" i="51"/>
  <c r="CY154" i="51"/>
  <c r="CY156" i="51"/>
  <c r="CY155" i="51" s="1"/>
  <c r="CY158" i="51"/>
  <c r="CY157" i="51" s="1"/>
  <c r="CY160" i="51"/>
  <c r="CY161" i="51"/>
  <c r="CY164" i="51"/>
  <c r="CY165" i="51"/>
  <c r="CY166" i="51"/>
  <c r="CY168" i="51"/>
  <c r="CY167" i="51" s="1"/>
  <c r="CY170" i="51"/>
  <c r="CY169" i="51" s="1"/>
  <c r="CY173" i="51"/>
  <c r="CY172" i="51" s="1"/>
  <c r="CY175" i="51"/>
  <c r="CY176" i="51"/>
  <c r="CY179" i="51"/>
  <c r="CY180" i="51"/>
  <c r="CY181" i="51"/>
  <c r="CY182" i="51"/>
  <c r="CY183" i="51"/>
  <c r="CY191" i="51"/>
  <c r="CY193" i="51"/>
  <c r="CY194" i="51"/>
  <c r="CY195" i="51"/>
  <c r="CY196" i="51"/>
  <c r="CY198" i="51"/>
  <c r="CY199" i="51"/>
  <c r="CY200" i="51"/>
  <c r="CY202" i="51"/>
  <c r="CY203" i="51"/>
  <c r="CY204" i="51"/>
  <c r="CY206" i="51"/>
  <c r="CY207" i="51"/>
  <c r="CY208" i="51"/>
  <c r="CY209" i="51"/>
  <c r="CY210" i="51"/>
  <c r="CY212" i="51"/>
  <c r="CY213" i="51"/>
  <c r="CY215" i="51"/>
  <c r="CY216" i="51"/>
  <c r="CY218" i="51"/>
  <c r="CY219" i="51"/>
  <c r="CY220" i="51"/>
  <c r="CY222" i="51"/>
  <c r="CY223" i="51"/>
  <c r="CY224" i="51"/>
  <c r="CY225" i="51"/>
  <c r="CY227" i="51"/>
  <c r="CY228" i="51"/>
  <c r="CY230" i="51"/>
  <c r="CY231" i="51"/>
  <c r="CY232" i="51"/>
  <c r="CY235" i="51"/>
  <c r="CY234" i="51" s="1"/>
  <c r="CY237" i="51"/>
  <c r="CY236" i="51" s="1"/>
  <c r="CY239" i="51"/>
  <c r="CY238" i="51" s="1"/>
  <c r="CY242" i="51"/>
  <c r="CY243" i="51"/>
  <c r="CY244" i="51"/>
  <c r="CY246" i="51"/>
  <c r="CY245" i="51" s="1"/>
  <c r="CY248" i="51"/>
  <c r="CY249" i="51"/>
  <c r="CY250" i="51"/>
  <c r="CY252" i="51"/>
  <c r="CY253" i="51"/>
  <c r="CY255" i="51"/>
  <c r="CY256" i="51"/>
  <c r="CY259" i="51"/>
  <c r="CY260" i="51"/>
  <c r="CY261" i="51"/>
  <c r="CY264" i="51"/>
  <c r="CY265" i="51"/>
  <c r="CY267" i="51"/>
  <c r="CY266" i="51" s="1"/>
  <c r="CY270" i="51"/>
  <c r="CY269" i="51" s="1"/>
  <c r="CY272" i="51"/>
  <c r="CY273" i="51"/>
  <c r="CY274" i="51"/>
  <c r="CY276" i="51"/>
  <c r="CY277" i="51"/>
  <c r="CY278" i="51"/>
  <c r="CY280" i="51"/>
  <c r="CY279" i="51" s="1"/>
  <c r="CY283" i="51"/>
  <c r="CY284" i="51"/>
  <c r="CY286" i="51"/>
  <c r="CY287" i="51"/>
  <c r="CY289" i="51"/>
  <c r="CY288" i="51" s="1"/>
  <c r="CY291" i="51"/>
  <c r="CY290" i="51" s="1"/>
  <c r="CY293" i="51"/>
  <c r="CY292" i="51" s="1"/>
  <c r="CY296" i="51"/>
  <c r="CY297" i="51"/>
  <c r="CY298" i="51"/>
  <c r="CY299" i="51"/>
  <c r="CY305" i="51"/>
  <c r="CY304" i="51" s="1"/>
  <c r="CY307" i="51"/>
  <c r="CY306" i="51" s="1"/>
  <c r="CY309" i="51"/>
  <c r="CY310" i="51"/>
  <c r="CY311" i="51"/>
  <c r="CY314" i="51"/>
  <c r="CY315" i="51"/>
  <c r="CY316" i="51"/>
  <c r="CY318" i="51"/>
  <c r="CY317" i="51" s="1"/>
  <c r="CY321" i="51"/>
  <c r="CY320" i="51" s="1"/>
  <c r="CY319" i="51" s="1"/>
  <c r="CJ97" i="51"/>
  <c r="CJ101" i="51"/>
  <c r="CJ108" i="51"/>
  <c r="CJ111" i="51"/>
  <c r="CJ120" i="51"/>
  <c r="CJ131" i="51"/>
  <c r="CJ136" i="51"/>
  <c r="CJ139" i="51"/>
  <c r="CJ145" i="51"/>
  <c r="CJ152" i="51"/>
  <c r="CJ155" i="51"/>
  <c r="CJ157" i="51"/>
  <c r="CJ159" i="51"/>
  <c r="CJ167" i="51"/>
  <c r="CJ169" i="51"/>
  <c r="CJ172" i="51"/>
  <c r="CJ174" i="51"/>
  <c r="CJ178" i="51"/>
  <c r="CJ184" i="51"/>
  <c r="CJ189" i="51"/>
  <c r="CJ192" i="51"/>
  <c r="CJ197" i="51"/>
  <c r="CJ201" i="51"/>
  <c r="CJ205" i="51"/>
  <c r="CJ211" i="51"/>
  <c r="CJ214" i="51"/>
  <c r="CJ217" i="51"/>
  <c r="CJ221" i="51"/>
  <c r="CJ226" i="51"/>
  <c r="CJ229" i="51"/>
  <c r="CJ234" i="51"/>
  <c r="CJ236" i="51"/>
  <c r="CJ238" i="51"/>
  <c r="CJ241" i="51"/>
  <c r="CJ245" i="51"/>
  <c r="CJ247" i="51"/>
  <c r="CJ251" i="51"/>
  <c r="CJ254" i="51"/>
  <c r="CJ258" i="51"/>
  <c r="CJ257" i="51" s="1"/>
  <c r="CJ263" i="51"/>
  <c r="CJ266" i="51"/>
  <c r="CJ269" i="51"/>
  <c r="CJ271" i="51"/>
  <c r="CJ275" i="51"/>
  <c r="CJ279" i="51"/>
  <c r="CJ282" i="51"/>
  <c r="CJ285" i="51"/>
  <c r="CJ288" i="51"/>
  <c r="CJ290" i="51"/>
  <c r="CJ292" i="51"/>
  <c r="CJ295" i="51"/>
  <c r="CJ294" i="51" s="1"/>
  <c r="CJ301" i="51"/>
  <c r="CJ304" i="51"/>
  <c r="CJ306" i="51"/>
  <c r="CJ308" i="51"/>
  <c r="CJ313" i="51"/>
  <c r="CJ317" i="51"/>
  <c r="CJ320" i="51"/>
  <c r="CJ319" i="51" s="1"/>
  <c r="CH189" i="51"/>
  <c r="CH192" i="51"/>
  <c r="CH197" i="51"/>
  <c r="CH201" i="51"/>
  <c r="CH205" i="51"/>
  <c r="CH211" i="51"/>
  <c r="CH214" i="51"/>
  <c r="CH217" i="51"/>
  <c r="CH221" i="51"/>
  <c r="CH226" i="51"/>
  <c r="CH229" i="51"/>
  <c r="CH234" i="51"/>
  <c r="CH236" i="51"/>
  <c r="CH238" i="51"/>
  <c r="CH241" i="51"/>
  <c r="CH245" i="51"/>
  <c r="CH247" i="51"/>
  <c r="CH251" i="51"/>
  <c r="CH254" i="51"/>
  <c r="CH258" i="51"/>
  <c r="CH257" i="51" s="1"/>
  <c r="CB189" i="51"/>
  <c r="CB197" i="51"/>
  <c r="CB201" i="51"/>
  <c r="CB205" i="51"/>
  <c r="CB211" i="51"/>
  <c r="CB214" i="51"/>
  <c r="CB217" i="51"/>
  <c r="CB221" i="51"/>
  <c r="CB226" i="51"/>
  <c r="CB234" i="51"/>
  <c r="CB236" i="51"/>
  <c r="CB238" i="51"/>
  <c r="CB241" i="51"/>
  <c r="CB245" i="51"/>
  <c r="CB247" i="51"/>
  <c r="CB251" i="51"/>
  <c r="CB254" i="51"/>
  <c r="CB258" i="51"/>
  <c r="CB257" i="51" s="1"/>
  <c r="BZ189" i="51"/>
  <c r="BZ192" i="51"/>
  <c r="BZ197" i="51"/>
  <c r="BZ201" i="51"/>
  <c r="BZ205" i="51"/>
  <c r="BZ211" i="51"/>
  <c r="BZ214" i="51"/>
  <c r="BZ217" i="51"/>
  <c r="BZ221" i="51"/>
  <c r="BZ226" i="51"/>
  <c r="BZ229" i="51"/>
  <c r="BZ234" i="51"/>
  <c r="BZ236" i="51"/>
  <c r="BZ238" i="51"/>
  <c r="BZ241" i="51"/>
  <c r="BZ245" i="51"/>
  <c r="BZ247" i="51"/>
  <c r="BZ251" i="51"/>
  <c r="BZ254" i="51"/>
  <c r="BZ258" i="51"/>
  <c r="BZ257" i="51" s="1"/>
  <c r="BX189" i="51"/>
  <c r="BX192" i="51"/>
  <c r="BX197" i="51"/>
  <c r="BX201" i="51"/>
  <c r="BX205" i="51"/>
  <c r="BX211" i="51"/>
  <c r="BX214" i="51"/>
  <c r="BX217" i="51"/>
  <c r="BX221" i="51"/>
  <c r="BX226" i="51"/>
  <c r="BX229" i="51"/>
  <c r="BX234" i="51"/>
  <c r="BX236" i="51"/>
  <c r="BX238" i="51"/>
  <c r="BX241" i="51"/>
  <c r="BX245" i="51"/>
  <c r="BX247" i="51"/>
  <c r="BX251" i="51"/>
  <c r="BX254" i="51"/>
  <c r="BX258" i="51"/>
  <c r="BX257" i="51" s="1"/>
  <c r="BV189" i="51"/>
  <c r="BV192" i="51"/>
  <c r="BV197" i="51"/>
  <c r="BV201" i="51"/>
  <c r="BV205" i="51"/>
  <c r="BV211" i="51"/>
  <c r="BV214" i="51"/>
  <c r="BV217" i="51"/>
  <c r="BV221" i="51"/>
  <c r="BV226" i="51"/>
  <c r="BV229" i="51"/>
  <c r="BV234" i="51"/>
  <c r="BV236" i="51"/>
  <c r="BV241" i="51"/>
  <c r="BV245" i="51"/>
  <c r="BV247" i="51"/>
  <c r="BV251" i="51"/>
  <c r="BV254" i="51"/>
  <c r="BV258" i="51"/>
  <c r="BV257" i="51" s="1"/>
  <c r="BT197" i="51"/>
  <c r="BT201" i="51"/>
  <c r="BT205" i="51"/>
  <c r="BT211" i="51"/>
  <c r="BT214" i="51"/>
  <c r="BT217" i="51"/>
  <c r="BT221" i="51"/>
  <c r="BT226" i="51"/>
  <c r="BT229" i="51"/>
  <c r="BT234" i="51"/>
  <c r="BT236" i="51"/>
  <c r="BT241" i="51"/>
  <c r="BT245" i="51"/>
  <c r="BT247" i="51"/>
  <c r="BT251" i="51"/>
  <c r="BT254" i="51"/>
  <c r="BT258" i="51"/>
  <c r="BT257" i="51" s="1"/>
  <c r="BR189" i="51"/>
  <c r="BR192" i="51"/>
  <c r="BR197" i="51"/>
  <c r="BR201" i="51"/>
  <c r="BR205" i="51"/>
  <c r="BR211" i="51"/>
  <c r="BR214" i="51"/>
  <c r="BR217" i="51"/>
  <c r="BR221" i="51"/>
  <c r="BR226" i="51"/>
  <c r="BR229" i="51"/>
  <c r="BR234" i="51"/>
  <c r="BR236" i="51"/>
  <c r="BR241" i="51"/>
  <c r="BR245" i="51"/>
  <c r="BR247" i="51"/>
  <c r="BR251" i="51"/>
  <c r="BR254" i="51"/>
  <c r="BR258" i="51"/>
  <c r="BR257" i="51" s="1"/>
  <c r="BP189" i="51"/>
  <c r="BP192" i="51"/>
  <c r="BP197" i="51"/>
  <c r="BP201" i="51"/>
  <c r="BP205" i="51"/>
  <c r="BP211" i="51"/>
  <c r="BP214" i="51"/>
  <c r="BP217" i="51"/>
  <c r="BP221" i="51"/>
  <c r="BP226" i="51"/>
  <c r="BP229" i="51"/>
  <c r="BP234" i="51"/>
  <c r="BP236" i="51"/>
  <c r="BP238" i="51"/>
  <c r="BP241" i="51"/>
  <c r="BP245" i="51"/>
  <c r="BP247" i="51"/>
  <c r="BP251" i="51"/>
  <c r="BP254" i="51"/>
  <c r="BP258" i="51"/>
  <c r="BP257" i="51" s="1"/>
  <c r="BN189" i="51"/>
  <c r="BN192" i="51"/>
  <c r="BN197" i="51"/>
  <c r="BN201" i="51"/>
  <c r="BN205" i="51"/>
  <c r="BN211" i="51"/>
  <c r="BN214" i="51"/>
  <c r="BN217" i="51"/>
  <c r="BN221" i="51"/>
  <c r="BN226" i="51"/>
  <c r="BN229" i="51"/>
  <c r="BN234" i="51"/>
  <c r="BN236" i="51"/>
  <c r="BN238" i="51"/>
  <c r="BN241" i="51"/>
  <c r="BN245" i="51"/>
  <c r="BN247" i="51"/>
  <c r="BN251" i="51"/>
  <c r="BN254" i="51"/>
  <c r="BN258" i="51"/>
  <c r="BN257" i="51" s="1"/>
  <c r="CH101" i="51"/>
  <c r="CH108" i="51"/>
  <c r="CH111" i="51"/>
  <c r="CH120" i="51"/>
  <c r="CH131" i="51"/>
  <c r="CH136" i="51"/>
  <c r="CH139" i="51"/>
  <c r="CH145" i="51"/>
  <c r="CH152" i="51"/>
  <c r="CH155" i="51"/>
  <c r="CH157" i="51"/>
  <c r="CH159" i="51"/>
  <c r="CH163" i="51"/>
  <c r="CH167" i="51"/>
  <c r="CH169" i="51"/>
  <c r="CH172" i="51"/>
  <c r="CH174" i="51"/>
  <c r="CH178" i="51"/>
  <c r="CH184" i="51"/>
  <c r="CH263" i="51"/>
  <c r="CH266" i="51"/>
  <c r="CB230" i="51"/>
  <c r="CF230" i="51" s="1"/>
  <c r="CB101" i="51"/>
  <c r="CB108" i="51"/>
  <c r="CB111" i="51"/>
  <c r="CB120" i="51"/>
  <c r="CB131" i="51"/>
  <c r="CB136" i="51"/>
  <c r="CB139" i="51"/>
  <c r="CB145" i="51"/>
  <c r="CB152" i="51"/>
  <c r="CB155" i="51"/>
  <c r="CB157" i="51"/>
  <c r="CB159" i="51"/>
  <c r="CB163" i="51"/>
  <c r="CB167" i="51"/>
  <c r="CB169" i="51"/>
  <c r="CB172" i="51"/>
  <c r="CB174" i="51"/>
  <c r="CB178" i="51"/>
  <c r="CB184" i="51"/>
  <c r="CB263" i="51"/>
  <c r="CB266" i="51"/>
  <c r="BZ101" i="51"/>
  <c r="BZ108" i="51"/>
  <c r="BZ111" i="51"/>
  <c r="BZ120" i="51"/>
  <c r="BZ131" i="51"/>
  <c r="BZ136" i="51"/>
  <c r="BZ139" i="51"/>
  <c r="BZ145" i="51"/>
  <c r="BZ152" i="51"/>
  <c r="BZ155" i="51"/>
  <c r="BZ157" i="51"/>
  <c r="BZ159" i="51"/>
  <c r="BZ163" i="51"/>
  <c r="BZ167" i="51"/>
  <c r="BZ169" i="51"/>
  <c r="BZ172" i="51"/>
  <c r="BZ174" i="51"/>
  <c r="BZ178" i="51"/>
  <c r="BZ184" i="51"/>
  <c r="BZ263" i="51"/>
  <c r="BZ266" i="51"/>
  <c r="BX101" i="51"/>
  <c r="BX108" i="51"/>
  <c r="BX111" i="51"/>
  <c r="BX120" i="51"/>
  <c r="BX131" i="51"/>
  <c r="BX136" i="51"/>
  <c r="BX139" i="51"/>
  <c r="BX145" i="51"/>
  <c r="BX152" i="51"/>
  <c r="BX155" i="51"/>
  <c r="BX157" i="51"/>
  <c r="BX159" i="51"/>
  <c r="BX163" i="51"/>
  <c r="BX167" i="51"/>
  <c r="BX169" i="51"/>
  <c r="BX172" i="51"/>
  <c r="BX174" i="51"/>
  <c r="BX178" i="51"/>
  <c r="BX184" i="51"/>
  <c r="BX263" i="51"/>
  <c r="BX266" i="51"/>
  <c r="BV101" i="51"/>
  <c r="BV108" i="51"/>
  <c r="BV111" i="51"/>
  <c r="BV120" i="51"/>
  <c r="BV131" i="51"/>
  <c r="BV136" i="51"/>
  <c r="BV139" i="51"/>
  <c r="BV145" i="51"/>
  <c r="BV152" i="51"/>
  <c r="BV155" i="51"/>
  <c r="BV157" i="51"/>
  <c r="BV159" i="51"/>
  <c r="BV163" i="51"/>
  <c r="BV167" i="51"/>
  <c r="BV169" i="51"/>
  <c r="BV172" i="51"/>
  <c r="BV174" i="51"/>
  <c r="BV178" i="51"/>
  <c r="BV184" i="51"/>
  <c r="BV263" i="51"/>
  <c r="BV266" i="51"/>
  <c r="BT101" i="51"/>
  <c r="BT108" i="51"/>
  <c r="BT111" i="51"/>
  <c r="BT120" i="51"/>
  <c r="BT131" i="51"/>
  <c r="BT136" i="51"/>
  <c r="BT139" i="51"/>
  <c r="BT145" i="51"/>
  <c r="BT152" i="51"/>
  <c r="BT155" i="51"/>
  <c r="BT157" i="51"/>
  <c r="BT159" i="51"/>
  <c r="BT163" i="51"/>
  <c r="BT167" i="51"/>
  <c r="BT169" i="51"/>
  <c r="BT172" i="51"/>
  <c r="BT174" i="51"/>
  <c r="BT178" i="51"/>
  <c r="BT184" i="51"/>
  <c r="BT263" i="51"/>
  <c r="BT266" i="51"/>
  <c r="BR101" i="51"/>
  <c r="BR108" i="51"/>
  <c r="BR111" i="51"/>
  <c r="BR120" i="51"/>
  <c r="BR131" i="51"/>
  <c r="BR136" i="51"/>
  <c r="BR139" i="51"/>
  <c r="BR145" i="51"/>
  <c r="BR152" i="51"/>
  <c r="BR155" i="51"/>
  <c r="BR157" i="51"/>
  <c r="BR159" i="51"/>
  <c r="BR163" i="51"/>
  <c r="BR167" i="51"/>
  <c r="BR169" i="51"/>
  <c r="BR172" i="51"/>
  <c r="BR174" i="51"/>
  <c r="BR178" i="51"/>
  <c r="BR184" i="51"/>
  <c r="BR263" i="51"/>
  <c r="BR266" i="51"/>
  <c r="BP101" i="51"/>
  <c r="BP108" i="51"/>
  <c r="BP111" i="51"/>
  <c r="BP120" i="51"/>
  <c r="BP131" i="51"/>
  <c r="BP136" i="51"/>
  <c r="BP139" i="51"/>
  <c r="BP145" i="51"/>
  <c r="BP152" i="51"/>
  <c r="BP155" i="51"/>
  <c r="BP157" i="51"/>
  <c r="BP159" i="51"/>
  <c r="BP163" i="51"/>
  <c r="BP167" i="51"/>
  <c r="BP172" i="51"/>
  <c r="BP174" i="51"/>
  <c r="BP178" i="51"/>
  <c r="BP184" i="51"/>
  <c r="BP263" i="51"/>
  <c r="BP266" i="51"/>
  <c r="BN101" i="51"/>
  <c r="BN108" i="51"/>
  <c r="BN111" i="51"/>
  <c r="BN120" i="51"/>
  <c r="BN131" i="51"/>
  <c r="BN136" i="51"/>
  <c r="BN139" i="51"/>
  <c r="BN145" i="51"/>
  <c r="BN152" i="51"/>
  <c r="BN155" i="51"/>
  <c r="BN157" i="51"/>
  <c r="BN159" i="51"/>
  <c r="BN163" i="51"/>
  <c r="BN167" i="51"/>
  <c r="BN169" i="51"/>
  <c r="BN172" i="51"/>
  <c r="BN174" i="51"/>
  <c r="BN178" i="51"/>
  <c r="BN184" i="51"/>
  <c r="BN263" i="51"/>
  <c r="BN266" i="51"/>
  <c r="CT19" i="51"/>
  <c r="CT27" i="51"/>
  <c r="CT37" i="51"/>
  <c r="CT42" i="51"/>
  <c r="CT49" i="51"/>
  <c r="CT54" i="51"/>
  <c r="CT58" i="51"/>
  <c r="CT64" i="51"/>
  <c r="CT69" i="51"/>
  <c r="CT74" i="51"/>
  <c r="CT77" i="51"/>
  <c r="CT79" i="51"/>
  <c r="CT82" i="51"/>
  <c r="CT86" i="51"/>
  <c r="CT324" i="51"/>
  <c r="CT330" i="51"/>
  <c r="CT335" i="51"/>
  <c r="CT340" i="51"/>
  <c r="CT346" i="51"/>
  <c r="CT350" i="51"/>
  <c r="CT354" i="51"/>
  <c r="CT360" i="51"/>
  <c r="CT365" i="51"/>
  <c r="CT370" i="51"/>
  <c r="CT374" i="51"/>
  <c r="CT381" i="51"/>
  <c r="CT384" i="51"/>
  <c r="CT404" i="51"/>
  <c r="CT410" i="51"/>
  <c r="CR19" i="51"/>
  <c r="CR27" i="51"/>
  <c r="CR37" i="51"/>
  <c r="CR42" i="51"/>
  <c r="CR49" i="51"/>
  <c r="CR54" i="51"/>
  <c r="CR58" i="51"/>
  <c r="CR64" i="51"/>
  <c r="CR69" i="51"/>
  <c r="CR74" i="51"/>
  <c r="CR77" i="51"/>
  <c r="CR79" i="51"/>
  <c r="CR82" i="51"/>
  <c r="CR86" i="51"/>
  <c r="CR324" i="51"/>
  <c r="CR330" i="51"/>
  <c r="CR335" i="51"/>
  <c r="CR340" i="51"/>
  <c r="CR346" i="51"/>
  <c r="CR350" i="51"/>
  <c r="CR354" i="51"/>
  <c r="CR360" i="51"/>
  <c r="CR365" i="51"/>
  <c r="CR370" i="51"/>
  <c r="CR374" i="51"/>
  <c r="CR381" i="51"/>
  <c r="CR384" i="51"/>
  <c r="CR404" i="51"/>
  <c r="CR410" i="51"/>
  <c r="CP19" i="51"/>
  <c r="CP27" i="51"/>
  <c r="CP37" i="51"/>
  <c r="CP42" i="51"/>
  <c r="CP49" i="51"/>
  <c r="CP54" i="51"/>
  <c r="CP58" i="51"/>
  <c r="CP64" i="51"/>
  <c r="CP69" i="51"/>
  <c r="CP74" i="51"/>
  <c r="CP77" i="51"/>
  <c r="CP79" i="51"/>
  <c r="CP82" i="51"/>
  <c r="CP86" i="51"/>
  <c r="CP324" i="51"/>
  <c r="CP330" i="51"/>
  <c r="CP335" i="51"/>
  <c r="CP340" i="51"/>
  <c r="CP346" i="51"/>
  <c r="CP350" i="51"/>
  <c r="CP354" i="51"/>
  <c r="CP360" i="51"/>
  <c r="CP365" i="51"/>
  <c r="CP370" i="51"/>
  <c r="CP374" i="51"/>
  <c r="CP381" i="51"/>
  <c r="CP384" i="51"/>
  <c r="CP404" i="51"/>
  <c r="CP410" i="51"/>
  <c r="CN19" i="51"/>
  <c r="CN27" i="51"/>
  <c r="CN37" i="51"/>
  <c r="CN42" i="51"/>
  <c r="CN49" i="51"/>
  <c r="CN54" i="51"/>
  <c r="CN58" i="51"/>
  <c r="CN64" i="51"/>
  <c r="CN69" i="51"/>
  <c r="CN74" i="51"/>
  <c r="CN77" i="51"/>
  <c r="CN79" i="51"/>
  <c r="CN82" i="51"/>
  <c r="CN86" i="51"/>
  <c r="CN324" i="51"/>
  <c r="CN330" i="51"/>
  <c r="CN335" i="51"/>
  <c r="CN340" i="51"/>
  <c r="CN346" i="51"/>
  <c r="CN350" i="51"/>
  <c r="CN354" i="51"/>
  <c r="CN360" i="51"/>
  <c r="CN365" i="51"/>
  <c r="CN370" i="51"/>
  <c r="CN374" i="51"/>
  <c r="CN381" i="51"/>
  <c r="CN384" i="51"/>
  <c r="CN404" i="51"/>
  <c r="CN410" i="51"/>
  <c r="CL19" i="51"/>
  <c r="CL27" i="51"/>
  <c r="CL37" i="51"/>
  <c r="CL42" i="51"/>
  <c r="CL49" i="51"/>
  <c r="CL54" i="51"/>
  <c r="CL58" i="51"/>
  <c r="CL64" i="51"/>
  <c r="CL69" i="51"/>
  <c r="CL74" i="51"/>
  <c r="CL77" i="51"/>
  <c r="CZ80" i="51"/>
  <c r="CZ79" i="51" s="1"/>
  <c r="CL82" i="51"/>
  <c r="CL86" i="51"/>
  <c r="CL324" i="51"/>
  <c r="CL330" i="51"/>
  <c r="CL335" i="51"/>
  <c r="CL340" i="51"/>
  <c r="CL346" i="51"/>
  <c r="CL350" i="51"/>
  <c r="CL354" i="51"/>
  <c r="CL360" i="51"/>
  <c r="CL365" i="51"/>
  <c r="CL370" i="51"/>
  <c r="CL374" i="51"/>
  <c r="CL381" i="51"/>
  <c r="CL384" i="51"/>
  <c r="CL404" i="51"/>
  <c r="CL410" i="51"/>
  <c r="CJ19" i="51"/>
  <c r="CJ27" i="51"/>
  <c r="CJ37" i="51"/>
  <c r="CJ42" i="51"/>
  <c r="CJ49" i="51"/>
  <c r="CJ54" i="51"/>
  <c r="CJ58" i="51"/>
  <c r="CJ64" i="51"/>
  <c r="CJ69" i="51"/>
  <c r="CJ74" i="51"/>
  <c r="CJ77" i="51"/>
  <c r="CJ79" i="51"/>
  <c r="CJ82" i="51"/>
  <c r="CJ86" i="51"/>
  <c r="CJ163" i="51"/>
  <c r="CJ324" i="51"/>
  <c r="CJ330" i="51"/>
  <c r="CJ335" i="51"/>
  <c r="CJ340" i="51"/>
  <c r="CJ346" i="51"/>
  <c r="CJ350" i="51"/>
  <c r="CJ354" i="51"/>
  <c r="CJ360" i="51"/>
  <c r="CJ365" i="51"/>
  <c r="CJ370" i="51"/>
  <c r="CJ374" i="51"/>
  <c r="CJ381" i="51"/>
  <c r="CJ384" i="51"/>
  <c r="CJ404" i="51"/>
  <c r="CJ410" i="51"/>
  <c r="CH19" i="51"/>
  <c r="CH27" i="51"/>
  <c r="CH37" i="51"/>
  <c r="CH42" i="51"/>
  <c r="CH49" i="51"/>
  <c r="CH54" i="51"/>
  <c r="CH58" i="51"/>
  <c r="CH64" i="51"/>
  <c r="CH69" i="51"/>
  <c r="CH74" i="51"/>
  <c r="CH77" i="51"/>
  <c r="CH79" i="51"/>
  <c r="CH82" i="51"/>
  <c r="CH86" i="51"/>
  <c r="CH97" i="51"/>
  <c r="CH269" i="51"/>
  <c r="CH271" i="51"/>
  <c r="CH275" i="51"/>
  <c r="CH279" i="51"/>
  <c r="CH282" i="51"/>
  <c r="CH285" i="51"/>
  <c r="CH288" i="51"/>
  <c r="CH290" i="51"/>
  <c r="CH292" i="51"/>
  <c r="CH295" i="51"/>
  <c r="CH294" i="51" s="1"/>
  <c r="CH301" i="51"/>
  <c r="CH304" i="51"/>
  <c r="CH306" i="51"/>
  <c r="CH308" i="51"/>
  <c r="CH313" i="51"/>
  <c r="CH317" i="51"/>
  <c r="CH320" i="51"/>
  <c r="CH319" i="51" s="1"/>
  <c r="CH324" i="51"/>
  <c r="CH330" i="51"/>
  <c r="CH335" i="51"/>
  <c r="CH340" i="51"/>
  <c r="CH346" i="51"/>
  <c r="CH350" i="51"/>
  <c r="CH354" i="51"/>
  <c r="CH360" i="51"/>
  <c r="CH365" i="51"/>
  <c r="CH370" i="51"/>
  <c r="CH374" i="51"/>
  <c r="CH381" i="51"/>
  <c r="CH384" i="51"/>
  <c r="CH404" i="51"/>
  <c r="CH410" i="51"/>
  <c r="CV19" i="51"/>
  <c r="CV27" i="51"/>
  <c r="CV37" i="51"/>
  <c r="CV42" i="51"/>
  <c r="CV49" i="51"/>
  <c r="CV54" i="51"/>
  <c r="CV58" i="51"/>
  <c r="CV64" i="51"/>
  <c r="CV69" i="51"/>
  <c r="CV74" i="51"/>
  <c r="CV77" i="51"/>
  <c r="CV79" i="51"/>
  <c r="CV82" i="51"/>
  <c r="CV86" i="51"/>
  <c r="CV324" i="51"/>
  <c r="CV330" i="51"/>
  <c r="CV335" i="51"/>
  <c r="CV340" i="51"/>
  <c r="CV346" i="51"/>
  <c r="CV350" i="51"/>
  <c r="CV354" i="51"/>
  <c r="CV360" i="51"/>
  <c r="CV365" i="51"/>
  <c r="CV370" i="51"/>
  <c r="CV374" i="51"/>
  <c r="CV381" i="51"/>
  <c r="CV384" i="51"/>
  <c r="CV404" i="51"/>
  <c r="CV410" i="51"/>
  <c r="CZ13" i="51"/>
  <c r="CZ14" i="51"/>
  <c r="CZ15" i="51"/>
  <c r="CZ16" i="51"/>
  <c r="CZ17" i="51"/>
  <c r="CZ18" i="51"/>
  <c r="CZ20" i="51"/>
  <c r="CZ21" i="51"/>
  <c r="CZ22" i="51"/>
  <c r="CZ23" i="51"/>
  <c r="CZ24" i="51"/>
  <c r="CZ25" i="51"/>
  <c r="CZ26" i="51"/>
  <c r="CZ28" i="51"/>
  <c r="CZ29" i="51"/>
  <c r="CZ30" i="51"/>
  <c r="CZ31" i="51"/>
  <c r="CZ32" i="51"/>
  <c r="CZ33" i="51"/>
  <c r="CZ34" i="51"/>
  <c r="CZ38" i="51"/>
  <c r="CZ39" i="51"/>
  <c r="CZ40" i="51"/>
  <c r="CZ41" i="51"/>
  <c r="CZ43" i="51"/>
  <c r="CZ44" i="51"/>
  <c r="CZ45" i="51"/>
  <c r="CZ46" i="51"/>
  <c r="CZ47" i="51"/>
  <c r="CZ48" i="51"/>
  <c r="CZ50" i="51"/>
  <c r="CZ51" i="51"/>
  <c r="CZ52" i="51"/>
  <c r="CZ53" i="51"/>
  <c r="CZ55" i="51"/>
  <c r="CZ56" i="51"/>
  <c r="CZ57" i="51"/>
  <c r="CZ59" i="51"/>
  <c r="CZ60" i="51"/>
  <c r="CZ61" i="51"/>
  <c r="CZ62" i="51"/>
  <c r="CZ63" i="51"/>
  <c r="CZ65" i="51"/>
  <c r="CZ66" i="51"/>
  <c r="CZ67" i="51"/>
  <c r="CZ68" i="51"/>
  <c r="CZ70" i="51"/>
  <c r="CZ71" i="51"/>
  <c r="CZ72" i="51"/>
  <c r="CZ75" i="51"/>
  <c r="CZ76" i="51"/>
  <c r="CZ78" i="51"/>
  <c r="CZ77" i="51" s="1"/>
  <c r="CZ366" i="51"/>
  <c r="CZ367" i="51"/>
  <c r="CZ368" i="51"/>
  <c r="CZ369" i="51"/>
  <c r="CZ371" i="51"/>
  <c r="CZ372" i="51"/>
  <c r="CZ375" i="51"/>
  <c r="CZ376" i="51"/>
  <c r="CZ377" i="51"/>
  <c r="CZ378" i="51"/>
  <c r="CZ379" i="51"/>
  <c r="CZ380" i="51"/>
  <c r="CZ382" i="51"/>
  <c r="CZ381" i="51" s="1"/>
  <c r="CZ385" i="51"/>
  <c r="CZ386" i="51"/>
  <c r="CZ387" i="51"/>
  <c r="CZ388" i="51"/>
  <c r="CZ389" i="51"/>
  <c r="CZ390" i="51"/>
  <c r="CZ391" i="51"/>
  <c r="CZ392" i="51"/>
  <c r="CZ393" i="51"/>
  <c r="CZ394" i="51"/>
  <c r="CZ395" i="51"/>
  <c r="CZ396" i="51"/>
  <c r="CZ397" i="51"/>
  <c r="CZ398" i="51"/>
  <c r="CZ399" i="51"/>
  <c r="CZ400" i="51"/>
  <c r="CZ401" i="51"/>
  <c r="CZ402" i="51"/>
  <c r="CZ403" i="51"/>
  <c r="CZ405" i="51"/>
  <c r="CZ406" i="51"/>
  <c r="CZ407" i="51"/>
  <c r="CZ408" i="51"/>
  <c r="CZ409" i="51"/>
  <c r="CZ411" i="51"/>
  <c r="CZ412" i="51"/>
  <c r="CZ413" i="51"/>
  <c r="CZ414" i="51"/>
  <c r="CZ415" i="51"/>
  <c r="CZ416" i="51"/>
  <c r="CZ417" i="51"/>
  <c r="CZ418" i="51"/>
  <c r="CZ419" i="51"/>
  <c r="CZ420" i="51"/>
  <c r="AR351" i="51"/>
  <c r="V23" i="51"/>
  <c r="AQ391" i="51"/>
  <c r="AQ387" i="51"/>
  <c r="N183" i="51"/>
  <c r="CY366" i="51"/>
  <c r="CY367" i="51"/>
  <c r="CY368" i="51"/>
  <c r="CY369" i="51"/>
  <c r="CY371" i="51"/>
  <c r="CY372" i="51"/>
  <c r="CY375" i="51"/>
  <c r="CY376" i="51"/>
  <c r="CY377" i="51"/>
  <c r="CY378" i="51"/>
  <c r="CY379" i="51"/>
  <c r="CY380" i="51"/>
  <c r="CY382" i="51"/>
  <c r="CY381" i="51" s="1"/>
  <c r="CY385" i="51"/>
  <c r="CY386" i="51"/>
  <c r="CY387" i="51"/>
  <c r="CY388" i="51"/>
  <c r="CY389" i="51"/>
  <c r="CY390" i="51"/>
  <c r="CY391" i="51"/>
  <c r="CY392" i="51"/>
  <c r="CY393" i="51"/>
  <c r="CY394" i="51"/>
  <c r="CY395" i="51"/>
  <c r="CY396" i="51"/>
  <c r="CY397" i="51"/>
  <c r="CY398" i="51"/>
  <c r="CY399" i="51"/>
  <c r="CY400" i="51"/>
  <c r="CY401" i="51"/>
  <c r="CY402" i="51"/>
  <c r="CY403" i="51"/>
  <c r="CY405" i="51"/>
  <c r="CY406" i="51"/>
  <c r="CY407" i="51"/>
  <c r="CY408" i="51"/>
  <c r="CY409" i="51"/>
  <c r="CY411" i="51"/>
  <c r="CY412" i="51"/>
  <c r="CY413" i="51"/>
  <c r="CY414" i="51"/>
  <c r="CY415" i="51"/>
  <c r="CY416" i="51"/>
  <c r="CY417" i="51"/>
  <c r="CY418" i="51"/>
  <c r="CY419" i="51"/>
  <c r="CY420" i="51"/>
  <c r="CY326" i="51"/>
  <c r="CY327" i="51"/>
  <c r="CY328" i="51"/>
  <c r="CY329" i="51"/>
  <c r="CY331" i="51"/>
  <c r="CY332" i="51"/>
  <c r="CY334" i="51"/>
  <c r="CY336" i="51"/>
  <c r="CY337" i="51"/>
  <c r="CY338" i="51"/>
  <c r="CY341" i="51"/>
  <c r="CY342" i="51"/>
  <c r="CY343" i="51"/>
  <c r="CY344" i="51"/>
  <c r="CY345" i="51"/>
  <c r="CY347" i="51"/>
  <c r="CY348" i="51"/>
  <c r="CY349" i="51"/>
  <c r="CY351" i="51"/>
  <c r="CY352" i="51"/>
  <c r="CY355" i="51"/>
  <c r="CY356" i="51"/>
  <c r="CY357" i="51"/>
  <c r="CY358" i="51"/>
  <c r="CY359" i="51"/>
  <c r="CY361" i="51"/>
  <c r="CY362" i="51"/>
  <c r="CY38" i="51"/>
  <c r="CY39" i="51"/>
  <c r="CY40" i="51"/>
  <c r="CY41" i="51"/>
  <c r="CY43" i="51"/>
  <c r="CY44" i="51"/>
  <c r="CY45" i="51"/>
  <c r="CY46" i="51"/>
  <c r="CY47" i="51"/>
  <c r="CY48" i="51"/>
  <c r="CY50" i="51"/>
  <c r="CY51" i="51"/>
  <c r="CY52" i="51"/>
  <c r="CY53" i="51"/>
  <c r="CY55" i="51"/>
  <c r="CY56" i="51"/>
  <c r="CY57" i="51"/>
  <c r="CY59" i="51"/>
  <c r="CY60" i="51"/>
  <c r="CY61" i="51"/>
  <c r="CY62" i="51"/>
  <c r="CY63" i="51"/>
  <c r="CY65" i="51"/>
  <c r="CY66" i="51"/>
  <c r="CY67" i="51"/>
  <c r="CY68" i="51"/>
  <c r="CY70" i="51"/>
  <c r="CY71" i="51"/>
  <c r="CY72" i="51"/>
  <c r="CY75" i="51"/>
  <c r="CY76" i="51"/>
  <c r="CY78" i="51"/>
  <c r="CY77" i="51" s="1"/>
  <c r="CY80" i="51"/>
  <c r="CY79" i="51" s="1"/>
  <c r="CY83" i="51"/>
  <c r="CY84" i="51"/>
  <c r="CY85" i="51"/>
  <c r="CY13" i="51"/>
  <c r="CY14" i="51"/>
  <c r="CY15" i="51"/>
  <c r="CY16" i="51"/>
  <c r="CY17" i="51"/>
  <c r="CY18" i="51"/>
  <c r="CY20" i="51"/>
  <c r="CY22" i="51"/>
  <c r="CY23" i="51"/>
  <c r="CY24" i="51"/>
  <c r="CY25" i="51"/>
  <c r="CY26" i="51"/>
  <c r="CY28" i="51"/>
  <c r="CY29" i="51"/>
  <c r="CY30" i="51"/>
  <c r="CY31" i="51"/>
  <c r="CY32" i="51"/>
  <c r="CY33" i="51"/>
  <c r="CY34" i="51"/>
  <c r="CX365" i="51"/>
  <c r="CX370" i="51"/>
  <c r="CX374" i="51"/>
  <c r="CX381" i="51"/>
  <c r="CX384" i="51"/>
  <c r="CX404" i="51"/>
  <c r="CX410" i="51"/>
  <c r="CX324" i="51"/>
  <c r="CX330" i="51"/>
  <c r="CX335" i="51"/>
  <c r="CX340" i="51"/>
  <c r="CX346" i="51"/>
  <c r="CX350" i="51"/>
  <c r="CX354" i="51"/>
  <c r="CX360" i="51"/>
  <c r="CX37" i="51"/>
  <c r="CX42" i="51"/>
  <c r="CX49" i="51"/>
  <c r="CX54" i="51"/>
  <c r="CX58" i="51"/>
  <c r="CX64" i="51"/>
  <c r="CX69" i="51"/>
  <c r="CX74" i="51"/>
  <c r="CX77" i="51"/>
  <c r="CX79" i="51"/>
  <c r="CX82" i="51"/>
  <c r="CX86" i="51"/>
  <c r="CX12" i="51"/>
  <c r="CX19" i="51"/>
  <c r="CX27" i="51"/>
  <c r="CW365" i="51"/>
  <c r="CW370" i="51"/>
  <c r="CW374" i="51"/>
  <c r="CW381" i="51"/>
  <c r="CW384" i="51"/>
  <c r="CW404" i="51"/>
  <c r="CW410" i="51"/>
  <c r="CW324" i="51"/>
  <c r="CW330" i="51"/>
  <c r="CW335" i="51"/>
  <c r="CW340" i="51"/>
  <c r="CW346" i="51"/>
  <c r="CW350" i="51"/>
  <c r="CW354" i="51"/>
  <c r="CW360" i="51"/>
  <c r="CW37" i="51"/>
  <c r="CW42" i="51"/>
  <c r="CW49" i="51"/>
  <c r="CW54" i="51"/>
  <c r="CW58" i="51"/>
  <c r="CW64" i="51"/>
  <c r="CW69" i="51"/>
  <c r="CW74" i="51"/>
  <c r="CW77" i="51"/>
  <c r="CW79" i="51"/>
  <c r="CW82" i="51"/>
  <c r="CW86" i="51"/>
  <c r="CW12" i="51"/>
  <c r="CW19" i="51"/>
  <c r="CW27" i="51"/>
  <c r="CV12" i="51"/>
  <c r="CU365" i="51"/>
  <c r="CU370" i="51"/>
  <c r="CU374" i="51"/>
  <c r="CU381" i="51"/>
  <c r="CU384" i="51"/>
  <c r="CU404" i="51"/>
  <c r="CU410" i="51"/>
  <c r="CU324" i="51"/>
  <c r="CU330" i="51"/>
  <c r="CU335" i="51"/>
  <c r="CU340" i="51"/>
  <c r="CU346" i="51"/>
  <c r="CU350" i="51"/>
  <c r="CU354" i="51"/>
  <c r="CU360" i="51"/>
  <c r="CU37" i="51"/>
  <c r="CU42" i="51"/>
  <c r="CU49" i="51"/>
  <c r="CU54" i="51"/>
  <c r="CU58" i="51"/>
  <c r="CU64" i="51"/>
  <c r="CU69" i="51"/>
  <c r="CU74" i="51"/>
  <c r="CU77" i="51"/>
  <c r="CU79" i="51"/>
  <c r="CU82" i="51"/>
  <c r="CU86" i="51"/>
  <c r="CU12" i="51"/>
  <c r="CU19" i="51"/>
  <c r="CU27" i="51"/>
  <c r="CT12" i="51"/>
  <c r="CS365" i="51"/>
  <c r="CS370" i="51"/>
  <c r="CS374" i="51"/>
  <c r="CS381" i="51"/>
  <c r="CS384" i="51"/>
  <c r="CS404" i="51"/>
  <c r="CS410" i="51"/>
  <c r="CS324" i="51"/>
  <c r="CS330" i="51"/>
  <c r="CS335" i="51"/>
  <c r="CS340" i="51"/>
  <c r="CS346" i="51"/>
  <c r="CS350" i="51"/>
  <c r="CS354" i="51"/>
  <c r="CS360" i="51"/>
  <c r="CS37" i="51"/>
  <c r="CS42" i="51"/>
  <c r="CS49" i="51"/>
  <c r="CS54" i="51"/>
  <c r="CS58" i="51"/>
  <c r="CS64" i="51"/>
  <c r="CS69" i="51"/>
  <c r="CS74" i="51"/>
  <c r="CS77" i="51"/>
  <c r="CS79" i="51"/>
  <c r="CS82" i="51"/>
  <c r="CS86" i="51"/>
  <c r="CS12" i="51"/>
  <c r="CS19" i="51"/>
  <c r="CS27" i="51"/>
  <c r="CR12" i="51"/>
  <c r="CQ365" i="51"/>
  <c r="CQ370" i="51"/>
  <c r="CQ374" i="51"/>
  <c r="CQ381" i="51"/>
  <c r="CQ384" i="51"/>
  <c r="CQ404" i="51"/>
  <c r="CQ410" i="51"/>
  <c r="CQ324" i="51"/>
  <c r="CQ330" i="51"/>
  <c r="CQ335" i="51"/>
  <c r="CQ340" i="51"/>
  <c r="CQ346" i="51"/>
  <c r="CQ350" i="51"/>
  <c r="CQ354" i="51"/>
  <c r="CQ360" i="51"/>
  <c r="CQ37" i="51"/>
  <c r="CQ42" i="51"/>
  <c r="CQ49" i="51"/>
  <c r="CQ54" i="51"/>
  <c r="CQ58" i="51"/>
  <c r="CQ64" i="51"/>
  <c r="CQ69" i="51"/>
  <c r="CQ74" i="51"/>
  <c r="CQ77" i="51"/>
  <c r="CQ79" i="51"/>
  <c r="CQ82" i="51"/>
  <c r="CQ86" i="51"/>
  <c r="CQ12" i="51"/>
  <c r="CQ27" i="51"/>
  <c r="CP12" i="51"/>
  <c r="CO365" i="51"/>
  <c r="CO370" i="51"/>
  <c r="CO374" i="51"/>
  <c r="CO381" i="51"/>
  <c r="CO384" i="51"/>
  <c r="CO404" i="51"/>
  <c r="CO410" i="51"/>
  <c r="CO324" i="51"/>
  <c r="CO330" i="51"/>
  <c r="CO335" i="51"/>
  <c r="CO340" i="51"/>
  <c r="CO346" i="51"/>
  <c r="CO350" i="51"/>
  <c r="CO354" i="51"/>
  <c r="CO360" i="51"/>
  <c r="CO37" i="51"/>
  <c r="CO42" i="51"/>
  <c r="CO49" i="51"/>
  <c r="CO54" i="51"/>
  <c r="CO58" i="51"/>
  <c r="CO64" i="51"/>
  <c r="CO69" i="51"/>
  <c r="CO74" i="51"/>
  <c r="CO77" i="51"/>
  <c r="CO79" i="51"/>
  <c r="CO82" i="51"/>
  <c r="CO86" i="51"/>
  <c r="CO12" i="51"/>
  <c r="CO19" i="51"/>
  <c r="CO27" i="51"/>
  <c r="CN12" i="51"/>
  <c r="CM365" i="51"/>
  <c r="CM370" i="51"/>
  <c r="CM374" i="51"/>
  <c r="CM381" i="51"/>
  <c r="CM384" i="51"/>
  <c r="CM404" i="51"/>
  <c r="CM410" i="51"/>
  <c r="CM324" i="51"/>
  <c r="CM330" i="51"/>
  <c r="CM335" i="51"/>
  <c r="CM340" i="51"/>
  <c r="CM346" i="51"/>
  <c r="CM350" i="51"/>
  <c r="CM354" i="51"/>
  <c r="CM360" i="51"/>
  <c r="CM37" i="51"/>
  <c r="CM42" i="51"/>
  <c r="CM49" i="51"/>
  <c r="CM54" i="51"/>
  <c r="CM58" i="51"/>
  <c r="CM64" i="51"/>
  <c r="CM69" i="51"/>
  <c r="CM74" i="51"/>
  <c r="CM77" i="51"/>
  <c r="CM79" i="51"/>
  <c r="CM82" i="51"/>
  <c r="CM86" i="51"/>
  <c r="CM12" i="51"/>
  <c r="CM19" i="51"/>
  <c r="CM27" i="51"/>
  <c r="CL12" i="51"/>
  <c r="CK365" i="51"/>
  <c r="CK370" i="51"/>
  <c r="CK374" i="51"/>
  <c r="CK381" i="51"/>
  <c r="CK384" i="51"/>
  <c r="CK404" i="51"/>
  <c r="CK410" i="51"/>
  <c r="CK324" i="51"/>
  <c r="CK330" i="51"/>
  <c r="CK335" i="51"/>
  <c r="CK340" i="51"/>
  <c r="CK346" i="51"/>
  <c r="CK350" i="51"/>
  <c r="CK354" i="51"/>
  <c r="CK360" i="51"/>
  <c r="CK37" i="51"/>
  <c r="CK42" i="51"/>
  <c r="CK49" i="51"/>
  <c r="CK54" i="51"/>
  <c r="CK58" i="51"/>
  <c r="CK64" i="51"/>
  <c r="CK69" i="51"/>
  <c r="CK74" i="51"/>
  <c r="CK77" i="51"/>
  <c r="CK79" i="51"/>
  <c r="CK82" i="51"/>
  <c r="CK86" i="51"/>
  <c r="CK12" i="51"/>
  <c r="CK19" i="51"/>
  <c r="CK27" i="51"/>
  <c r="CJ12" i="51"/>
  <c r="CI365" i="51"/>
  <c r="CI370" i="51"/>
  <c r="CI374" i="51"/>
  <c r="CI381" i="51"/>
  <c r="CI384" i="51"/>
  <c r="CI404" i="51"/>
  <c r="CI410" i="51"/>
  <c r="CI335" i="51"/>
  <c r="CI340" i="51"/>
  <c r="CI346" i="51"/>
  <c r="CI350" i="51"/>
  <c r="CI354" i="51"/>
  <c r="CI360" i="51"/>
  <c r="CI101" i="51"/>
  <c r="CI108" i="51"/>
  <c r="CI111" i="51"/>
  <c r="CI120" i="51"/>
  <c r="CI131" i="51"/>
  <c r="CI136" i="51"/>
  <c r="CI139" i="51"/>
  <c r="CI145" i="51"/>
  <c r="CI152" i="51"/>
  <c r="CI155" i="51"/>
  <c r="CI157" i="51"/>
  <c r="CI159" i="51"/>
  <c r="CI163" i="51"/>
  <c r="CI167" i="51"/>
  <c r="CI169" i="51"/>
  <c r="CI172" i="51"/>
  <c r="CI174" i="51"/>
  <c r="CI178" i="51"/>
  <c r="CI184" i="51"/>
  <c r="CI189" i="51"/>
  <c r="CI192" i="51"/>
  <c r="CI197" i="51"/>
  <c r="CI201" i="51"/>
  <c r="CI205" i="51"/>
  <c r="CI211" i="51"/>
  <c r="CI214" i="51"/>
  <c r="CI217" i="51"/>
  <c r="CI221" i="51"/>
  <c r="CI226" i="51"/>
  <c r="CI229" i="51"/>
  <c r="CI234" i="51"/>
  <c r="CI236" i="51"/>
  <c r="CI238" i="51"/>
  <c r="CI241" i="51"/>
  <c r="CI245" i="51"/>
  <c r="CI247" i="51"/>
  <c r="CI251" i="51"/>
  <c r="CI254" i="51"/>
  <c r="CI258" i="51"/>
  <c r="CI257" i="51" s="1"/>
  <c r="CI263" i="51"/>
  <c r="CI266" i="51"/>
  <c r="CI269" i="51"/>
  <c r="CI271" i="51"/>
  <c r="CI275" i="51"/>
  <c r="CI279" i="51"/>
  <c r="CI282" i="51"/>
  <c r="CI285" i="51"/>
  <c r="CI288" i="51"/>
  <c r="CI290" i="51"/>
  <c r="CI292" i="51"/>
  <c r="CI295" i="51"/>
  <c r="CI294" i="51" s="1"/>
  <c r="CI304" i="51"/>
  <c r="CI306" i="51"/>
  <c r="CI308" i="51"/>
  <c r="CI313" i="51"/>
  <c r="CI317" i="51"/>
  <c r="CI320" i="51"/>
  <c r="CI319" i="51" s="1"/>
  <c r="CI37" i="51"/>
  <c r="CI42" i="51"/>
  <c r="CI49" i="51"/>
  <c r="CI54" i="51"/>
  <c r="CI58" i="51"/>
  <c r="CI64" i="51"/>
  <c r="CI69" i="51"/>
  <c r="CI74" i="51"/>
  <c r="CI77" i="51"/>
  <c r="CI79" i="51"/>
  <c r="CI82" i="51"/>
  <c r="CI12" i="51"/>
  <c r="CI19" i="51"/>
  <c r="CI27" i="51"/>
  <c r="CH12" i="51"/>
  <c r="CG410" i="51"/>
  <c r="CG404" i="51"/>
  <c r="CG384" i="51"/>
  <c r="CG381" i="51"/>
  <c r="CG374" i="51"/>
  <c r="CG370" i="51"/>
  <c r="CG365" i="51"/>
  <c r="CG360" i="51"/>
  <c r="CG354" i="51"/>
  <c r="CG350" i="51"/>
  <c r="CG346" i="51"/>
  <c r="CG340" i="51"/>
  <c r="CG335" i="51"/>
  <c r="CG330" i="51"/>
  <c r="CG324" i="51"/>
  <c r="CG320" i="51"/>
  <c r="CG319" i="51" s="1"/>
  <c r="CG317" i="51"/>
  <c r="CG313" i="51"/>
  <c r="CG308" i="51"/>
  <c r="CG306" i="51"/>
  <c r="CG304" i="51"/>
  <c r="CG301" i="51"/>
  <c r="CG295" i="51"/>
  <c r="CG294" i="51" s="1"/>
  <c r="CG292" i="51"/>
  <c r="CG290" i="51"/>
  <c r="CG288" i="51"/>
  <c r="CG285" i="51"/>
  <c r="CG282" i="51"/>
  <c r="CG279" i="51"/>
  <c r="CG275" i="51"/>
  <c r="CG271" i="51"/>
  <c r="CG269" i="51"/>
  <c r="CG266" i="51"/>
  <c r="CG263" i="51"/>
  <c r="CG258" i="51"/>
  <c r="CG257" i="51" s="1"/>
  <c r="CG254" i="51"/>
  <c r="CG251" i="51"/>
  <c r="CG247" i="51"/>
  <c r="CG241" i="51"/>
  <c r="CG245" i="51"/>
  <c r="CG238" i="51"/>
  <c r="CG236" i="51"/>
  <c r="CG234" i="51"/>
  <c r="CG229" i="51"/>
  <c r="CG226" i="51"/>
  <c r="CG221" i="51"/>
  <c r="CG217" i="51"/>
  <c r="CG214" i="51"/>
  <c r="CG211" i="51"/>
  <c r="CG205" i="51"/>
  <c r="CG201" i="51"/>
  <c r="CG197" i="51"/>
  <c r="CG192" i="51"/>
  <c r="CG189" i="51"/>
  <c r="CG184" i="51"/>
  <c r="CG178" i="51"/>
  <c r="CG174" i="51"/>
  <c r="CG172" i="51"/>
  <c r="CG169" i="51"/>
  <c r="CG167" i="51"/>
  <c r="CG163" i="51"/>
  <c r="CG159" i="51"/>
  <c r="CG157" i="51"/>
  <c r="CG155" i="51"/>
  <c r="CG152" i="51"/>
  <c r="CG145" i="51"/>
  <c r="CG139" i="51"/>
  <c r="CG111" i="51"/>
  <c r="CG120" i="51"/>
  <c r="CG131" i="51"/>
  <c r="CG136" i="51"/>
  <c r="CG97" i="51"/>
  <c r="CG101" i="51"/>
  <c r="CG108" i="51"/>
  <c r="CG82" i="51"/>
  <c r="CG74" i="51"/>
  <c r="CG77" i="51"/>
  <c r="CG79" i="51"/>
  <c r="CG37" i="51"/>
  <c r="CG42" i="51"/>
  <c r="CG49" i="51"/>
  <c r="CG54" i="51"/>
  <c r="CG58" i="51"/>
  <c r="CG64" i="51"/>
  <c r="CG69" i="51"/>
  <c r="CG12" i="51"/>
  <c r="CG19" i="51"/>
  <c r="CG27" i="51"/>
  <c r="AP410" i="51"/>
  <c r="AO410" i="51"/>
  <c r="AN410" i="51"/>
  <c r="AM410" i="51"/>
  <c r="AL410" i="51"/>
  <c r="AK410" i="51"/>
  <c r="AJ410" i="51"/>
  <c r="AI410" i="51"/>
  <c r="AH410" i="51"/>
  <c r="AG410" i="51"/>
  <c r="AF410" i="51"/>
  <c r="AE410" i="51"/>
  <c r="AD410" i="51"/>
  <c r="AB410" i="51"/>
  <c r="AA410" i="51"/>
  <c r="Z410" i="51"/>
  <c r="Z384" i="51"/>
  <c r="Z404" i="51"/>
  <c r="Y410" i="51"/>
  <c r="AP404" i="51"/>
  <c r="AP384" i="51"/>
  <c r="AO404" i="51"/>
  <c r="AN404" i="51"/>
  <c r="AM404" i="51"/>
  <c r="AL404" i="51"/>
  <c r="AK404" i="51"/>
  <c r="AJ404" i="51"/>
  <c r="AI404" i="51"/>
  <c r="AH404" i="51"/>
  <c r="AG404" i="51"/>
  <c r="AF404" i="51"/>
  <c r="AF384" i="51"/>
  <c r="AE404" i="51"/>
  <c r="AD404" i="51"/>
  <c r="AC404" i="51"/>
  <c r="AA404" i="51"/>
  <c r="Y404" i="51"/>
  <c r="AO384" i="51"/>
  <c r="AN384" i="51"/>
  <c r="AM384" i="51"/>
  <c r="AL384" i="51"/>
  <c r="AK384" i="51"/>
  <c r="AJ384" i="51"/>
  <c r="AI384" i="51"/>
  <c r="AH384" i="51"/>
  <c r="AG384" i="51"/>
  <c r="AE384" i="51"/>
  <c r="AD384" i="51"/>
  <c r="AC384" i="51"/>
  <c r="AB384" i="51"/>
  <c r="AA384" i="51"/>
  <c r="Y384" i="51"/>
  <c r="AP381" i="51"/>
  <c r="AO381" i="51"/>
  <c r="AO374" i="51"/>
  <c r="AN381" i="51"/>
  <c r="AM381" i="51"/>
  <c r="AM374" i="51"/>
  <c r="AL381" i="51"/>
  <c r="AK381" i="51"/>
  <c r="AK374" i="51"/>
  <c r="AJ381" i="51"/>
  <c r="AI381" i="51"/>
  <c r="AI374" i="51"/>
  <c r="AH381" i="51"/>
  <c r="AG381" i="51"/>
  <c r="AG374" i="51"/>
  <c r="AF381" i="51"/>
  <c r="AE381" i="51"/>
  <c r="AE374" i="51"/>
  <c r="AD381" i="51"/>
  <c r="AB381" i="51"/>
  <c r="AA381" i="51"/>
  <c r="Z381" i="51"/>
  <c r="Y381" i="51"/>
  <c r="AP374" i="51"/>
  <c r="AN374" i="51"/>
  <c r="AL374" i="51"/>
  <c r="AJ374" i="51"/>
  <c r="AH374" i="51"/>
  <c r="AF374" i="51"/>
  <c r="AD374" i="51"/>
  <c r="AC374" i="51"/>
  <c r="AB374" i="51"/>
  <c r="AA374" i="51"/>
  <c r="Z374" i="51"/>
  <c r="Y374" i="51"/>
  <c r="AP370" i="51"/>
  <c r="AO370" i="51"/>
  <c r="AN370" i="51"/>
  <c r="AM370" i="51"/>
  <c r="AL370" i="51"/>
  <c r="AK370" i="51"/>
  <c r="AJ370" i="51"/>
  <c r="AI370" i="51"/>
  <c r="AH370" i="51"/>
  <c r="AG370" i="51"/>
  <c r="AF370" i="51"/>
  <c r="AE370" i="51"/>
  <c r="AD370" i="51"/>
  <c r="AC370" i="51"/>
  <c r="AB370" i="51"/>
  <c r="AA370" i="51"/>
  <c r="Z370" i="51"/>
  <c r="Y370" i="51"/>
  <c r="AP365" i="51"/>
  <c r="AO365" i="51"/>
  <c r="AN365" i="51"/>
  <c r="AM365" i="51"/>
  <c r="AL365" i="51"/>
  <c r="AK365" i="51"/>
  <c r="AJ365" i="51"/>
  <c r="AI365" i="51"/>
  <c r="AH365" i="51"/>
  <c r="AG365" i="51"/>
  <c r="AF365" i="51"/>
  <c r="AE365" i="51"/>
  <c r="AD365" i="51"/>
  <c r="AB365" i="51"/>
  <c r="AA365" i="51"/>
  <c r="Z365" i="51"/>
  <c r="Y365" i="51"/>
  <c r="AP360" i="51"/>
  <c r="AO360" i="51"/>
  <c r="AN360" i="51"/>
  <c r="AM360" i="51"/>
  <c r="AL360" i="51"/>
  <c r="AK360" i="51"/>
  <c r="AJ360" i="51"/>
  <c r="AI360" i="51"/>
  <c r="AH360" i="51"/>
  <c r="AG360" i="51"/>
  <c r="AF360" i="51"/>
  <c r="AE360" i="51"/>
  <c r="AD360" i="51"/>
  <c r="AC360" i="51"/>
  <c r="AB360" i="51"/>
  <c r="AA360" i="51"/>
  <c r="Z360" i="51"/>
  <c r="Y360" i="51"/>
  <c r="AP354" i="51"/>
  <c r="AO354" i="51"/>
  <c r="AN354" i="51"/>
  <c r="AM354" i="51"/>
  <c r="AL354" i="51"/>
  <c r="AK354" i="51"/>
  <c r="AJ354" i="51"/>
  <c r="AI354" i="51"/>
  <c r="AH354" i="51"/>
  <c r="AG354" i="51"/>
  <c r="AF354" i="51"/>
  <c r="AE354" i="51"/>
  <c r="AD354" i="51"/>
  <c r="AB354" i="51"/>
  <c r="AA354" i="51"/>
  <c r="Z354" i="51"/>
  <c r="Y354" i="51"/>
  <c r="AP350" i="51"/>
  <c r="AO350" i="51"/>
  <c r="AN350" i="51"/>
  <c r="AM350" i="51"/>
  <c r="AL350" i="51"/>
  <c r="AK350" i="51"/>
  <c r="AJ350" i="51"/>
  <c r="AI350" i="51"/>
  <c r="AH350" i="51"/>
  <c r="AG350" i="51"/>
  <c r="AF350" i="51"/>
  <c r="AE350" i="51"/>
  <c r="AD350" i="51"/>
  <c r="AB350" i="51"/>
  <c r="AA350" i="51"/>
  <c r="Z350" i="51"/>
  <c r="Y350" i="51"/>
  <c r="AP346" i="51"/>
  <c r="AP340" i="51"/>
  <c r="AO346" i="51"/>
  <c r="AN346" i="51"/>
  <c r="AM346" i="51"/>
  <c r="AL346" i="51"/>
  <c r="AL340" i="51"/>
  <c r="AK346" i="51"/>
  <c r="AJ346" i="51"/>
  <c r="AI346" i="51"/>
  <c r="AH346" i="51"/>
  <c r="AH340" i="51"/>
  <c r="AG346" i="51"/>
  <c r="AF346" i="51"/>
  <c r="AE346" i="51"/>
  <c r="AD346" i="51"/>
  <c r="AB346" i="51"/>
  <c r="AA346" i="51"/>
  <c r="Z346" i="51"/>
  <c r="Y346" i="51"/>
  <c r="AO340" i="51"/>
  <c r="AN340" i="51"/>
  <c r="AM340" i="51"/>
  <c r="AK340" i="51"/>
  <c r="AJ340" i="51"/>
  <c r="AI340" i="51"/>
  <c r="AG340" i="51"/>
  <c r="AF340" i="51"/>
  <c r="AE340" i="51"/>
  <c r="AD340" i="51"/>
  <c r="AC340" i="51"/>
  <c r="AB340" i="51"/>
  <c r="AA340" i="51"/>
  <c r="Z340" i="51"/>
  <c r="Y340" i="51"/>
  <c r="AP335" i="51"/>
  <c r="AO335" i="51"/>
  <c r="AN335" i="51"/>
  <c r="AM335" i="51"/>
  <c r="AL335" i="51"/>
  <c r="AK335" i="51"/>
  <c r="AJ335" i="51"/>
  <c r="AI335" i="51"/>
  <c r="AH335" i="51"/>
  <c r="AG335" i="51"/>
  <c r="AF335" i="51"/>
  <c r="AE335" i="51"/>
  <c r="AD335" i="51"/>
  <c r="AC335" i="51"/>
  <c r="AB335" i="51"/>
  <c r="AA335" i="51"/>
  <c r="Z335" i="51"/>
  <c r="Y335" i="51"/>
  <c r="AP330" i="51"/>
  <c r="AO330" i="51"/>
  <c r="AN330" i="51"/>
  <c r="AM330" i="51"/>
  <c r="AL330" i="51"/>
  <c r="AK330" i="51"/>
  <c r="AJ330" i="51"/>
  <c r="AI330" i="51"/>
  <c r="AH330" i="51"/>
  <c r="AG330" i="51"/>
  <c r="AF330" i="51"/>
  <c r="AE330" i="51"/>
  <c r="AD330" i="51"/>
  <c r="AC330" i="51"/>
  <c r="AB330" i="51"/>
  <c r="AA330" i="51"/>
  <c r="Z330" i="51"/>
  <c r="Y330" i="51"/>
  <c r="Y324" i="51"/>
  <c r="AP324" i="51"/>
  <c r="AO324" i="51"/>
  <c r="AN324" i="51"/>
  <c r="AM324" i="51"/>
  <c r="AL324" i="51"/>
  <c r="AK324" i="51"/>
  <c r="AJ324" i="51"/>
  <c r="AI324" i="51"/>
  <c r="AH324" i="51"/>
  <c r="AG324" i="51"/>
  <c r="AF324" i="51"/>
  <c r="AE324" i="51"/>
  <c r="AD324" i="51"/>
  <c r="AC324" i="51"/>
  <c r="AB324" i="51"/>
  <c r="Z324" i="51"/>
  <c r="AP320" i="51"/>
  <c r="AP319" i="51" s="1"/>
  <c r="AO320" i="51"/>
  <c r="AO319" i="51" s="1"/>
  <c r="AN320" i="51"/>
  <c r="AN319" i="51" s="1"/>
  <c r="AM320" i="51"/>
  <c r="AM319" i="51" s="1"/>
  <c r="AL320" i="51"/>
  <c r="AL319" i="51" s="1"/>
  <c r="AK320" i="51"/>
  <c r="AK319" i="51" s="1"/>
  <c r="AJ320" i="51"/>
  <c r="AJ319" i="51" s="1"/>
  <c r="AI320" i="51"/>
  <c r="AI319" i="51" s="1"/>
  <c r="AH320" i="51"/>
  <c r="AH319" i="51" s="1"/>
  <c r="AG320" i="51"/>
  <c r="AG319" i="51" s="1"/>
  <c r="AF320" i="51"/>
  <c r="AF319" i="51" s="1"/>
  <c r="AE320" i="51"/>
  <c r="AE319" i="51" s="1"/>
  <c r="AD320" i="51"/>
  <c r="AD319" i="51" s="1"/>
  <c r="AC320" i="51"/>
  <c r="AC319" i="51" s="1"/>
  <c r="AB320" i="51"/>
  <c r="AB319" i="51" s="1"/>
  <c r="AA320" i="51"/>
  <c r="AA319" i="51" s="1"/>
  <c r="Z320" i="51"/>
  <c r="Z319" i="51" s="1"/>
  <c r="Y320" i="51"/>
  <c r="Y319" i="51" s="1"/>
  <c r="AP317" i="51"/>
  <c r="AO317" i="51"/>
  <c r="AN317" i="51"/>
  <c r="AM317" i="51"/>
  <c r="AL317" i="51"/>
  <c r="AK317" i="51"/>
  <c r="AJ317" i="51"/>
  <c r="AI317" i="51"/>
  <c r="AH317" i="51"/>
  <c r="AG317" i="51"/>
  <c r="AF317" i="51"/>
  <c r="AE317" i="51"/>
  <c r="AD317" i="51"/>
  <c r="AC317" i="51"/>
  <c r="AB317" i="51"/>
  <c r="AA317" i="51"/>
  <c r="Z317" i="51"/>
  <c r="Y317" i="51"/>
  <c r="AP313" i="51"/>
  <c r="AO313" i="51"/>
  <c r="AN313" i="51"/>
  <c r="AM313" i="51"/>
  <c r="AL313" i="51"/>
  <c r="AK313" i="51"/>
  <c r="AJ313" i="51"/>
  <c r="AI313" i="51"/>
  <c r="AH313" i="51"/>
  <c r="AG313" i="51"/>
  <c r="AF313" i="51"/>
  <c r="AE313" i="51"/>
  <c r="AD313" i="51"/>
  <c r="AC313" i="51"/>
  <c r="AB313" i="51"/>
  <c r="AA313" i="51"/>
  <c r="Z313" i="51"/>
  <c r="Y313" i="51"/>
  <c r="AP308" i="51"/>
  <c r="AO308" i="51"/>
  <c r="AN308" i="51"/>
  <c r="AM308" i="51"/>
  <c r="AL308" i="51"/>
  <c r="AK308" i="51"/>
  <c r="AJ308" i="51"/>
  <c r="AI308" i="51"/>
  <c r="AH308" i="51"/>
  <c r="AG308" i="51"/>
  <c r="AF308" i="51"/>
  <c r="AE308" i="51"/>
  <c r="AD308" i="51"/>
  <c r="AC308" i="51"/>
  <c r="AB308" i="51"/>
  <c r="AA308" i="51"/>
  <c r="Z308" i="51"/>
  <c r="Y308" i="51"/>
  <c r="AP306" i="51"/>
  <c r="AO306" i="51"/>
  <c r="AN306" i="51"/>
  <c r="AM306" i="51"/>
  <c r="AL306" i="51"/>
  <c r="AK306" i="51"/>
  <c r="AJ306" i="51"/>
  <c r="AI306" i="51"/>
  <c r="AH306" i="51"/>
  <c r="AG306" i="51"/>
  <c r="AF306" i="51"/>
  <c r="AE306" i="51"/>
  <c r="AD306" i="51"/>
  <c r="AC306" i="51"/>
  <c r="AB306" i="51"/>
  <c r="AA306" i="51"/>
  <c r="Z306" i="51"/>
  <c r="Y306" i="51"/>
  <c r="AP304" i="51"/>
  <c r="AO304" i="51"/>
  <c r="AN304" i="51"/>
  <c r="AN301" i="51"/>
  <c r="AM304" i="51"/>
  <c r="AL304" i="51"/>
  <c r="AL301" i="51"/>
  <c r="AK304" i="51"/>
  <c r="AJ304" i="51"/>
  <c r="AI304" i="51"/>
  <c r="AH304" i="51"/>
  <c r="AG304" i="51"/>
  <c r="AF304" i="51"/>
  <c r="AE304" i="51"/>
  <c r="AD304" i="51"/>
  <c r="AC304" i="51"/>
  <c r="AB304" i="51"/>
  <c r="AA304" i="51"/>
  <c r="Z304" i="51"/>
  <c r="Y304" i="51"/>
  <c r="AP301" i="51"/>
  <c r="AO301" i="51"/>
  <c r="AM301" i="51"/>
  <c r="AK301" i="51"/>
  <c r="AJ301" i="51"/>
  <c r="AI301" i="51"/>
  <c r="AH301" i="51"/>
  <c r="AG301" i="51"/>
  <c r="AF301" i="51"/>
  <c r="AE301" i="51"/>
  <c r="AD301" i="51"/>
  <c r="AB301" i="51"/>
  <c r="AA301" i="51"/>
  <c r="Z301" i="51"/>
  <c r="Y301" i="51"/>
  <c r="AP295" i="51"/>
  <c r="AP294" i="51" s="1"/>
  <c r="AO295" i="51"/>
  <c r="AO294" i="51" s="1"/>
  <c r="AN295" i="51"/>
  <c r="AN294" i="51" s="1"/>
  <c r="AM295" i="51"/>
  <c r="AM294" i="51" s="1"/>
  <c r="AL295" i="51"/>
  <c r="AL294" i="51" s="1"/>
  <c r="AK295" i="51"/>
  <c r="AK294" i="51" s="1"/>
  <c r="AJ295" i="51"/>
  <c r="AJ294" i="51" s="1"/>
  <c r="AI295" i="51"/>
  <c r="AI294" i="51" s="1"/>
  <c r="AH295" i="51"/>
  <c r="AH294" i="51" s="1"/>
  <c r="AG295" i="51"/>
  <c r="AG294" i="51" s="1"/>
  <c r="AF295" i="51"/>
  <c r="AF294" i="51" s="1"/>
  <c r="AE295" i="51"/>
  <c r="AE294" i="51" s="1"/>
  <c r="AD295" i="51"/>
  <c r="AD294" i="51" s="1"/>
  <c r="AB295" i="51"/>
  <c r="AB294" i="51" s="1"/>
  <c r="AA295" i="51"/>
  <c r="AA294" i="51" s="1"/>
  <c r="Z295" i="51"/>
  <c r="Z294" i="51" s="1"/>
  <c r="Y295" i="51"/>
  <c r="Y294" i="51" s="1"/>
  <c r="AP292" i="51"/>
  <c r="AO292" i="51"/>
  <c r="AN292" i="51"/>
  <c r="AM292" i="51"/>
  <c r="AL292" i="51"/>
  <c r="AK292" i="51"/>
  <c r="AJ292" i="51"/>
  <c r="AI292" i="51"/>
  <c r="AH292" i="51"/>
  <c r="AG292" i="51"/>
  <c r="AF292" i="51"/>
  <c r="AE292" i="51"/>
  <c r="AD292" i="51"/>
  <c r="AC292" i="51"/>
  <c r="AB292" i="51"/>
  <c r="AA292" i="51"/>
  <c r="Z292" i="51"/>
  <c r="Y292" i="51"/>
  <c r="Y282" i="51"/>
  <c r="Y285" i="51"/>
  <c r="Y288" i="51"/>
  <c r="Y290" i="51"/>
  <c r="AP290" i="51"/>
  <c r="AO290" i="51"/>
  <c r="AN290" i="51"/>
  <c r="AM290" i="51"/>
  <c r="AM282" i="51"/>
  <c r="AM285" i="51"/>
  <c r="AM288" i="51"/>
  <c r="AL290" i="51"/>
  <c r="AK290" i="51"/>
  <c r="AJ290" i="51"/>
  <c r="AI290" i="51"/>
  <c r="AI282" i="51"/>
  <c r="AI285" i="51"/>
  <c r="AI288" i="51"/>
  <c r="AH290" i="51"/>
  <c r="AG290" i="51"/>
  <c r="AF290" i="51"/>
  <c r="AE290" i="51"/>
  <c r="AE282" i="51"/>
  <c r="AE285" i="51"/>
  <c r="AE288" i="51"/>
  <c r="AD290" i="51"/>
  <c r="AB290" i="51"/>
  <c r="AA290" i="51"/>
  <c r="Z290" i="51"/>
  <c r="AP288" i="51"/>
  <c r="AO288" i="51"/>
  <c r="AN288" i="51"/>
  <c r="AL288" i="51"/>
  <c r="AK288" i="51"/>
  <c r="AJ288" i="51"/>
  <c r="AH288" i="51"/>
  <c r="AG288" i="51"/>
  <c r="AF288" i="51"/>
  <c r="AD288" i="51"/>
  <c r="AC288" i="51"/>
  <c r="AB288" i="51"/>
  <c r="AA288" i="51"/>
  <c r="Z288" i="51"/>
  <c r="AP285" i="51"/>
  <c r="AO285" i="51"/>
  <c r="AN285" i="51"/>
  <c r="AL285" i="51"/>
  <c r="AK285" i="51"/>
  <c r="AJ285" i="51"/>
  <c r="AH285" i="51"/>
  <c r="AG285" i="51"/>
  <c r="AF285" i="51"/>
  <c r="AB285" i="51"/>
  <c r="AA285" i="51"/>
  <c r="Z285" i="51"/>
  <c r="AP282" i="51"/>
  <c r="AO282" i="51"/>
  <c r="AN282" i="51"/>
  <c r="AL282" i="51"/>
  <c r="AK282" i="51"/>
  <c r="AJ282" i="51"/>
  <c r="AH282" i="51"/>
  <c r="AG282" i="51"/>
  <c r="AF282" i="51"/>
  <c r="AD282" i="51"/>
  <c r="AC282" i="51"/>
  <c r="AB282" i="51"/>
  <c r="AA282" i="51"/>
  <c r="Z282" i="51"/>
  <c r="AP279" i="51"/>
  <c r="AO279" i="51"/>
  <c r="AN279" i="51"/>
  <c r="AM279" i="51"/>
  <c r="AL279" i="51"/>
  <c r="AK279" i="51"/>
  <c r="AJ279" i="51"/>
  <c r="AI279" i="51"/>
  <c r="AH279" i="51"/>
  <c r="AG279" i="51"/>
  <c r="AF279" i="51"/>
  <c r="AE279" i="51"/>
  <c r="AD279" i="51"/>
  <c r="AB279" i="51"/>
  <c r="AA279" i="51"/>
  <c r="Z279" i="51"/>
  <c r="Y279" i="51"/>
  <c r="AP275" i="51"/>
  <c r="AO275" i="51"/>
  <c r="AN275" i="51"/>
  <c r="AM275" i="51"/>
  <c r="AL275" i="51"/>
  <c r="AK275" i="51"/>
  <c r="AJ275" i="51"/>
  <c r="AI275" i="51"/>
  <c r="AH275" i="51"/>
  <c r="AG275" i="51"/>
  <c r="AF275" i="51"/>
  <c r="AE275" i="51"/>
  <c r="AD275" i="51"/>
  <c r="AB275" i="51"/>
  <c r="AA275" i="51"/>
  <c r="Z275" i="51"/>
  <c r="Y275" i="51"/>
  <c r="AP271" i="51"/>
  <c r="AO271" i="51"/>
  <c r="AN271" i="51"/>
  <c r="AM271" i="51"/>
  <c r="AL271" i="51"/>
  <c r="AK271" i="51"/>
  <c r="AJ271" i="51"/>
  <c r="AI271" i="51"/>
  <c r="AH271" i="51"/>
  <c r="AG271" i="51"/>
  <c r="AF271" i="51"/>
  <c r="AE271" i="51"/>
  <c r="AD271" i="51"/>
  <c r="AB271" i="51"/>
  <c r="AA271" i="51"/>
  <c r="Z271" i="51"/>
  <c r="Y271" i="51"/>
  <c r="AP269" i="51"/>
  <c r="AO269" i="51"/>
  <c r="AN269" i="51"/>
  <c r="AM269" i="51"/>
  <c r="AL269" i="51"/>
  <c r="AK269" i="51"/>
  <c r="AJ269" i="51"/>
  <c r="AI269" i="51"/>
  <c r="AH269" i="51"/>
  <c r="AG269" i="51"/>
  <c r="AF269" i="51"/>
  <c r="AE269" i="51"/>
  <c r="AD269" i="51"/>
  <c r="AB269" i="51"/>
  <c r="AA269" i="51"/>
  <c r="Z269" i="51"/>
  <c r="Y269" i="51"/>
  <c r="AP266" i="51"/>
  <c r="AO266" i="51"/>
  <c r="AN266" i="51"/>
  <c r="AM266" i="51"/>
  <c r="AL266" i="51"/>
  <c r="AK266" i="51"/>
  <c r="AJ266" i="51"/>
  <c r="AI266" i="51"/>
  <c r="AH266" i="51"/>
  <c r="AG266" i="51"/>
  <c r="AF266" i="51"/>
  <c r="AE266" i="51"/>
  <c r="AD266" i="51"/>
  <c r="AD263" i="51"/>
  <c r="AC266" i="51"/>
  <c r="AB266" i="51"/>
  <c r="AA266" i="51"/>
  <c r="Z266" i="51"/>
  <c r="Y266" i="51"/>
  <c r="AP263" i="51"/>
  <c r="AO263" i="51"/>
  <c r="AN263" i="51"/>
  <c r="AM263" i="51"/>
  <c r="AL263" i="51"/>
  <c r="AK263" i="51"/>
  <c r="AJ263" i="51"/>
  <c r="AI263" i="51"/>
  <c r="AH263" i="51"/>
  <c r="AG263" i="51"/>
  <c r="AF263" i="51"/>
  <c r="AE263" i="51"/>
  <c r="AC263" i="51"/>
  <c r="AB263" i="51"/>
  <c r="AA263" i="51"/>
  <c r="Z263" i="51"/>
  <c r="Y263" i="51"/>
  <c r="AP258" i="51"/>
  <c r="AP257" i="51" s="1"/>
  <c r="AO258" i="51"/>
  <c r="AO257" i="51" s="1"/>
  <c r="AN258" i="51"/>
  <c r="AN257" i="51" s="1"/>
  <c r="AM258" i="51"/>
  <c r="AM257" i="51" s="1"/>
  <c r="AL258" i="51"/>
  <c r="AL257" i="51" s="1"/>
  <c r="AK258" i="51"/>
  <c r="AK257" i="51" s="1"/>
  <c r="AJ258" i="51"/>
  <c r="AJ257" i="51" s="1"/>
  <c r="AI258" i="51"/>
  <c r="AI257" i="51" s="1"/>
  <c r="AH258" i="51"/>
  <c r="AH257" i="51" s="1"/>
  <c r="AG258" i="51"/>
  <c r="AG257" i="51" s="1"/>
  <c r="AF258" i="51"/>
  <c r="AF257" i="51" s="1"/>
  <c r="AE258" i="51"/>
  <c r="AE257" i="51" s="1"/>
  <c r="AD258" i="51"/>
  <c r="AD257" i="51" s="1"/>
  <c r="AC258" i="51"/>
  <c r="AC257" i="51" s="1"/>
  <c r="AB258" i="51"/>
  <c r="AB257" i="51" s="1"/>
  <c r="AA258" i="51"/>
  <c r="AA257" i="51" s="1"/>
  <c r="Z258" i="51"/>
  <c r="Z257" i="51" s="1"/>
  <c r="Y258" i="51"/>
  <c r="Y257" i="51" s="1"/>
  <c r="AP254" i="51"/>
  <c r="AO254" i="51"/>
  <c r="AN254" i="51"/>
  <c r="AM254" i="51"/>
  <c r="AL254" i="51"/>
  <c r="AL241" i="51"/>
  <c r="AL245" i="51"/>
  <c r="AL247" i="51"/>
  <c r="AL251" i="51"/>
  <c r="AK254" i="51"/>
  <c r="AJ254" i="51"/>
  <c r="AI254" i="51"/>
  <c r="AH254" i="51"/>
  <c r="AG254" i="51"/>
  <c r="AF254" i="51"/>
  <c r="AE254" i="51"/>
  <c r="AD254" i="51"/>
  <c r="AC254" i="51"/>
  <c r="AB254" i="51"/>
  <c r="Z254" i="51"/>
  <c r="Y254" i="51"/>
  <c r="AP251" i="51"/>
  <c r="AO251" i="51"/>
  <c r="AN251" i="51"/>
  <c r="AM251" i="51"/>
  <c r="AK251" i="51"/>
  <c r="AJ251" i="51"/>
  <c r="AI251" i="51"/>
  <c r="AH251" i="51"/>
  <c r="AG251" i="51"/>
  <c r="AF251" i="51"/>
  <c r="AE251" i="51"/>
  <c r="AD251" i="51"/>
  <c r="AC251" i="51"/>
  <c r="AB251" i="51"/>
  <c r="AA251" i="51"/>
  <c r="Z251" i="51"/>
  <c r="Y251" i="51"/>
  <c r="AP247" i="51"/>
  <c r="AO247" i="51"/>
  <c r="AN247" i="51"/>
  <c r="AM247" i="51"/>
  <c r="AK247" i="51"/>
  <c r="AJ247" i="51"/>
  <c r="AI247" i="51"/>
  <c r="AH247" i="51"/>
  <c r="AG247" i="51"/>
  <c r="AF247" i="51"/>
  <c r="AE247" i="51"/>
  <c r="AD247" i="51"/>
  <c r="AC247" i="51"/>
  <c r="AB247" i="51"/>
  <c r="AA247" i="51"/>
  <c r="Z247" i="51"/>
  <c r="Y247" i="51"/>
  <c r="AP245" i="51"/>
  <c r="AO245" i="51"/>
  <c r="AN245" i="51"/>
  <c r="AM245" i="51"/>
  <c r="AK245" i="51"/>
  <c r="AJ245" i="51"/>
  <c r="AI245" i="51"/>
  <c r="AH245" i="51"/>
  <c r="AG245" i="51"/>
  <c r="AF245" i="51"/>
  <c r="AE245" i="51"/>
  <c r="AD245" i="51"/>
  <c r="AC245" i="51"/>
  <c r="AB245" i="51"/>
  <c r="AA245" i="51"/>
  <c r="Z245" i="51"/>
  <c r="Y245" i="51"/>
  <c r="AP241" i="51"/>
  <c r="AO241" i="51"/>
  <c r="AN241" i="51"/>
  <c r="AM241" i="51"/>
  <c r="AK241" i="51"/>
  <c r="AJ241" i="51"/>
  <c r="AI241" i="51"/>
  <c r="AH241" i="51"/>
  <c r="AG241" i="51"/>
  <c r="AF241" i="51"/>
  <c r="AD241" i="51"/>
  <c r="AC241" i="51"/>
  <c r="AB241" i="51"/>
  <c r="AA241" i="51"/>
  <c r="Z241" i="51"/>
  <c r="Y241" i="51"/>
  <c r="AP238" i="51"/>
  <c r="AO238" i="51"/>
  <c r="AN238" i="51"/>
  <c r="AM238" i="51"/>
  <c r="AL238" i="51"/>
  <c r="AK238" i="51"/>
  <c r="AJ238" i="51"/>
  <c r="AI238" i="51"/>
  <c r="AH238" i="51"/>
  <c r="AG238" i="51"/>
  <c r="AF238" i="51"/>
  <c r="AE238" i="51"/>
  <c r="AD238" i="51"/>
  <c r="AC238" i="51"/>
  <c r="AB238" i="51"/>
  <c r="AA238" i="51"/>
  <c r="Z238" i="51"/>
  <c r="Y238" i="51"/>
  <c r="AP236" i="51"/>
  <c r="AO236" i="51"/>
  <c r="AN236" i="51"/>
  <c r="AM236" i="51"/>
  <c r="AL236" i="51"/>
  <c r="AK236" i="51"/>
  <c r="AJ236" i="51"/>
  <c r="AI236" i="51"/>
  <c r="AH236" i="51"/>
  <c r="AG236" i="51"/>
  <c r="AF236" i="51"/>
  <c r="AE236" i="51"/>
  <c r="AD236" i="51"/>
  <c r="AD234" i="51"/>
  <c r="AC236" i="51"/>
  <c r="AB236" i="51"/>
  <c r="AA236" i="51"/>
  <c r="Z236" i="51"/>
  <c r="Y236" i="51"/>
  <c r="AP234" i="51"/>
  <c r="AO234" i="51"/>
  <c r="AN234" i="51"/>
  <c r="AM234" i="51"/>
  <c r="AL234" i="51"/>
  <c r="AK234" i="51"/>
  <c r="AJ234" i="51"/>
  <c r="AI234" i="51"/>
  <c r="AH234" i="51"/>
  <c r="AG234" i="51"/>
  <c r="AF234" i="51"/>
  <c r="AE234" i="51"/>
  <c r="AC234" i="51"/>
  <c r="AB234" i="51"/>
  <c r="AA234" i="51"/>
  <c r="Z234" i="51"/>
  <c r="Y234" i="51"/>
  <c r="AP229" i="51"/>
  <c r="AO229" i="51"/>
  <c r="AN229" i="51"/>
  <c r="AM229" i="51"/>
  <c r="AL229" i="51"/>
  <c r="AK229" i="51"/>
  <c r="AJ229" i="51"/>
  <c r="AI229" i="51"/>
  <c r="AH229" i="51"/>
  <c r="AG229" i="51"/>
  <c r="AF229" i="51"/>
  <c r="AE229" i="51"/>
  <c r="AD229" i="51"/>
  <c r="AC229" i="51"/>
  <c r="AB229" i="51"/>
  <c r="AA229" i="51"/>
  <c r="Z229" i="51"/>
  <c r="Y229" i="51"/>
  <c r="AP226" i="51"/>
  <c r="AO226" i="51"/>
  <c r="AN226" i="51"/>
  <c r="AM226" i="51"/>
  <c r="AL226" i="51"/>
  <c r="AK226" i="51"/>
  <c r="AJ226" i="51"/>
  <c r="AI226" i="51"/>
  <c r="AH226" i="51"/>
  <c r="AG226" i="51"/>
  <c r="AF226" i="51"/>
  <c r="AE226" i="51"/>
  <c r="AD226" i="51"/>
  <c r="AC226" i="51"/>
  <c r="AB226" i="51"/>
  <c r="AA226" i="51"/>
  <c r="Z226" i="51"/>
  <c r="Y226" i="51"/>
  <c r="AP221" i="51"/>
  <c r="AO221" i="51"/>
  <c r="AN221" i="51"/>
  <c r="AL221" i="51"/>
  <c r="AK221" i="51"/>
  <c r="AJ221" i="51"/>
  <c r="AI221" i="51"/>
  <c r="AH221" i="51"/>
  <c r="AG221" i="51"/>
  <c r="AF221" i="51"/>
  <c r="AE221" i="51"/>
  <c r="AD221" i="51"/>
  <c r="AC221" i="51"/>
  <c r="AB221" i="51"/>
  <c r="AA221" i="51"/>
  <c r="Z221" i="51"/>
  <c r="Y221" i="51"/>
  <c r="AP217" i="51"/>
  <c r="AO217" i="51"/>
  <c r="AN217" i="51"/>
  <c r="AM217" i="51"/>
  <c r="AL217" i="51"/>
  <c r="AK217" i="51"/>
  <c r="AJ217" i="51"/>
  <c r="AI217" i="51"/>
  <c r="AH217" i="51"/>
  <c r="AG217" i="51"/>
  <c r="AF217" i="51"/>
  <c r="AE217" i="51"/>
  <c r="AD217" i="51"/>
  <c r="AC217" i="51"/>
  <c r="AB217" i="51"/>
  <c r="AA217" i="51"/>
  <c r="Z217" i="51"/>
  <c r="Y217" i="51"/>
  <c r="AP214" i="51"/>
  <c r="AO214" i="51"/>
  <c r="AN214" i="51"/>
  <c r="AL214" i="51"/>
  <c r="AK214" i="51"/>
  <c r="AJ214" i="51"/>
  <c r="AI214" i="51"/>
  <c r="AH214" i="51"/>
  <c r="AG214" i="51"/>
  <c r="AF214" i="51"/>
  <c r="AE214" i="51"/>
  <c r="AD214" i="51"/>
  <c r="AC214" i="51"/>
  <c r="AB214" i="51"/>
  <c r="AA214" i="51"/>
  <c r="Z214" i="51"/>
  <c r="Y214" i="51"/>
  <c r="AP211" i="51"/>
  <c r="AO211" i="51"/>
  <c r="AN211" i="51"/>
  <c r="AM211" i="51"/>
  <c r="AL211" i="51"/>
  <c r="AK211" i="51"/>
  <c r="AJ211" i="51"/>
  <c r="AI211" i="51"/>
  <c r="AH211" i="51"/>
  <c r="AG211" i="51"/>
  <c r="AF211" i="51"/>
  <c r="AE211" i="51"/>
  <c r="AD211" i="51"/>
  <c r="AC211" i="51"/>
  <c r="AB211" i="51"/>
  <c r="AA211" i="51"/>
  <c r="Z211" i="51"/>
  <c r="Y211" i="51"/>
  <c r="AP205" i="51"/>
  <c r="AO205" i="51"/>
  <c r="AN205" i="51"/>
  <c r="AL205" i="51"/>
  <c r="AK205" i="51"/>
  <c r="AJ205" i="51"/>
  <c r="AI205" i="51"/>
  <c r="AH205" i="51"/>
  <c r="AG205" i="51"/>
  <c r="AF205" i="51"/>
  <c r="AE205" i="51"/>
  <c r="AD205" i="51"/>
  <c r="AC205" i="51"/>
  <c r="AB205" i="51"/>
  <c r="AB189" i="51"/>
  <c r="AB192" i="51"/>
  <c r="AB197" i="51"/>
  <c r="AB201" i="51"/>
  <c r="AA205" i="51"/>
  <c r="Z205" i="51"/>
  <c r="Y205" i="51"/>
  <c r="AP201" i="51"/>
  <c r="AO201" i="51"/>
  <c r="AL201" i="51"/>
  <c r="AK201" i="51"/>
  <c r="AJ201" i="51"/>
  <c r="AI201" i="51"/>
  <c r="AH201" i="51"/>
  <c r="AG201" i="51"/>
  <c r="AF201" i="51"/>
  <c r="AE201" i="51"/>
  <c r="AD201" i="51"/>
  <c r="AD189" i="51"/>
  <c r="AD192" i="51"/>
  <c r="AD197" i="51"/>
  <c r="AC201" i="51"/>
  <c r="AA201" i="51"/>
  <c r="Z201" i="51"/>
  <c r="Y201" i="51"/>
  <c r="AP197" i="51"/>
  <c r="AO197" i="51"/>
  <c r="AN197" i="51"/>
  <c r="AL197" i="51"/>
  <c r="AK197" i="51"/>
  <c r="AJ197" i="51"/>
  <c r="AI197" i="51"/>
  <c r="AH197" i="51"/>
  <c r="AG197" i="51"/>
  <c r="AF197" i="51"/>
  <c r="AE197" i="51"/>
  <c r="AC197" i="51"/>
  <c r="AA197" i="51"/>
  <c r="Z197" i="51"/>
  <c r="Y197" i="51"/>
  <c r="AP192" i="51"/>
  <c r="AO192" i="51"/>
  <c r="AN192" i="51"/>
  <c r="AM192" i="51"/>
  <c r="AL192" i="51"/>
  <c r="AK192" i="51"/>
  <c r="AJ192" i="51"/>
  <c r="AI192" i="51"/>
  <c r="AH192" i="51"/>
  <c r="AG192" i="51"/>
  <c r="AF192" i="51"/>
  <c r="AE192" i="51"/>
  <c r="AC192" i="51"/>
  <c r="AA192" i="51"/>
  <c r="Z192" i="51"/>
  <c r="Y192" i="51"/>
  <c r="AP189" i="51"/>
  <c r="AO189" i="51"/>
  <c r="AN189" i="51"/>
  <c r="AM189" i="51"/>
  <c r="AL189" i="51"/>
  <c r="AK189" i="51"/>
  <c r="AJ189" i="51"/>
  <c r="AI189" i="51"/>
  <c r="AH189" i="51"/>
  <c r="AG189" i="51"/>
  <c r="AF189" i="51"/>
  <c r="AE189" i="51"/>
  <c r="AC189" i="51"/>
  <c r="AA189" i="51"/>
  <c r="Z189" i="51"/>
  <c r="Y189" i="51"/>
  <c r="AP184" i="51"/>
  <c r="AO184" i="51"/>
  <c r="AN184" i="51"/>
  <c r="AM184" i="51"/>
  <c r="AL184" i="51"/>
  <c r="AK184" i="51"/>
  <c r="AJ184" i="51"/>
  <c r="AI184" i="51"/>
  <c r="AH184" i="51"/>
  <c r="AG184" i="51"/>
  <c r="AF184" i="51"/>
  <c r="AE184" i="51"/>
  <c r="AD184" i="51"/>
  <c r="AC184" i="51"/>
  <c r="AB184" i="51"/>
  <c r="AA184" i="51"/>
  <c r="Z184" i="51"/>
  <c r="Y184" i="51"/>
  <c r="AP178" i="51"/>
  <c r="AO178" i="51"/>
  <c r="AN178" i="51"/>
  <c r="AM178" i="51"/>
  <c r="AL178" i="51"/>
  <c r="AK178" i="51"/>
  <c r="AJ178" i="51"/>
  <c r="AI178" i="51"/>
  <c r="AH178" i="51"/>
  <c r="AG178" i="51"/>
  <c r="AF178" i="51"/>
  <c r="AE178" i="51"/>
  <c r="AD178" i="51"/>
  <c r="AC178" i="51"/>
  <c r="AB178" i="51"/>
  <c r="AA178" i="51"/>
  <c r="Z178" i="51"/>
  <c r="Y178" i="51"/>
  <c r="AP174" i="51"/>
  <c r="AO174" i="51"/>
  <c r="AN174" i="51"/>
  <c r="AM174" i="51"/>
  <c r="AL174" i="51"/>
  <c r="AK174" i="51"/>
  <c r="AJ174" i="51"/>
  <c r="AI174" i="51"/>
  <c r="AH174" i="51"/>
  <c r="AG174" i="51"/>
  <c r="AF174" i="51"/>
  <c r="AE174" i="51"/>
  <c r="AD174" i="51"/>
  <c r="AC174" i="51"/>
  <c r="AB174" i="51"/>
  <c r="AA174" i="51"/>
  <c r="Z174" i="51"/>
  <c r="Y174" i="51"/>
  <c r="AP172" i="51"/>
  <c r="AO172" i="51"/>
  <c r="AN172" i="51"/>
  <c r="AM172" i="51"/>
  <c r="AL172" i="51"/>
  <c r="AK172" i="51"/>
  <c r="AJ172" i="51"/>
  <c r="AI172" i="51"/>
  <c r="AH172" i="51"/>
  <c r="AG172" i="51"/>
  <c r="AF172" i="51"/>
  <c r="AE172" i="51"/>
  <c r="AD172" i="51"/>
  <c r="AC172" i="51"/>
  <c r="AB172" i="51"/>
  <c r="AA172" i="51"/>
  <c r="Z172" i="51"/>
  <c r="Y172" i="51"/>
  <c r="AP169" i="51"/>
  <c r="AO169" i="51"/>
  <c r="AN169" i="51"/>
  <c r="AM169" i="51"/>
  <c r="AL169" i="51"/>
  <c r="AK169" i="51"/>
  <c r="AJ169" i="51"/>
  <c r="AI169" i="51"/>
  <c r="AH169" i="51"/>
  <c r="AG169" i="51"/>
  <c r="AF169" i="51"/>
  <c r="AE169" i="51"/>
  <c r="AD169" i="51"/>
  <c r="AC169" i="51"/>
  <c r="AB169" i="51"/>
  <c r="AA169" i="51"/>
  <c r="Z169" i="51"/>
  <c r="Y169" i="51"/>
  <c r="AP167" i="51"/>
  <c r="AP163" i="51"/>
  <c r="AO167" i="51"/>
  <c r="AN167" i="51"/>
  <c r="AM167" i="51"/>
  <c r="AL167" i="51"/>
  <c r="AK167" i="51"/>
  <c r="AJ167" i="51"/>
  <c r="AI167" i="51"/>
  <c r="AH167" i="51"/>
  <c r="AG167" i="51"/>
  <c r="AF167" i="51"/>
  <c r="AE167" i="51"/>
  <c r="AD167" i="51"/>
  <c r="AC167" i="51"/>
  <c r="AB167" i="51"/>
  <c r="AA167" i="51"/>
  <c r="Z167" i="51"/>
  <c r="Y167" i="51"/>
  <c r="AO163" i="51"/>
  <c r="AN163" i="51"/>
  <c r="AM163" i="51"/>
  <c r="AL163" i="51"/>
  <c r="AK163" i="51"/>
  <c r="AJ163" i="51"/>
  <c r="AI163" i="51"/>
  <c r="AH163" i="51"/>
  <c r="AG163" i="51"/>
  <c r="AF163" i="51"/>
  <c r="AE163" i="51"/>
  <c r="AD163" i="51"/>
  <c r="AC163" i="51"/>
  <c r="AB163" i="51"/>
  <c r="Z163" i="51"/>
  <c r="Y163" i="51"/>
  <c r="AP159" i="51"/>
  <c r="AO159" i="51"/>
  <c r="AN159" i="51"/>
  <c r="AM159" i="51"/>
  <c r="AL159" i="51"/>
  <c r="AK159" i="51"/>
  <c r="AJ159" i="51"/>
  <c r="AI159" i="51"/>
  <c r="AH159" i="51"/>
  <c r="AG159" i="51"/>
  <c r="AF159" i="51"/>
  <c r="AE159" i="51"/>
  <c r="AD159" i="51"/>
  <c r="AC159" i="51"/>
  <c r="AB159" i="51"/>
  <c r="AA159" i="51"/>
  <c r="Z159" i="51"/>
  <c r="Y159" i="51"/>
  <c r="AP157" i="51"/>
  <c r="AO157" i="51"/>
  <c r="AN157" i="51"/>
  <c r="AM157" i="51"/>
  <c r="AL157" i="51"/>
  <c r="AK157" i="51"/>
  <c r="AJ157" i="51"/>
  <c r="AI157" i="51"/>
  <c r="AH157" i="51"/>
  <c r="AG157" i="51"/>
  <c r="AF157" i="51"/>
  <c r="AE157" i="51"/>
  <c r="AD157" i="51"/>
  <c r="AC157" i="51"/>
  <c r="AB157" i="51"/>
  <c r="AA157" i="51"/>
  <c r="Z157" i="51"/>
  <c r="Y157" i="51"/>
  <c r="AP155" i="51"/>
  <c r="AO155" i="51"/>
  <c r="AN155" i="51"/>
  <c r="AM155" i="51"/>
  <c r="AL155" i="51"/>
  <c r="AK155" i="51"/>
  <c r="AJ155" i="51"/>
  <c r="AI155" i="51"/>
  <c r="AH155" i="51"/>
  <c r="AG155" i="51"/>
  <c r="AF155" i="51"/>
  <c r="AE155" i="51"/>
  <c r="AD155" i="51"/>
  <c r="AC155" i="51"/>
  <c r="AB155" i="51"/>
  <c r="AA155" i="51"/>
  <c r="Z155" i="51"/>
  <c r="Y155" i="51"/>
  <c r="AP152" i="51"/>
  <c r="AO152" i="51"/>
  <c r="AN152" i="51"/>
  <c r="AM152" i="51"/>
  <c r="AL152" i="51"/>
  <c r="AK152" i="51"/>
  <c r="AJ152" i="51"/>
  <c r="AI152" i="51"/>
  <c r="AH152" i="51"/>
  <c r="AG152" i="51"/>
  <c r="AF152" i="51"/>
  <c r="AE152" i="51"/>
  <c r="AD152" i="51"/>
  <c r="AC152" i="51"/>
  <c r="AB152" i="51"/>
  <c r="AA152" i="51"/>
  <c r="Z152" i="51"/>
  <c r="Y152" i="51"/>
  <c r="AP145" i="51"/>
  <c r="AO145" i="51"/>
  <c r="AO139" i="51"/>
  <c r="AN145" i="51"/>
  <c r="AM145" i="51"/>
  <c r="AL145" i="51"/>
  <c r="AK145" i="51"/>
  <c r="AJ145" i="51"/>
  <c r="AI145" i="51"/>
  <c r="AH145" i="51"/>
  <c r="AG145" i="51"/>
  <c r="AF145" i="51"/>
  <c r="AE145" i="51"/>
  <c r="AD145" i="51"/>
  <c r="AC145" i="51"/>
  <c r="AB145" i="51"/>
  <c r="AA145" i="51"/>
  <c r="Z145" i="51"/>
  <c r="Y145" i="51"/>
  <c r="AP139" i="51"/>
  <c r="AN139" i="51"/>
  <c r="AM139" i="51"/>
  <c r="AL139" i="51"/>
  <c r="AK139" i="51"/>
  <c r="AJ139" i="51"/>
  <c r="AI139" i="51"/>
  <c r="AH139" i="51"/>
  <c r="AG139" i="51"/>
  <c r="AF139" i="51"/>
  <c r="AE139" i="51"/>
  <c r="AD139" i="51"/>
  <c r="AC139" i="51"/>
  <c r="AB139" i="51"/>
  <c r="AA139" i="51"/>
  <c r="Z139" i="51"/>
  <c r="Y139" i="51"/>
  <c r="AP136" i="51"/>
  <c r="AO136" i="51"/>
  <c r="AN136" i="51"/>
  <c r="AM136" i="51"/>
  <c r="AL136" i="51"/>
  <c r="AK136" i="51"/>
  <c r="AJ136" i="51"/>
  <c r="AJ111" i="51"/>
  <c r="AJ120" i="51"/>
  <c r="AJ131" i="51"/>
  <c r="AI136" i="51"/>
  <c r="AH136" i="51"/>
  <c r="AG136" i="51"/>
  <c r="AF136" i="51"/>
  <c r="AF111" i="51"/>
  <c r="AF120" i="51"/>
  <c r="AF131" i="51"/>
  <c r="AE136" i="51"/>
  <c r="AD136" i="51"/>
  <c r="AD111" i="51"/>
  <c r="AD120" i="51"/>
  <c r="AD131" i="51"/>
  <c r="AC136" i="51"/>
  <c r="AB136" i="51"/>
  <c r="AB111" i="51"/>
  <c r="AB120" i="51"/>
  <c r="AB131" i="51"/>
  <c r="AA136" i="51"/>
  <c r="Z136" i="51"/>
  <c r="Z111" i="51"/>
  <c r="Z120" i="51"/>
  <c r="Z131" i="51"/>
  <c r="Y136" i="51"/>
  <c r="AP131" i="51"/>
  <c r="AP111" i="51"/>
  <c r="AP120" i="51"/>
  <c r="AO131" i="51"/>
  <c r="AN131" i="51"/>
  <c r="AN111" i="51"/>
  <c r="AN120" i="51"/>
  <c r="AM131" i="51"/>
  <c r="AK131" i="51"/>
  <c r="AI131" i="51"/>
  <c r="AH131" i="51"/>
  <c r="AG131" i="51"/>
  <c r="AE131" i="51"/>
  <c r="AC131" i="51"/>
  <c r="AA131" i="51"/>
  <c r="Y131" i="51"/>
  <c r="AO120" i="51"/>
  <c r="AM120" i="51"/>
  <c r="AL120" i="51"/>
  <c r="AK120" i="51"/>
  <c r="AI120" i="51"/>
  <c r="AH120" i="51"/>
  <c r="AG120" i="51"/>
  <c r="AE120" i="51"/>
  <c r="AC120" i="51"/>
  <c r="AA120" i="51"/>
  <c r="Y120" i="51"/>
  <c r="AO111" i="51"/>
  <c r="AM111" i="51"/>
  <c r="AL111" i="51"/>
  <c r="AK111" i="51"/>
  <c r="AI111" i="51"/>
  <c r="AH111" i="51"/>
  <c r="AG111" i="51"/>
  <c r="AE111" i="51"/>
  <c r="AC111" i="51"/>
  <c r="AA111" i="51"/>
  <c r="Y111" i="51"/>
  <c r="AP108" i="51"/>
  <c r="AO108" i="51"/>
  <c r="AN108" i="51"/>
  <c r="AM108" i="51"/>
  <c r="AL108" i="51"/>
  <c r="AK108" i="51"/>
  <c r="AJ108" i="51"/>
  <c r="AI108" i="51"/>
  <c r="AH108" i="51"/>
  <c r="AG108" i="51"/>
  <c r="AF108" i="51"/>
  <c r="AE108" i="51"/>
  <c r="AD108" i="51"/>
  <c r="AC108" i="51"/>
  <c r="AB108" i="51"/>
  <c r="AA108" i="51"/>
  <c r="Z108" i="51"/>
  <c r="Y108" i="51"/>
  <c r="AP101" i="51"/>
  <c r="AO101" i="51"/>
  <c r="AN101" i="51"/>
  <c r="AM101" i="51"/>
  <c r="AL101" i="51"/>
  <c r="AK101" i="51"/>
  <c r="AJ101" i="51"/>
  <c r="AI101" i="51"/>
  <c r="AH101" i="51"/>
  <c r="AG101" i="51"/>
  <c r="AF101" i="51"/>
  <c r="AE101" i="51"/>
  <c r="AD101" i="51"/>
  <c r="AC101" i="51"/>
  <c r="AB101" i="51"/>
  <c r="AA101" i="51"/>
  <c r="Z101" i="51"/>
  <c r="Y101" i="51"/>
  <c r="Y97" i="51"/>
  <c r="AP97" i="51"/>
  <c r="AO97" i="51"/>
  <c r="AN97" i="51"/>
  <c r="AM97" i="51"/>
  <c r="AL97" i="51"/>
  <c r="AK97" i="51"/>
  <c r="AJ97" i="51"/>
  <c r="AI97" i="51"/>
  <c r="AH97" i="51"/>
  <c r="AG97" i="51"/>
  <c r="AF97" i="51"/>
  <c r="AE97" i="51"/>
  <c r="AD97" i="51"/>
  <c r="AB97" i="51"/>
  <c r="Z97" i="51"/>
  <c r="AP86" i="51"/>
  <c r="AP82" i="51"/>
  <c r="AO86" i="51"/>
  <c r="AN86" i="51"/>
  <c r="AN82" i="51"/>
  <c r="AM86" i="51"/>
  <c r="AL86" i="51"/>
  <c r="AL82" i="51"/>
  <c r="AK86" i="51"/>
  <c r="AJ86" i="51"/>
  <c r="AJ82" i="51"/>
  <c r="AI86" i="51"/>
  <c r="AH86" i="51"/>
  <c r="AH82" i="51"/>
  <c r="AG86" i="51"/>
  <c r="AF86" i="51"/>
  <c r="AF82" i="51"/>
  <c r="AE86" i="51"/>
  <c r="AD86" i="51"/>
  <c r="AC86" i="51"/>
  <c r="AB86" i="51"/>
  <c r="Z86" i="51"/>
  <c r="Y86" i="51"/>
  <c r="AO82" i="51"/>
  <c r="AM82" i="51"/>
  <c r="AK82" i="51"/>
  <c r="AI82" i="51"/>
  <c r="AG82" i="51"/>
  <c r="AE82" i="51"/>
  <c r="AD82" i="51"/>
  <c r="AC82" i="51"/>
  <c r="Z82" i="51"/>
  <c r="Y82" i="51"/>
  <c r="AP79" i="51"/>
  <c r="AO79" i="51"/>
  <c r="AN79" i="51"/>
  <c r="AM79" i="51"/>
  <c r="AL79" i="51"/>
  <c r="AK79" i="51"/>
  <c r="AJ79" i="51"/>
  <c r="AI79" i="51"/>
  <c r="AH79" i="51"/>
  <c r="AG79" i="51"/>
  <c r="AF79" i="51"/>
  <c r="AE79" i="51"/>
  <c r="AD79" i="51"/>
  <c r="AC79" i="51"/>
  <c r="AB79" i="51"/>
  <c r="AA79" i="51"/>
  <c r="Z79" i="51"/>
  <c r="Y79" i="51"/>
  <c r="AP77" i="51"/>
  <c r="AO77" i="51"/>
  <c r="AN77" i="51"/>
  <c r="AM77" i="51"/>
  <c r="AL77" i="51"/>
  <c r="AK77" i="51"/>
  <c r="AK74" i="51"/>
  <c r="AJ77" i="51"/>
  <c r="AI77" i="51"/>
  <c r="AH77" i="51"/>
  <c r="AG77" i="51"/>
  <c r="AG74" i="51"/>
  <c r="AF77" i="51"/>
  <c r="AE77" i="51"/>
  <c r="AD77" i="51"/>
  <c r="AC77" i="51"/>
  <c r="AB77" i="51"/>
  <c r="AA77" i="51"/>
  <c r="Z77" i="51"/>
  <c r="Y77" i="51"/>
  <c r="AP74" i="51"/>
  <c r="AO74" i="51"/>
  <c r="AN74" i="51"/>
  <c r="AM74" i="51"/>
  <c r="AL74" i="51"/>
  <c r="AJ74" i="51"/>
  <c r="AI74" i="51"/>
  <c r="AH74" i="51"/>
  <c r="AF74" i="51"/>
  <c r="AE74" i="51"/>
  <c r="AD74" i="51"/>
  <c r="AC74" i="51"/>
  <c r="AB74" i="51"/>
  <c r="AA74" i="51"/>
  <c r="Z74" i="51"/>
  <c r="Y74" i="51"/>
  <c r="AP69" i="51"/>
  <c r="AO69" i="51"/>
  <c r="AN69" i="51"/>
  <c r="AM69" i="51"/>
  <c r="AL69" i="51"/>
  <c r="AK69" i="51"/>
  <c r="AJ69" i="51"/>
  <c r="AI69" i="51"/>
  <c r="AH69" i="51"/>
  <c r="AG69" i="51"/>
  <c r="AF69" i="51"/>
  <c r="AE69" i="51"/>
  <c r="AD69" i="51"/>
  <c r="AC69" i="51"/>
  <c r="AB69" i="51"/>
  <c r="AA69" i="51"/>
  <c r="Z69" i="51"/>
  <c r="Y69" i="51"/>
  <c r="AP64" i="51"/>
  <c r="AO64" i="51"/>
  <c r="AN64" i="51"/>
  <c r="AM64" i="51"/>
  <c r="AL64" i="51"/>
  <c r="AK64" i="51"/>
  <c r="AJ64" i="51"/>
  <c r="AI64" i="51"/>
  <c r="AH64" i="51"/>
  <c r="AG64" i="51"/>
  <c r="AF64" i="51"/>
  <c r="AE64" i="51"/>
  <c r="AD64" i="51"/>
  <c r="AC64" i="51"/>
  <c r="AB64" i="51"/>
  <c r="AA64" i="51"/>
  <c r="Z64" i="51"/>
  <c r="Y64" i="51"/>
  <c r="AP58" i="51"/>
  <c r="AO58" i="51"/>
  <c r="AN58" i="51"/>
  <c r="AM58" i="51"/>
  <c r="AL58" i="51"/>
  <c r="AK58" i="51"/>
  <c r="AJ58" i="51"/>
  <c r="AI58" i="51"/>
  <c r="AH58" i="51"/>
  <c r="AG58" i="51"/>
  <c r="AF58" i="51"/>
  <c r="AE58" i="51"/>
  <c r="AD58" i="51"/>
  <c r="AC58" i="51"/>
  <c r="AB58" i="51"/>
  <c r="AA58" i="51"/>
  <c r="Z58" i="51"/>
  <c r="Y58" i="51"/>
  <c r="AP54" i="51"/>
  <c r="AO54" i="51"/>
  <c r="AN54" i="51"/>
  <c r="AM54" i="51"/>
  <c r="AL54" i="51"/>
  <c r="AK54" i="51"/>
  <c r="AJ54" i="51"/>
  <c r="AI54" i="51"/>
  <c r="AH54" i="51"/>
  <c r="AG54" i="51"/>
  <c r="AF54" i="51"/>
  <c r="AE54" i="51"/>
  <c r="AD54" i="51"/>
  <c r="AC54" i="51"/>
  <c r="AB54" i="51"/>
  <c r="AA54" i="51"/>
  <c r="Z54" i="51"/>
  <c r="Y54" i="51"/>
  <c r="AP49" i="51"/>
  <c r="AO49" i="51"/>
  <c r="AN49" i="51"/>
  <c r="AM49" i="51"/>
  <c r="AL49" i="51"/>
  <c r="AK49" i="51"/>
  <c r="AJ49" i="51"/>
  <c r="AI49" i="51"/>
  <c r="AH49" i="51"/>
  <c r="AG49" i="51"/>
  <c r="AF49" i="51"/>
  <c r="AE49" i="51"/>
  <c r="AD49" i="51"/>
  <c r="AB49" i="51"/>
  <c r="AA49" i="51"/>
  <c r="Z49" i="51"/>
  <c r="Y49" i="51"/>
  <c r="AP42" i="51"/>
  <c r="AO42" i="51"/>
  <c r="AN42" i="51"/>
  <c r="AM42" i="51"/>
  <c r="AL42" i="51"/>
  <c r="AK42" i="51"/>
  <c r="AJ42" i="51"/>
  <c r="AI42" i="51"/>
  <c r="AH42" i="51"/>
  <c r="AG42" i="51"/>
  <c r="AF42" i="51"/>
  <c r="AE42" i="51"/>
  <c r="AD42" i="51"/>
  <c r="AC42" i="51"/>
  <c r="AB42" i="51"/>
  <c r="AA42" i="51"/>
  <c r="Z42" i="51"/>
  <c r="Y42" i="51"/>
  <c r="CB410" i="51"/>
  <c r="BZ410" i="51"/>
  <c r="BX410" i="51"/>
  <c r="BV410" i="51"/>
  <c r="BT410" i="51"/>
  <c r="BR410" i="51"/>
  <c r="BP410" i="51"/>
  <c r="BO410" i="51"/>
  <c r="BN410" i="51"/>
  <c r="BM410" i="51"/>
  <c r="BJ410" i="51"/>
  <c r="BJ384" i="51"/>
  <c r="BJ404" i="51"/>
  <c r="BI410" i="51"/>
  <c r="BH410" i="51"/>
  <c r="BG410" i="51"/>
  <c r="BF410" i="51"/>
  <c r="BE410" i="51"/>
  <c r="BD410" i="51"/>
  <c r="BC410" i="51"/>
  <c r="BB410" i="51"/>
  <c r="BA410" i="51"/>
  <c r="AZ410" i="51"/>
  <c r="AY410" i="51"/>
  <c r="AX410" i="51"/>
  <c r="AW410" i="51"/>
  <c r="AV410" i="51"/>
  <c r="AU410" i="51"/>
  <c r="AT410" i="51"/>
  <c r="AS410" i="51"/>
  <c r="CB404" i="51"/>
  <c r="BZ404" i="51"/>
  <c r="BX404" i="51"/>
  <c r="BV404" i="51"/>
  <c r="BT404" i="51"/>
  <c r="BR404" i="51"/>
  <c r="BP404" i="51"/>
  <c r="BO404" i="51"/>
  <c r="BN404" i="51"/>
  <c r="BM404" i="51"/>
  <c r="BI404" i="51"/>
  <c r="BI384" i="51"/>
  <c r="BH404" i="51"/>
  <c r="BG404" i="51"/>
  <c r="BF404" i="51"/>
  <c r="BE404" i="51"/>
  <c r="BD404" i="51"/>
  <c r="BC404" i="51"/>
  <c r="BB404" i="51"/>
  <c r="BA404" i="51"/>
  <c r="AZ404" i="51"/>
  <c r="AY404" i="51"/>
  <c r="AX404" i="51"/>
  <c r="AW404" i="51"/>
  <c r="AU404" i="51"/>
  <c r="AT404" i="51"/>
  <c r="AS404" i="51"/>
  <c r="CB384" i="51"/>
  <c r="BZ384" i="51"/>
  <c r="BX384" i="51"/>
  <c r="BV384" i="51"/>
  <c r="BT384" i="51"/>
  <c r="BR384" i="51"/>
  <c r="BP384" i="51"/>
  <c r="BO384" i="51"/>
  <c r="BN384" i="51"/>
  <c r="BM384" i="51"/>
  <c r="BH384" i="51"/>
  <c r="BG384" i="51"/>
  <c r="BF384" i="51"/>
  <c r="BE384" i="51"/>
  <c r="BD384" i="51"/>
  <c r="BC384" i="51"/>
  <c r="BB384" i="51"/>
  <c r="BA384" i="51"/>
  <c r="AZ384" i="51"/>
  <c r="AY384" i="51"/>
  <c r="AX384" i="51"/>
  <c r="AW384" i="51"/>
  <c r="AV384" i="51"/>
  <c r="AU384" i="51"/>
  <c r="AT384" i="51"/>
  <c r="AS384" i="51"/>
  <c r="CB381" i="51"/>
  <c r="BZ381" i="51"/>
  <c r="BX381" i="51"/>
  <c r="BV381" i="51"/>
  <c r="BT381" i="51"/>
  <c r="BR381" i="51"/>
  <c r="BP381" i="51"/>
  <c r="BO381" i="51"/>
  <c r="BN381" i="51"/>
  <c r="BM381" i="51"/>
  <c r="BJ381" i="51"/>
  <c r="BI381" i="51"/>
  <c r="BH381" i="51"/>
  <c r="BG381" i="51"/>
  <c r="BF381" i="51"/>
  <c r="BE381" i="51"/>
  <c r="BD381" i="51"/>
  <c r="BC381" i="51"/>
  <c r="BB381" i="51"/>
  <c r="BA381" i="51"/>
  <c r="AZ381" i="51"/>
  <c r="AY381" i="51"/>
  <c r="AX381" i="51"/>
  <c r="AW381" i="51"/>
  <c r="AV381" i="51"/>
  <c r="AU381" i="51"/>
  <c r="AT381" i="51"/>
  <c r="AS381" i="51"/>
  <c r="CB374" i="51"/>
  <c r="BZ374" i="51"/>
  <c r="BX374" i="51"/>
  <c r="BV374" i="51"/>
  <c r="BT374" i="51"/>
  <c r="BR374" i="51"/>
  <c r="BP374" i="51"/>
  <c r="BO374" i="51"/>
  <c r="BN374" i="51"/>
  <c r="BM374" i="51"/>
  <c r="BJ374" i="51"/>
  <c r="BI374" i="51"/>
  <c r="BH374" i="51"/>
  <c r="BG374" i="51"/>
  <c r="BF374" i="51"/>
  <c r="BE374" i="51"/>
  <c r="BD374" i="51"/>
  <c r="BC374" i="51"/>
  <c r="BB374" i="51"/>
  <c r="BA374" i="51"/>
  <c r="AZ374" i="51"/>
  <c r="AY374" i="51"/>
  <c r="AX374" i="51"/>
  <c r="AW374" i="51"/>
  <c r="AV374" i="51"/>
  <c r="AU374" i="51"/>
  <c r="AT374" i="51"/>
  <c r="AS374" i="51"/>
  <c r="CB370" i="51"/>
  <c r="BZ370" i="51"/>
  <c r="BX370" i="51"/>
  <c r="BV370" i="51"/>
  <c r="BT370" i="51"/>
  <c r="BR370" i="51"/>
  <c r="BP370" i="51"/>
  <c r="BO370" i="51"/>
  <c r="BN370" i="51"/>
  <c r="BM370" i="51"/>
  <c r="BJ370" i="51"/>
  <c r="BI370" i="51"/>
  <c r="BH370" i="51"/>
  <c r="BG370" i="51"/>
  <c r="BF370" i="51"/>
  <c r="BE370" i="51"/>
  <c r="BD370" i="51"/>
  <c r="BC370" i="51"/>
  <c r="BB370" i="51"/>
  <c r="BA370" i="51"/>
  <c r="AZ370" i="51"/>
  <c r="AY370" i="51"/>
  <c r="AX370" i="51"/>
  <c r="AW370" i="51"/>
  <c r="AV370" i="51"/>
  <c r="AU370" i="51"/>
  <c r="AT370" i="51"/>
  <c r="AS370" i="51"/>
  <c r="CD365" i="51"/>
  <c r="CC365" i="51"/>
  <c r="CB365" i="51"/>
  <c r="CA365" i="51"/>
  <c r="BZ365" i="51"/>
  <c r="BY365" i="51"/>
  <c r="BX365" i="51"/>
  <c r="BW365" i="51"/>
  <c r="BV365" i="51"/>
  <c r="BU365" i="51"/>
  <c r="BT365" i="51"/>
  <c r="BS365" i="51"/>
  <c r="BR365" i="51"/>
  <c r="BP365" i="51"/>
  <c r="BO365" i="51"/>
  <c r="BN365" i="51"/>
  <c r="BM365" i="51"/>
  <c r="BJ365" i="51"/>
  <c r="BI365" i="51"/>
  <c r="BH365" i="51"/>
  <c r="BG365" i="51"/>
  <c r="BF365" i="51"/>
  <c r="BE365" i="51"/>
  <c r="BD365" i="51"/>
  <c r="BC365" i="51"/>
  <c r="BB365" i="51"/>
  <c r="BA365" i="51"/>
  <c r="AZ365" i="51"/>
  <c r="AY365" i="51"/>
  <c r="AX365" i="51"/>
  <c r="AW365" i="51"/>
  <c r="AV365" i="51"/>
  <c r="AU365" i="51"/>
  <c r="AT365" i="51"/>
  <c r="AS365" i="51"/>
  <c r="CB360" i="51"/>
  <c r="BZ360" i="51"/>
  <c r="BX360" i="51"/>
  <c r="BV360" i="51"/>
  <c r="BT360" i="51"/>
  <c r="BR360" i="51"/>
  <c r="BP360" i="51"/>
  <c r="BN360" i="51"/>
  <c r="BM360" i="51"/>
  <c r="BJ360" i="51"/>
  <c r="BI360" i="51"/>
  <c r="BH360" i="51"/>
  <c r="BG360" i="51"/>
  <c r="BF360" i="51"/>
  <c r="BE360" i="51"/>
  <c r="BD360" i="51"/>
  <c r="BC360" i="51"/>
  <c r="BB360" i="51"/>
  <c r="BA360" i="51"/>
  <c r="AZ360" i="51"/>
  <c r="AY360" i="51"/>
  <c r="AX360" i="51"/>
  <c r="AW360" i="51"/>
  <c r="AV360" i="51"/>
  <c r="AU360" i="51"/>
  <c r="AT360" i="51"/>
  <c r="AS360" i="51"/>
  <c r="CB354" i="51"/>
  <c r="BZ354" i="51"/>
  <c r="BX354" i="51"/>
  <c r="BV354" i="51"/>
  <c r="BT354" i="51"/>
  <c r="BR354" i="51"/>
  <c r="BP354" i="51"/>
  <c r="BN354" i="51"/>
  <c r="BM354" i="51"/>
  <c r="BJ354" i="51"/>
  <c r="BI354" i="51"/>
  <c r="BH354" i="51"/>
  <c r="BG354" i="51"/>
  <c r="BF354" i="51"/>
  <c r="BE354" i="51"/>
  <c r="BD354" i="51"/>
  <c r="BC354" i="51"/>
  <c r="BB354" i="51"/>
  <c r="BA354" i="51"/>
  <c r="AZ354" i="51"/>
  <c r="AY354" i="51"/>
  <c r="AX354" i="51"/>
  <c r="AW354" i="51"/>
  <c r="AV354" i="51"/>
  <c r="AU354" i="51"/>
  <c r="AT354" i="51"/>
  <c r="AS354" i="51"/>
  <c r="CB350" i="51"/>
  <c r="BZ350" i="51"/>
  <c r="BX350" i="51"/>
  <c r="BV350" i="51"/>
  <c r="BT350" i="51"/>
  <c r="BR350" i="51"/>
  <c r="BP350" i="51"/>
  <c r="BN350" i="51"/>
  <c r="BM350" i="51"/>
  <c r="BJ350" i="51"/>
  <c r="BI350" i="51"/>
  <c r="BH350" i="51"/>
  <c r="BG350" i="51"/>
  <c r="BF350" i="51"/>
  <c r="BE350" i="51"/>
  <c r="BD350" i="51"/>
  <c r="BC350" i="51"/>
  <c r="BB350" i="51"/>
  <c r="BA350" i="51"/>
  <c r="AZ350" i="51"/>
  <c r="AY350" i="51"/>
  <c r="AX350" i="51"/>
  <c r="AW350" i="51"/>
  <c r="AV350" i="51"/>
  <c r="AU350" i="51"/>
  <c r="AT350" i="51"/>
  <c r="AS350" i="51"/>
  <c r="CB346" i="51"/>
  <c r="BZ346" i="51"/>
  <c r="BX346" i="51"/>
  <c r="BV346" i="51"/>
  <c r="BT346" i="51"/>
  <c r="BR346" i="51"/>
  <c r="BP346" i="51"/>
  <c r="BN346" i="51"/>
  <c r="BM346" i="51"/>
  <c r="BJ346" i="51"/>
  <c r="BI346" i="51"/>
  <c r="BH346" i="51"/>
  <c r="BG346" i="51"/>
  <c r="BF346" i="51"/>
  <c r="BE346" i="51"/>
  <c r="BD346" i="51"/>
  <c r="BC346" i="51"/>
  <c r="BB346" i="51"/>
  <c r="BA346" i="51"/>
  <c r="AZ346" i="51"/>
  <c r="AY346" i="51"/>
  <c r="AX346" i="51"/>
  <c r="AW346" i="51"/>
  <c r="AV346" i="51"/>
  <c r="AU346" i="51"/>
  <c r="AT346" i="51"/>
  <c r="AS346" i="51"/>
  <c r="CB340" i="51"/>
  <c r="BZ340" i="51"/>
  <c r="BX340" i="51"/>
  <c r="BV340" i="51"/>
  <c r="BT340" i="51"/>
  <c r="BR340" i="51"/>
  <c r="BP340" i="51"/>
  <c r="BN340" i="51"/>
  <c r="BM340" i="51"/>
  <c r="BJ340" i="51"/>
  <c r="BI340" i="51"/>
  <c r="BH340" i="51"/>
  <c r="BG340" i="51"/>
  <c r="BF340" i="51"/>
  <c r="BE340" i="51"/>
  <c r="BD340" i="51"/>
  <c r="BC340" i="51"/>
  <c r="BB340" i="51"/>
  <c r="BA340" i="51"/>
  <c r="AZ340" i="51"/>
  <c r="AY340" i="51"/>
  <c r="AX340" i="51"/>
  <c r="AW340" i="51"/>
  <c r="AV340" i="51"/>
  <c r="AU340" i="51"/>
  <c r="AT340" i="51"/>
  <c r="AS340" i="51"/>
  <c r="CB335" i="51"/>
  <c r="BZ335" i="51"/>
  <c r="BX335" i="51"/>
  <c r="BV335" i="51"/>
  <c r="BT335" i="51"/>
  <c r="BR335" i="51"/>
  <c r="BP335" i="51"/>
  <c r="BN335" i="51"/>
  <c r="BM335" i="51"/>
  <c r="BJ335" i="51"/>
  <c r="BI335" i="51"/>
  <c r="BH335" i="51"/>
  <c r="BG335" i="51"/>
  <c r="BF335" i="51"/>
  <c r="BE335" i="51"/>
  <c r="BD335" i="51"/>
  <c r="BC335" i="51"/>
  <c r="BB335" i="51"/>
  <c r="BA335" i="51"/>
  <c r="AZ335" i="51"/>
  <c r="AY335" i="51"/>
  <c r="AX335" i="51"/>
  <c r="AW335" i="51"/>
  <c r="AV335" i="51"/>
  <c r="AU335" i="51"/>
  <c r="AT335" i="51"/>
  <c r="AS335" i="51"/>
  <c r="CB330" i="51"/>
  <c r="BZ330" i="51"/>
  <c r="BX330" i="51"/>
  <c r="BV330" i="51"/>
  <c r="BT330" i="51"/>
  <c r="BR330" i="51"/>
  <c r="BP330" i="51"/>
  <c r="BN330" i="51"/>
  <c r="BM330" i="51"/>
  <c r="BJ330" i="51"/>
  <c r="BI330" i="51"/>
  <c r="BH330" i="51"/>
  <c r="BG330" i="51"/>
  <c r="BF330" i="51"/>
  <c r="BE330" i="51"/>
  <c r="BD330" i="51"/>
  <c r="BC330" i="51"/>
  <c r="BB330" i="51"/>
  <c r="BA330" i="51"/>
  <c r="AZ330" i="51"/>
  <c r="AY330" i="51"/>
  <c r="AX330" i="51"/>
  <c r="AW330" i="51"/>
  <c r="AV330" i="51"/>
  <c r="AT330" i="51"/>
  <c r="AS330" i="51"/>
  <c r="CB324" i="51"/>
  <c r="BZ324" i="51"/>
  <c r="BX324" i="51"/>
  <c r="BV324" i="51"/>
  <c r="BT324" i="51"/>
  <c r="BR324" i="51"/>
  <c r="BP324" i="51"/>
  <c r="BN324" i="51"/>
  <c r="BM324" i="51"/>
  <c r="BJ324" i="51"/>
  <c r="BI324" i="51"/>
  <c r="BH324" i="51"/>
  <c r="BG324" i="51"/>
  <c r="BF324" i="51"/>
  <c r="BE324" i="51"/>
  <c r="BD324" i="51"/>
  <c r="BC324" i="51"/>
  <c r="BB324" i="51"/>
  <c r="BA324" i="51"/>
  <c r="AZ324" i="51"/>
  <c r="AY324" i="51"/>
  <c r="AX324" i="51"/>
  <c r="AW324" i="51"/>
  <c r="AU324" i="51"/>
  <c r="AT324" i="51"/>
  <c r="AS324" i="51"/>
  <c r="CB320" i="51"/>
  <c r="CB319" i="51" s="1"/>
  <c r="BZ320" i="51"/>
  <c r="BZ319" i="51" s="1"/>
  <c r="BX320" i="51"/>
  <c r="BX319" i="51" s="1"/>
  <c r="BV320" i="51"/>
  <c r="BV319" i="51" s="1"/>
  <c r="BT320" i="51"/>
  <c r="BT319" i="51" s="1"/>
  <c r="BR320" i="51"/>
  <c r="BR319" i="51" s="1"/>
  <c r="BP320" i="51"/>
  <c r="BP319" i="51" s="1"/>
  <c r="BN320" i="51"/>
  <c r="BN319" i="51" s="1"/>
  <c r="BM320" i="51"/>
  <c r="BM319" i="51" s="1"/>
  <c r="BJ320" i="51"/>
  <c r="BJ319" i="51" s="1"/>
  <c r="BI320" i="51"/>
  <c r="BI319" i="51" s="1"/>
  <c r="BH320" i="51"/>
  <c r="BH319" i="51" s="1"/>
  <c r="BG320" i="51"/>
  <c r="BG319" i="51" s="1"/>
  <c r="BF320" i="51"/>
  <c r="BF319" i="51" s="1"/>
  <c r="BE320" i="51"/>
  <c r="BE319" i="51" s="1"/>
  <c r="BD320" i="51"/>
  <c r="BD319" i="51" s="1"/>
  <c r="BC320" i="51"/>
  <c r="BC319" i="51" s="1"/>
  <c r="BB320" i="51"/>
  <c r="BB319" i="51" s="1"/>
  <c r="BA320" i="51"/>
  <c r="BA319" i="51" s="1"/>
  <c r="AZ320" i="51"/>
  <c r="AZ319" i="51" s="1"/>
  <c r="AY320" i="51"/>
  <c r="AY319" i="51" s="1"/>
  <c r="AX320" i="51"/>
  <c r="AX319" i="51" s="1"/>
  <c r="AW320" i="51"/>
  <c r="AW319" i="51" s="1"/>
  <c r="AU320" i="51"/>
  <c r="AU319" i="51" s="1"/>
  <c r="AT320" i="51"/>
  <c r="AT319" i="51" s="1"/>
  <c r="AS320" i="51"/>
  <c r="AS319" i="51" s="1"/>
  <c r="CB317" i="51"/>
  <c r="BZ317" i="51"/>
  <c r="BX317" i="51"/>
  <c r="BV317" i="51"/>
  <c r="BT317" i="51"/>
  <c r="BR317" i="51"/>
  <c r="BP317" i="51"/>
  <c r="BN317" i="51"/>
  <c r="BM317" i="51"/>
  <c r="BJ317" i="51"/>
  <c r="BI317" i="51"/>
  <c r="BH317" i="51"/>
  <c r="BG317" i="51"/>
  <c r="BF317" i="51"/>
  <c r="BE317" i="51"/>
  <c r="BD317" i="51"/>
  <c r="BC317" i="51"/>
  <c r="BB317" i="51"/>
  <c r="BA317" i="51"/>
  <c r="AZ317" i="51"/>
  <c r="AY317" i="51"/>
  <c r="AX317" i="51"/>
  <c r="AW317" i="51"/>
  <c r="AV317" i="51"/>
  <c r="AU317" i="51"/>
  <c r="AT317" i="51"/>
  <c r="AS317" i="51"/>
  <c r="CB313" i="51"/>
  <c r="BZ313" i="51"/>
  <c r="BX313" i="51"/>
  <c r="BV313" i="51"/>
  <c r="BT313" i="51"/>
  <c r="BR313" i="51"/>
  <c r="BP313" i="51"/>
  <c r="BN313" i="51"/>
  <c r="BM313" i="51"/>
  <c r="BJ313" i="51"/>
  <c r="BI313" i="51"/>
  <c r="BH313" i="51"/>
  <c r="BG313" i="51"/>
  <c r="BF313" i="51"/>
  <c r="BE313" i="51"/>
  <c r="BD313" i="51"/>
  <c r="BC313" i="51"/>
  <c r="BB313" i="51"/>
  <c r="BA313" i="51"/>
  <c r="AZ313" i="51"/>
  <c r="AY313" i="51"/>
  <c r="AX313" i="51"/>
  <c r="AW313" i="51"/>
  <c r="AV313" i="51"/>
  <c r="AU313" i="51"/>
  <c r="AT313" i="51"/>
  <c r="AS313" i="51"/>
  <c r="CB308" i="51"/>
  <c r="BZ308" i="51"/>
  <c r="BX308" i="51"/>
  <c r="BV308" i="51"/>
  <c r="BT308" i="51"/>
  <c r="BR308" i="51"/>
  <c r="BP308" i="51"/>
  <c r="BN308" i="51"/>
  <c r="BM308" i="51"/>
  <c r="BJ308" i="51"/>
  <c r="BI308" i="51"/>
  <c r="BH308" i="51"/>
  <c r="BG308" i="51"/>
  <c r="BF308" i="51"/>
  <c r="BE308" i="51"/>
  <c r="BD308" i="51"/>
  <c r="BC308" i="51"/>
  <c r="BB308" i="51"/>
  <c r="BA308" i="51"/>
  <c r="AZ308" i="51"/>
  <c r="AY308" i="51"/>
  <c r="AX308" i="51"/>
  <c r="AW308" i="51"/>
  <c r="AV308" i="51"/>
  <c r="AU308" i="51"/>
  <c r="AT308" i="51"/>
  <c r="AS308" i="51"/>
  <c r="CB306" i="51"/>
  <c r="BZ306" i="51"/>
  <c r="BX306" i="51"/>
  <c r="BV306" i="51"/>
  <c r="BT306" i="51"/>
  <c r="BR306" i="51"/>
  <c r="BP306" i="51"/>
  <c r="BN306" i="51"/>
  <c r="BM306" i="51"/>
  <c r="BJ306" i="51"/>
  <c r="BI306" i="51"/>
  <c r="BH306" i="51"/>
  <c r="BG306" i="51"/>
  <c r="BF306" i="51"/>
  <c r="BE306" i="51"/>
  <c r="BD306" i="51"/>
  <c r="BC306" i="51"/>
  <c r="BB306" i="51"/>
  <c r="BA306" i="51"/>
  <c r="AZ306" i="51"/>
  <c r="AY306" i="51"/>
  <c r="AX306" i="51"/>
  <c r="AW306" i="51"/>
  <c r="AV306" i="51"/>
  <c r="AU306" i="51"/>
  <c r="AT306" i="51"/>
  <c r="AS306" i="51"/>
  <c r="CB304" i="51"/>
  <c r="BZ304" i="51"/>
  <c r="BX304" i="51"/>
  <c r="BV304" i="51"/>
  <c r="BT304" i="51"/>
  <c r="BR304" i="51"/>
  <c r="BP304" i="51"/>
  <c r="BN304" i="51"/>
  <c r="BM304" i="51"/>
  <c r="BJ304" i="51"/>
  <c r="BI304" i="51"/>
  <c r="BH304" i="51"/>
  <c r="BG304" i="51"/>
  <c r="BF304" i="51"/>
  <c r="BE304" i="51"/>
  <c r="BD304" i="51"/>
  <c r="BC304" i="51"/>
  <c r="BC301" i="51"/>
  <c r="BB304" i="51"/>
  <c r="BA304" i="51"/>
  <c r="AZ304" i="51"/>
  <c r="AY304" i="51"/>
  <c r="AX304" i="51"/>
  <c r="AW304" i="51"/>
  <c r="AV304" i="51"/>
  <c r="AU304" i="51"/>
  <c r="AT304" i="51"/>
  <c r="AS304" i="51"/>
  <c r="CB301" i="51"/>
  <c r="BZ301" i="51"/>
  <c r="BX301" i="51"/>
  <c r="BV301" i="51"/>
  <c r="BT301" i="51"/>
  <c r="BR301" i="51"/>
  <c r="BP301" i="51"/>
  <c r="BN301" i="51"/>
  <c r="BM301" i="51"/>
  <c r="BJ301" i="51"/>
  <c r="BI301" i="51"/>
  <c r="BH301" i="51"/>
  <c r="BG301" i="51"/>
  <c r="BF301" i="51"/>
  <c r="BE301" i="51"/>
  <c r="BD301" i="51"/>
  <c r="BB301" i="51"/>
  <c r="BA301" i="51"/>
  <c r="AZ301" i="51"/>
  <c r="AY301" i="51"/>
  <c r="AX301" i="51"/>
  <c r="AV301" i="51"/>
  <c r="AT301" i="51"/>
  <c r="AS301" i="51"/>
  <c r="CB295" i="51"/>
  <c r="CB294" i="51" s="1"/>
  <c r="BZ295" i="51"/>
  <c r="BZ294" i="51" s="1"/>
  <c r="BX295" i="51"/>
  <c r="BX294" i="51" s="1"/>
  <c r="BV295" i="51"/>
  <c r="BV294" i="51" s="1"/>
  <c r="BT295" i="51"/>
  <c r="BT294" i="51" s="1"/>
  <c r="BR295" i="51"/>
  <c r="BR294" i="51" s="1"/>
  <c r="BP295" i="51"/>
  <c r="BP294" i="51" s="1"/>
  <c r="BN295" i="51"/>
  <c r="BN294" i="51" s="1"/>
  <c r="BM295" i="51"/>
  <c r="BM294" i="51" s="1"/>
  <c r="BJ295" i="51"/>
  <c r="BJ294" i="51" s="1"/>
  <c r="BI295" i="51"/>
  <c r="BI294" i="51" s="1"/>
  <c r="BH295" i="51"/>
  <c r="BH294" i="51" s="1"/>
  <c r="BG295" i="51"/>
  <c r="BG294" i="51" s="1"/>
  <c r="BF295" i="51"/>
  <c r="BF294" i="51" s="1"/>
  <c r="BE295" i="51"/>
  <c r="BE294" i="51" s="1"/>
  <c r="BD295" i="51"/>
  <c r="BD294" i="51" s="1"/>
  <c r="BC295" i="51"/>
  <c r="BC294" i="51" s="1"/>
  <c r="BB295" i="51"/>
  <c r="BB294" i="51" s="1"/>
  <c r="BA295" i="51"/>
  <c r="BA294" i="51" s="1"/>
  <c r="AZ295" i="51"/>
  <c r="AZ294" i="51" s="1"/>
  <c r="AY295" i="51"/>
  <c r="AY294" i="51" s="1"/>
  <c r="AX295" i="51"/>
  <c r="AX294" i="51" s="1"/>
  <c r="AW295" i="51"/>
  <c r="AW294" i="51" s="1"/>
  <c r="AV295" i="51"/>
  <c r="AV294" i="51" s="1"/>
  <c r="AT295" i="51"/>
  <c r="AT294" i="51" s="1"/>
  <c r="AS295" i="51"/>
  <c r="AS294" i="51" s="1"/>
  <c r="CB292" i="51"/>
  <c r="BZ292" i="51"/>
  <c r="BX292" i="51"/>
  <c r="BV292" i="51"/>
  <c r="BT292" i="51"/>
  <c r="BR292" i="51"/>
  <c r="BP292" i="51"/>
  <c r="BN292" i="51"/>
  <c r="BM292" i="51"/>
  <c r="BJ292" i="51"/>
  <c r="BI292" i="51"/>
  <c r="BH292" i="51"/>
  <c r="BG292" i="51"/>
  <c r="BF292" i="51"/>
  <c r="BE292" i="51"/>
  <c r="BD292" i="51"/>
  <c r="BC292" i="51"/>
  <c r="BB292" i="51"/>
  <c r="BA292" i="51"/>
  <c r="AZ292" i="51"/>
  <c r="AY292" i="51"/>
  <c r="AX292" i="51"/>
  <c r="AW292" i="51"/>
  <c r="AV292" i="51"/>
  <c r="AU292" i="51"/>
  <c r="AT292" i="51"/>
  <c r="AS292" i="51"/>
  <c r="CB290" i="51"/>
  <c r="BZ290" i="51"/>
  <c r="BX290" i="51"/>
  <c r="BV290" i="51"/>
  <c r="BT290" i="51"/>
  <c r="BR290" i="51"/>
  <c r="BP290" i="51"/>
  <c r="BN290" i="51"/>
  <c r="BM290" i="51"/>
  <c r="BJ290" i="51"/>
  <c r="BI290" i="51"/>
  <c r="BH290" i="51"/>
  <c r="BG290" i="51"/>
  <c r="BF290" i="51"/>
  <c r="BE290" i="51"/>
  <c r="BD290" i="51"/>
  <c r="BC290" i="51"/>
  <c r="BB290" i="51"/>
  <c r="BA290" i="51"/>
  <c r="AZ290" i="51"/>
  <c r="AY290" i="51"/>
  <c r="AX290" i="51"/>
  <c r="AW290" i="51"/>
  <c r="AV290" i="51"/>
  <c r="AU290" i="51"/>
  <c r="AT290" i="51"/>
  <c r="AS290" i="51"/>
  <c r="CB288" i="51"/>
  <c r="BZ288" i="51"/>
  <c r="BX288" i="51"/>
  <c r="BV288" i="51"/>
  <c r="BT288" i="51"/>
  <c r="BR288" i="51"/>
  <c r="BP288" i="51"/>
  <c r="BN288" i="51"/>
  <c r="BM288" i="51"/>
  <c r="BJ288" i="51"/>
  <c r="BI288" i="51"/>
  <c r="BH288" i="51"/>
  <c r="BG288" i="51"/>
  <c r="BF288" i="51"/>
  <c r="BE288" i="51"/>
  <c r="BD288" i="51"/>
  <c r="BC288" i="51"/>
  <c r="BB288" i="51"/>
  <c r="BA288" i="51"/>
  <c r="AZ288" i="51"/>
  <c r="AY288" i="51"/>
  <c r="AX288" i="51"/>
  <c r="AW288" i="51"/>
  <c r="AV288" i="51"/>
  <c r="AU288" i="51"/>
  <c r="AT288" i="51"/>
  <c r="AS288" i="51"/>
  <c r="CB285" i="51"/>
  <c r="BZ285" i="51"/>
  <c r="BX285" i="51"/>
  <c r="BV285" i="51"/>
  <c r="BT285" i="51"/>
  <c r="BR285" i="51"/>
  <c r="BP285" i="51"/>
  <c r="BN285" i="51"/>
  <c r="BM285" i="51"/>
  <c r="BJ285" i="51"/>
  <c r="BI285" i="51"/>
  <c r="BH285" i="51"/>
  <c r="BG285" i="51"/>
  <c r="BF285" i="51"/>
  <c r="BE285" i="51"/>
  <c r="BD285" i="51"/>
  <c r="BC285" i="51"/>
  <c r="BB285" i="51"/>
  <c r="BA285" i="51"/>
  <c r="AZ285" i="51"/>
  <c r="AY285" i="51"/>
  <c r="AX285" i="51"/>
  <c r="AW285" i="51"/>
  <c r="AV285" i="51"/>
  <c r="AU285" i="51"/>
  <c r="AT285" i="51"/>
  <c r="AS285" i="51"/>
  <c r="CB282" i="51"/>
  <c r="BZ282" i="51"/>
  <c r="BX282" i="51"/>
  <c r="BV282" i="51"/>
  <c r="BT282" i="51"/>
  <c r="BR282" i="51"/>
  <c r="BP282" i="51"/>
  <c r="BN282" i="51"/>
  <c r="BM282" i="51"/>
  <c r="BJ282" i="51"/>
  <c r="BI282" i="51"/>
  <c r="BH282" i="51"/>
  <c r="BG282" i="51"/>
  <c r="BF282" i="51"/>
  <c r="BE282" i="51"/>
  <c r="BD282" i="51"/>
  <c r="BC282" i="51"/>
  <c r="BB282" i="51"/>
  <c r="BA282" i="51"/>
  <c r="AZ282" i="51"/>
  <c r="AY282" i="51"/>
  <c r="AX282" i="51"/>
  <c r="AW282" i="51"/>
  <c r="AV282" i="51"/>
  <c r="AU282" i="51"/>
  <c r="AT282" i="51"/>
  <c r="AS282" i="51"/>
  <c r="CB279" i="51"/>
  <c r="BZ279" i="51"/>
  <c r="BX279" i="51"/>
  <c r="BV279" i="51"/>
  <c r="BT279" i="51"/>
  <c r="BR279" i="51"/>
  <c r="BP279" i="51"/>
  <c r="BN279" i="51"/>
  <c r="BM279" i="51"/>
  <c r="BJ279" i="51"/>
  <c r="BI279" i="51"/>
  <c r="BH279" i="51"/>
  <c r="BG279" i="51"/>
  <c r="BF279" i="51"/>
  <c r="BE279" i="51"/>
  <c r="BD279" i="51"/>
  <c r="BC279" i="51"/>
  <c r="BB279" i="51"/>
  <c r="BA279" i="51"/>
  <c r="AZ279" i="51"/>
  <c r="AY279" i="51"/>
  <c r="AX279" i="51"/>
  <c r="AW279" i="51"/>
  <c r="AV279" i="51"/>
  <c r="AU279" i="51"/>
  <c r="AT279" i="51"/>
  <c r="AS279" i="51"/>
  <c r="CB275" i="51"/>
  <c r="BZ275" i="51"/>
  <c r="BX275" i="51"/>
  <c r="BV275" i="51"/>
  <c r="BT275" i="51"/>
  <c r="BR275" i="51"/>
  <c r="BP275" i="51"/>
  <c r="BN275" i="51"/>
  <c r="BM275" i="51"/>
  <c r="BJ275" i="51"/>
  <c r="BI275" i="51"/>
  <c r="BH275" i="51"/>
  <c r="BG275" i="51"/>
  <c r="BF275" i="51"/>
  <c r="BE275" i="51"/>
  <c r="BD275" i="51"/>
  <c r="BC275" i="51"/>
  <c r="BB275" i="51"/>
  <c r="BA275" i="51"/>
  <c r="AZ275" i="51"/>
  <c r="AY275" i="51"/>
  <c r="AX275" i="51"/>
  <c r="AW275" i="51"/>
  <c r="AV275" i="51"/>
  <c r="AU275" i="51"/>
  <c r="AT275" i="51"/>
  <c r="AS275" i="51"/>
  <c r="CB271" i="51"/>
  <c r="BZ271" i="51"/>
  <c r="BX271" i="51"/>
  <c r="BV271" i="51"/>
  <c r="BT271" i="51"/>
  <c r="BR271" i="51"/>
  <c r="BP271" i="51"/>
  <c r="BN271" i="51"/>
  <c r="BM271" i="51"/>
  <c r="BJ271" i="51"/>
  <c r="BI271" i="51"/>
  <c r="BI269" i="51"/>
  <c r="BH271" i="51"/>
  <c r="BG271" i="51"/>
  <c r="BF271" i="51"/>
  <c r="BE271" i="51"/>
  <c r="BD271" i="51"/>
  <c r="BC271" i="51"/>
  <c r="BB271" i="51"/>
  <c r="BA271" i="51"/>
  <c r="AZ271" i="51"/>
  <c r="AY271" i="51"/>
  <c r="AX271" i="51"/>
  <c r="AW271" i="51"/>
  <c r="AV271" i="51"/>
  <c r="AU271" i="51"/>
  <c r="AT271" i="51"/>
  <c r="AS271" i="51"/>
  <c r="CB269" i="51"/>
  <c r="BZ269" i="51"/>
  <c r="BX269" i="51"/>
  <c r="BV269" i="51"/>
  <c r="BT269" i="51"/>
  <c r="BR269" i="51"/>
  <c r="BP269" i="51"/>
  <c r="BN269" i="51"/>
  <c r="BM269" i="51"/>
  <c r="BJ269" i="51"/>
  <c r="BH269" i="51"/>
  <c r="BG269" i="51"/>
  <c r="BF269" i="51"/>
  <c r="BE269" i="51"/>
  <c r="BD269" i="51"/>
  <c r="BC269" i="51"/>
  <c r="BB269" i="51"/>
  <c r="BA269" i="51"/>
  <c r="AZ269" i="51"/>
  <c r="AY269" i="51"/>
  <c r="AX269" i="51"/>
  <c r="AW269" i="51"/>
  <c r="AV269" i="51"/>
  <c r="AU269" i="51"/>
  <c r="AT269" i="51"/>
  <c r="AS269" i="51"/>
  <c r="BM266" i="51"/>
  <c r="BJ266" i="51"/>
  <c r="BI266" i="51"/>
  <c r="BH266" i="51"/>
  <c r="BG266" i="51"/>
  <c r="BF266" i="51"/>
  <c r="BE266" i="51"/>
  <c r="BD266" i="51"/>
  <c r="BC266" i="51"/>
  <c r="BB266" i="51"/>
  <c r="BA266" i="51"/>
  <c r="AZ266" i="51"/>
  <c r="AY266" i="51"/>
  <c r="AX266" i="51"/>
  <c r="AW266" i="51"/>
  <c r="AV266" i="51"/>
  <c r="AU266" i="51"/>
  <c r="AT266" i="51"/>
  <c r="AS266" i="51"/>
  <c r="BM263" i="51"/>
  <c r="BJ263" i="51"/>
  <c r="BI263" i="51"/>
  <c r="BH263" i="51"/>
  <c r="BG263" i="51"/>
  <c r="BF263" i="51"/>
  <c r="BE263" i="51"/>
  <c r="BD263" i="51"/>
  <c r="BC263" i="51"/>
  <c r="BB263" i="51"/>
  <c r="BA263" i="51"/>
  <c r="AZ263" i="51"/>
  <c r="AY263" i="51"/>
  <c r="AX263" i="51"/>
  <c r="AW263" i="51"/>
  <c r="AV263" i="51"/>
  <c r="AU263" i="51"/>
  <c r="AT263" i="51"/>
  <c r="AS263" i="51"/>
  <c r="BM258" i="51"/>
  <c r="BM257" i="51" s="1"/>
  <c r="BJ258" i="51"/>
  <c r="BJ257" i="51" s="1"/>
  <c r="BI258" i="51"/>
  <c r="BI257" i="51" s="1"/>
  <c r="BH258" i="51"/>
  <c r="BH257" i="51" s="1"/>
  <c r="BG258" i="51"/>
  <c r="BG257" i="51" s="1"/>
  <c r="BF258" i="51"/>
  <c r="BF257" i="51" s="1"/>
  <c r="BE258" i="51"/>
  <c r="BE257" i="51" s="1"/>
  <c r="BD258" i="51"/>
  <c r="BD257" i="51" s="1"/>
  <c r="BC258" i="51"/>
  <c r="BC257" i="51" s="1"/>
  <c r="BB258" i="51"/>
  <c r="BB257" i="51" s="1"/>
  <c r="BA258" i="51"/>
  <c r="BA257" i="51" s="1"/>
  <c r="AZ258" i="51"/>
  <c r="AZ257" i="51" s="1"/>
  <c r="AY258" i="51"/>
  <c r="AY257" i="51" s="1"/>
  <c r="AX258" i="51"/>
  <c r="AX257" i="51" s="1"/>
  <c r="AW258" i="51"/>
  <c r="AW257" i="51" s="1"/>
  <c r="AV258" i="51"/>
  <c r="AV257" i="51" s="1"/>
  <c r="AU258" i="51"/>
  <c r="AU257" i="51" s="1"/>
  <c r="AT258" i="51"/>
  <c r="AT257" i="51" s="1"/>
  <c r="AS258" i="51"/>
  <c r="AS257" i="51" s="1"/>
  <c r="BM254" i="51"/>
  <c r="BJ254" i="51"/>
  <c r="BI254" i="51"/>
  <c r="BH254" i="51"/>
  <c r="BG254" i="51"/>
  <c r="BF254" i="51"/>
  <c r="BE254" i="51"/>
  <c r="BD254" i="51"/>
  <c r="BC254" i="51"/>
  <c r="BB254" i="51"/>
  <c r="BA254" i="51"/>
  <c r="AZ254" i="51"/>
  <c r="AY254" i="51"/>
  <c r="AX254" i="51"/>
  <c r="AW254" i="51"/>
  <c r="AV254" i="51"/>
  <c r="AU254" i="51"/>
  <c r="AT254" i="51"/>
  <c r="AS254" i="51"/>
  <c r="BM251" i="51"/>
  <c r="BJ251" i="51"/>
  <c r="BI251" i="51"/>
  <c r="BH251" i="51"/>
  <c r="BG251" i="51"/>
  <c r="BF251" i="51"/>
  <c r="BE251" i="51"/>
  <c r="BD251" i="51"/>
  <c r="BC251" i="51"/>
  <c r="BB251" i="51"/>
  <c r="BA251" i="51"/>
  <c r="AZ251" i="51"/>
  <c r="AY251" i="51"/>
  <c r="AX251" i="51"/>
  <c r="AW251" i="51"/>
  <c r="AV251" i="51"/>
  <c r="AU251" i="51"/>
  <c r="AT251" i="51"/>
  <c r="AS251" i="51"/>
  <c r="BM247" i="51"/>
  <c r="BJ247" i="51"/>
  <c r="BI247" i="51"/>
  <c r="BH247" i="51"/>
  <c r="BG247" i="51"/>
  <c r="BF247" i="51"/>
  <c r="BE247" i="51"/>
  <c r="BD247" i="51"/>
  <c r="BC247" i="51"/>
  <c r="BB247" i="51"/>
  <c r="BA247" i="51"/>
  <c r="AZ247" i="51"/>
  <c r="AY247" i="51"/>
  <c r="AW247" i="51"/>
  <c r="AV247" i="51"/>
  <c r="AU247" i="51"/>
  <c r="AT247" i="51"/>
  <c r="AS247" i="51"/>
  <c r="BM245" i="51"/>
  <c r="BJ245" i="51"/>
  <c r="BI245" i="51"/>
  <c r="BH245" i="51"/>
  <c r="BG245" i="51"/>
  <c r="BF245" i="51"/>
  <c r="BE245" i="51"/>
  <c r="BD245" i="51"/>
  <c r="BC245" i="51"/>
  <c r="BB245" i="51"/>
  <c r="BA245" i="51"/>
  <c r="AZ245" i="51"/>
  <c r="AY245" i="51"/>
  <c r="AX245" i="51"/>
  <c r="AW245" i="51"/>
  <c r="AV245" i="51"/>
  <c r="AU245" i="51"/>
  <c r="AT245" i="51"/>
  <c r="AS245" i="51"/>
  <c r="BM241" i="51"/>
  <c r="BJ241" i="51"/>
  <c r="BI241" i="51"/>
  <c r="BH241" i="51"/>
  <c r="BG241" i="51"/>
  <c r="BF241" i="51"/>
  <c r="BE241" i="51"/>
  <c r="BD241" i="51"/>
  <c r="BC241" i="51"/>
  <c r="BB241" i="51"/>
  <c r="BA241" i="51"/>
  <c r="AZ241" i="51"/>
  <c r="AY241" i="51"/>
  <c r="AX241" i="51"/>
  <c r="AW241" i="51"/>
  <c r="AV241" i="51"/>
  <c r="AU241" i="51"/>
  <c r="AT241" i="51"/>
  <c r="AS241" i="51"/>
  <c r="BM238" i="51"/>
  <c r="BJ238" i="51"/>
  <c r="BI238" i="51"/>
  <c r="BH238" i="51"/>
  <c r="BG238" i="51"/>
  <c r="BF238" i="51"/>
  <c r="BE238" i="51"/>
  <c r="BD238" i="51"/>
  <c r="BC238" i="51"/>
  <c r="BB238" i="51"/>
  <c r="BA238" i="51"/>
  <c r="AZ238" i="51"/>
  <c r="AY238" i="51"/>
  <c r="AX238" i="51"/>
  <c r="AW238" i="51"/>
  <c r="AV238" i="51"/>
  <c r="AU238" i="51"/>
  <c r="AT238" i="51"/>
  <c r="AS238" i="51"/>
  <c r="BM236" i="51"/>
  <c r="BJ236" i="51"/>
  <c r="BI236" i="51"/>
  <c r="BH236" i="51"/>
  <c r="BG236" i="51"/>
  <c r="BF236" i="51"/>
  <c r="BE236" i="51"/>
  <c r="BD236" i="51"/>
  <c r="BC236" i="51"/>
  <c r="BB236" i="51"/>
  <c r="BA236" i="51"/>
  <c r="AZ236" i="51"/>
  <c r="AY236" i="51"/>
  <c r="AW236" i="51"/>
  <c r="AV236" i="51"/>
  <c r="AU236" i="51"/>
  <c r="AT236" i="51"/>
  <c r="AS236" i="51"/>
  <c r="BM234" i="51"/>
  <c r="BJ234" i="51"/>
  <c r="BI234" i="51"/>
  <c r="BH234" i="51"/>
  <c r="BG234" i="51"/>
  <c r="BF234" i="51"/>
  <c r="BE234" i="51"/>
  <c r="BD234" i="51"/>
  <c r="BC234" i="51"/>
  <c r="BB234" i="51"/>
  <c r="BA234" i="51"/>
  <c r="AZ234" i="51"/>
  <c r="AY234" i="51"/>
  <c r="AX234" i="51"/>
  <c r="AW234" i="51"/>
  <c r="AV234" i="51"/>
  <c r="AU234" i="51"/>
  <c r="AT234" i="51"/>
  <c r="AS234" i="51"/>
  <c r="BM229" i="51"/>
  <c r="BJ229" i="51"/>
  <c r="BI229" i="51"/>
  <c r="BH229" i="51"/>
  <c r="BG229" i="51"/>
  <c r="BF229" i="51"/>
  <c r="BE229" i="51"/>
  <c r="BD229" i="51"/>
  <c r="BC229" i="51"/>
  <c r="BB229" i="51"/>
  <c r="BA229" i="51"/>
  <c r="AZ229" i="51"/>
  <c r="AY229" i="51"/>
  <c r="AX229" i="51"/>
  <c r="AW229" i="51"/>
  <c r="AV229" i="51"/>
  <c r="AU229" i="51"/>
  <c r="AT229" i="51"/>
  <c r="AS229" i="51"/>
  <c r="BM226" i="51"/>
  <c r="BJ226" i="51"/>
  <c r="BI226" i="51"/>
  <c r="BH226" i="51"/>
  <c r="BG226" i="51"/>
  <c r="BF226" i="51"/>
  <c r="BE226" i="51"/>
  <c r="BD226" i="51"/>
  <c r="BC226" i="51"/>
  <c r="BB226" i="51"/>
  <c r="BA226" i="51"/>
  <c r="AZ226" i="51"/>
  <c r="AY226" i="51"/>
  <c r="AX226" i="51"/>
  <c r="AW226" i="51"/>
  <c r="AV226" i="51"/>
  <c r="AU226" i="51"/>
  <c r="AT226" i="51"/>
  <c r="AS226" i="51"/>
  <c r="BM221" i="51"/>
  <c r="BJ221" i="51"/>
  <c r="BI221" i="51"/>
  <c r="BH221" i="51"/>
  <c r="BG221" i="51"/>
  <c r="BF221" i="51"/>
  <c r="BE221" i="51"/>
  <c r="BD221" i="51"/>
  <c r="BC221" i="51"/>
  <c r="BB221" i="51"/>
  <c r="BA221" i="51"/>
  <c r="AZ221" i="51"/>
  <c r="AY221" i="51"/>
  <c r="AX221" i="51"/>
  <c r="AW221" i="51"/>
  <c r="AV221" i="51"/>
  <c r="AU221" i="51"/>
  <c r="AT221" i="51"/>
  <c r="AS221" i="51"/>
  <c r="BM217" i="51"/>
  <c r="BJ217" i="51"/>
  <c r="BI217" i="51"/>
  <c r="BH217" i="51"/>
  <c r="BG217" i="51"/>
  <c r="BF217" i="51"/>
  <c r="BE217" i="51"/>
  <c r="BD217" i="51"/>
  <c r="BC217" i="51"/>
  <c r="BB217" i="51"/>
  <c r="BA217" i="51"/>
  <c r="AZ217" i="51"/>
  <c r="AY217" i="51"/>
  <c r="AX217" i="51"/>
  <c r="AV217" i="51"/>
  <c r="AU217" i="51"/>
  <c r="AT217" i="51"/>
  <c r="AS217" i="51"/>
  <c r="BM214" i="51"/>
  <c r="BJ214" i="51"/>
  <c r="BI214" i="51"/>
  <c r="BH214" i="51"/>
  <c r="BG214" i="51"/>
  <c r="BF214" i="51"/>
  <c r="BE214" i="51"/>
  <c r="BD214" i="51"/>
  <c r="BC214" i="51"/>
  <c r="BB214" i="51"/>
  <c r="BA214" i="51"/>
  <c r="AZ214" i="51"/>
  <c r="AY214" i="51"/>
  <c r="AX214" i="51"/>
  <c r="AW214" i="51"/>
  <c r="AV214" i="51"/>
  <c r="AU214" i="51"/>
  <c r="AT214" i="51"/>
  <c r="AS214" i="51"/>
  <c r="BM211" i="51"/>
  <c r="BJ211" i="51"/>
  <c r="BI211" i="51"/>
  <c r="BH211" i="51"/>
  <c r="BG211" i="51"/>
  <c r="BF211" i="51"/>
  <c r="BE211" i="51"/>
  <c r="BD211" i="51"/>
  <c r="BC211" i="51"/>
  <c r="BB211" i="51"/>
  <c r="BA211" i="51"/>
  <c r="AZ211" i="51"/>
  <c r="AY211" i="51"/>
  <c r="AX211" i="51"/>
  <c r="AW211" i="51"/>
  <c r="AV211" i="51"/>
  <c r="AU211" i="51"/>
  <c r="AT211" i="51"/>
  <c r="AS211" i="51"/>
  <c r="BM205" i="51"/>
  <c r="BJ205" i="51"/>
  <c r="BI205" i="51"/>
  <c r="BH205" i="51"/>
  <c r="BG205" i="51"/>
  <c r="BF205" i="51"/>
  <c r="BE205" i="51"/>
  <c r="BD205" i="51"/>
  <c r="BC205" i="51"/>
  <c r="BB205" i="51"/>
  <c r="BA205" i="51"/>
  <c r="AZ205" i="51"/>
  <c r="AY205" i="51"/>
  <c r="AX205" i="51"/>
  <c r="AW205" i="51"/>
  <c r="AV205" i="51"/>
  <c r="AU205" i="51"/>
  <c r="AT205" i="51"/>
  <c r="AS205" i="51"/>
  <c r="BM201" i="51"/>
  <c r="BJ201" i="51"/>
  <c r="BI201" i="51"/>
  <c r="BH201" i="51"/>
  <c r="BG201" i="51"/>
  <c r="BF201" i="51"/>
  <c r="BE201" i="51"/>
  <c r="BD201" i="51"/>
  <c r="BC201" i="51"/>
  <c r="BB201" i="51"/>
  <c r="BA201" i="51"/>
  <c r="AZ201" i="51"/>
  <c r="AY201" i="51"/>
  <c r="AX201" i="51"/>
  <c r="AW201" i="51"/>
  <c r="AV201" i="51"/>
  <c r="AU201" i="51"/>
  <c r="AT201" i="51"/>
  <c r="AS201" i="51"/>
  <c r="BM197" i="51"/>
  <c r="BJ197" i="51"/>
  <c r="BI197" i="51"/>
  <c r="BH197" i="51"/>
  <c r="BG197" i="51"/>
  <c r="BF197" i="51"/>
  <c r="BE197" i="51"/>
  <c r="BD197" i="51"/>
  <c r="BC197" i="51"/>
  <c r="BB197" i="51"/>
  <c r="BA197" i="51"/>
  <c r="AZ197" i="51"/>
  <c r="AY197" i="51"/>
  <c r="AX197" i="51"/>
  <c r="AW197" i="51"/>
  <c r="AV197" i="51"/>
  <c r="AU197" i="51"/>
  <c r="AT197" i="51"/>
  <c r="AS197" i="51"/>
  <c r="BM192" i="51"/>
  <c r="BJ192" i="51"/>
  <c r="BI192" i="51"/>
  <c r="BH192" i="51"/>
  <c r="BG192" i="51"/>
  <c r="BF192" i="51"/>
  <c r="BE192" i="51"/>
  <c r="BD192" i="51"/>
  <c r="BC192" i="51"/>
  <c r="BB192" i="51"/>
  <c r="BA192" i="51"/>
  <c r="AZ192" i="51"/>
  <c r="AY192" i="51"/>
  <c r="AX192" i="51"/>
  <c r="AW192" i="51"/>
  <c r="AV192" i="51"/>
  <c r="AU192" i="51"/>
  <c r="AT192" i="51"/>
  <c r="AS192" i="51"/>
  <c r="BM189" i="51"/>
  <c r="BJ189" i="51"/>
  <c r="BI189" i="51"/>
  <c r="BH189" i="51"/>
  <c r="BG189" i="51"/>
  <c r="BF189" i="51"/>
  <c r="BE189" i="51"/>
  <c r="BD189" i="51"/>
  <c r="BC189" i="51"/>
  <c r="BB189" i="51"/>
  <c r="BA189" i="51"/>
  <c r="AZ189" i="51"/>
  <c r="AY189" i="51"/>
  <c r="AX189" i="51"/>
  <c r="AW189" i="51"/>
  <c r="AV189" i="51"/>
  <c r="AU189" i="51"/>
  <c r="AT189" i="51"/>
  <c r="AS189" i="51"/>
  <c r="BM184" i="51"/>
  <c r="BJ184" i="51"/>
  <c r="BI184" i="51"/>
  <c r="BH184" i="51"/>
  <c r="BG184" i="51"/>
  <c r="BF184" i="51"/>
  <c r="BE184" i="51"/>
  <c r="BD184" i="51"/>
  <c r="BC184" i="51"/>
  <c r="BB184" i="51"/>
  <c r="BA184" i="51"/>
  <c r="AZ184" i="51"/>
  <c r="AY184" i="51"/>
  <c r="AX184" i="51"/>
  <c r="AW184" i="51"/>
  <c r="AV184" i="51"/>
  <c r="AU184" i="51"/>
  <c r="AT184" i="51"/>
  <c r="AS184" i="51"/>
  <c r="AS178" i="51"/>
  <c r="BM178" i="51"/>
  <c r="BJ178" i="51"/>
  <c r="BI178" i="51"/>
  <c r="BH178" i="51"/>
  <c r="BG178" i="51"/>
  <c r="BF178" i="51"/>
  <c r="BE178" i="51"/>
  <c r="BD178" i="51"/>
  <c r="BC178" i="51"/>
  <c r="BB178" i="51"/>
  <c r="BA178" i="51"/>
  <c r="AZ178" i="51"/>
  <c r="AY178" i="51"/>
  <c r="AX178" i="51"/>
  <c r="AW178" i="51"/>
  <c r="AV178" i="51"/>
  <c r="AU178" i="51"/>
  <c r="AT178" i="51"/>
  <c r="BM174" i="51"/>
  <c r="BJ174" i="51"/>
  <c r="BI174" i="51"/>
  <c r="BH174" i="51"/>
  <c r="BG174" i="51"/>
  <c r="BF174" i="51"/>
  <c r="BE174" i="51"/>
  <c r="BD174" i="51"/>
  <c r="BC174" i="51"/>
  <c r="BB174" i="51"/>
  <c r="BA174" i="51"/>
  <c r="AZ174" i="51"/>
  <c r="AY174" i="51"/>
  <c r="AY172" i="51"/>
  <c r="AX174" i="51"/>
  <c r="AW174" i="51"/>
  <c r="AV174" i="51"/>
  <c r="AU174" i="51"/>
  <c r="AT174" i="51"/>
  <c r="AS174" i="51"/>
  <c r="BM172" i="51"/>
  <c r="BJ172" i="51"/>
  <c r="BI172" i="51"/>
  <c r="BH172" i="51"/>
  <c r="BG172" i="51"/>
  <c r="BF172" i="51"/>
  <c r="BE172" i="51"/>
  <c r="BD172" i="51"/>
  <c r="BC172" i="51"/>
  <c r="BB172" i="51"/>
  <c r="BA172" i="51"/>
  <c r="AZ172" i="51"/>
  <c r="AX172" i="51"/>
  <c r="AW172" i="51"/>
  <c r="AV172" i="51"/>
  <c r="AU172" i="51"/>
  <c r="AT172" i="51"/>
  <c r="AS172" i="51"/>
  <c r="BM169" i="51"/>
  <c r="BJ169" i="51"/>
  <c r="BI169" i="51"/>
  <c r="BH169" i="51"/>
  <c r="BG169" i="51"/>
  <c r="BF169" i="51"/>
  <c r="BE169" i="51"/>
  <c r="BD169" i="51"/>
  <c r="BC169" i="51"/>
  <c r="BB169" i="51"/>
  <c r="BA169" i="51"/>
  <c r="AZ169" i="51"/>
  <c r="AY169" i="51"/>
  <c r="AX169" i="51"/>
  <c r="AW169" i="51"/>
  <c r="AV169" i="51"/>
  <c r="AU169" i="51"/>
  <c r="AT169" i="51"/>
  <c r="AS169" i="51"/>
  <c r="BM167" i="51"/>
  <c r="BJ167" i="51"/>
  <c r="BJ163" i="51"/>
  <c r="BI167" i="51"/>
  <c r="BH167" i="51"/>
  <c r="BG167" i="51"/>
  <c r="BF167" i="51"/>
  <c r="BE167" i="51"/>
  <c r="BD167" i="51"/>
  <c r="BC167" i="51"/>
  <c r="BB167" i="51"/>
  <c r="BA167" i="51"/>
  <c r="AZ167" i="51"/>
  <c r="AY167" i="51"/>
  <c r="AX167" i="51"/>
  <c r="AW167" i="51"/>
  <c r="AV167" i="51"/>
  <c r="AU167" i="51"/>
  <c r="AT167" i="51"/>
  <c r="AS167" i="51"/>
  <c r="BM163" i="51"/>
  <c r="BI163" i="51"/>
  <c r="BH163" i="51"/>
  <c r="BG163" i="51"/>
  <c r="BF163" i="51"/>
  <c r="BE163" i="51"/>
  <c r="BD163" i="51"/>
  <c r="BC163" i="51"/>
  <c r="BB163" i="51"/>
  <c r="BA163" i="51"/>
  <c r="AZ163" i="51"/>
  <c r="AY163" i="51"/>
  <c r="AX163" i="51"/>
  <c r="AU163" i="51"/>
  <c r="AT163" i="51"/>
  <c r="AS163" i="51"/>
  <c r="BM159" i="51"/>
  <c r="BJ159" i="51"/>
  <c r="BI159" i="51"/>
  <c r="BH159" i="51"/>
  <c r="BG159" i="51"/>
  <c r="BF159" i="51"/>
  <c r="BD159" i="51"/>
  <c r="BC159" i="51"/>
  <c r="BB159" i="51"/>
  <c r="BA159" i="51"/>
  <c r="AZ159" i="51"/>
  <c r="AY159" i="51"/>
  <c r="AW159" i="51"/>
  <c r="AV159" i="51"/>
  <c r="AU159" i="51"/>
  <c r="AT159" i="51"/>
  <c r="AS159" i="51"/>
  <c r="BM157" i="51"/>
  <c r="BJ157" i="51"/>
  <c r="BI157" i="51"/>
  <c r="BH157" i="51"/>
  <c r="BG157" i="51"/>
  <c r="BF157" i="51"/>
  <c r="BE157" i="51"/>
  <c r="BD157" i="51"/>
  <c r="BC157" i="51"/>
  <c r="BB157" i="51"/>
  <c r="BA157" i="51"/>
  <c r="AZ157" i="51"/>
  <c r="AY157" i="51"/>
  <c r="AX157" i="51"/>
  <c r="AW157" i="51"/>
  <c r="AV157" i="51"/>
  <c r="AU157" i="51"/>
  <c r="AT157" i="51"/>
  <c r="AS157" i="51"/>
  <c r="BM155" i="51"/>
  <c r="BJ155" i="51"/>
  <c r="BI155" i="51"/>
  <c r="BH155" i="51"/>
  <c r="BG155" i="51"/>
  <c r="BF155" i="51"/>
  <c r="BE155" i="51"/>
  <c r="BD155" i="51"/>
  <c r="BC155" i="51"/>
  <c r="BB155" i="51"/>
  <c r="BA155" i="51"/>
  <c r="AZ155" i="51"/>
  <c r="AY155" i="51"/>
  <c r="AX155" i="51"/>
  <c r="AW155" i="51"/>
  <c r="AV155" i="51"/>
  <c r="AU155" i="51"/>
  <c r="AT155" i="51"/>
  <c r="AS155" i="51"/>
  <c r="BM152" i="51"/>
  <c r="BJ152" i="51"/>
  <c r="BI152" i="51"/>
  <c r="BH152" i="51"/>
  <c r="BG152" i="51"/>
  <c r="BF152" i="51"/>
  <c r="BE152" i="51"/>
  <c r="BD152" i="51"/>
  <c r="BC152" i="51"/>
  <c r="BB152" i="51"/>
  <c r="BA152" i="51"/>
  <c r="AZ152" i="51"/>
  <c r="AY152" i="51"/>
  <c r="AX152" i="51"/>
  <c r="AW152" i="51"/>
  <c r="AV152" i="51"/>
  <c r="AU152" i="51"/>
  <c r="AT152" i="51"/>
  <c r="AS152" i="51"/>
  <c r="BM145" i="51"/>
  <c r="BJ145" i="51"/>
  <c r="BI145" i="51"/>
  <c r="BH145" i="51"/>
  <c r="BG145" i="51"/>
  <c r="BF145" i="51"/>
  <c r="BD145" i="51"/>
  <c r="BC145" i="51"/>
  <c r="BB145" i="51"/>
  <c r="BA145" i="51"/>
  <c r="AZ145" i="51"/>
  <c r="AY145" i="51"/>
  <c r="AW145" i="51"/>
  <c r="AV145" i="51"/>
  <c r="AU145" i="51"/>
  <c r="AT145" i="51"/>
  <c r="AS145" i="51"/>
  <c r="BM139" i="51"/>
  <c r="BJ139" i="51"/>
  <c r="BI139" i="51"/>
  <c r="BH139" i="51"/>
  <c r="BG139" i="51"/>
  <c r="BF139" i="51"/>
  <c r="BE139" i="51"/>
  <c r="BD139" i="51"/>
  <c r="BC139" i="51"/>
  <c r="BB139" i="51"/>
  <c r="BA139" i="51"/>
  <c r="AZ139" i="51"/>
  <c r="AY139" i="51"/>
  <c r="AX139" i="51"/>
  <c r="AW139" i="51"/>
  <c r="AV139" i="51"/>
  <c r="AU139" i="51"/>
  <c r="AT139" i="51"/>
  <c r="AS139" i="51"/>
  <c r="BM136" i="51"/>
  <c r="BJ136" i="51"/>
  <c r="BI136" i="51"/>
  <c r="BH136" i="51"/>
  <c r="BG136" i="51"/>
  <c r="BF136" i="51"/>
  <c r="BE136" i="51"/>
  <c r="BD136" i="51"/>
  <c r="BC136" i="51"/>
  <c r="BB136" i="51"/>
  <c r="BA136" i="51"/>
  <c r="AZ136" i="51"/>
  <c r="AY136" i="51"/>
  <c r="AX136" i="51"/>
  <c r="AW136" i="51"/>
  <c r="AV136" i="51"/>
  <c r="AU136" i="51"/>
  <c r="AT136" i="51"/>
  <c r="AS136" i="51"/>
  <c r="BM131" i="51"/>
  <c r="BJ131" i="51"/>
  <c r="BI131" i="51"/>
  <c r="BH131" i="51"/>
  <c r="BG131" i="51"/>
  <c r="BF131" i="51"/>
  <c r="BE131" i="51"/>
  <c r="BD131" i="51"/>
  <c r="BC131" i="51"/>
  <c r="BB131" i="51"/>
  <c r="BA131" i="51"/>
  <c r="AZ131" i="51"/>
  <c r="AY131" i="51"/>
  <c r="AX131" i="51"/>
  <c r="AV131" i="51"/>
  <c r="AU131" i="51"/>
  <c r="AT131" i="51"/>
  <c r="AS131" i="51"/>
  <c r="AS111" i="51"/>
  <c r="AS120" i="51"/>
  <c r="BM120" i="51"/>
  <c r="BJ120" i="51"/>
  <c r="BI120" i="51"/>
  <c r="BH120" i="51"/>
  <c r="BG120" i="51"/>
  <c r="BG111" i="51"/>
  <c r="BF120" i="51"/>
  <c r="BE120" i="51"/>
  <c r="BD120" i="51"/>
  <c r="BC120" i="51"/>
  <c r="BB120" i="51"/>
  <c r="BA120" i="51"/>
  <c r="AZ120" i="51"/>
  <c r="AZ111" i="51"/>
  <c r="AY120" i="51"/>
  <c r="AX120" i="51"/>
  <c r="AW120" i="51"/>
  <c r="AV120" i="51"/>
  <c r="AU120" i="51"/>
  <c r="AT120" i="51"/>
  <c r="BM111" i="51"/>
  <c r="BJ111" i="51"/>
  <c r="BI111" i="51"/>
  <c r="BH111" i="51"/>
  <c r="BF111" i="51"/>
  <c r="BE111" i="51"/>
  <c r="BD111" i="51"/>
  <c r="BC111" i="51"/>
  <c r="BB111" i="51"/>
  <c r="BA111" i="51"/>
  <c r="AY111" i="51"/>
  <c r="AX111" i="51"/>
  <c r="AW111" i="51"/>
  <c r="AV111" i="51"/>
  <c r="AU111" i="51"/>
  <c r="AT111" i="51"/>
  <c r="BN97" i="51"/>
  <c r="BM108" i="51"/>
  <c r="BJ108" i="51"/>
  <c r="BI108" i="51"/>
  <c r="BH108" i="51"/>
  <c r="BG108" i="51"/>
  <c r="BF108" i="51"/>
  <c r="BD108" i="51"/>
  <c r="BC108" i="51"/>
  <c r="BB108" i="51"/>
  <c r="BA108" i="51"/>
  <c r="AZ108" i="51"/>
  <c r="AY108" i="51"/>
  <c r="AX108" i="51"/>
  <c r="AW108" i="51"/>
  <c r="AV108" i="51"/>
  <c r="AU108" i="51"/>
  <c r="AT108" i="51"/>
  <c r="AS108" i="51"/>
  <c r="BM101" i="51"/>
  <c r="BJ101" i="51"/>
  <c r="BI101" i="51"/>
  <c r="BH101" i="51"/>
  <c r="BG101" i="51"/>
  <c r="BF101" i="51"/>
  <c r="BE101" i="51"/>
  <c r="BD101" i="51"/>
  <c r="BC101" i="51"/>
  <c r="BB101" i="51"/>
  <c r="BA101" i="51"/>
  <c r="AZ101" i="51"/>
  <c r="AY101" i="51"/>
  <c r="AX101" i="51"/>
  <c r="AW101" i="51"/>
  <c r="AV101" i="51"/>
  <c r="AU101" i="51"/>
  <c r="AT101" i="51"/>
  <c r="AS101" i="51"/>
  <c r="CB97" i="51"/>
  <c r="BZ97" i="51"/>
  <c r="BX97" i="51"/>
  <c r="BV97" i="51"/>
  <c r="BT97" i="51"/>
  <c r="BR97" i="51"/>
  <c r="BP97" i="51"/>
  <c r="BM97" i="51"/>
  <c r="BJ97" i="51"/>
  <c r="BI97" i="51"/>
  <c r="BH97" i="51"/>
  <c r="BG97" i="51"/>
  <c r="BE97" i="51"/>
  <c r="BD97" i="51"/>
  <c r="BC97" i="51"/>
  <c r="BB97" i="51"/>
  <c r="BA97" i="51"/>
  <c r="AZ97" i="51"/>
  <c r="AY97" i="51"/>
  <c r="AW97" i="51"/>
  <c r="AU97" i="51"/>
  <c r="AT97" i="51"/>
  <c r="AS97" i="51"/>
  <c r="CB86" i="51"/>
  <c r="BZ86" i="51"/>
  <c r="BX86" i="51"/>
  <c r="BV86" i="51"/>
  <c r="BT86" i="51"/>
  <c r="BR86" i="51"/>
  <c r="BN86" i="51"/>
  <c r="BM86" i="51"/>
  <c r="BM82" i="51"/>
  <c r="BJ86" i="51"/>
  <c r="BI86" i="51"/>
  <c r="BH86" i="51"/>
  <c r="BH82" i="51"/>
  <c r="BG86" i="51"/>
  <c r="BF86" i="51"/>
  <c r="BE86" i="51"/>
  <c r="BD86" i="51"/>
  <c r="BC86" i="51"/>
  <c r="BB86" i="51"/>
  <c r="BA86" i="51"/>
  <c r="AZ86" i="51"/>
  <c r="AY86" i="51"/>
  <c r="AX86" i="51"/>
  <c r="AW86" i="51"/>
  <c r="AV86" i="51"/>
  <c r="AT86" i="51"/>
  <c r="AS86" i="51"/>
  <c r="CD82" i="51"/>
  <c r="CC82" i="51"/>
  <c r="CB82" i="51"/>
  <c r="CA82" i="51"/>
  <c r="BZ82" i="51"/>
  <c r="BY82" i="51"/>
  <c r="BX82" i="51"/>
  <c r="BW82" i="51"/>
  <c r="BV82" i="51"/>
  <c r="BU82" i="51"/>
  <c r="BT82" i="51"/>
  <c r="BS82" i="51"/>
  <c r="BR82" i="51"/>
  <c r="BQ82" i="51"/>
  <c r="BO82" i="51"/>
  <c r="BN82" i="51"/>
  <c r="BJ82" i="51"/>
  <c r="BI82" i="51"/>
  <c r="BG82" i="51"/>
  <c r="BF82" i="51"/>
  <c r="BE82" i="51"/>
  <c r="BD82" i="51"/>
  <c r="BC82" i="51"/>
  <c r="BB82" i="51"/>
  <c r="BA82" i="51"/>
  <c r="AZ82" i="51"/>
  <c r="AY82" i="51"/>
  <c r="AX82" i="51"/>
  <c r="AW82" i="51"/>
  <c r="AU82" i="51"/>
  <c r="AT82" i="51"/>
  <c r="AS82" i="51"/>
  <c r="CD79" i="51"/>
  <c r="CC79" i="51"/>
  <c r="CB79" i="51"/>
  <c r="CA79" i="51"/>
  <c r="BZ79" i="51"/>
  <c r="BY79" i="51"/>
  <c r="BX79" i="51"/>
  <c r="BW79" i="51"/>
  <c r="BV79" i="51"/>
  <c r="BU79" i="51"/>
  <c r="BT79" i="51"/>
  <c r="BS79" i="51"/>
  <c r="BR79" i="51"/>
  <c r="BQ79" i="51"/>
  <c r="BP79" i="51"/>
  <c r="BO79" i="51"/>
  <c r="BN79" i="51"/>
  <c r="BM79" i="51"/>
  <c r="BJ79" i="51"/>
  <c r="BI79" i="51"/>
  <c r="BH79" i="51"/>
  <c r="BG79" i="51"/>
  <c r="BF79" i="51"/>
  <c r="BE79" i="51"/>
  <c r="BD79" i="51"/>
  <c r="BC79" i="51"/>
  <c r="BB79" i="51"/>
  <c r="BA79" i="51"/>
  <c r="AZ79" i="51"/>
  <c r="AY79" i="51"/>
  <c r="AX79" i="51"/>
  <c r="AW79" i="51"/>
  <c r="AU79" i="51"/>
  <c r="AT79" i="51"/>
  <c r="AS79" i="51"/>
  <c r="CD77" i="51"/>
  <c r="CC77" i="51"/>
  <c r="CB77" i="51"/>
  <c r="CA77" i="51"/>
  <c r="BZ77" i="51"/>
  <c r="BY77" i="51"/>
  <c r="BX77" i="51"/>
  <c r="BW77" i="51"/>
  <c r="BV77" i="51"/>
  <c r="BU77" i="51"/>
  <c r="BU74" i="51"/>
  <c r="BT77" i="51"/>
  <c r="BS77" i="51"/>
  <c r="BR77" i="51"/>
  <c r="BQ77" i="51"/>
  <c r="BP77" i="51"/>
  <c r="BO77" i="51"/>
  <c r="BN77" i="51"/>
  <c r="BM77" i="51"/>
  <c r="BK77" i="51"/>
  <c r="BJ77" i="51"/>
  <c r="BI77" i="51"/>
  <c r="BI74" i="51"/>
  <c r="BH77" i="51"/>
  <c r="BG77" i="51"/>
  <c r="BF77" i="51"/>
  <c r="BE77" i="51"/>
  <c r="BD77" i="51"/>
  <c r="BC77" i="51"/>
  <c r="BB77" i="51"/>
  <c r="BA77" i="51"/>
  <c r="AZ77" i="51"/>
  <c r="AY77" i="51"/>
  <c r="AX77" i="51"/>
  <c r="AW77" i="51"/>
  <c r="AV77" i="51"/>
  <c r="AU77" i="51"/>
  <c r="AT77" i="51"/>
  <c r="AS77" i="51"/>
  <c r="CD74" i="51"/>
  <c r="CC74" i="51"/>
  <c r="CB74" i="51"/>
  <c r="CA74" i="51"/>
  <c r="BZ74" i="51"/>
  <c r="BY74" i="51"/>
  <c r="BX74" i="51"/>
  <c r="BW74" i="51"/>
  <c r="BV74" i="51"/>
  <c r="BT74" i="51"/>
  <c r="BS74" i="51"/>
  <c r="BR74" i="51"/>
  <c r="BQ74" i="51"/>
  <c r="BP74" i="51"/>
  <c r="BO74" i="51"/>
  <c r="BN74" i="51"/>
  <c r="BM74" i="51"/>
  <c r="BK74" i="51"/>
  <c r="BJ74" i="51"/>
  <c r="BH74" i="51"/>
  <c r="BG74" i="51"/>
  <c r="BF74" i="51"/>
  <c r="BE74" i="51"/>
  <c r="BD74" i="51"/>
  <c r="BC74" i="51"/>
  <c r="BB74" i="51"/>
  <c r="BA74" i="51"/>
  <c r="AZ74" i="51"/>
  <c r="AY74" i="51"/>
  <c r="AX74" i="51"/>
  <c r="AW74" i="51"/>
  <c r="AV74" i="51"/>
  <c r="AU74" i="51"/>
  <c r="AT74" i="51"/>
  <c r="AS74" i="51"/>
  <c r="CD69" i="51"/>
  <c r="CC69" i="51"/>
  <c r="CB69" i="51"/>
  <c r="CA69" i="51"/>
  <c r="BZ69" i="51"/>
  <c r="BY69" i="51"/>
  <c r="BX69" i="51"/>
  <c r="BW69" i="51"/>
  <c r="BV69" i="51"/>
  <c r="BU69" i="51"/>
  <c r="BT69" i="51"/>
  <c r="BS69" i="51"/>
  <c r="BR69" i="51"/>
  <c r="BQ69" i="51"/>
  <c r="BP69" i="51"/>
  <c r="BO69" i="51"/>
  <c r="BN69" i="51"/>
  <c r="BM69" i="51"/>
  <c r="BJ69" i="51"/>
  <c r="BI69" i="51"/>
  <c r="BH69" i="51"/>
  <c r="BG69" i="51"/>
  <c r="BF69" i="51"/>
  <c r="BE69" i="51"/>
  <c r="BD69" i="51"/>
  <c r="BC69" i="51"/>
  <c r="BB69" i="51"/>
  <c r="BA69" i="51"/>
  <c r="AZ69" i="51"/>
  <c r="AY69" i="51"/>
  <c r="AX69" i="51"/>
  <c r="AW69" i="51"/>
  <c r="AV69" i="51"/>
  <c r="AU69" i="51"/>
  <c r="AT69" i="51"/>
  <c r="AS69" i="51"/>
  <c r="CD64" i="51"/>
  <c r="CC64" i="51"/>
  <c r="CB64" i="51"/>
  <c r="CA64" i="51"/>
  <c r="BZ64" i="51"/>
  <c r="BY64" i="51"/>
  <c r="BX64" i="51"/>
  <c r="BW64" i="51"/>
  <c r="BV64" i="51"/>
  <c r="BU64" i="51"/>
  <c r="BT64" i="51"/>
  <c r="BS64" i="51"/>
  <c r="BR64" i="51"/>
  <c r="BQ64" i="51"/>
  <c r="BP64" i="51"/>
  <c r="BO64" i="51"/>
  <c r="BN64" i="51"/>
  <c r="BM64" i="51"/>
  <c r="BJ64" i="51"/>
  <c r="BI64" i="51"/>
  <c r="BH64" i="51"/>
  <c r="BG64" i="51"/>
  <c r="BF64" i="51"/>
  <c r="BE64" i="51"/>
  <c r="BD64" i="51"/>
  <c r="BC64" i="51"/>
  <c r="BB64" i="51"/>
  <c r="BA64" i="51"/>
  <c r="AZ64" i="51"/>
  <c r="AY64" i="51"/>
  <c r="AX64" i="51"/>
  <c r="AW64" i="51"/>
  <c r="AV64" i="51"/>
  <c r="AU64" i="51"/>
  <c r="AT64" i="51"/>
  <c r="AS64" i="51"/>
  <c r="CD58" i="51"/>
  <c r="CC58" i="51"/>
  <c r="CB58" i="51"/>
  <c r="CA58" i="51"/>
  <c r="BZ58" i="51"/>
  <c r="BY58" i="51"/>
  <c r="BX58" i="51"/>
  <c r="BW58" i="51"/>
  <c r="BV58" i="51"/>
  <c r="BU58" i="51"/>
  <c r="BT58" i="51"/>
  <c r="BS58" i="51"/>
  <c r="BR58" i="51"/>
  <c r="BQ58" i="51"/>
  <c r="BP58" i="51"/>
  <c r="BO58" i="51"/>
  <c r="BN58" i="51"/>
  <c r="BM58" i="51"/>
  <c r="BJ58" i="51"/>
  <c r="BI58" i="51"/>
  <c r="BH58" i="51"/>
  <c r="BG58" i="51"/>
  <c r="BF58" i="51"/>
  <c r="BE58" i="51"/>
  <c r="BD58" i="51"/>
  <c r="BC58" i="51"/>
  <c r="BB58" i="51"/>
  <c r="BA58" i="51"/>
  <c r="AZ58" i="51"/>
  <c r="AY58" i="51"/>
  <c r="AX58" i="51"/>
  <c r="AW58" i="51"/>
  <c r="AV58" i="51"/>
  <c r="AU58" i="51"/>
  <c r="AT58" i="51"/>
  <c r="AS58" i="51"/>
  <c r="CD54" i="51"/>
  <c r="CC54" i="51"/>
  <c r="CB54" i="51"/>
  <c r="CA54" i="51"/>
  <c r="BZ54" i="51"/>
  <c r="BY54" i="51"/>
  <c r="BX54" i="51"/>
  <c r="BW54" i="51"/>
  <c r="BV54" i="51"/>
  <c r="BU54" i="51"/>
  <c r="BT54" i="51"/>
  <c r="BS54" i="51"/>
  <c r="BR54" i="51"/>
  <c r="BQ54" i="51"/>
  <c r="BP54" i="51"/>
  <c r="BO54" i="51"/>
  <c r="BN54" i="51"/>
  <c r="BM54" i="51"/>
  <c r="BJ54" i="51"/>
  <c r="BI54" i="51"/>
  <c r="BH54" i="51"/>
  <c r="BG54" i="51"/>
  <c r="BF54" i="51"/>
  <c r="BE54" i="51"/>
  <c r="BD54" i="51"/>
  <c r="BC54" i="51"/>
  <c r="BB54" i="51"/>
  <c r="BA54" i="51"/>
  <c r="AZ54" i="51"/>
  <c r="AY54" i="51"/>
  <c r="AX54" i="51"/>
  <c r="AW54" i="51"/>
  <c r="AV54" i="51"/>
  <c r="AU54" i="51"/>
  <c r="AT54" i="51"/>
  <c r="AS54" i="51"/>
  <c r="CD49" i="51"/>
  <c r="CC49" i="51"/>
  <c r="CB49" i="51"/>
  <c r="CA49" i="51"/>
  <c r="BZ49" i="51"/>
  <c r="BY49" i="51"/>
  <c r="BX49" i="51"/>
  <c r="BW49" i="51"/>
  <c r="BV49" i="51"/>
  <c r="BU49" i="51"/>
  <c r="BT49" i="51"/>
  <c r="BS49" i="51"/>
  <c r="BR49" i="51"/>
  <c r="BQ49" i="51"/>
  <c r="BP49" i="51"/>
  <c r="BO49" i="51"/>
  <c r="BN49" i="51"/>
  <c r="BM49" i="51"/>
  <c r="BJ49" i="51"/>
  <c r="BI49" i="51"/>
  <c r="BH49" i="51"/>
  <c r="BG49" i="51"/>
  <c r="BF49" i="51"/>
  <c r="BE49" i="51"/>
  <c r="BD49" i="51"/>
  <c r="BC49" i="51"/>
  <c r="BB49" i="51"/>
  <c r="BA49" i="51"/>
  <c r="AZ49" i="51"/>
  <c r="AY49" i="51"/>
  <c r="AX49" i="51"/>
  <c r="AW49" i="51"/>
  <c r="AV49" i="51"/>
  <c r="AU49" i="51"/>
  <c r="AT49" i="51"/>
  <c r="AS49" i="51"/>
  <c r="CD42" i="51"/>
  <c r="CC42" i="51"/>
  <c r="CB42" i="51"/>
  <c r="CA42" i="51"/>
  <c r="BZ42" i="51"/>
  <c r="BY42" i="51"/>
  <c r="BX42" i="51"/>
  <c r="BW42" i="51"/>
  <c r="BV42" i="51"/>
  <c r="BU42" i="51"/>
  <c r="BT42" i="51"/>
  <c r="BS42" i="51"/>
  <c r="BR42" i="51"/>
  <c r="BQ42" i="51"/>
  <c r="BP42" i="51"/>
  <c r="BO42" i="51"/>
  <c r="BN42" i="51"/>
  <c r="BM42" i="51"/>
  <c r="BJ42" i="51"/>
  <c r="BI42" i="51"/>
  <c r="BH42" i="51"/>
  <c r="BG42" i="51"/>
  <c r="BF42" i="51"/>
  <c r="BE42" i="51"/>
  <c r="BD42" i="51"/>
  <c r="BC42" i="51"/>
  <c r="BB42" i="51"/>
  <c r="BA42" i="51"/>
  <c r="AZ42" i="51"/>
  <c r="AY42" i="51"/>
  <c r="AX42" i="51"/>
  <c r="AW42" i="51"/>
  <c r="AV42" i="51"/>
  <c r="AU42" i="51"/>
  <c r="AT42" i="51"/>
  <c r="AS42" i="51"/>
  <c r="CD37" i="51"/>
  <c r="CC37" i="51"/>
  <c r="CB37" i="51"/>
  <c r="CA37" i="51"/>
  <c r="BZ37" i="51"/>
  <c r="BY37" i="51"/>
  <c r="BX37" i="51"/>
  <c r="BW37" i="51"/>
  <c r="BV37" i="51"/>
  <c r="BU37" i="51"/>
  <c r="BT37" i="51"/>
  <c r="BS37" i="51"/>
  <c r="BR37" i="51"/>
  <c r="BQ37" i="51"/>
  <c r="BP37" i="51"/>
  <c r="BO37" i="51"/>
  <c r="BN37" i="51"/>
  <c r="BM37" i="51"/>
  <c r="BJ37" i="51"/>
  <c r="BI37" i="51"/>
  <c r="BH37" i="51"/>
  <c r="BG37" i="51"/>
  <c r="BF37" i="51"/>
  <c r="BE37" i="51"/>
  <c r="BD37" i="51"/>
  <c r="BC37" i="51"/>
  <c r="BB37" i="51"/>
  <c r="BA37" i="51"/>
  <c r="AZ37" i="51"/>
  <c r="AY37" i="51"/>
  <c r="AX37" i="51"/>
  <c r="AW37" i="51"/>
  <c r="AV37" i="51"/>
  <c r="AU37" i="51"/>
  <c r="AT37" i="51"/>
  <c r="AS37" i="51"/>
  <c r="CD27" i="51"/>
  <c r="CC27" i="51"/>
  <c r="CB27" i="51"/>
  <c r="CA27" i="51"/>
  <c r="BZ27" i="51"/>
  <c r="BY27" i="51"/>
  <c r="BX27" i="51"/>
  <c r="BW27" i="51"/>
  <c r="BV27" i="51"/>
  <c r="BU27" i="51"/>
  <c r="BT27" i="51"/>
  <c r="BS27" i="51"/>
  <c r="BR27" i="51"/>
  <c r="BQ27" i="51"/>
  <c r="BP27" i="51"/>
  <c r="BO27" i="51"/>
  <c r="BN27" i="51"/>
  <c r="BM27" i="51"/>
  <c r="BJ27" i="51"/>
  <c r="BI27" i="51"/>
  <c r="BH27" i="51"/>
  <c r="BG27" i="51"/>
  <c r="BF27" i="51"/>
  <c r="BE27" i="51"/>
  <c r="BD27" i="51"/>
  <c r="BC27" i="51"/>
  <c r="BB27" i="51"/>
  <c r="BA27" i="51"/>
  <c r="AZ27" i="51"/>
  <c r="AY27" i="51"/>
  <c r="AX27" i="51"/>
  <c r="AW27" i="51"/>
  <c r="AV27" i="51"/>
  <c r="AU27" i="51"/>
  <c r="AT27" i="51"/>
  <c r="AS27" i="51"/>
  <c r="CD19" i="51"/>
  <c r="CC19" i="51"/>
  <c r="CB19" i="51"/>
  <c r="CA19" i="51"/>
  <c r="BZ19" i="51"/>
  <c r="BY19" i="51"/>
  <c r="BX19" i="51"/>
  <c r="BW19" i="51"/>
  <c r="BV19" i="51"/>
  <c r="BU19" i="51"/>
  <c r="BT19" i="51"/>
  <c r="BS19" i="51"/>
  <c r="BR19" i="51"/>
  <c r="BQ19" i="51"/>
  <c r="BQ12" i="51"/>
  <c r="BP19" i="51"/>
  <c r="BP12" i="51"/>
  <c r="BO19" i="51"/>
  <c r="BN19" i="51"/>
  <c r="BN12" i="51"/>
  <c r="BM19" i="51"/>
  <c r="BJ19" i="51"/>
  <c r="BI19" i="51"/>
  <c r="BH19" i="51"/>
  <c r="BG19" i="51"/>
  <c r="BF19" i="51"/>
  <c r="BE19" i="51"/>
  <c r="BE12" i="51"/>
  <c r="BD19" i="51"/>
  <c r="BB19" i="51"/>
  <c r="BA19" i="51"/>
  <c r="AZ19" i="51"/>
  <c r="AY19" i="51"/>
  <c r="AX19" i="51"/>
  <c r="AW19" i="51"/>
  <c r="AV19" i="51"/>
  <c r="AU19" i="51"/>
  <c r="AT19" i="51"/>
  <c r="AS19" i="51"/>
  <c r="CD12" i="51"/>
  <c r="CC12" i="51"/>
  <c r="CB12" i="51"/>
  <c r="CA12" i="51"/>
  <c r="BZ12" i="51"/>
  <c r="BY12" i="51"/>
  <c r="BX12" i="51"/>
  <c r="BW12" i="51"/>
  <c r="BV12" i="51"/>
  <c r="BU12" i="51"/>
  <c r="BT12" i="51"/>
  <c r="BS12" i="51"/>
  <c r="BR12" i="51"/>
  <c r="BO12" i="51"/>
  <c r="BM12" i="51"/>
  <c r="BJ12" i="51"/>
  <c r="BI12" i="51"/>
  <c r="BH12" i="51"/>
  <c r="BG12" i="51"/>
  <c r="BF12" i="51"/>
  <c r="BD12" i="51"/>
  <c r="BC12" i="51"/>
  <c r="BB12" i="51"/>
  <c r="BA12" i="51"/>
  <c r="AZ12" i="51"/>
  <c r="AY12" i="51"/>
  <c r="AX12" i="51"/>
  <c r="AW12" i="51"/>
  <c r="AV12" i="51"/>
  <c r="AU12" i="51"/>
  <c r="AT12" i="51"/>
  <c r="AS12" i="51"/>
  <c r="W37" i="51"/>
  <c r="W36" i="51" s="1"/>
  <c r="W35" i="51" s="1"/>
  <c r="X37" i="51"/>
  <c r="X36" i="51" s="1"/>
  <c r="X35" i="51" s="1"/>
  <c r="Y37" i="51"/>
  <c r="Z37" i="51"/>
  <c r="AA37" i="51"/>
  <c r="AB37" i="51"/>
  <c r="AC37" i="51"/>
  <c r="AD37" i="51"/>
  <c r="AE37" i="51"/>
  <c r="AF37" i="51"/>
  <c r="AG37" i="51"/>
  <c r="AH37" i="51"/>
  <c r="AI37" i="51"/>
  <c r="AJ37" i="51"/>
  <c r="AK37" i="51"/>
  <c r="AL37" i="51"/>
  <c r="AM37" i="51"/>
  <c r="AN37" i="51"/>
  <c r="AO37" i="51"/>
  <c r="AP37" i="51"/>
  <c r="AP27" i="51"/>
  <c r="AO27" i="51"/>
  <c r="AN27" i="51"/>
  <c r="AM27" i="51"/>
  <c r="AL27" i="51"/>
  <c r="AK27" i="51"/>
  <c r="AJ27" i="51"/>
  <c r="AI27" i="51"/>
  <c r="AH27" i="51"/>
  <c r="AG27" i="51"/>
  <c r="AF27" i="51"/>
  <c r="AE27" i="51"/>
  <c r="AD27" i="51"/>
  <c r="AB27" i="51"/>
  <c r="AA27" i="51"/>
  <c r="Z27" i="51"/>
  <c r="Y27" i="51"/>
  <c r="AP19" i="51"/>
  <c r="AO19" i="51"/>
  <c r="AN19" i="51"/>
  <c r="AM19" i="51"/>
  <c r="AL19" i="51"/>
  <c r="AK19" i="51"/>
  <c r="AJ19" i="51"/>
  <c r="AI19" i="51"/>
  <c r="AH19" i="51"/>
  <c r="AG19" i="51"/>
  <c r="AF19" i="51"/>
  <c r="AE19" i="51"/>
  <c r="AC19" i="51"/>
  <c r="AB19" i="51"/>
  <c r="AA19" i="51"/>
  <c r="Z19" i="51"/>
  <c r="Y19" i="51"/>
  <c r="BQ352" i="51"/>
  <c r="BQ350" i="51" s="1"/>
  <c r="BP89" i="51"/>
  <c r="CF89" i="51" s="1"/>
  <c r="BP87" i="51"/>
  <c r="BP83" i="51"/>
  <c r="CF34" i="51"/>
  <c r="CF33" i="51"/>
  <c r="CF32" i="51"/>
  <c r="CF31" i="51"/>
  <c r="CF30" i="51"/>
  <c r="CF29" i="51"/>
  <c r="CF28" i="51"/>
  <c r="CF26" i="51"/>
  <c r="CF25" i="51"/>
  <c r="CF24" i="51"/>
  <c r="CF23" i="51"/>
  <c r="CF22" i="51"/>
  <c r="CF21" i="51"/>
  <c r="CF20" i="51"/>
  <c r="CF18" i="51"/>
  <c r="CF17" i="51"/>
  <c r="CF16" i="51"/>
  <c r="CF15" i="51"/>
  <c r="CF14" i="51"/>
  <c r="CF13" i="51"/>
  <c r="BP170" i="51"/>
  <c r="BP169" i="51" s="1"/>
  <c r="CB194" i="51"/>
  <c r="CF194" i="51" s="1"/>
  <c r="CI333" i="51"/>
  <c r="CI330" i="51" s="1"/>
  <c r="CI325" i="51"/>
  <c r="CI324" i="51" s="1"/>
  <c r="CK303" i="51"/>
  <c r="CI303" i="51"/>
  <c r="CK302" i="51"/>
  <c r="CI302" i="51"/>
  <c r="CS103" i="51"/>
  <c r="CS101" i="51" s="1"/>
  <c r="CK103" i="51"/>
  <c r="CK101" i="51" s="1"/>
  <c r="CI100" i="51"/>
  <c r="CY100" i="51" s="1"/>
  <c r="CI99" i="51"/>
  <c r="CY99" i="51" s="1"/>
  <c r="CI98" i="51"/>
  <c r="CY98" i="51" s="1"/>
  <c r="CI93" i="51"/>
  <c r="CG93" i="51"/>
  <c r="CG90" i="51"/>
  <c r="CY90" i="51" s="1"/>
  <c r="CQ21" i="51"/>
  <c r="CY21" i="51" s="1"/>
  <c r="BQ409" i="51"/>
  <c r="BQ369" i="51"/>
  <c r="CE369" i="51" s="1"/>
  <c r="BQ134" i="51"/>
  <c r="CE134" i="51" s="1"/>
  <c r="BO333" i="51"/>
  <c r="BO329" i="51"/>
  <c r="CE329" i="51" s="1"/>
  <c r="BO325" i="51"/>
  <c r="BO299" i="51"/>
  <c r="CE299" i="51" s="1"/>
  <c r="BO298" i="51"/>
  <c r="BO100" i="51"/>
  <c r="CE100" i="51" s="1"/>
  <c r="BO98" i="51"/>
  <c r="BO89" i="51"/>
  <c r="BO86" i="51" s="1"/>
  <c r="CC128" i="51"/>
  <c r="CE128" i="51" s="1"/>
  <c r="R183" i="51"/>
  <c r="S355" i="51"/>
  <c r="S417" i="51"/>
  <c r="U133" i="51"/>
  <c r="S133" i="51"/>
  <c r="AV99" i="51"/>
  <c r="BF99" i="51"/>
  <c r="BF97" i="51" s="1"/>
  <c r="AX99" i="51"/>
  <c r="T183" i="51"/>
  <c r="AV407" i="51"/>
  <c r="AV404" i="51" s="1"/>
  <c r="AU333" i="51"/>
  <c r="BK333" i="51" s="1"/>
  <c r="AV327" i="51"/>
  <c r="BL327" i="51" s="1"/>
  <c r="AV321" i="51"/>
  <c r="AV320" i="51" s="1"/>
  <c r="AV319" i="51" s="1"/>
  <c r="AW303" i="51"/>
  <c r="AU303" i="51"/>
  <c r="AW302" i="51"/>
  <c r="AU302" i="51"/>
  <c r="AU299" i="51"/>
  <c r="BK299" i="51" s="1"/>
  <c r="AU298" i="51"/>
  <c r="BK298" i="51" s="1"/>
  <c r="AX250" i="51"/>
  <c r="AX247" i="51" s="1"/>
  <c r="AX237" i="51"/>
  <c r="AX236" i="51" s="1"/>
  <c r="AW219" i="51"/>
  <c r="AW164" i="51"/>
  <c r="AW163" i="51" s="1"/>
  <c r="AV164" i="51"/>
  <c r="AV163" i="51" s="1"/>
  <c r="BE160" i="51"/>
  <c r="BE159" i="51" s="1"/>
  <c r="AX160" i="51"/>
  <c r="AX159" i="51" s="1"/>
  <c r="BE150" i="51"/>
  <c r="BE145" i="51" s="1"/>
  <c r="AX149" i="51"/>
  <c r="BL149" i="51" s="1"/>
  <c r="AX148" i="51"/>
  <c r="BL148" i="51" s="1"/>
  <c r="AW134" i="51"/>
  <c r="BK134" i="51" s="1"/>
  <c r="BE109" i="51"/>
  <c r="BK109" i="51" s="1"/>
  <c r="BK108" i="51" s="1"/>
  <c r="AX98" i="51"/>
  <c r="AV98" i="51"/>
  <c r="AU93" i="51"/>
  <c r="BK93" i="51" s="1"/>
  <c r="AV83" i="51"/>
  <c r="AV82" i="51" s="1"/>
  <c r="AV80" i="51"/>
  <c r="AV79" i="51" s="1"/>
  <c r="BC23" i="51"/>
  <c r="BK23" i="51" s="1"/>
  <c r="BC22" i="51"/>
  <c r="BK22" i="51" s="1"/>
  <c r="BL13" i="51"/>
  <c r="BL179" i="51"/>
  <c r="BL180" i="51"/>
  <c r="BL181" i="51"/>
  <c r="BL182" i="51"/>
  <c r="BL183" i="51"/>
  <c r="BL185" i="51"/>
  <c r="BL186" i="51"/>
  <c r="BL187" i="51"/>
  <c r="BL173" i="51"/>
  <c r="BL172" i="51" s="1"/>
  <c r="BL175" i="51"/>
  <c r="BL176" i="51"/>
  <c r="BL165" i="51"/>
  <c r="BL166" i="51"/>
  <c r="BL168" i="51"/>
  <c r="BL167" i="51" s="1"/>
  <c r="BL170" i="51"/>
  <c r="BL169" i="51" s="1"/>
  <c r="BL153" i="51"/>
  <c r="BL154" i="51"/>
  <c r="BL156" i="51"/>
  <c r="BL155" i="51" s="1"/>
  <c r="BL158" i="51"/>
  <c r="BL157" i="51" s="1"/>
  <c r="BL161" i="51"/>
  <c r="BL140" i="51"/>
  <c r="BL141" i="51"/>
  <c r="BL142" i="51"/>
  <c r="BL143" i="51"/>
  <c r="BL144" i="51"/>
  <c r="BL146" i="51"/>
  <c r="BL147" i="51"/>
  <c r="BL150" i="51"/>
  <c r="BL112" i="51"/>
  <c r="BL113" i="51"/>
  <c r="BL114" i="51"/>
  <c r="BL115" i="51"/>
  <c r="BL116" i="51"/>
  <c r="BL117" i="51"/>
  <c r="BL118" i="51"/>
  <c r="BL119" i="51"/>
  <c r="BL121" i="51"/>
  <c r="BL122" i="51"/>
  <c r="BL123" i="51"/>
  <c r="BL124" i="51"/>
  <c r="BL125" i="51"/>
  <c r="BL126" i="51"/>
  <c r="BL127" i="51"/>
  <c r="BL128" i="51"/>
  <c r="BL129" i="51"/>
  <c r="BL130" i="51"/>
  <c r="BL132" i="51"/>
  <c r="BL133" i="51"/>
  <c r="BL134" i="51"/>
  <c r="BL135" i="51"/>
  <c r="BL137" i="51"/>
  <c r="BL136" i="51" s="1"/>
  <c r="BL100" i="51"/>
  <c r="BL102" i="51"/>
  <c r="BL103" i="51"/>
  <c r="BL104" i="51"/>
  <c r="BL105" i="51"/>
  <c r="BL106" i="51"/>
  <c r="BL107" i="51"/>
  <c r="BL109" i="51"/>
  <c r="BL108" i="51" s="1"/>
  <c r="BL84" i="51"/>
  <c r="BL85" i="51"/>
  <c r="BL87" i="51"/>
  <c r="BL88" i="51"/>
  <c r="BL89" i="51"/>
  <c r="BL90" i="51"/>
  <c r="BL91" i="51"/>
  <c r="BL92" i="51"/>
  <c r="BL93" i="51"/>
  <c r="BL94" i="51"/>
  <c r="BL75" i="51"/>
  <c r="BL76" i="51"/>
  <c r="BL78" i="51"/>
  <c r="BL77" i="51" s="1"/>
  <c r="BL38" i="51"/>
  <c r="BL39" i="51"/>
  <c r="BL40" i="51"/>
  <c r="BL41" i="51"/>
  <c r="BL43" i="51"/>
  <c r="BL44" i="51"/>
  <c r="BL45" i="51"/>
  <c r="BL46" i="51"/>
  <c r="BL47" i="51"/>
  <c r="BL48" i="51"/>
  <c r="BL50" i="51"/>
  <c r="BL51" i="51"/>
  <c r="BL52" i="51"/>
  <c r="BL53" i="51"/>
  <c r="BL55" i="51"/>
  <c r="BL56" i="51"/>
  <c r="BL57" i="51"/>
  <c r="BL59" i="51"/>
  <c r="BL60" i="51"/>
  <c r="BL61" i="51"/>
  <c r="BL62" i="51"/>
  <c r="BL63" i="51"/>
  <c r="BL65" i="51"/>
  <c r="BL66" i="51"/>
  <c r="BL67" i="51"/>
  <c r="BL68" i="51"/>
  <c r="BL70" i="51"/>
  <c r="BL71" i="51"/>
  <c r="BL72" i="51"/>
  <c r="BL14" i="51"/>
  <c r="BL15" i="51"/>
  <c r="BL16" i="51"/>
  <c r="BL17" i="51"/>
  <c r="BL18" i="51"/>
  <c r="BL20" i="51"/>
  <c r="BL21" i="51"/>
  <c r="BL22" i="51"/>
  <c r="BL23" i="51"/>
  <c r="BL24" i="51"/>
  <c r="BL25" i="51"/>
  <c r="BL26" i="51"/>
  <c r="BL28" i="51"/>
  <c r="BL29" i="51"/>
  <c r="BL30" i="51"/>
  <c r="BL31" i="51"/>
  <c r="BL32" i="51"/>
  <c r="BL33" i="51"/>
  <c r="BL34" i="51"/>
  <c r="BL366" i="51"/>
  <c r="BL367" i="51"/>
  <c r="BL368" i="51"/>
  <c r="BL369" i="51"/>
  <c r="BL371" i="51"/>
  <c r="BL372" i="51"/>
  <c r="BL375" i="51"/>
  <c r="BL376" i="51"/>
  <c r="BL377" i="51"/>
  <c r="BL378" i="51"/>
  <c r="BL379" i="51"/>
  <c r="BL380" i="51"/>
  <c r="BL382" i="51"/>
  <c r="BL381" i="51" s="1"/>
  <c r="BL385" i="51"/>
  <c r="BL386" i="51"/>
  <c r="BL387" i="51"/>
  <c r="BL388" i="51"/>
  <c r="BL389" i="51"/>
  <c r="BL390" i="51"/>
  <c r="BL391" i="51"/>
  <c r="BL392" i="51"/>
  <c r="BL393" i="51"/>
  <c r="BL394" i="51"/>
  <c r="BL395" i="51"/>
  <c r="BL396" i="51"/>
  <c r="BL397" i="51"/>
  <c r="BL398" i="51"/>
  <c r="BL399" i="51"/>
  <c r="BL400" i="51"/>
  <c r="BL401" i="51"/>
  <c r="BL402" i="51"/>
  <c r="BL403" i="51"/>
  <c r="BL405" i="51"/>
  <c r="BL406" i="51"/>
  <c r="BL408" i="51"/>
  <c r="BL409" i="51"/>
  <c r="BL411" i="51"/>
  <c r="BL412" i="51"/>
  <c r="BL413" i="51"/>
  <c r="BL414" i="51"/>
  <c r="BL415" i="51"/>
  <c r="BL416" i="51"/>
  <c r="BL417" i="51"/>
  <c r="BL418" i="51"/>
  <c r="BL419" i="51"/>
  <c r="BL420" i="51"/>
  <c r="BL325" i="51"/>
  <c r="BL326" i="51"/>
  <c r="BL328" i="51"/>
  <c r="BL329" i="51"/>
  <c r="BL331" i="51"/>
  <c r="BL332" i="51"/>
  <c r="BL333" i="51"/>
  <c r="BL334" i="51"/>
  <c r="BL336" i="51"/>
  <c r="BL337" i="51"/>
  <c r="BL338" i="51"/>
  <c r="BL341" i="51"/>
  <c r="BL342" i="51"/>
  <c r="BL343" i="51"/>
  <c r="BL344" i="51"/>
  <c r="BL345" i="51"/>
  <c r="BL347" i="51"/>
  <c r="BL348" i="51"/>
  <c r="BL349" i="51"/>
  <c r="BL351" i="51"/>
  <c r="BL352" i="51"/>
  <c r="BL355" i="51"/>
  <c r="BL356" i="51"/>
  <c r="BL357" i="51"/>
  <c r="BL358" i="51"/>
  <c r="BL359" i="51"/>
  <c r="BL361" i="51"/>
  <c r="BL362" i="51"/>
  <c r="BL190" i="51"/>
  <c r="BL191" i="51"/>
  <c r="BL193" i="51"/>
  <c r="BL194" i="51"/>
  <c r="BL195" i="51"/>
  <c r="BL196" i="51"/>
  <c r="BL198" i="51"/>
  <c r="BL199" i="51"/>
  <c r="BL200" i="51"/>
  <c r="BL202" i="51"/>
  <c r="BL203" i="51"/>
  <c r="BL204" i="51"/>
  <c r="BL206" i="51"/>
  <c r="BL207" i="51"/>
  <c r="BL208" i="51"/>
  <c r="BL209" i="51"/>
  <c r="BL210" i="51"/>
  <c r="BL212" i="51"/>
  <c r="BL213" i="51"/>
  <c r="BL215" i="51"/>
  <c r="BL216" i="51"/>
  <c r="BL218" i="51"/>
  <c r="BL219" i="51"/>
  <c r="BL220" i="51"/>
  <c r="BL222" i="51"/>
  <c r="BL223" i="51"/>
  <c r="BL224" i="51"/>
  <c r="BL225" i="51"/>
  <c r="BL227" i="51"/>
  <c r="BL228" i="51"/>
  <c r="BL230" i="51"/>
  <c r="BL231" i="51"/>
  <c r="BL232" i="51"/>
  <c r="BL235" i="51"/>
  <c r="BL234" i="51" s="1"/>
  <c r="BL239" i="51"/>
  <c r="BL238" i="51" s="1"/>
  <c r="BL242" i="51"/>
  <c r="BL243" i="51"/>
  <c r="BL244" i="51"/>
  <c r="BL246" i="51"/>
  <c r="BL245" i="51" s="1"/>
  <c r="BL248" i="51"/>
  <c r="BL249" i="51"/>
  <c r="BL252" i="51"/>
  <c r="BL253" i="51"/>
  <c r="BL255" i="51"/>
  <c r="BL256" i="51"/>
  <c r="BL259" i="51"/>
  <c r="BL260" i="51"/>
  <c r="BL261" i="51"/>
  <c r="BL264" i="51"/>
  <c r="BL265" i="51"/>
  <c r="BL267" i="51"/>
  <c r="BL266" i="51" s="1"/>
  <c r="BL270" i="51"/>
  <c r="BL269" i="51" s="1"/>
  <c r="BL272" i="51"/>
  <c r="BL273" i="51"/>
  <c r="BL274" i="51"/>
  <c r="BL276" i="51"/>
  <c r="BL277" i="51"/>
  <c r="BL278" i="51"/>
  <c r="BL280" i="51"/>
  <c r="BL279" i="51" s="1"/>
  <c r="BL283" i="51"/>
  <c r="BL284" i="51"/>
  <c r="BL286" i="51"/>
  <c r="BL287" i="51"/>
  <c r="BL289" i="51"/>
  <c r="BL288" i="51" s="1"/>
  <c r="BL291" i="51"/>
  <c r="BL290" i="51" s="1"/>
  <c r="BL293" i="51"/>
  <c r="BL292" i="51" s="1"/>
  <c r="BL296" i="51"/>
  <c r="BL297" i="51"/>
  <c r="BL298" i="51"/>
  <c r="BL299" i="51"/>
  <c r="BL302" i="51"/>
  <c r="BL303" i="51"/>
  <c r="BL305" i="51"/>
  <c r="BL304" i="51" s="1"/>
  <c r="BL307" i="51"/>
  <c r="BL306" i="51" s="1"/>
  <c r="BL309" i="51"/>
  <c r="BL310" i="51"/>
  <c r="BL311" i="51"/>
  <c r="BL314" i="51"/>
  <c r="BL315" i="51"/>
  <c r="BL316" i="51"/>
  <c r="BL318" i="51"/>
  <c r="BL317" i="51" s="1"/>
  <c r="AC366" i="51"/>
  <c r="AC365" i="51" s="1"/>
  <c r="BK366" i="51"/>
  <c r="AQ367" i="51"/>
  <c r="BK367" i="51"/>
  <c r="AQ368" i="51"/>
  <c r="BK368" i="51"/>
  <c r="AQ369" i="51"/>
  <c r="BK369" i="51"/>
  <c r="AQ371" i="51"/>
  <c r="BK371" i="51"/>
  <c r="AQ372" i="51"/>
  <c r="BK372" i="51"/>
  <c r="AQ375" i="51"/>
  <c r="BK375" i="51"/>
  <c r="AQ376" i="51"/>
  <c r="BK376" i="51"/>
  <c r="AQ377" i="51"/>
  <c r="BK377" i="51"/>
  <c r="AQ378" i="51"/>
  <c r="BK378" i="51"/>
  <c r="AQ379" i="51"/>
  <c r="BK379" i="51"/>
  <c r="AQ380" i="51"/>
  <c r="BK380" i="51"/>
  <c r="AC382" i="51"/>
  <c r="AC381" i="51" s="1"/>
  <c r="BK382" i="51"/>
  <c r="BK381" i="51" s="1"/>
  <c r="AQ385" i="51"/>
  <c r="BK385" i="51"/>
  <c r="AQ386" i="51"/>
  <c r="BK386" i="51"/>
  <c r="BK387" i="51"/>
  <c r="AQ388" i="51"/>
  <c r="BK388" i="51"/>
  <c r="AQ389" i="51"/>
  <c r="BK389" i="51"/>
  <c r="AQ390" i="51"/>
  <c r="BK390" i="51"/>
  <c r="BK391" i="51"/>
  <c r="AQ392" i="51"/>
  <c r="BK392" i="51"/>
  <c r="AQ393" i="51"/>
  <c r="BK393" i="51"/>
  <c r="AQ394" i="51"/>
  <c r="BK394" i="51"/>
  <c r="AQ395" i="51"/>
  <c r="BK395" i="51"/>
  <c r="AQ396" i="51"/>
  <c r="BK396" i="51"/>
  <c r="AQ397" i="51"/>
  <c r="BK397" i="51"/>
  <c r="AQ398" i="51"/>
  <c r="BK398" i="51"/>
  <c r="AQ399" i="51"/>
  <c r="BK399" i="51"/>
  <c r="AQ400" i="51"/>
  <c r="BK400" i="51"/>
  <c r="AQ401" i="51"/>
  <c r="BK401" i="51"/>
  <c r="AQ402" i="51"/>
  <c r="BK402" i="51"/>
  <c r="AQ403" i="51"/>
  <c r="BK403" i="51"/>
  <c r="AQ405" i="51"/>
  <c r="BK405" i="51"/>
  <c r="AQ406" i="51"/>
  <c r="BK406" i="51"/>
  <c r="AQ407" i="51"/>
  <c r="BK407" i="51"/>
  <c r="AQ408" i="51"/>
  <c r="BK408" i="51"/>
  <c r="AQ409" i="51"/>
  <c r="BK409" i="51"/>
  <c r="AQ411" i="51"/>
  <c r="BK411" i="51"/>
  <c r="AQ412" i="51"/>
  <c r="BK412" i="51"/>
  <c r="AQ413" i="51"/>
  <c r="BK413" i="51"/>
  <c r="AQ414" i="51"/>
  <c r="BK414" i="51"/>
  <c r="AQ415" i="51"/>
  <c r="BK415" i="51"/>
  <c r="AQ416" i="51"/>
  <c r="BK416" i="51"/>
  <c r="AQ417" i="51"/>
  <c r="BK417" i="51"/>
  <c r="AQ418" i="51"/>
  <c r="BK418" i="51"/>
  <c r="AC419" i="51"/>
  <c r="AC410" i="51" s="1"/>
  <c r="BK419" i="51"/>
  <c r="AQ420" i="51"/>
  <c r="BK420" i="51"/>
  <c r="AA325" i="51"/>
  <c r="AA324" i="51" s="1"/>
  <c r="BK325" i="51"/>
  <c r="AQ326" i="51"/>
  <c r="BK326" i="51"/>
  <c r="AQ327" i="51"/>
  <c r="BK327" i="51"/>
  <c r="AQ328" i="51"/>
  <c r="BK328" i="51"/>
  <c r="AQ329" i="51"/>
  <c r="BK329" i="51"/>
  <c r="AQ331" i="51"/>
  <c r="BK331" i="51"/>
  <c r="AQ332" i="51"/>
  <c r="BK332" i="51"/>
  <c r="AQ333" i="51"/>
  <c r="AQ334" i="51"/>
  <c r="BK334" i="51"/>
  <c r="AQ336" i="51"/>
  <c r="BK336" i="51"/>
  <c r="AQ337" i="51"/>
  <c r="BK337" i="51"/>
  <c r="AQ338" i="51"/>
  <c r="BK338" i="51"/>
  <c r="AQ341" i="51"/>
  <c r="BK341" i="51"/>
  <c r="AQ342" i="51"/>
  <c r="BK342" i="51"/>
  <c r="AQ343" i="51"/>
  <c r="BK343" i="51"/>
  <c r="AQ344" i="51"/>
  <c r="BK344" i="51"/>
  <c r="AQ345" i="51"/>
  <c r="BK345" i="51"/>
  <c r="AQ347" i="51"/>
  <c r="BK347" i="51"/>
  <c r="AQ348" i="51"/>
  <c r="BK348" i="51"/>
  <c r="AC349" i="51"/>
  <c r="AC346" i="51" s="1"/>
  <c r="BK349" i="51"/>
  <c r="AC351" i="51"/>
  <c r="AQ351" i="51" s="1"/>
  <c r="BK351" i="51"/>
  <c r="AC352" i="51"/>
  <c r="AQ352" i="51" s="1"/>
  <c r="BK352" i="51"/>
  <c r="AQ355" i="51"/>
  <c r="BK355" i="51"/>
  <c r="AC356" i="51"/>
  <c r="BK356" i="51"/>
  <c r="AC357" i="51"/>
  <c r="AQ357" i="51" s="1"/>
  <c r="BK357" i="51"/>
  <c r="AQ358" i="51"/>
  <c r="BK358" i="51"/>
  <c r="AC359" i="51"/>
  <c r="AQ359" i="51" s="1"/>
  <c r="BK359" i="51"/>
  <c r="AQ361" i="51"/>
  <c r="BK361" i="51"/>
  <c r="AQ362" i="51"/>
  <c r="BK362" i="51"/>
  <c r="AA98" i="51"/>
  <c r="AA97" i="51" s="1"/>
  <c r="AC98" i="51"/>
  <c r="AC97" i="51" s="1"/>
  <c r="BK98" i="51"/>
  <c r="AQ99" i="51"/>
  <c r="BK99" i="51"/>
  <c r="AQ100" i="51"/>
  <c r="BK100" i="51"/>
  <c r="AQ102" i="51"/>
  <c r="BK102" i="51"/>
  <c r="AQ103" i="51"/>
  <c r="BK103" i="51"/>
  <c r="AQ104" i="51"/>
  <c r="BK104" i="51"/>
  <c r="AQ105" i="51"/>
  <c r="BK105" i="51"/>
  <c r="AQ106" i="51"/>
  <c r="BK106" i="51"/>
  <c r="AQ107" i="51"/>
  <c r="BK107" i="51"/>
  <c r="AQ109" i="51"/>
  <c r="AQ108" i="51" s="1"/>
  <c r="AQ112" i="51"/>
  <c r="BK112" i="51"/>
  <c r="AQ113" i="51"/>
  <c r="BK113" i="51"/>
  <c r="AQ114" i="51"/>
  <c r="BK114" i="51"/>
  <c r="AQ115" i="51"/>
  <c r="BK115" i="51"/>
  <c r="AQ116" i="51"/>
  <c r="BK116" i="51"/>
  <c r="AQ117" i="51"/>
  <c r="BK117" i="51"/>
  <c r="AQ118" i="51"/>
  <c r="BK118" i="51"/>
  <c r="AQ119" i="51"/>
  <c r="BK119" i="51"/>
  <c r="AQ121" i="51"/>
  <c r="BK121" i="51"/>
  <c r="AQ122" i="51"/>
  <c r="BK122" i="51"/>
  <c r="AQ123" i="51"/>
  <c r="BK123" i="51"/>
  <c r="AQ124" i="51"/>
  <c r="BK124" i="51"/>
  <c r="AQ125" i="51"/>
  <c r="BK125" i="51"/>
  <c r="AQ126" i="51"/>
  <c r="BK126" i="51"/>
  <c r="AQ127" i="51"/>
  <c r="BK127" i="51"/>
  <c r="AQ128" i="51"/>
  <c r="BK128" i="51"/>
  <c r="AQ129" i="51"/>
  <c r="BK129" i="51"/>
  <c r="AQ130" i="51"/>
  <c r="BK130" i="51"/>
  <c r="AQ132" i="51"/>
  <c r="BK132" i="51"/>
  <c r="AQ133" i="51"/>
  <c r="BK133" i="51"/>
  <c r="AQ134" i="51"/>
  <c r="AQ135" i="51"/>
  <c r="BK135" i="51"/>
  <c r="AQ137" i="51"/>
  <c r="BK137" i="51"/>
  <c r="BK136" i="51" s="1"/>
  <c r="AQ140" i="51"/>
  <c r="BK140" i="51"/>
  <c r="AQ141" i="51"/>
  <c r="BK141" i="51"/>
  <c r="AQ142" i="51"/>
  <c r="BK142" i="51"/>
  <c r="AQ143" i="51"/>
  <c r="BK143" i="51"/>
  <c r="AQ144" i="51"/>
  <c r="BK144" i="51"/>
  <c r="AQ146" i="51"/>
  <c r="BK146" i="51"/>
  <c r="AQ147" i="51"/>
  <c r="BK147" i="51"/>
  <c r="AQ148" i="51"/>
  <c r="BK148" i="51"/>
  <c r="AQ149" i="51"/>
  <c r="BK149" i="51"/>
  <c r="AQ150" i="51"/>
  <c r="AQ153" i="51"/>
  <c r="BK153" i="51"/>
  <c r="AQ154" i="51"/>
  <c r="BK154" i="51"/>
  <c r="AQ156" i="51"/>
  <c r="AQ155" i="51" s="1"/>
  <c r="V156" i="51" s="1"/>
  <c r="BK156" i="51"/>
  <c r="BK155" i="51" s="1"/>
  <c r="AQ158" i="51"/>
  <c r="BK158" i="51"/>
  <c r="BK157" i="51" s="1"/>
  <c r="AQ160" i="51"/>
  <c r="AQ161" i="51"/>
  <c r="BK161" i="51"/>
  <c r="AA164" i="51"/>
  <c r="AA163" i="51" s="1"/>
  <c r="AQ165" i="51"/>
  <c r="BK165" i="51"/>
  <c r="AQ166" i="51"/>
  <c r="BK166" i="51"/>
  <c r="AQ168" i="51"/>
  <c r="AQ167" i="51" s="1"/>
  <c r="BK168" i="51"/>
  <c r="BK167" i="51" s="1"/>
  <c r="AQ170" i="51"/>
  <c r="AQ169" i="51" s="1"/>
  <c r="BK170" i="51"/>
  <c r="BK169" i="51" s="1"/>
  <c r="AQ173" i="51"/>
  <c r="AQ172" i="51" s="1"/>
  <c r="V173" i="51" s="1"/>
  <c r="BK173" i="51"/>
  <c r="BK172" i="51" s="1"/>
  <c r="AQ175" i="51"/>
  <c r="BK175" i="51"/>
  <c r="AQ176" i="51"/>
  <c r="BK176" i="51"/>
  <c r="AQ179" i="51"/>
  <c r="BK179" i="51"/>
  <c r="AQ180" i="51"/>
  <c r="BK180" i="51"/>
  <c r="AQ181" i="51"/>
  <c r="BK181" i="51"/>
  <c r="AQ182" i="51"/>
  <c r="BK182" i="51"/>
  <c r="AQ183" i="51"/>
  <c r="BK183" i="51"/>
  <c r="AQ185" i="51"/>
  <c r="AQ186" i="51"/>
  <c r="AQ187" i="51"/>
  <c r="BK185" i="51"/>
  <c r="BK186" i="51"/>
  <c r="BK187" i="51"/>
  <c r="AQ190" i="51"/>
  <c r="BK190" i="51"/>
  <c r="AQ191" i="51"/>
  <c r="BK191" i="51"/>
  <c r="AQ193" i="51"/>
  <c r="BK193" i="51"/>
  <c r="AQ194" i="51"/>
  <c r="BK194" i="51"/>
  <c r="AQ195" i="51"/>
  <c r="BK195" i="51"/>
  <c r="AQ196" i="51"/>
  <c r="BK196" i="51"/>
  <c r="AQ198" i="51"/>
  <c r="BK198" i="51"/>
  <c r="BK199" i="51"/>
  <c r="BK200" i="51"/>
  <c r="AQ199" i="51"/>
  <c r="AM200" i="51"/>
  <c r="AM197" i="51" s="1"/>
  <c r="AM202" i="51"/>
  <c r="AM201" i="51" s="1"/>
  <c r="BK202" i="51"/>
  <c r="AQ203" i="51"/>
  <c r="AQ204" i="51"/>
  <c r="BK203" i="51"/>
  <c r="BK204" i="51"/>
  <c r="AQ206" i="51"/>
  <c r="BK206" i="51"/>
  <c r="AQ207" i="51"/>
  <c r="BK207" i="51"/>
  <c r="AM208" i="51"/>
  <c r="AM205" i="51" s="1"/>
  <c r="BK208" i="51"/>
  <c r="AQ209" i="51"/>
  <c r="BK209" i="51"/>
  <c r="AQ210" i="51"/>
  <c r="AQ212" i="51"/>
  <c r="AQ213" i="51"/>
  <c r="BK212" i="51"/>
  <c r="BK213" i="51"/>
  <c r="AM215" i="51"/>
  <c r="AM214" i="51" s="1"/>
  <c r="BK215" i="51"/>
  <c r="AQ216" i="51"/>
  <c r="BK216" i="51"/>
  <c r="AQ218" i="51"/>
  <c r="BK218" i="51"/>
  <c r="AQ219" i="51"/>
  <c r="AQ220" i="51"/>
  <c r="BK220" i="51"/>
  <c r="AQ222" i="51"/>
  <c r="BK222" i="51"/>
  <c r="AQ223" i="51"/>
  <c r="BK223" i="51"/>
  <c r="AM224" i="51"/>
  <c r="AM221" i="51" s="1"/>
  <c r="BK224" i="51"/>
  <c r="BK225" i="51"/>
  <c r="AQ225" i="51"/>
  <c r="AQ227" i="51"/>
  <c r="BK227" i="51"/>
  <c r="AQ228" i="51"/>
  <c r="BK228" i="51"/>
  <c r="AQ230" i="51"/>
  <c r="BK230" i="51"/>
  <c r="BK231" i="51"/>
  <c r="BK232" i="51"/>
  <c r="AQ231" i="51"/>
  <c r="AQ232" i="51"/>
  <c r="AQ235" i="51"/>
  <c r="AQ234" i="51" s="1"/>
  <c r="V235" i="51" s="1"/>
  <c r="BK235" i="51"/>
  <c r="BK234" i="51" s="1"/>
  <c r="AQ237" i="51"/>
  <c r="BK237" i="51"/>
  <c r="BK236" i="51" s="1"/>
  <c r="AQ239" i="51"/>
  <c r="BK239" i="51"/>
  <c r="BK238" i="51" s="1"/>
  <c r="AQ242" i="51"/>
  <c r="BK242" i="51"/>
  <c r="AE243" i="51"/>
  <c r="AE241" i="51" s="1"/>
  <c r="BK243" i="51"/>
  <c r="AQ244" i="51"/>
  <c r="BK244" i="51"/>
  <c r="AQ246" i="51"/>
  <c r="AQ245" i="51" s="1"/>
  <c r="BK246" i="51"/>
  <c r="BK245" i="51" s="1"/>
  <c r="AQ248" i="51"/>
  <c r="BK248" i="51"/>
  <c r="AQ249" i="51"/>
  <c r="BK249" i="51"/>
  <c r="AQ250" i="51"/>
  <c r="BK250" i="51"/>
  <c r="AQ252" i="51"/>
  <c r="BK252" i="51"/>
  <c r="AQ253" i="51"/>
  <c r="BK253" i="51"/>
  <c r="AA255" i="51"/>
  <c r="AA254" i="51" s="1"/>
  <c r="BK255" i="51"/>
  <c r="AQ256" i="51"/>
  <c r="BK256" i="51"/>
  <c r="AQ259" i="51"/>
  <c r="BK259" i="51"/>
  <c r="AQ260" i="51"/>
  <c r="BK260" i="51"/>
  <c r="AQ261" i="51"/>
  <c r="BK261" i="51"/>
  <c r="AQ264" i="51"/>
  <c r="BK264" i="51"/>
  <c r="AQ265" i="51"/>
  <c r="BK265" i="51"/>
  <c r="AQ267" i="51"/>
  <c r="AQ266" i="51" s="1"/>
  <c r="BK267" i="51"/>
  <c r="BK266" i="51" s="1"/>
  <c r="AC270" i="51"/>
  <c r="AC269" i="51" s="1"/>
  <c r="BK270" i="51"/>
  <c r="BK269" i="51" s="1"/>
  <c r="AC272" i="51"/>
  <c r="AC271" i="51" s="1"/>
  <c r="BK272" i="51"/>
  <c r="AQ273" i="51"/>
  <c r="BK273" i="51"/>
  <c r="AQ274" i="51"/>
  <c r="BK274" i="51"/>
  <c r="AQ276" i="51"/>
  <c r="BK276" i="51"/>
  <c r="AC277" i="51"/>
  <c r="AC275" i="51" s="1"/>
  <c r="BK277" i="51"/>
  <c r="AQ278" i="51"/>
  <c r="BK278" i="51"/>
  <c r="AC280" i="51"/>
  <c r="AC279" i="51" s="1"/>
  <c r="BK280" i="51"/>
  <c r="BK279" i="51" s="1"/>
  <c r="AQ283" i="51"/>
  <c r="BK283" i="51"/>
  <c r="AQ284" i="51"/>
  <c r="BK284" i="51"/>
  <c r="AQ286" i="51"/>
  <c r="BK286" i="51"/>
  <c r="AC287" i="51"/>
  <c r="AC285" i="51" s="1"/>
  <c r="BK287" i="51"/>
  <c r="AQ289" i="51"/>
  <c r="BK289" i="51"/>
  <c r="BK288" i="51" s="1"/>
  <c r="AC291" i="51"/>
  <c r="AC290" i="51" s="1"/>
  <c r="BK291" i="51"/>
  <c r="BK290" i="51" s="1"/>
  <c r="AQ293" i="51"/>
  <c r="BK293" i="51"/>
  <c r="BK292" i="51" s="1"/>
  <c r="AC296" i="51"/>
  <c r="AC295" i="51" s="1"/>
  <c r="AC294" i="51" s="1"/>
  <c r="BK296" i="51"/>
  <c r="AQ297" i="51"/>
  <c r="BK297" i="51"/>
  <c r="AQ298" i="51"/>
  <c r="AQ299" i="51"/>
  <c r="AC302" i="51"/>
  <c r="AQ302" i="51" s="1"/>
  <c r="AC303" i="51"/>
  <c r="AQ303" i="51" s="1"/>
  <c r="AQ305" i="51"/>
  <c r="AQ304" i="51" s="1"/>
  <c r="V305" i="51" s="1"/>
  <c r="BK305" i="51"/>
  <c r="BK304" i="51" s="1"/>
  <c r="AQ307" i="51"/>
  <c r="BK307" i="51"/>
  <c r="BK306" i="51" s="1"/>
  <c r="AQ309" i="51"/>
  <c r="BK309" i="51"/>
  <c r="AQ310" i="51"/>
  <c r="BK310" i="51"/>
  <c r="AQ311" i="51"/>
  <c r="BK311" i="51"/>
  <c r="AQ314" i="51"/>
  <c r="BK314" i="51"/>
  <c r="BK315" i="51"/>
  <c r="BK316" i="51"/>
  <c r="BK318" i="51"/>
  <c r="BK317" i="51" s="1"/>
  <c r="AQ315" i="51"/>
  <c r="AQ316" i="51"/>
  <c r="AQ318" i="51"/>
  <c r="AQ317" i="51" s="1"/>
  <c r="AQ321" i="51"/>
  <c r="BK321" i="51"/>
  <c r="BK320" i="51" s="1"/>
  <c r="BK319" i="51" s="1"/>
  <c r="AQ38" i="51"/>
  <c r="BK38" i="51"/>
  <c r="CE38" i="51"/>
  <c r="AQ39" i="51"/>
  <c r="BK39" i="51"/>
  <c r="CE39" i="51"/>
  <c r="AQ40" i="51"/>
  <c r="BK40" i="51"/>
  <c r="CE40" i="51"/>
  <c r="AQ41" i="51"/>
  <c r="BK41" i="51"/>
  <c r="CE41" i="51"/>
  <c r="AQ43" i="51"/>
  <c r="BK43" i="51"/>
  <c r="CE43" i="51"/>
  <c r="AQ44" i="51"/>
  <c r="BK44" i="51"/>
  <c r="CE44" i="51"/>
  <c r="AQ45" i="51"/>
  <c r="BK45" i="51"/>
  <c r="CE45" i="51"/>
  <c r="AQ46" i="51"/>
  <c r="BK46" i="51"/>
  <c r="CE46" i="51"/>
  <c r="AQ47" i="51"/>
  <c r="BK47" i="51"/>
  <c r="CE47" i="51"/>
  <c r="AQ48" i="51"/>
  <c r="BK48" i="51"/>
  <c r="CE48" i="51"/>
  <c r="AC50" i="51"/>
  <c r="AQ50" i="51" s="1"/>
  <c r="BK50" i="51"/>
  <c r="CE50" i="51"/>
  <c r="AQ51" i="51"/>
  <c r="BK51" i="51"/>
  <c r="CE51" i="51"/>
  <c r="AQ52" i="51"/>
  <c r="BK52" i="51"/>
  <c r="CE52" i="51"/>
  <c r="AQ53" i="51"/>
  <c r="BK53" i="51"/>
  <c r="CE53" i="51"/>
  <c r="AQ55" i="51"/>
  <c r="BK55" i="51"/>
  <c r="BK56" i="51"/>
  <c r="BK57" i="51"/>
  <c r="CE55" i="51"/>
  <c r="AQ56" i="51"/>
  <c r="CE56" i="51"/>
  <c r="AQ57" i="51"/>
  <c r="CE57" i="51"/>
  <c r="AQ59" i="51"/>
  <c r="BK59" i="51"/>
  <c r="CE59" i="51"/>
  <c r="AQ60" i="51"/>
  <c r="BK60" i="51"/>
  <c r="CE60" i="51"/>
  <c r="AQ61" i="51"/>
  <c r="BK61" i="51"/>
  <c r="CE61" i="51"/>
  <c r="AQ62" i="51"/>
  <c r="BK62" i="51"/>
  <c r="CE62" i="51"/>
  <c r="AQ63" i="51"/>
  <c r="BK63" i="51"/>
  <c r="CE63" i="51"/>
  <c r="AQ65" i="51"/>
  <c r="BK65" i="51"/>
  <c r="CE65" i="51"/>
  <c r="AQ66" i="51"/>
  <c r="BK66" i="51"/>
  <c r="CE66" i="51"/>
  <c r="AQ67" i="51"/>
  <c r="BK67" i="51"/>
  <c r="CE67" i="51"/>
  <c r="AQ68" i="51"/>
  <c r="BK68" i="51"/>
  <c r="CE68" i="51"/>
  <c r="AQ70" i="51"/>
  <c r="BK70" i="51"/>
  <c r="CE70" i="51"/>
  <c r="AQ71" i="51"/>
  <c r="BK71" i="51"/>
  <c r="CE71" i="51"/>
  <c r="AQ72" i="51"/>
  <c r="BK72" i="51"/>
  <c r="CE72" i="51"/>
  <c r="AQ75" i="51"/>
  <c r="AQ76" i="51"/>
  <c r="CE75" i="51"/>
  <c r="CE76" i="51"/>
  <c r="AQ78" i="51"/>
  <c r="CE78" i="51"/>
  <c r="CE77" i="51" s="1"/>
  <c r="AQ80" i="51"/>
  <c r="BK80" i="51"/>
  <c r="BK79" i="51" s="1"/>
  <c r="CE80" i="51"/>
  <c r="CE79" i="51" s="1"/>
  <c r="AA83" i="51"/>
  <c r="AA82" i="51" s="1"/>
  <c r="BK83" i="51"/>
  <c r="AQ84" i="51"/>
  <c r="BK84" i="51"/>
  <c r="AQ85" i="51"/>
  <c r="BK85" i="51"/>
  <c r="AQ87" i="51"/>
  <c r="BK87" i="51"/>
  <c r="AQ88" i="51"/>
  <c r="BK88" i="51"/>
  <c r="AQ89" i="51"/>
  <c r="BK89" i="51"/>
  <c r="AQ90" i="51"/>
  <c r="BK90" i="51"/>
  <c r="AQ91" i="51"/>
  <c r="BK91" i="51"/>
  <c r="AQ92" i="51"/>
  <c r="BK92" i="51"/>
  <c r="AA93" i="51"/>
  <c r="AA86" i="51" s="1"/>
  <c r="AQ94" i="51"/>
  <c r="BK94" i="51"/>
  <c r="AQ13" i="51"/>
  <c r="BK13" i="51"/>
  <c r="CE13" i="51"/>
  <c r="AQ14" i="51"/>
  <c r="BK14" i="51"/>
  <c r="CE14" i="51"/>
  <c r="AO15" i="51"/>
  <c r="AQ15" i="51" s="1"/>
  <c r="BK15" i="51"/>
  <c r="CE15" i="51"/>
  <c r="AQ16" i="51"/>
  <c r="BK16" i="51"/>
  <c r="CE16" i="51"/>
  <c r="AQ17" i="51"/>
  <c r="BK17" i="51"/>
  <c r="CE17" i="51"/>
  <c r="CE18" i="51"/>
  <c r="BK18" i="51"/>
  <c r="AQ18" i="51"/>
  <c r="AQ20" i="51"/>
  <c r="BK20" i="51"/>
  <c r="CE20" i="51"/>
  <c r="AQ21" i="51"/>
  <c r="BK21" i="51"/>
  <c r="CE21" i="51"/>
  <c r="AQ22" i="51"/>
  <c r="CE22" i="51"/>
  <c r="AQ23" i="51"/>
  <c r="CE23" i="51"/>
  <c r="AQ24" i="51"/>
  <c r="BK24" i="51"/>
  <c r="CE24" i="51"/>
  <c r="AQ25" i="51"/>
  <c r="BK25" i="51"/>
  <c r="CE25" i="51"/>
  <c r="AQ26" i="51"/>
  <c r="BK26" i="51"/>
  <c r="CE26" i="51"/>
  <c r="AQ28" i="51"/>
  <c r="BK28" i="51"/>
  <c r="CE28" i="51"/>
  <c r="AC29" i="51"/>
  <c r="AQ29" i="51" s="1"/>
  <c r="BK29" i="51"/>
  <c r="CE29" i="51"/>
  <c r="AQ30" i="51"/>
  <c r="BK30" i="51"/>
  <c r="CE30" i="51"/>
  <c r="AQ31" i="51"/>
  <c r="BK31" i="51"/>
  <c r="CE31" i="51"/>
  <c r="AQ32" i="51"/>
  <c r="BK32" i="51"/>
  <c r="CE32" i="51"/>
  <c r="AC33" i="51"/>
  <c r="AQ33" i="51" s="1"/>
  <c r="BK33" i="51"/>
  <c r="CE33" i="51"/>
  <c r="AQ34" i="51"/>
  <c r="BK34" i="51"/>
  <c r="CE34" i="51"/>
  <c r="AR366" i="51"/>
  <c r="AR367" i="51"/>
  <c r="AR368" i="51"/>
  <c r="AR369" i="51"/>
  <c r="AR371" i="51"/>
  <c r="AR372" i="51"/>
  <c r="AR375" i="51"/>
  <c r="AR376" i="51"/>
  <c r="AR377" i="51"/>
  <c r="AR378" i="51"/>
  <c r="AR379" i="51"/>
  <c r="AR380" i="51"/>
  <c r="AR382" i="51"/>
  <c r="AR385" i="51"/>
  <c r="AR386" i="51"/>
  <c r="AR387" i="51"/>
  <c r="AR388" i="51"/>
  <c r="AR389" i="51"/>
  <c r="AR390" i="51"/>
  <c r="AR391" i="51"/>
  <c r="AR392" i="51"/>
  <c r="AR393" i="51"/>
  <c r="AR394" i="51"/>
  <c r="AR395" i="51"/>
  <c r="AR396" i="51"/>
  <c r="AR397" i="51"/>
  <c r="AR398" i="51"/>
  <c r="AR399" i="51"/>
  <c r="AR400" i="51"/>
  <c r="AR401" i="51"/>
  <c r="AR402" i="51"/>
  <c r="AR403" i="51"/>
  <c r="AR405" i="51"/>
  <c r="AB406" i="51"/>
  <c r="AR406" i="51" s="1"/>
  <c r="AB407" i="51"/>
  <c r="AR408" i="51"/>
  <c r="AR409" i="51"/>
  <c r="AR411" i="51"/>
  <c r="AR412" i="51"/>
  <c r="AR413" i="51"/>
  <c r="AR414" i="51"/>
  <c r="AR415" i="51"/>
  <c r="AR416" i="51"/>
  <c r="AR417" i="51"/>
  <c r="AR418" i="51"/>
  <c r="AR419" i="51"/>
  <c r="AR420" i="51"/>
  <c r="AR325" i="51"/>
  <c r="AR326" i="51"/>
  <c r="AR327" i="51"/>
  <c r="AR328" i="51"/>
  <c r="AR329" i="51"/>
  <c r="AR331" i="51"/>
  <c r="AR332" i="51"/>
  <c r="AR333" i="51"/>
  <c r="AR334" i="51"/>
  <c r="AR336" i="51"/>
  <c r="AR337" i="51"/>
  <c r="AR338" i="51"/>
  <c r="AR341" i="51"/>
  <c r="AR342" i="51"/>
  <c r="AR343" i="51"/>
  <c r="AR344" i="51"/>
  <c r="AR345" i="51"/>
  <c r="AR347" i="51"/>
  <c r="AR348" i="51"/>
  <c r="AR349" i="51"/>
  <c r="AR352" i="51"/>
  <c r="AR355" i="51"/>
  <c r="AR356" i="51"/>
  <c r="AR357" i="51"/>
  <c r="AR358" i="51"/>
  <c r="AR359" i="51"/>
  <c r="AR361" i="51"/>
  <c r="AR362" i="51"/>
  <c r="AR98" i="51"/>
  <c r="AR99" i="51"/>
  <c r="AR100" i="51"/>
  <c r="AR102" i="51"/>
  <c r="AR103" i="51"/>
  <c r="AR104" i="51"/>
  <c r="AR105" i="51"/>
  <c r="AR106" i="51"/>
  <c r="AR107" i="51"/>
  <c r="AR109" i="51"/>
  <c r="AR112" i="51"/>
  <c r="AR113" i="51"/>
  <c r="AR114" i="51"/>
  <c r="AR115" i="51"/>
  <c r="AR116" i="51"/>
  <c r="AR117" i="51"/>
  <c r="AR118" i="51"/>
  <c r="AR119" i="51"/>
  <c r="AR121" i="51"/>
  <c r="AR122" i="51"/>
  <c r="AR123" i="51"/>
  <c r="AR124" i="51"/>
  <c r="AR125" i="51"/>
  <c r="AR126" i="51"/>
  <c r="AR127" i="51"/>
  <c r="AR128" i="51"/>
  <c r="AR129" i="51"/>
  <c r="AR130" i="51"/>
  <c r="AR132" i="51"/>
  <c r="AL133" i="51"/>
  <c r="AL131" i="51" s="1"/>
  <c r="AR134" i="51"/>
  <c r="AR135" i="51"/>
  <c r="AR137" i="51"/>
  <c r="AR140" i="51"/>
  <c r="AR141" i="51"/>
  <c r="AR142" i="51"/>
  <c r="AR143" i="51"/>
  <c r="AR144" i="51"/>
  <c r="AR146" i="51"/>
  <c r="AR147" i="51"/>
  <c r="AR148" i="51"/>
  <c r="AR149" i="51"/>
  <c r="AR150" i="51"/>
  <c r="AR153" i="51"/>
  <c r="AR154" i="51"/>
  <c r="AR156" i="51"/>
  <c r="AR158" i="51"/>
  <c r="AR160" i="51"/>
  <c r="AR161" i="51"/>
  <c r="AR164" i="51"/>
  <c r="AR165" i="51"/>
  <c r="AR166" i="51"/>
  <c r="AR168" i="51"/>
  <c r="AR170" i="51"/>
  <c r="AR173" i="51"/>
  <c r="AR175" i="51"/>
  <c r="AR176" i="51"/>
  <c r="AR179" i="51"/>
  <c r="AR180" i="51"/>
  <c r="AR181" i="51"/>
  <c r="AR182" i="51"/>
  <c r="AR183" i="51"/>
  <c r="AR185" i="51"/>
  <c r="AR186" i="51"/>
  <c r="AR187" i="51"/>
  <c r="AR190" i="51"/>
  <c r="AR191" i="51"/>
  <c r="AR193" i="51"/>
  <c r="AR194" i="51"/>
  <c r="AR195" i="51"/>
  <c r="AR196" i="51"/>
  <c r="AR198" i="51"/>
  <c r="AR199" i="51"/>
  <c r="AR200" i="51"/>
  <c r="AN202" i="51"/>
  <c r="AN201" i="51" s="1"/>
  <c r="AR203" i="51"/>
  <c r="AR204" i="51"/>
  <c r="AR206" i="51"/>
  <c r="AR207" i="51"/>
  <c r="AR208" i="51"/>
  <c r="AR209" i="51"/>
  <c r="AR210" i="51"/>
  <c r="AR212" i="51"/>
  <c r="AR213" i="51"/>
  <c r="AR215" i="51"/>
  <c r="AR216" i="51"/>
  <c r="AR218" i="51"/>
  <c r="AR219" i="51"/>
  <c r="AR220" i="51"/>
  <c r="AR222" i="51"/>
  <c r="AR223" i="51"/>
  <c r="AR224" i="51"/>
  <c r="AR225" i="51"/>
  <c r="AR227" i="51"/>
  <c r="AR228" i="51"/>
  <c r="AR230" i="51"/>
  <c r="AR231" i="51"/>
  <c r="AR232" i="51"/>
  <c r="AR235" i="51"/>
  <c r="AR237" i="51"/>
  <c r="AR239" i="51"/>
  <c r="AR242" i="51"/>
  <c r="AR243" i="51"/>
  <c r="AR244" i="51"/>
  <c r="AR246" i="51"/>
  <c r="AR248" i="51"/>
  <c r="AR249" i="51"/>
  <c r="AR250" i="51"/>
  <c r="AR252" i="51"/>
  <c r="AR253" i="51"/>
  <c r="AR255" i="51"/>
  <c r="AR256" i="51"/>
  <c r="AR259" i="51"/>
  <c r="AR260" i="51"/>
  <c r="AR261" i="51"/>
  <c r="AR264" i="51"/>
  <c r="AR265" i="51"/>
  <c r="AR267" i="51"/>
  <c r="AR270" i="51"/>
  <c r="AR272" i="51"/>
  <c r="AR273" i="51"/>
  <c r="AR274" i="51"/>
  <c r="AR276" i="51"/>
  <c r="AR277" i="51"/>
  <c r="AR278" i="51"/>
  <c r="AR280" i="51"/>
  <c r="AR283" i="51"/>
  <c r="AR284" i="51"/>
  <c r="AD286" i="51"/>
  <c r="AD285" i="51" s="1"/>
  <c r="AR287" i="51"/>
  <c r="AR289" i="51"/>
  <c r="AR291" i="51"/>
  <c r="AR293" i="51"/>
  <c r="AR296" i="51"/>
  <c r="AR297" i="51"/>
  <c r="AR298" i="51"/>
  <c r="AR299" i="51"/>
  <c r="AR302" i="51"/>
  <c r="AR303" i="51"/>
  <c r="AR305" i="51"/>
  <c r="AR307" i="51"/>
  <c r="AR309" i="51"/>
  <c r="AR310" i="51"/>
  <c r="AR311" i="51"/>
  <c r="AR314" i="51"/>
  <c r="AR315" i="51"/>
  <c r="AR316" i="51"/>
  <c r="AR318" i="51"/>
  <c r="AR321" i="51"/>
  <c r="AR38" i="51"/>
  <c r="AR39" i="51"/>
  <c r="AR40" i="51"/>
  <c r="AR41" i="51"/>
  <c r="AR43" i="51"/>
  <c r="AR44" i="51"/>
  <c r="AR45" i="51"/>
  <c r="AR46" i="51"/>
  <c r="AR47" i="51"/>
  <c r="AR48" i="51"/>
  <c r="AR50" i="51"/>
  <c r="AR51" i="51"/>
  <c r="AR52" i="51"/>
  <c r="AR53" i="51"/>
  <c r="AR55" i="51"/>
  <c r="AR56" i="51"/>
  <c r="AR57" i="51"/>
  <c r="AR59" i="51"/>
  <c r="AR60" i="51"/>
  <c r="AR61" i="51"/>
  <c r="AR62" i="51"/>
  <c r="AR63" i="51"/>
  <c r="AR65" i="51"/>
  <c r="AR66" i="51"/>
  <c r="AR67" i="51"/>
  <c r="AR68" i="51"/>
  <c r="AR70" i="51"/>
  <c r="AR71" i="51"/>
  <c r="AR72" i="51"/>
  <c r="AR75" i="51"/>
  <c r="AR76" i="51"/>
  <c r="AR78" i="51"/>
  <c r="AR80" i="51"/>
  <c r="AB83" i="51"/>
  <c r="AB82" i="51" s="1"/>
  <c r="AR84" i="51"/>
  <c r="AR85" i="51"/>
  <c r="AR87" i="51"/>
  <c r="AR88" i="51"/>
  <c r="AR89" i="51"/>
  <c r="AR90" i="51"/>
  <c r="AR91" i="51"/>
  <c r="AR92" i="51"/>
  <c r="AR93" i="51"/>
  <c r="AR94" i="51"/>
  <c r="AR13" i="51"/>
  <c r="AR14" i="51"/>
  <c r="AR15" i="51"/>
  <c r="AR16" i="51"/>
  <c r="AR17" i="51"/>
  <c r="AR18" i="51"/>
  <c r="AR20" i="51"/>
  <c r="AD21" i="51"/>
  <c r="AD19" i="51" s="1"/>
  <c r="AR22" i="51"/>
  <c r="AR23" i="51"/>
  <c r="AR24" i="51"/>
  <c r="AR25" i="51"/>
  <c r="AR26" i="51"/>
  <c r="AR28" i="51"/>
  <c r="AR29" i="51"/>
  <c r="AR30" i="51"/>
  <c r="AR31" i="51"/>
  <c r="AR32" i="51"/>
  <c r="AR33" i="51"/>
  <c r="AR34" i="51"/>
  <c r="AP12" i="51"/>
  <c r="AN12" i="51"/>
  <c r="AM12" i="51"/>
  <c r="AL12" i="51"/>
  <c r="AK12" i="51"/>
  <c r="AJ12" i="51"/>
  <c r="AI12" i="51"/>
  <c r="AH12" i="51"/>
  <c r="AG12" i="51"/>
  <c r="AF12" i="51"/>
  <c r="AE12" i="51"/>
  <c r="AD12" i="51"/>
  <c r="AC12" i="51"/>
  <c r="AB12" i="51"/>
  <c r="AA12" i="51"/>
  <c r="Z12" i="51"/>
  <c r="Y12" i="51"/>
  <c r="P183" i="51"/>
  <c r="BZ81" i="51" l="1"/>
  <c r="BG138" i="51"/>
  <c r="BN373" i="51"/>
  <c r="BP373" i="51"/>
  <c r="BR373" i="51"/>
  <c r="BX373" i="51"/>
  <c r="BF138" i="51"/>
  <c r="AQ255" i="51"/>
  <c r="AU330" i="51"/>
  <c r="AU323" i="51" s="1"/>
  <c r="AX81" i="51"/>
  <c r="AB96" i="51"/>
  <c r="Z177" i="51"/>
  <c r="AS81" i="51"/>
  <c r="BL83" i="51"/>
  <c r="BL82" i="51" s="1"/>
  <c r="BH138" i="51"/>
  <c r="AN138" i="51"/>
  <c r="AQ243" i="51"/>
  <c r="DA243" i="51" s="1"/>
  <c r="BL98" i="51"/>
  <c r="DB98" i="51" s="1"/>
  <c r="BJ138" i="51"/>
  <c r="AS323" i="51"/>
  <c r="BT373" i="51"/>
  <c r="AQ93" i="51"/>
  <c r="AQ86" i="51" s="1"/>
  <c r="AT323" i="51"/>
  <c r="BT364" i="51"/>
  <c r="CB364" i="51"/>
  <c r="BO373" i="51"/>
  <c r="BZ373" i="51"/>
  <c r="AQ215" i="51"/>
  <c r="AQ382" i="51"/>
  <c r="AQ381" i="51" s="1"/>
  <c r="V382" i="51" s="1"/>
  <c r="AH312" i="51"/>
  <c r="AL312" i="51"/>
  <c r="AB312" i="51"/>
  <c r="AF312" i="51"/>
  <c r="AJ312" i="51"/>
  <c r="AN312" i="51"/>
  <c r="AP312" i="51"/>
  <c r="AR202" i="51"/>
  <c r="DB202" i="51" s="1"/>
  <c r="AU86" i="51"/>
  <c r="AU81" i="51" s="1"/>
  <c r="Y177" i="51"/>
  <c r="AF353" i="51"/>
  <c r="AH353" i="51"/>
  <c r="AL353" i="51"/>
  <c r="AN353" i="51"/>
  <c r="AP353" i="51"/>
  <c r="AV324" i="51"/>
  <c r="AV323" i="51" s="1"/>
  <c r="CQ19" i="51"/>
  <c r="CQ11" i="51" s="1"/>
  <c r="CQ10" i="51" s="1"/>
  <c r="AC354" i="51"/>
  <c r="AC353" i="51" s="1"/>
  <c r="AO339" i="51"/>
  <c r="AN373" i="51"/>
  <c r="AQ325" i="51"/>
  <c r="AQ324" i="51" s="1"/>
  <c r="Y312" i="51"/>
  <c r="AR83" i="51"/>
  <c r="AR82" i="51" s="1"/>
  <c r="BK303" i="51"/>
  <c r="AJ339" i="51"/>
  <c r="AR133" i="51"/>
  <c r="DB133" i="51" s="1"/>
  <c r="AC27" i="51"/>
  <c r="AC11" i="51" s="1"/>
  <c r="AC10" i="51" s="1"/>
  <c r="AA177" i="51"/>
  <c r="AC177" i="51"/>
  <c r="AM177" i="51"/>
  <c r="AO177" i="51"/>
  <c r="Z312" i="51"/>
  <c r="CI97" i="51"/>
  <c r="CI96" i="51" s="1"/>
  <c r="CD81" i="51"/>
  <c r="Y81" i="51"/>
  <c r="AB177" i="51"/>
  <c r="AD177" i="51"/>
  <c r="AF177" i="51"/>
  <c r="AH177" i="51"/>
  <c r="AJ177" i="51"/>
  <c r="AL177" i="51"/>
  <c r="AN177" i="51"/>
  <c r="AP177" i="51"/>
  <c r="AA312" i="51"/>
  <c r="AC312" i="51"/>
  <c r="AE312" i="51"/>
  <c r="AG312" i="51"/>
  <c r="AI312" i="51"/>
  <c r="AK312" i="51"/>
  <c r="AM312" i="51"/>
  <c r="AO312" i="51"/>
  <c r="AG353" i="51"/>
  <c r="AI353" i="51"/>
  <c r="AM353" i="51"/>
  <c r="AO353" i="51"/>
  <c r="AD373" i="51"/>
  <c r="AJ373" i="51"/>
  <c r="AE383" i="51"/>
  <c r="BL237" i="51"/>
  <c r="BL236" i="51" s="1"/>
  <c r="BL233" i="51" s="1"/>
  <c r="BK160" i="51"/>
  <c r="DA160" i="51" s="1"/>
  <c r="AQ356" i="51"/>
  <c r="DA356" i="51" s="1"/>
  <c r="CY93" i="51"/>
  <c r="CY86" i="51" s="1"/>
  <c r="AQ272" i="51"/>
  <c r="AQ271" i="51" s="1"/>
  <c r="AQ349" i="51"/>
  <c r="AQ346" i="51" s="1"/>
  <c r="BL321" i="51"/>
  <c r="BL320" i="51" s="1"/>
  <c r="BL319" i="51" s="1"/>
  <c r="AQ202" i="51"/>
  <c r="AQ201" i="51" s="1"/>
  <c r="V202" i="51" s="1"/>
  <c r="BQ81" i="51"/>
  <c r="BK302" i="51"/>
  <c r="BD11" i="51"/>
  <c r="BD10" i="51" s="1"/>
  <c r="AQ280" i="51"/>
  <c r="AQ279" i="51" s="1"/>
  <c r="BK164" i="51"/>
  <c r="BK163" i="51" s="1"/>
  <c r="BK162" i="51" s="1"/>
  <c r="CY325" i="51"/>
  <c r="CY324" i="51" s="1"/>
  <c r="CY303" i="51"/>
  <c r="AQ277" i="51"/>
  <c r="DA277" i="51" s="1"/>
  <c r="AQ98" i="51"/>
  <c r="AQ97" i="51" s="1"/>
  <c r="V98" i="51" s="1"/>
  <c r="BL160" i="51"/>
  <c r="DB160" i="51" s="1"/>
  <c r="AU295" i="51"/>
  <c r="AU294" i="51" s="1"/>
  <c r="BL80" i="51"/>
  <c r="BL79" i="51" s="1"/>
  <c r="AU301" i="51"/>
  <c r="AU300" i="51" s="1"/>
  <c r="BO97" i="51"/>
  <c r="BO96" i="51" s="1"/>
  <c r="BO324" i="51"/>
  <c r="CY302" i="51"/>
  <c r="DA302" i="51" s="1"/>
  <c r="AQ296" i="51"/>
  <c r="AQ295" i="51" s="1"/>
  <c r="AQ419" i="51"/>
  <c r="DA419" i="51" s="1"/>
  <c r="CG86" i="51"/>
  <c r="CG81" i="51" s="1"/>
  <c r="AQ200" i="51"/>
  <c r="AQ197" i="51" s="1"/>
  <c r="V200" i="51" s="1"/>
  <c r="AQ164" i="51"/>
  <c r="AQ366" i="51"/>
  <c r="AQ365" i="51" s="1"/>
  <c r="V366" i="51" s="1"/>
  <c r="BL99" i="51"/>
  <c r="CI86" i="51"/>
  <c r="CI81" i="51" s="1"/>
  <c r="AW131" i="51"/>
  <c r="AW110" i="51" s="1"/>
  <c r="AC49" i="51"/>
  <c r="AC36" i="51" s="1"/>
  <c r="BL164" i="51"/>
  <c r="BL163" i="51" s="1"/>
  <c r="BL162" i="51" s="1"/>
  <c r="AX97" i="51"/>
  <c r="AX96" i="51" s="1"/>
  <c r="AR286" i="51"/>
  <c r="DB286" i="51" s="1"/>
  <c r="BL407" i="51"/>
  <c r="BL404" i="51" s="1"/>
  <c r="BK150" i="51"/>
  <c r="BK145" i="51" s="1"/>
  <c r="AW301" i="51"/>
  <c r="AW300" i="51" s="1"/>
  <c r="AC301" i="51"/>
  <c r="AC300" i="51" s="1"/>
  <c r="AV97" i="51"/>
  <c r="AV96" i="51" s="1"/>
  <c r="AQ83" i="51"/>
  <c r="AQ82" i="51" s="1"/>
  <c r="V85" i="51" s="1"/>
  <c r="BC19" i="51"/>
  <c r="BC11" i="51" s="1"/>
  <c r="BC10" i="51" s="1"/>
  <c r="AO12" i="51"/>
  <c r="AO11" i="51" s="1"/>
  <c r="AO10" i="51" s="1"/>
  <c r="BS81" i="51"/>
  <c r="BU81" i="51"/>
  <c r="BW81" i="51"/>
  <c r="BY81" i="51"/>
  <c r="CA81" i="51"/>
  <c r="CC81" i="51"/>
  <c r="BL250" i="51"/>
  <c r="BL247" i="51" s="1"/>
  <c r="AQ208" i="51"/>
  <c r="DA208" i="51" s="1"/>
  <c r="AQ224" i="51"/>
  <c r="DA224" i="51" s="1"/>
  <c r="AQ291" i="51"/>
  <c r="AQ290" i="51" s="1"/>
  <c r="V291" i="51" s="1"/>
  <c r="BE108" i="51"/>
  <c r="BE96" i="51" s="1"/>
  <c r="CI301" i="51"/>
  <c r="CI300" i="51" s="1"/>
  <c r="AQ270" i="51"/>
  <c r="AQ269" i="51" s="1"/>
  <c r="AX145" i="51"/>
  <c r="AX138" i="51" s="1"/>
  <c r="AC350" i="51"/>
  <c r="AC339" i="51" s="1"/>
  <c r="DB224" i="51"/>
  <c r="DB219" i="51"/>
  <c r="DB213" i="51"/>
  <c r="DB208" i="51"/>
  <c r="DB203" i="51"/>
  <c r="BV373" i="51"/>
  <c r="DB18" i="51"/>
  <c r="DB14" i="51"/>
  <c r="DB92" i="51"/>
  <c r="DB88" i="51"/>
  <c r="DB358" i="51"/>
  <c r="DB352" i="51"/>
  <c r="DB325" i="51"/>
  <c r="BI138" i="51"/>
  <c r="DB249" i="51"/>
  <c r="DB243" i="51"/>
  <c r="DB186" i="51"/>
  <c r="DB181" i="51"/>
  <c r="DB33" i="51"/>
  <c r="DB29" i="51"/>
  <c r="DB24" i="51"/>
  <c r="DB93" i="51"/>
  <c r="DB84" i="51"/>
  <c r="DB314" i="51"/>
  <c r="DB299" i="51"/>
  <c r="DB278" i="51"/>
  <c r="DB273" i="51"/>
  <c r="DB265" i="51"/>
  <c r="DB259" i="51"/>
  <c r="DB252" i="51"/>
  <c r="DB359" i="51"/>
  <c r="DB355" i="51"/>
  <c r="DB326" i="51"/>
  <c r="DB405" i="51"/>
  <c r="DB400" i="51"/>
  <c r="DB396" i="51"/>
  <c r="DB392" i="51"/>
  <c r="DB388" i="51"/>
  <c r="DB377" i="51"/>
  <c r="DB371" i="51"/>
  <c r="DB366" i="51"/>
  <c r="DB71" i="51"/>
  <c r="DB66" i="51"/>
  <c r="DB61" i="51"/>
  <c r="DB56" i="51"/>
  <c r="DB51" i="51"/>
  <c r="DB46" i="51"/>
  <c r="DB41" i="51"/>
  <c r="DB183" i="51"/>
  <c r="DB179" i="51"/>
  <c r="DB144" i="51"/>
  <c r="DB140" i="51"/>
  <c r="DB104" i="51"/>
  <c r="DB165" i="51"/>
  <c r="DB150" i="51"/>
  <c r="DB134" i="51"/>
  <c r="DB129" i="51"/>
  <c r="DB125" i="51"/>
  <c r="DB121" i="51"/>
  <c r="DB116" i="51"/>
  <c r="DB112" i="51"/>
  <c r="DB191" i="51"/>
  <c r="AC171" i="51"/>
  <c r="DB198" i="51"/>
  <c r="DB193" i="51"/>
  <c r="DB175" i="51"/>
  <c r="DB166" i="51"/>
  <c r="DB34" i="51"/>
  <c r="DB30" i="51"/>
  <c r="DB25" i="51"/>
  <c r="DB16" i="51"/>
  <c r="DB94" i="51"/>
  <c r="DB90" i="51"/>
  <c r="DB85" i="51"/>
  <c r="DB415" i="51"/>
  <c r="DB411" i="51"/>
  <c r="DB76" i="51"/>
  <c r="DB60" i="51"/>
  <c r="DB40" i="51"/>
  <c r="DB277" i="51"/>
  <c r="DB256" i="51"/>
  <c r="DB244" i="51"/>
  <c r="DB182" i="51"/>
  <c r="DB154" i="51"/>
  <c r="DB132" i="51"/>
  <c r="DB118" i="51"/>
  <c r="DB103" i="51"/>
  <c r="DB345" i="51"/>
  <c r="DB417" i="51"/>
  <c r="DB65" i="51"/>
  <c r="DB45" i="51"/>
  <c r="DB284" i="51"/>
  <c r="DB264" i="51"/>
  <c r="DB143" i="51"/>
  <c r="DB127" i="51"/>
  <c r="DB114" i="51"/>
  <c r="DB334" i="51"/>
  <c r="DB408" i="51"/>
  <c r="DB13" i="51"/>
  <c r="DB68" i="51"/>
  <c r="DB63" i="51"/>
  <c r="DB59" i="51"/>
  <c r="DB53" i="51"/>
  <c r="DB48" i="51"/>
  <c r="DB70" i="51"/>
  <c r="DB55" i="51"/>
  <c r="DB50" i="51"/>
  <c r="DB272" i="51"/>
  <c r="DB230" i="51"/>
  <c r="DB187" i="51"/>
  <c r="DB123" i="51"/>
  <c r="DB107" i="51"/>
  <c r="DB341" i="51"/>
  <c r="DB329" i="51"/>
  <c r="DB413" i="51"/>
  <c r="DB44" i="51"/>
  <c r="DB39" i="51"/>
  <c r="DB283" i="51"/>
  <c r="DB276" i="51"/>
  <c r="DB261" i="51"/>
  <c r="DB255" i="51"/>
  <c r="DB228" i="51"/>
  <c r="DB223" i="51"/>
  <c r="DB218" i="51"/>
  <c r="DB212" i="51"/>
  <c r="DB207" i="51"/>
  <c r="DB153" i="51"/>
  <c r="DB147" i="51"/>
  <c r="DB142" i="51"/>
  <c r="DB135" i="51"/>
  <c r="DB130" i="51"/>
  <c r="DB126" i="51"/>
  <c r="DB122" i="51"/>
  <c r="DB117" i="51"/>
  <c r="DB113" i="51"/>
  <c r="DB349" i="51"/>
  <c r="DB344" i="51"/>
  <c r="DB338" i="51"/>
  <c r="DB333" i="51"/>
  <c r="DB328" i="51"/>
  <c r="DB420" i="51"/>
  <c r="DB416" i="51"/>
  <c r="DB412" i="51"/>
  <c r="DB72" i="51"/>
  <c r="DB67" i="51"/>
  <c r="DB62" i="51"/>
  <c r="DB57" i="51"/>
  <c r="DB52" i="51"/>
  <c r="DB47" i="51"/>
  <c r="DB43" i="51"/>
  <c r="DB38" i="51"/>
  <c r="DB315" i="51"/>
  <c r="DB309" i="51"/>
  <c r="DB302" i="51"/>
  <c r="DB296" i="51"/>
  <c r="DB287" i="51"/>
  <c r="DB274" i="51"/>
  <c r="DB260" i="51"/>
  <c r="DB253" i="51"/>
  <c r="DB196" i="51"/>
  <c r="DB361" i="51"/>
  <c r="DB356" i="51"/>
  <c r="DB348" i="51"/>
  <c r="DB343" i="51"/>
  <c r="DB337" i="51"/>
  <c r="DB332" i="51"/>
  <c r="DB419" i="51"/>
  <c r="DB406" i="51"/>
  <c r="DB401" i="51"/>
  <c r="DB397" i="51"/>
  <c r="DB393" i="51"/>
  <c r="DB389" i="51"/>
  <c r="DB385" i="51"/>
  <c r="DB378" i="51"/>
  <c r="DB372" i="51"/>
  <c r="DB367" i="51"/>
  <c r="CY333" i="51"/>
  <c r="CY330" i="51" s="1"/>
  <c r="AR21" i="51"/>
  <c r="DB21" i="51" s="1"/>
  <c r="BQ404" i="51"/>
  <c r="BQ383" i="51" s="1"/>
  <c r="CE409" i="51"/>
  <c r="DA409" i="51" s="1"/>
  <c r="AQ287" i="51"/>
  <c r="DA287" i="51" s="1"/>
  <c r="BO295" i="51"/>
  <c r="BO294" i="51" s="1"/>
  <c r="CE298" i="51"/>
  <c r="CE295" i="51" s="1"/>
  <c r="CE294" i="51" s="1"/>
  <c r="BO330" i="51"/>
  <c r="CE333" i="51"/>
  <c r="CE330" i="51" s="1"/>
  <c r="BP86" i="51"/>
  <c r="CF87" i="51"/>
  <c r="DB87" i="51" s="1"/>
  <c r="DB128" i="51"/>
  <c r="DB124" i="51"/>
  <c r="DB119" i="51"/>
  <c r="DB115" i="51"/>
  <c r="DB347" i="51"/>
  <c r="DB342" i="51"/>
  <c r="DB336" i="51"/>
  <c r="DB331" i="51"/>
  <c r="DB418" i="51"/>
  <c r="DB414" i="51"/>
  <c r="DB409" i="51"/>
  <c r="CK301" i="51"/>
  <c r="CK300" i="51" s="1"/>
  <c r="BP82" i="51"/>
  <c r="CF83" i="51"/>
  <c r="CE98" i="51"/>
  <c r="CE97" i="51" s="1"/>
  <c r="BO81" i="51"/>
  <c r="CB192" i="51"/>
  <c r="BQ131" i="51"/>
  <c r="BQ110" i="51" s="1"/>
  <c r="DB32" i="51"/>
  <c r="DB28" i="51"/>
  <c r="DB23" i="51"/>
  <c r="DB89" i="51"/>
  <c r="DB232" i="51"/>
  <c r="DB227" i="51"/>
  <c r="DB222" i="51"/>
  <c r="DB216" i="51"/>
  <c r="DB210" i="51"/>
  <c r="DB206" i="51"/>
  <c r="DB106" i="51"/>
  <c r="DB102" i="51"/>
  <c r="AB404" i="51"/>
  <c r="AB383" i="51" s="1"/>
  <c r="DB403" i="51"/>
  <c r="DB399" i="51"/>
  <c r="DB395" i="51"/>
  <c r="DB391" i="51"/>
  <c r="DB387" i="51"/>
  <c r="DB380" i="51"/>
  <c r="DB376" i="51"/>
  <c r="DB369" i="51"/>
  <c r="BQ365" i="51"/>
  <c r="BQ364" i="51" s="1"/>
  <c r="CE352" i="51"/>
  <c r="CE350" i="51" s="1"/>
  <c r="CE89" i="51"/>
  <c r="DA89" i="51" s="1"/>
  <c r="CC120" i="51"/>
  <c r="CC110" i="51" s="1"/>
  <c r="DB311" i="51"/>
  <c r="DB298" i="51"/>
  <c r="DB200" i="51"/>
  <c r="DB195" i="51"/>
  <c r="DB190" i="51"/>
  <c r="DB149" i="51"/>
  <c r="DB327" i="51"/>
  <c r="CY103" i="51"/>
  <c r="CY101" i="51" s="1"/>
  <c r="CE325" i="51"/>
  <c r="AR234" i="51"/>
  <c r="DB235" i="51"/>
  <c r="DB234" i="51" s="1"/>
  <c r="AR381" i="51"/>
  <c r="DB382" i="51"/>
  <c r="DB381" i="51" s="1"/>
  <c r="DB17" i="51"/>
  <c r="DB91" i="51"/>
  <c r="DB75" i="51"/>
  <c r="DB316" i="51"/>
  <c r="DB310" i="51"/>
  <c r="DB303" i="51"/>
  <c r="DB297" i="51"/>
  <c r="AR288" i="51"/>
  <c r="DB289" i="51"/>
  <c r="DB288" i="51" s="1"/>
  <c r="AR236" i="51"/>
  <c r="DB199" i="51"/>
  <c r="DB194" i="51"/>
  <c r="DB176" i="51"/>
  <c r="DB20" i="51"/>
  <c r="DB15" i="51"/>
  <c r="AR77" i="51"/>
  <c r="DB78" i="51"/>
  <c r="DB77" i="51" s="1"/>
  <c r="AR320" i="51"/>
  <c r="AR319" i="51" s="1"/>
  <c r="AR306" i="51"/>
  <c r="DB307" i="51"/>
  <c r="DB306" i="51" s="1"/>
  <c r="AR292" i="51"/>
  <c r="DB293" i="51"/>
  <c r="DB292" i="51" s="1"/>
  <c r="AR279" i="51"/>
  <c r="DB280" i="51"/>
  <c r="DB279" i="51" s="1"/>
  <c r="AR266" i="51"/>
  <c r="DB267" i="51"/>
  <c r="DB266" i="51" s="1"/>
  <c r="DB248" i="51"/>
  <c r="DB242" i="51"/>
  <c r="DB185" i="51"/>
  <c r="AR79" i="51"/>
  <c r="AR269" i="51"/>
  <c r="DB270" i="51"/>
  <c r="DB269" i="51" s="1"/>
  <c r="DB31" i="51"/>
  <c r="DB26" i="51"/>
  <c r="DB22" i="51"/>
  <c r="AR317" i="51"/>
  <c r="DB318" i="51"/>
  <c r="DB317" i="51" s="1"/>
  <c r="AR304" i="51"/>
  <c r="DB305" i="51"/>
  <c r="DB304" i="51" s="1"/>
  <c r="AR290" i="51"/>
  <c r="DB291" i="51"/>
  <c r="DB290" i="51" s="1"/>
  <c r="AR245" i="51"/>
  <c r="DB246" i="51"/>
  <c r="DB245" i="51" s="1"/>
  <c r="AR238" i="51"/>
  <c r="DB239" i="51"/>
  <c r="DB238" i="51" s="1"/>
  <c r="DB231" i="51"/>
  <c r="DB225" i="51"/>
  <c r="DB220" i="51"/>
  <c r="DB215" i="51"/>
  <c r="DB209" i="51"/>
  <c r="DB204" i="51"/>
  <c r="AR169" i="51"/>
  <c r="AR155" i="51"/>
  <c r="DB156" i="51"/>
  <c r="DB155" i="51" s="1"/>
  <c r="DB105" i="51"/>
  <c r="DB100" i="51"/>
  <c r="DB402" i="51"/>
  <c r="DB398" i="51"/>
  <c r="DB394" i="51"/>
  <c r="DB390" i="51"/>
  <c r="DB386" i="51"/>
  <c r="DB379" i="51"/>
  <c r="DB375" i="51"/>
  <c r="DB368" i="51"/>
  <c r="AR167" i="51"/>
  <c r="DB168" i="51"/>
  <c r="DB167" i="51" s="1"/>
  <c r="DB161" i="51"/>
  <c r="DB148" i="51"/>
  <c r="AR136" i="51"/>
  <c r="DB137" i="51"/>
  <c r="DB136" i="51" s="1"/>
  <c r="AR108" i="51"/>
  <c r="DB109" i="51"/>
  <c r="DB108" i="51" s="1"/>
  <c r="DA13" i="51"/>
  <c r="DB180" i="51"/>
  <c r="AR172" i="51"/>
  <c r="DB173" i="51"/>
  <c r="DB172" i="51" s="1"/>
  <c r="AR157" i="51"/>
  <c r="DB158" i="51"/>
  <c r="DB157" i="51" s="1"/>
  <c r="DB146" i="51"/>
  <c r="DB141" i="51"/>
  <c r="DB362" i="51"/>
  <c r="DB357" i="51"/>
  <c r="DB351" i="51"/>
  <c r="AM138" i="51"/>
  <c r="AI177" i="51"/>
  <c r="CB11" i="51"/>
  <c r="CB10" i="51" s="1"/>
  <c r="BM373" i="51"/>
  <c r="BT11" i="51"/>
  <c r="BT10" i="51" s="1"/>
  <c r="Z81" i="51"/>
  <c r="AC96" i="51"/>
  <c r="AD171" i="51"/>
  <c r="CA11" i="51"/>
  <c r="CA10" i="51" s="1"/>
  <c r="AG177" i="51"/>
  <c r="CZ234" i="51"/>
  <c r="CZ233" i="51" s="1"/>
  <c r="AR350" i="51"/>
  <c r="CC364" i="51"/>
  <c r="AE177" i="51"/>
  <c r="AK177" i="51"/>
  <c r="CL79" i="51"/>
  <c r="CL73" i="51" s="1"/>
  <c r="CF170" i="51"/>
  <c r="CF169" i="51" s="1"/>
  <c r="CB229" i="51"/>
  <c r="CZ164" i="51"/>
  <c r="BT188" i="51"/>
  <c r="CZ74" i="51"/>
  <c r="CZ73" i="51" s="1"/>
  <c r="CF236" i="51"/>
  <c r="CF233" i="51" s="1"/>
  <c r="CV364" i="51"/>
  <c r="CD364" i="51"/>
  <c r="BU364" i="51"/>
  <c r="BY364" i="51"/>
  <c r="BZ96" i="51"/>
  <c r="BN96" i="51"/>
  <c r="DA210" i="51"/>
  <c r="AC383" i="51"/>
  <c r="BA73" i="51"/>
  <c r="BE73" i="51"/>
  <c r="AS138" i="51"/>
  <c r="AP138" i="51"/>
  <c r="AP151" i="51"/>
  <c r="AC162" i="51"/>
  <c r="AE162" i="51"/>
  <c r="AG162" i="51"/>
  <c r="AI162" i="51"/>
  <c r="AO162" i="51"/>
  <c r="Y171" i="51"/>
  <c r="AA171" i="51"/>
  <c r="CE82" i="51"/>
  <c r="CT11" i="51"/>
  <c r="CT10" i="51" s="1"/>
  <c r="BR81" i="51"/>
  <c r="CF37" i="51"/>
  <c r="AM162" i="51"/>
  <c r="AK162" i="51"/>
  <c r="AH373" i="51"/>
  <c r="CH364" i="51"/>
  <c r="CH81" i="51"/>
  <c r="CH96" i="51"/>
  <c r="Z138" i="51"/>
  <c r="AB138" i="51"/>
  <c r="AD138" i="51"/>
  <c r="AF138" i="51"/>
  <c r="AH138" i="51"/>
  <c r="AJ138" i="51"/>
  <c r="AL138" i="51"/>
  <c r="Z151" i="51"/>
  <c r="AB151" i="51"/>
  <c r="AD151" i="51"/>
  <c r="AF151" i="51"/>
  <c r="AH151" i="51"/>
  <c r="AE233" i="51"/>
  <c r="AG233" i="51"/>
  <c r="AI233" i="51"/>
  <c r="AK233" i="51"/>
  <c r="AM233" i="51"/>
  <c r="AO233" i="51"/>
  <c r="Y233" i="51"/>
  <c r="AA233" i="51"/>
  <c r="AC233" i="51"/>
  <c r="Z281" i="51"/>
  <c r="AC323" i="51"/>
  <c r="AE323" i="51"/>
  <c r="AG323" i="51"/>
  <c r="AK323" i="51"/>
  <c r="AO323" i="51"/>
  <c r="AG339" i="51"/>
  <c r="Z364" i="51"/>
  <c r="AB364" i="51"/>
  <c r="AN383" i="51"/>
  <c r="CV383" i="51"/>
  <c r="CH312" i="51"/>
  <c r="CN373" i="51"/>
  <c r="CN81" i="51"/>
  <c r="CP81" i="51"/>
  <c r="CR81" i="51"/>
  <c r="CQ373" i="51"/>
  <c r="CS364" i="51"/>
  <c r="CU373" i="51"/>
  <c r="CX373" i="51"/>
  <c r="CY350" i="51"/>
  <c r="CL373" i="51"/>
  <c r="CL353" i="51"/>
  <c r="BD36" i="51"/>
  <c r="BU36" i="51"/>
  <c r="AE171" i="51"/>
  <c r="AG171" i="51"/>
  <c r="AI171" i="51"/>
  <c r="AK171" i="51"/>
  <c r="AM171" i="51"/>
  <c r="CG268" i="51"/>
  <c r="CG300" i="51"/>
  <c r="CG312" i="51"/>
  <c r="BH11" i="51"/>
  <c r="BH10" i="51" s="1"/>
  <c r="BX11" i="51"/>
  <c r="BX10" i="51" s="1"/>
  <c r="AT73" i="51"/>
  <c r="BN73" i="51"/>
  <c r="BP73" i="51"/>
  <c r="BQ73" i="51"/>
  <c r="BT73" i="51"/>
  <c r="BH73" i="51"/>
  <c r="AZ81" i="51"/>
  <c r="BD81" i="51"/>
  <c r="BF81" i="51"/>
  <c r="BG81" i="51"/>
  <c r="BA96" i="51"/>
  <c r="BC96" i="51"/>
  <c r="AO171" i="51"/>
  <c r="CJ81" i="51"/>
  <c r="CP373" i="51"/>
  <c r="CP73" i="51"/>
  <c r="Z300" i="51"/>
  <c r="CW364" i="51"/>
  <c r="AI323" i="51"/>
  <c r="CI262" i="51"/>
  <c r="CZ370" i="51"/>
  <c r="CV339" i="51"/>
  <c r="BX383" i="51"/>
  <c r="BT383" i="51"/>
  <c r="CB383" i="51"/>
  <c r="CW11" i="51"/>
  <c r="CW10" i="51" s="1"/>
  <c r="CY49" i="51"/>
  <c r="CY42" i="51"/>
  <c r="CZ384" i="51"/>
  <c r="CZ374" i="51"/>
  <c r="CZ373" i="51" s="1"/>
  <c r="CO383" i="51"/>
  <c r="CO364" i="51"/>
  <c r="CS11" i="51"/>
  <c r="CS10" i="51" s="1"/>
  <c r="CS323" i="51"/>
  <c r="CX81" i="51"/>
  <c r="CX353" i="51"/>
  <c r="CY69" i="51"/>
  <c r="CY360" i="51"/>
  <c r="CY374" i="51"/>
  <c r="CY373" i="51" s="1"/>
  <c r="CV323" i="51"/>
  <c r="CH323" i="51"/>
  <c r="CH268" i="51"/>
  <c r="CJ353" i="51"/>
  <c r="CP353" i="51"/>
  <c r="CR373" i="51"/>
  <c r="CR353" i="51"/>
  <c r="CT373" i="51"/>
  <c r="CT353" i="51"/>
  <c r="CT81" i="51"/>
  <c r="CB373" i="51"/>
  <c r="CO339" i="51"/>
  <c r="CY12" i="51"/>
  <c r="CY58" i="51"/>
  <c r="CY335" i="51"/>
  <c r="AH110" i="51"/>
  <c r="AJ240" i="51"/>
  <c r="CG73" i="51"/>
  <c r="AO73" i="51"/>
  <c r="AS339" i="51"/>
  <c r="AU339" i="51"/>
  <c r="BN339" i="51"/>
  <c r="BH339" i="51"/>
  <c r="BI339" i="51"/>
  <c r="BX364" i="51"/>
  <c r="CQ353" i="51"/>
  <c r="CW323" i="51"/>
  <c r="AG81" i="51"/>
  <c r="AO81" i="51"/>
  <c r="AF81" i="51"/>
  <c r="AE96" i="51"/>
  <c r="AM96" i="51"/>
  <c r="AO96" i="51"/>
  <c r="AI110" i="51"/>
  <c r="AL151" i="51"/>
  <c r="AN151" i="51"/>
  <c r="DA225" i="51"/>
  <c r="BK360" i="51"/>
  <c r="BB300" i="51"/>
  <c r="BE312" i="51"/>
  <c r="AC110" i="51"/>
  <c r="BA240" i="51"/>
  <c r="BX36" i="51"/>
  <c r="CH11" i="51"/>
  <c r="CH10" i="51" s="1"/>
  <c r="AZ312" i="51"/>
  <c r="CY54" i="51"/>
  <c r="CY370" i="51"/>
  <c r="CJ383" i="51"/>
  <c r="CJ364" i="51"/>
  <c r="CL81" i="51"/>
  <c r="CN364" i="51"/>
  <c r="Z262" i="51"/>
  <c r="AB262" i="51"/>
  <c r="AB300" i="51"/>
  <c r="AP300" i="51"/>
  <c r="CJ323" i="51"/>
  <c r="CJ73" i="51"/>
  <c r="CN383" i="51"/>
  <c r="CN323" i="51"/>
  <c r="CP383" i="51"/>
  <c r="CP364" i="51"/>
  <c r="CP323" i="51"/>
  <c r="CR383" i="51"/>
  <c r="CR364" i="51"/>
  <c r="CR323" i="51"/>
  <c r="CT383" i="51"/>
  <c r="CT364" i="51"/>
  <c r="CT323" i="51"/>
  <c r="AQ139" i="51"/>
  <c r="V147" i="51" s="1"/>
  <c r="AA162" i="51"/>
  <c r="AA323" i="51"/>
  <c r="BE138" i="51"/>
  <c r="BM81" i="51"/>
  <c r="AW364" i="51"/>
  <c r="BJ364" i="51"/>
  <c r="BM364" i="51"/>
  <c r="AT373" i="51"/>
  <c r="AV373" i="51"/>
  <c r="AW373" i="51"/>
  <c r="BJ373" i="51"/>
  <c r="AD262" i="51"/>
  <c r="AD300" i="51"/>
  <c r="AS11" i="51"/>
  <c r="AS10" i="51" s="1"/>
  <c r="AU11" i="51"/>
  <c r="AU10" i="51" s="1"/>
  <c r="AW11" i="51"/>
  <c r="AW10" i="51" s="1"/>
  <c r="BF110" i="51"/>
  <c r="BI162" i="51"/>
  <c r="AZ323" i="51"/>
  <c r="BB323" i="51"/>
  <c r="BD323" i="51"/>
  <c r="BF323" i="51"/>
  <c r="BG323" i="51"/>
  <c r="BX323" i="51"/>
  <c r="BV339" i="51"/>
  <c r="AS383" i="51"/>
  <c r="AU383" i="51"/>
  <c r="BC383" i="51"/>
  <c r="BE383" i="51"/>
  <c r="AO364" i="51"/>
  <c r="BB36" i="51"/>
  <c r="BF36" i="51"/>
  <c r="BS36" i="51"/>
  <c r="BW36" i="51"/>
  <c r="BH323" i="51"/>
  <c r="BI323" i="51"/>
  <c r="BV323" i="51"/>
  <c r="BR339" i="51"/>
  <c r="BT339" i="51"/>
  <c r="CB339" i="51"/>
  <c r="BB353" i="51"/>
  <c r="BX353" i="51"/>
  <c r="AT364" i="51"/>
  <c r="AV364" i="51"/>
  <c r="AN233" i="51"/>
  <c r="AF240" i="51"/>
  <c r="AH240" i="51"/>
  <c r="AF262" i="51"/>
  <c r="AH262" i="51"/>
  <c r="AJ262" i="51"/>
  <c r="AL262" i="51"/>
  <c r="AN262" i="51"/>
  <c r="AP262" i="51"/>
  <c r="AF300" i="51"/>
  <c r="AH300" i="51"/>
  <c r="AJ300" i="51"/>
  <c r="AA339" i="51"/>
  <c r="AD364" i="51"/>
  <c r="AF364" i="51"/>
  <c r="AH364" i="51"/>
  <c r="AJ364" i="51"/>
  <c r="AL364" i="51"/>
  <c r="AN364" i="51"/>
  <c r="AP364" i="51"/>
  <c r="Z373" i="51"/>
  <c r="AG373" i="51"/>
  <c r="AM373" i="51"/>
  <c r="CV73" i="51"/>
  <c r="BK111" i="51"/>
  <c r="AX36" i="51"/>
  <c r="AY36" i="51"/>
  <c r="BA36" i="51"/>
  <c r="BC36" i="51"/>
  <c r="BE36" i="51"/>
  <c r="BN36" i="51"/>
  <c r="BP36" i="51"/>
  <c r="BQ36" i="51"/>
  <c r="DA180" i="51"/>
  <c r="DA165" i="51"/>
  <c r="DA149" i="51"/>
  <c r="DA140" i="51"/>
  <c r="DA135" i="51"/>
  <c r="DA347" i="51"/>
  <c r="DA377" i="51"/>
  <c r="BL189" i="51"/>
  <c r="AP36" i="51"/>
  <c r="AN36" i="51"/>
  <c r="AL36" i="51"/>
  <c r="AJ36" i="51"/>
  <c r="AH36" i="51"/>
  <c r="V170" i="51"/>
  <c r="CD73" i="51"/>
  <c r="BX81" i="51"/>
  <c r="BH81" i="51"/>
  <c r="BH162" i="51"/>
  <c r="BH171" i="51"/>
  <c r="BI171" i="51"/>
  <c r="AU177" i="51"/>
  <c r="BH177" i="51"/>
  <c r="BI177" i="51"/>
  <c r="AZ339" i="51"/>
  <c r="BB339" i="51"/>
  <c r="BD339" i="51"/>
  <c r="BF339" i="51"/>
  <c r="AS364" i="51"/>
  <c r="AU364" i="51"/>
  <c r="BH364" i="51"/>
  <c r="BI364" i="51"/>
  <c r="BV364" i="51"/>
  <c r="BH373" i="51"/>
  <c r="CG171" i="51"/>
  <c r="CG262" i="51"/>
  <c r="CI171" i="51"/>
  <c r="CI364" i="51"/>
  <c r="CK373" i="51"/>
  <c r="CM364" i="51"/>
  <c r="CO373" i="51"/>
  <c r="CQ73" i="51"/>
  <c r="CQ339" i="51"/>
  <c r="CS353" i="51"/>
  <c r="CS383" i="51"/>
  <c r="CU73" i="51"/>
  <c r="CU339" i="51"/>
  <c r="CW81" i="51"/>
  <c r="CW353" i="51"/>
  <c r="CW383" i="51"/>
  <c r="CX73" i="51"/>
  <c r="CX339" i="51"/>
  <c r="DA94" i="51"/>
  <c r="DA92" i="51"/>
  <c r="DA90" i="51"/>
  <c r="DA88" i="51"/>
  <c r="CE74" i="51"/>
  <c r="CE73" i="51" s="1"/>
  <c r="BK69" i="51"/>
  <c r="AQ54" i="51"/>
  <c r="V55" i="51" s="1"/>
  <c r="DA289" i="51"/>
  <c r="DA288" i="51" s="1"/>
  <c r="DA261" i="51"/>
  <c r="DA179" i="51"/>
  <c r="DA112" i="51"/>
  <c r="DA337" i="51"/>
  <c r="DA416" i="51"/>
  <c r="DA412" i="51"/>
  <c r="DA392" i="51"/>
  <c r="DA378" i="51"/>
  <c r="DA367" i="51"/>
  <c r="BL301" i="51"/>
  <c r="BL360" i="51"/>
  <c r="AW162" i="51"/>
  <c r="AR370" i="51"/>
  <c r="DA297" i="51"/>
  <c r="DA130" i="51"/>
  <c r="DA124" i="51"/>
  <c r="DA122" i="51"/>
  <c r="DA119" i="51"/>
  <c r="DA406" i="51"/>
  <c r="DA403" i="51"/>
  <c r="BL251" i="51"/>
  <c r="BQ11" i="51"/>
  <c r="BQ10" i="51" s="1"/>
  <c r="AQ258" i="51"/>
  <c r="V260" i="51" s="1"/>
  <c r="BF96" i="51"/>
  <c r="AI11" i="51"/>
  <c r="AI10" i="51" s="1"/>
  <c r="AZ11" i="51"/>
  <c r="AZ10" i="51" s="1"/>
  <c r="BB11" i="51"/>
  <c r="BB10" i="51" s="1"/>
  <c r="AX11" i="51"/>
  <c r="AX10" i="51" s="1"/>
  <c r="AY11" i="51"/>
  <c r="AY10" i="51" s="1"/>
  <c r="BE11" i="51"/>
  <c r="BE10" i="51" s="1"/>
  <c r="BF11" i="51"/>
  <c r="BF10" i="51" s="1"/>
  <c r="BR11" i="51"/>
  <c r="BR10" i="51" s="1"/>
  <c r="BU11" i="51"/>
  <c r="BU10" i="51" s="1"/>
  <c r="BY11" i="51"/>
  <c r="BY10" i="51" s="1"/>
  <c r="BH36" i="51"/>
  <c r="BI36" i="51"/>
  <c r="BT36" i="51"/>
  <c r="BV36" i="51"/>
  <c r="BZ36" i="51"/>
  <c r="CB36" i="51"/>
  <c r="AS36" i="51"/>
  <c r="AU36" i="51"/>
  <c r="BI73" i="51"/>
  <c r="BU73" i="51"/>
  <c r="BW73" i="51"/>
  <c r="BY73" i="51"/>
  <c r="CA73" i="51"/>
  <c r="BN81" i="51"/>
  <c r="BH110" i="51"/>
  <c r="BI110" i="51"/>
  <c r="AZ138" i="51"/>
  <c r="BB138" i="51"/>
  <c r="BD138" i="51"/>
  <c r="AY138" i="51"/>
  <c r="BA138" i="51"/>
  <c r="BC138" i="51"/>
  <c r="BG151" i="51"/>
  <c r="AZ162" i="51"/>
  <c r="AT162" i="51"/>
  <c r="BD162" i="51"/>
  <c r="BF162" i="51"/>
  <c r="BJ162" i="51"/>
  <c r="AS171" i="51"/>
  <c r="AU171" i="51"/>
  <c r="BJ171" i="51"/>
  <c r="BM171" i="51"/>
  <c r="AY171" i="51"/>
  <c r="BA171" i="51"/>
  <c r="BC171" i="51"/>
  <c r="BE171" i="51"/>
  <c r="AT177" i="51"/>
  <c r="AV177" i="51"/>
  <c r="AW177" i="51"/>
  <c r="BJ177" i="51"/>
  <c r="BM177" i="51"/>
  <c r="AX177" i="51"/>
  <c r="AY177" i="51"/>
  <c r="BA177" i="51"/>
  <c r="BC177" i="51"/>
  <c r="BE177" i="51"/>
  <c r="BH233" i="51"/>
  <c r="BI233" i="51"/>
  <c r="AV233" i="51"/>
  <c r="AW233" i="51"/>
  <c r="AX240" i="51"/>
  <c r="AY240" i="51"/>
  <c r="BC240" i="51"/>
  <c r="BC268" i="51"/>
  <c r="BE268" i="51"/>
  <c r="BD268" i="51"/>
  <c r="BF268" i="51"/>
  <c r="AX268" i="51"/>
  <c r="AY268" i="51"/>
  <c r="BA268" i="51"/>
  <c r="BA281" i="51"/>
  <c r="BC281" i="51"/>
  <c r="BN281" i="51"/>
  <c r="AS300" i="51"/>
  <c r="BD300" i="51"/>
  <c r="BH300" i="51"/>
  <c r="BV300" i="51"/>
  <c r="BJ11" i="51"/>
  <c r="BJ10" i="51" s="1"/>
  <c r="BO11" i="51"/>
  <c r="BO10" i="51" s="1"/>
  <c r="CD11" i="51"/>
  <c r="CD10" i="51" s="1"/>
  <c r="AT36" i="51"/>
  <c r="AV36" i="51"/>
  <c r="AW36" i="51"/>
  <c r="BJ36" i="51"/>
  <c r="BM36" i="51"/>
  <c r="BO36" i="51"/>
  <c r="CD36" i="51"/>
  <c r="BV73" i="51"/>
  <c r="BX73" i="51"/>
  <c r="BZ73" i="51"/>
  <c r="CB73" i="51"/>
  <c r="CC73" i="51"/>
  <c r="AW73" i="51"/>
  <c r="BJ73" i="51"/>
  <c r="BT81" i="51"/>
  <c r="CB81" i="51"/>
  <c r="AS96" i="51"/>
  <c r="AU96" i="51"/>
  <c r="BJ96" i="51"/>
  <c r="BM96" i="51"/>
  <c r="BA110" i="51"/>
  <c r="BC110" i="51"/>
  <c r="AY110" i="51"/>
  <c r="BE110" i="51"/>
  <c r="BM138" i="51"/>
  <c r="AV151" i="51"/>
  <c r="AW151" i="51"/>
  <c r="BJ151" i="51"/>
  <c r="BM151" i="51"/>
  <c r="BG162" i="51"/>
  <c r="BM162" i="51"/>
  <c r="AZ171" i="51"/>
  <c r="BB171" i="51"/>
  <c r="BD171" i="51"/>
  <c r="BF171" i="51"/>
  <c r="BG171" i="51"/>
  <c r="AW171" i="51"/>
  <c r="AZ177" i="51"/>
  <c r="BB177" i="51"/>
  <c r="BD177" i="51"/>
  <c r="BF177" i="51"/>
  <c r="BG177" i="51"/>
  <c r="AS177" i="51"/>
  <c r="AY233" i="51"/>
  <c r="BA233" i="51"/>
  <c r="BC233" i="51"/>
  <c r="BE233" i="51"/>
  <c r="BH240" i="51"/>
  <c r="BI240" i="51"/>
  <c r="BM268" i="51"/>
  <c r="BP268" i="51"/>
  <c r="BR268" i="51"/>
  <c r="BT268" i="51"/>
  <c r="CB268" i="51"/>
  <c r="AS268" i="51"/>
  <c r="AU268" i="51"/>
  <c r="BH268" i="51"/>
  <c r="AS281" i="51"/>
  <c r="AU281" i="51"/>
  <c r="BH281" i="51"/>
  <c r="BI281" i="51"/>
  <c r="BV281" i="51"/>
  <c r="BE300" i="51"/>
  <c r="BN300" i="51"/>
  <c r="BZ300" i="51"/>
  <c r="AT300" i="51"/>
  <c r="BB312" i="51"/>
  <c r="BD312" i="51"/>
  <c r="BF312" i="51"/>
  <c r="BX312" i="51"/>
  <c r="AX323" i="51"/>
  <c r="AY323" i="51"/>
  <c r="BA323" i="51"/>
  <c r="BC323" i="51"/>
  <c r="BE323" i="51"/>
  <c r="BN323" i="51"/>
  <c r="BB81" i="51"/>
  <c r="AY96" i="51"/>
  <c r="AX312" i="51"/>
  <c r="AY312" i="51"/>
  <c r="BA312" i="51"/>
  <c r="BC312" i="51"/>
  <c r="BZ312" i="51"/>
  <c r="AT312" i="51"/>
  <c r="AV312" i="51"/>
  <c r="AW312" i="51"/>
  <c r="BP312" i="51"/>
  <c r="AW323" i="51"/>
  <c r="BJ323" i="51"/>
  <c r="BM323" i="51"/>
  <c r="BP323" i="51"/>
  <c r="BR323" i="51"/>
  <c r="BT323" i="51"/>
  <c r="CB323" i="51"/>
  <c r="BZ339" i="51"/>
  <c r="AS353" i="51"/>
  <c r="BV353" i="51"/>
  <c r="AX364" i="51"/>
  <c r="AY364" i="51"/>
  <c r="BA364" i="51"/>
  <c r="BC364" i="51"/>
  <c r="BE364" i="51"/>
  <c r="BN364" i="51"/>
  <c r="BP364" i="51"/>
  <c r="BR364" i="51"/>
  <c r="BO364" i="51"/>
  <c r="BZ364" i="51"/>
  <c r="AX373" i="51"/>
  <c r="AY373" i="51"/>
  <c r="BA373" i="51"/>
  <c r="BC373" i="51"/>
  <c r="BE373" i="51"/>
  <c r="BH383" i="51"/>
  <c r="AT383" i="51"/>
  <c r="BI383" i="51"/>
  <c r="AW383" i="51"/>
  <c r="BD383" i="51"/>
  <c r="BF383" i="51"/>
  <c r="BG383" i="51"/>
  <c r="BM383" i="51"/>
  <c r="AE36" i="51"/>
  <c r="AI36" i="51"/>
  <c r="AK36" i="51"/>
  <c r="AM36" i="51"/>
  <c r="AO36" i="51"/>
  <c r="Y36" i="51"/>
  <c r="Y73" i="51"/>
  <c r="AA73" i="51"/>
  <c r="AC73" i="51"/>
  <c r="AE73" i="51"/>
  <c r="AH73" i="51"/>
  <c r="AJ73" i="51"/>
  <c r="AL73" i="51"/>
  <c r="AM73" i="51"/>
  <c r="AE81" i="51"/>
  <c r="AI81" i="51"/>
  <c r="AM81" i="51"/>
  <c r="AC81" i="51"/>
  <c r="AH81" i="51"/>
  <c r="AL81" i="51"/>
  <c r="AP81" i="51"/>
  <c r="Z96" i="51"/>
  <c r="AD96" i="51"/>
  <c r="AF96" i="51"/>
  <c r="AH96" i="51"/>
  <c r="AJ96" i="51"/>
  <c r="AL96" i="51"/>
  <c r="AN96" i="51"/>
  <c r="AP96" i="51"/>
  <c r="BZ323" i="51"/>
  <c r="AY339" i="51"/>
  <c r="BA339" i="51"/>
  <c r="BC339" i="51"/>
  <c r="BE339" i="51"/>
  <c r="BX339" i="51"/>
  <c r="BM353" i="51"/>
  <c r="BR353" i="51"/>
  <c r="BT353" i="51"/>
  <c r="AZ364" i="51"/>
  <c r="BB364" i="51"/>
  <c r="BD364" i="51"/>
  <c r="BF364" i="51"/>
  <c r="BG364" i="51"/>
  <c r="AZ373" i="51"/>
  <c r="BB373" i="51"/>
  <c r="BD373" i="51"/>
  <c r="BF373" i="51"/>
  <c r="BG373" i="51"/>
  <c r="AN73" i="51"/>
  <c r="AP73" i="51"/>
  <c r="Z73" i="51"/>
  <c r="AB73" i="51"/>
  <c r="AD73" i="51"/>
  <c r="AF73" i="51"/>
  <c r="AD81" i="51"/>
  <c r="AN110" i="51"/>
  <c r="AK110" i="51"/>
  <c r="AO138" i="51"/>
  <c r="AI151" i="51"/>
  <c r="AK151" i="51"/>
  <c r="AM151" i="51"/>
  <c r="AP110" i="51"/>
  <c r="Y110" i="51"/>
  <c r="AE110" i="51"/>
  <c r="Z240" i="51"/>
  <c r="AB240" i="51"/>
  <c r="AD240" i="51"/>
  <c r="AN240" i="51"/>
  <c r="AP240" i="51"/>
  <c r="Y268" i="51"/>
  <c r="AF281" i="51"/>
  <c r="AH281" i="51"/>
  <c r="AA281" i="51"/>
  <c r="AL300" i="51"/>
  <c r="Y323" i="51"/>
  <c r="AB339" i="51"/>
  <c r="AD339" i="51"/>
  <c r="Y353" i="51"/>
  <c r="AA353" i="51"/>
  <c r="AB373" i="51"/>
  <c r="AO373" i="51"/>
  <c r="AA383" i="51"/>
  <c r="AP383" i="51"/>
  <c r="AG383" i="51"/>
  <c r="AI383" i="51"/>
  <c r="AK383" i="51"/>
  <c r="AO383" i="51"/>
  <c r="CG11" i="51"/>
  <c r="CG10" i="51" s="1"/>
  <c r="CG162" i="51"/>
  <c r="CG177" i="51"/>
  <c r="CG281" i="51"/>
  <c r="CG323" i="51"/>
  <c r="CG383" i="51"/>
  <c r="CI36" i="51"/>
  <c r="CI312" i="51"/>
  <c r="CI138" i="51"/>
  <c r="CI353" i="51"/>
  <c r="CI323" i="51"/>
  <c r="CK81" i="51"/>
  <c r="CK36" i="51"/>
  <c r="CK353" i="51"/>
  <c r="CK383" i="51"/>
  <c r="CK364" i="51"/>
  <c r="CM11" i="51"/>
  <c r="CM10" i="51" s="1"/>
  <c r="CM73" i="51"/>
  <c r="CM339" i="51"/>
  <c r="CO81" i="51"/>
  <c r="CO353" i="51"/>
  <c r="CZ69" i="51"/>
  <c r="CZ42" i="51"/>
  <c r="CV373" i="51"/>
  <c r="CV353" i="51"/>
  <c r="CV81" i="51"/>
  <c r="CH353" i="51"/>
  <c r="CH339" i="51"/>
  <c r="CH300" i="51"/>
  <c r="CH73" i="51"/>
  <c r="CH36" i="51"/>
  <c r="CJ339" i="51"/>
  <c r="CJ36" i="51"/>
  <c r="Y162" i="51"/>
  <c r="Z323" i="51"/>
  <c r="AB353" i="51"/>
  <c r="AG364" i="51"/>
  <c r="AM364" i="51"/>
  <c r="Y383" i="51"/>
  <c r="CP11" i="51"/>
  <c r="CP10" i="51" s="1"/>
  <c r="CL383" i="51"/>
  <c r="CL364" i="51"/>
  <c r="CL339" i="51"/>
  <c r="CL323" i="51"/>
  <c r="CL36" i="51"/>
  <c r="CN339" i="51"/>
  <c r="CN73" i="51"/>
  <c r="CN36" i="51"/>
  <c r="CP339" i="51"/>
  <c r="CP36" i="51"/>
  <c r="CR339" i="51"/>
  <c r="CR73" i="51"/>
  <c r="CR36" i="51"/>
  <c r="CT339" i="51"/>
  <c r="CT73" i="51"/>
  <c r="CT36" i="51"/>
  <c r="BX96" i="51"/>
  <c r="CZ82" i="51"/>
  <c r="CE365" i="51"/>
  <c r="DA321" i="51"/>
  <c r="DA320" i="51" s="1"/>
  <c r="DA319" i="51" s="1"/>
  <c r="AB81" i="51"/>
  <c r="AQ301" i="51"/>
  <c r="V303" i="51" s="1"/>
  <c r="BK19" i="51"/>
  <c r="DA26" i="51"/>
  <c r="DA24" i="51"/>
  <c r="DA20" i="51"/>
  <c r="AQ12" i="51"/>
  <c r="V16" i="51" s="1"/>
  <c r="DA87" i="51"/>
  <c r="BK82" i="51"/>
  <c r="DA76" i="51"/>
  <c r="AQ69" i="51"/>
  <c r="V70" i="51" s="1"/>
  <c r="DA62" i="51"/>
  <c r="DA56" i="51"/>
  <c r="AQ49" i="51"/>
  <c r="V53" i="51" s="1"/>
  <c r="DA50" i="51"/>
  <c r="AQ42" i="51"/>
  <c r="DA41" i="51"/>
  <c r="DA311" i="51"/>
  <c r="AC281" i="51"/>
  <c r="BK271" i="51"/>
  <c r="BK254" i="51"/>
  <c r="DA252" i="51"/>
  <c r="DA187" i="51"/>
  <c r="BK174" i="51"/>
  <c r="BK171" i="51" s="1"/>
  <c r="DA154" i="51"/>
  <c r="DA107" i="51"/>
  <c r="DA361" i="51"/>
  <c r="BK350" i="51"/>
  <c r="DA344" i="51"/>
  <c r="BK410" i="51"/>
  <c r="DA397" i="51"/>
  <c r="DA390" i="51"/>
  <c r="DA375" i="51"/>
  <c r="BK370" i="51"/>
  <c r="DA368" i="51"/>
  <c r="BL313" i="51"/>
  <c r="BL312" i="51" s="1"/>
  <c r="BL285" i="51"/>
  <c r="BL258" i="51"/>
  <c r="BL257" i="51" s="1"/>
  <c r="BL241" i="51"/>
  <c r="BL201" i="51"/>
  <c r="BL330" i="51"/>
  <c r="BL324" i="51"/>
  <c r="BL12" i="51"/>
  <c r="BL69" i="51"/>
  <c r="DA134" i="51"/>
  <c r="AV162" i="51"/>
  <c r="CF12" i="51"/>
  <c r="CF19" i="51"/>
  <c r="CF27" i="51"/>
  <c r="BG11" i="51"/>
  <c r="BG10" i="51" s="1"/>
  <c r="BI11" i="51"/>
  <c r="BI10" i="51" s="1"/>
  <c r="BZ11" i="51"/>
  <c r="BZ10" i="51" s="1"/>
  <c r="BV11" i="51"/>
  <c r="BV10" i="51" s="1"/>
  <c r="CC11" i="51"/>
  <c r="CC10" i="51" s="1"/>
  <c r="AX73" i="51"/>
  <c r="AY73" i="51"/>
  <c r="BB73" i="51"/>
  <c r="BD73" i="51"/>
  <c r="BF73" i="51"/>
  <c r="BG73" i="51"/>
  <c r="BR73" i="51"/>
  <c r="BS73" i="51"/>
  <c r="AS73" i="51"/>
  <c r="AU73" i="51"/>
  <c r="BO73" i="51"/>
  <c r="BA81" i="51"/>
  <c r="BC81" i="51"/>
  <c r="BE81" i="51"/>
  <c r="AV81" i="51"/>
  <c r="AT96" i="51"/>
  <c r="AW96" i="51"/>
  <c r="BH96" i="51"/>
  <c r="BI96" i="51"/>
  <c r="AZ96" i="51"/>
  <c r="BD96" i="51"/>
  <c r="AU110" i="51"/>
  <c r="BJ110" i="51"/>
  <c r="AT110" i="51"/>
  <c r="AE11" i="51"/>
  <c r="AE10" i="51" s="1"/>
  <c r="AG11" i="51"/>
  <c r="AG10" i="51" s="1"/>
  <c r="AK11" i="51"/>
  <c r="AK10" i="51" s="1"/>
  <c r="AM11" i="51"/>
  <c r="AM10" i="51" s="1"/>
  <c r="DA248" i="51"/>
  <c r="DA231" i="51"/>
  <c r="DA207" i="51"/>
  <c r="DA204" i="51"/>
  <c r="DA129" i="51"/>
  <c r="DA127" i="51"/>
  <c r="DA121" i="51"/>
  <c r="DA116" i="51"/>
  <c r="AQ350" i="51"/>
  <c r="V352" i="51" s="1"/>
  <c r="DA329" i="51"/>
  <c r="DA327" i="51"/>
  <c r="DA418" i="51"/>
  <c r="DA414" i="51"/>
  <c r="DA405" i="51"/>
  <c r="DA400" i="51"/>
  <c r="DA396" i="51"/>
  <c r="DA394" i="51"/>
  <c r="DA385" i="51"/>
  <c r="AQ370" i="51"/>
  <c r="V371" i="51" s="1"/>
  <c r="BL74" i="51"/>
  <c r="BL152" i="51"/>
  <c r="AG36" i="51"/>
  <c r="AA36" i="51"/>
  <c r="AT11" i="51"/>
  <c r="AT10" i="51" s="1"/>
  <c r="BP11" i="51"/>
  <c r="BP10" i="51" s="1"/>
  <c r="AV110" i="51"/>
  <c r="BG110" i="51"/>
  <c r="AS110" i="51"/>
  <c r="BM110" i="51"/>
  <c r="AZ110" i="51"/>
  <c r="BB110" i="51"/>
  <c r="BD110" i="51"/>
  <c r="AT138" i="51"/>
  <c r="AS151" i="51"/>
  <c r="AY151" i="51"/>
  <c r="BA151" i="51"/>
  <c r="BC151" i="51"/>
  <c r="BE151" i="51"/>
  <c r="AU151" i="51"/>
  <c r="BH151" i="51"/>
  <c r="BI151" i="51"/>
  <c r="BD151" i="51"/>
  <c r="BC162" i="51"/>
  <c r="BE162" i="51"/>
  <c r="AX162" i="51"/>
  <c r="AY162" i="51"/>
  <c r="BA162" i="51"/>
  <c r="AS162" i="51"/>
  <c r="AU162" i="51"/>
  <c r="AX188" i="51"/>
  <c r="AY188" i="51"/>
  <c r="BA188" i="51"/>
  <c r="BC188" i="51"/>
  <c r="BE188" i="51"/>
  <c r="AS188" i="51"/>
  <c r="AU188" i="51"/>
  <c r="BH188" i="51"/>
  <c r="BI188" i="51"/>
  <c r="BJ188" i="51"/>
  <c r="BM188" i="51"/>
  <c r="AZ188" i="51"/>
  <c r="BB188" i="51"/>
  <c r="BD188" i="51"/>
  <c r="BF188" i="51"/>
  <c r="BG188" i="51"/>
  <c r="AT188" i="51"/>
  <c r="AV188" i="51"/>
  <c r="AX233" i="51"/>
  <c r="AS233" i="51"/>
  <c r="AU233" i="51"/>
  <c r="BJ233" i="51"/>
  <c r="BM233" i="51"/>
  <c r="AZ233" i="51"/>
  <c r="BB233" i="51"/>
  <c r="BD233" i="51"/>
  <c r="BF233" i="51"/>
  <c r="BG233" i="51"/>
  <c r="AT240" i="51"/>
  <c r="AV240" i="51"/>
  <c r="AW240" i="51"/>
  <c r="BJ240" i="51"/>
  <c r="AS240" i="51"/>
  <c r="AZ240" i="51"/>
  <c r="BB240" i="51"/>
  <c r="BD240" i="51"/>
  <c r="BF240" i="51"/>
  <c r="BG240" i="51"/>
  <c r="BM240" i="51"/>
  <c r="AZ262" i="51"/>
  <c r="AT262" i="51"/>
  <c r="AV262" i="51"/>
  <c r="AW262" i="51"/>
  <c r="BJ262" i="51"/>
  <c r="BM262" i="51"/>
  <c r="AZ268" i="51"/>
  <c r="BB268" i="51"/>
  <c r="BN268" i="51"/>
  <c r="BZ268" i="51"/>
  <c r="AT268" i="51"/>
  <c r="AV268" i="51"/>
  <c r="AW268" i="51"/>
  <c r="BG268" i="51"/>
  <c r="BI268" i="51"/>
  <c r="AZ281" i="51"/>
  <c r="BB281" i="51"/>
  <c r="BD281" i="51"/>
  <c r="BF281" i="51"/>
  <c r="BG281" i="51"/>
  <c r="BX281" i="51"/>
  <c r="BZ281" i="51"/>
  <c r="AT281" i="51"/>
  <c r="AV281" i="51"/>
  <c r="AW281" i="51"/>
  <c r="BJ281" i="51"/>
  <c r="BM281" i="51"/>
  <c r="BP281" i="51"/>
  <c r="BR281" i="51"/>
  <c r="BT281" i="51"/>
  <c r="CB281" i="51"/>
  <c r="AV300" i="51"/>
  <c r="BF300" i="51"/>
  <c r="BG300" i="51"/>
  <c r="BX300" i="51"/>
  <c r="AX300" i="51"/>
  <c r="AY300" i="51"/>
  <c r="BA300" i="51"/>
  <c r="BC300" i="51"/>
  <c r="BJ300" i="51"/>
  <c r="BM300" i="51"/>
  <c r="BP300" i="51"/>
  <c r="BR300" i="51"/>
  <c r="BT300" i="51"/>
  <c r="CB300" i="51"/>
  <c r="AT339" i="51"/>
  <c r="AV339" i="51"/>
  <c r="AW339" i="51"/>
  <c r="BG339" i="51"/>
  <c r="BJ339" i="51"/>
  <c r="BM339" i="51"/>
  <c r="BS364" i="51"/>
  <c r="BW364" i="51"/>
  <c r="CA364" i="51"/>
  <c r="BV383" i="51"/>
  <c r="AX383" i="51"/>
  <c r="AY383" i="51"/>
  <c r="BN383" i="51"/>
  <c r="BR383" i="51"/>
  <c r="BJ383" i="51"/>
  <c r="BZ383" i="51"/>
  <c r="AG73" i="51"/>
  <c r="AI73" i="51"/>
  <c r="AK73" i="51"/>
  <c r="AO110" i="51"/>
  <c r="Z110" i="51"/>
  <c r="AB110" i="51"/>
  <c r="AD110" i="51"/>
  <c r="AF110" i="51"/>
  <c r="AJ110" i="51"/>
  <c r="AM110" i="51"/>
  <c r="Y138" i="51"/>
  <c r="AA138" i="51"/>
  <c r="AC138" i="51"/>
  <c r="AE138" i="51"/>
  <c r="AG138" i="51"/>
  <c r="AI138" i="51"/>
  <c r="AK138" i="51"/>
  <c r="Y151" i="51"/>
  <c r="AA151" i="51"/>
  <c r="AC151" i="51"/>
  <c r="AE151" i="51"/>
  <c r="AG151" i="51"/>
  <c r="AO151" i="51"/>
  <c r="AB162" i="51"/>
  <c r="AD162" i="51"/>
  <c r="AF162" i="51"/>
  <c r="AH162" i="51"/>
  <c r="AJ162" i="51"/>
  <c r="AL162" i="51"/>
  <c r="AN162" i="51"/>
  <c r="AZ73" i="51"/>
  <c r="AT151" i="51"/>
  <c r="BE240" i="51"/>
  <c r="AY281" i="51"/>
  <c r="BD353" i="51"/>
  <c r="Z162" i="51"/>
  <c r="AP162" i="51"/>
  <c r="Z171" i="51"/>
  <c r="AB171" i="51"/>
  <c r="AF171" i="51"/>
  <c r="AH171" i="51"/>
  <c r="AJ171" i="51"/>
  <c r="AL171" i="51"/>
  <c r="AN171" i="51"/>
  <c r="AP171" i="51"/>
  <c r="Z188" i="51"/>
  <c r="AE188" i="51"/>
  <c r="AG188" i="51"/>
  <c r="AI188" i="51"/>
  <c r="AK188" i="51"/>
  <c r="AP188" i="51"/>
  <c r="AC188" i="51"/>
  <c r="AD188" i="51"/>
  <c r="AF188" i="51"/>
  <c r="AH188" i="51"/>
  <c r="AJ188" i="51"/>
  <c r="AL188" i="51"/>
  <c r="AO188" i="51"/>
  <c r="Y188" i="51"/>
  <c r="AA188" i="51"/>
  <c r="AB188" i="51"/>
  <c r="AF233" i="51"/>
  <c r="AH233" i="51"/>
  <c r="AJ233" i="51"/>
  <c r="AL233" i="51"/>
  <c r="AP233" i="51"/>
  <c r="Z233" i="51"/>
  <c r="AB233" i="51"/>
  <c r="AD233" i="51"/>
  <c r="AM240" i="51"/>
  <c r="AO240" i="51"/>
  <c r="Y240" i="51"/>
  <c r="AC240" i="51"/>
  <c r="AL240" i="51"/>
  <c r="AE268" i="51"/>
  <c r="AG268" i="51"/>
  <c r="AI268" i="51"/>
  <c r="AK268" i="51"/>
  <c r="AM268" i="51"/>
  <c r="AO268" i="51"/>
  <c r="AA268" i="51"/>
  <c r="AD268" i="51"/>
  <c r="AF268" i="51"/>
  <c r="AH268" i="51"/>
  <c r="AJ268" i="51"/>
  <c r="AL268" i="51"/>
  <c r="AN268" i="51"/>
  <c r="AP268" i="51"/>
  <c r="Z268" i="51"/>
  <c r="AB268" i="51"/>
  <c r="AB281" i="51"/>
  <c r="AO281" i="51"/>
  <c r="AG281" i="51"/>
  <c r="AJ281" i="51"/>
  <c r="AL281" i="51"/>
  <c r="AE281" i="51"/>
  <c r="AI281" i="51"/>
  <c r="AK281" i="51"/>
  <c r="AM281" i="51"/>
  <c r="AN281" i="51"/>
  <c r="AP281" i="51"/>
  <c r="Y281" i="51"/>
  <c r="Y300" i="51"/>
  <c r="AA300" i="51"/>
  <c r="AM300" i="51"/>
  <c r="AB323" i="51"/>
  <c r="AD323" i="51"/>
  <c r="AF323" i="51"/>
  <c r="AH323" i="51"/>
  <c r="AJ323" i="51"/>
  <c r="AL323" i="51"/>
  <c r="AN323" i="51"/>
  <c r="AP323" i="51"/>
  <c r="AM339" i="51"/>
  <c r="AE339" i="51"/>
  <c r="AK339" i="51"/>
  <c r="Y339" i="51"/>
  <c r="AF339" i="51"/>
  <c r="AH339" i="51"/>
  <c r="AL339" i="51"/>
  <c r="AN339" i="51"/>
  <c r="Y364" i="51"/>
  <c r="AA364" i="51"/>
  <c r="AF373" i="51"/>
  <c r="AL373" i="51"/>
  <c r="AP373" i="51"/>
  <c r="AD383" i="51"/>
  <c r="AM383" i="51"/>
  <c r="AH383" i="51"/>
  <c r="AJ383" i="51"/>
  <c r="AL383" i="51"/>
  <c r="Z383" i="51"/>
  <c r="CG96" i="51"/>
  <c r="CG110" i="51"/>
  <c r="CG138" i="51"/>
  <c r="CG151" i="51"/>
  <c r="CI11" i="51"/>
  <c r="CI10" i="51" s="1"/>
  <c r="CI73" i="51"/>
  <c r="CI281" i="51"/>
  <c r="CI268" i="51"/>
  <c r="CI240" i="51"/>
  <c r="CI233" i="51"/>
  <c r="CI162" i="51"/>
  <c r="CI151" i="51"/>
  <c r="CI110" i="51"/>
  <c r="CI339" i="51"/>
  <c r="CI383" i="51"/>
  <c r="CK11" i="51"/>
  <c r="CK10" i="51" s="1"/>
  <c r="CK73" i="51"/>
  <c r="CK339" i="51"/>
  <c r="CK323" i="51"/>
  <c r="CL11" i="51"/>
  <c r="CL10" i="51" s="1"/>
  <c r="CM81" i="51"/>
  <c r="CM353" i="51"/>
  <c r="CM323" i="51"/>
  <c r="CM383" i="51"/>
  <c r="CO11" i="51"/>
  <c r="CO10" i="51" s="1"/>
  <c r="CO73" i="51"/>
  <c r="CO323" i="51"/>
  <c r="CQ323" i="51"/>
  <c r="CQ383" i="51"/>
  <c r="CS73" i="51"/>
  <c r="CS36" i="51"/>
  <c r="CS339" i="51"/>
  <c r="CS373" i="51"/>
  <c r="CU11" i="51"/>
  <c r="CU10" i="51" s="1"/>
  <c r="CU36" i="51"/>
  <c r="CU323" i="51"/>
  <c r="CW73" i="51"/>
  <c r="CW36" i="51"/>
  <c r="CW339" i="51"/>
  <c r="CX323" i="51"/>
  <c r="CX383" i="51"/>
  <c r="CX364" i="51"/>
  <c r="CY19" i="51"/>
  <c r="CY82" i="51"/>
  <c r="CY74" i="51"/>
  <c r="CY73" i="51" s="1"/>
  <c r="CY64" i="51"/>
  <c r="CY37" i="51"/>
  <c r="CY346" i="51"/>
  <c r="CY340" i="51"/>
  <c r="CY404" i="51"/>
  <c r="DA380" i="51"/>
  <c r="CY365" i="51"/>
  <c r="CZ404" i="51"/>
  <c r="CZ365" i="51"/>
  <c r="CZ64" i="51"/>
  <c r="CZ58" i="51"/>
  <c r="CZ54" i="51"/>
  <c r="CZ49" i="51"/>
  <c r="CZ37" i="51"/>
  <c r="CZ12" i="51"/>
  <c r="CV36" i="51"/>
  <c r="CV11" i="51"/>
  <c r="CV10" i="51" s="1"/>
  <c r="CH383" i="51"/>
  <c r="CH373" i="51"/>
  <c r="CH281" i="51"/>
  <c r="CJ373" i="51"/>
  <c r="CN353" i="51"/>
  <c r="CN11" i="51"/>
  <c r="CN10" i="51" s="1"/>
  <c r="CR11" i="51"/>
  <c r="CR10" i="51" s="1"/>
  <c r="BP96" i="51"/>
  <c r="BR96" i="51"/>
  <c r="BT96" i="51"/>
  <c r="BV96" i="51"/>
  <c r="CB96" i="51"/>
  <c r="CG36" i="51"/>
  <c r="CG188" i="51"/>
  <c r="CI188" i="51"/>
  <c r="CM36" i="51"/>
  <c r="CO36" i="51"/>
  <c r="CQ36" i="51"/>
  <c r="CX36" i="51"/>
  <c r="CY27" i="51"/>
  <c r="CY354" i="51"/>
  <c r="CY410" i="51"/>
  <c r="CY384" i="51"/>
  <c r="CZ410" i="51"/>
  <c r="CZ27" i="51"/>
  <c r="CZ19" i="51"/>
  <c r="AQ157" i="51"/>
  <c r="V158" i="51" s="1"/>
  <c r="DA244" i="51"/>
  <c r="DA213" i="51"/>
  <c r="BC73" i="51"/>
  <c r="AT233" i="51"/>
  <c r="DA158" i="51"/>
  <c r="DA157" i="51" s="1"/>
  <c r="BL174" i="51"/>
  <c r="BL171" i="51" s="1"/>
  <c r="BL254" i="51"/>
  <c r="AX110" i="51"/>
  <c r="BF151" i="51"/>
  <c r="CE189" i="51"/>
  <c r="DA314" i="51"/>
  <c r="DA307" i="51"/>
  <c r="DA306" i="51" s="1"/>
  <c r="DA274" i="51"/>
  <c r="DA259" i="51"/>
  <c r="DA242" i="51"/>
  <c r="DA227" i="51"/>
  <c r="DA216" i="51"/>
  <c r="DA195" i="51"/>
  <c r="DA193" i="51"/>
  <c r="DA137" i="51"/>
  <c r="DA136" i="51" s="1"/>
  <c r="DA102" i="51"/>
  <c r="DA357" i="51"/>
  <c r="DA345" i="51"/>
  <c r="DA372" i="51"/>
  <c r="BK308" i="51"/>
  <c r="AQ111" i="51"/>
  <c r="V113" i="51" s="1"/>
  <c r="BK101" i="51"/>
  <c r="BK340" i="51"/>
  <c r="BK384" i="51"/>
  <c r="BK365" i="51"/>
  <c r="BL101" i="51"/>
  <c r="Y11" i="51"/>
  <c r="Y10" i="51" s="1"/>
  <c r="AA11" i="51"/>
  <c r="AA10" i="51" s="1"/>
  <c r="AL11" i="51"/>
  <c r="AL10" i="51" s="1"/>
  <c r="DA215" i="51"/>
  <c r="DA91" i="51"/>
  <c r="DA48" i="51"/>
  <c r="DA196" i="51"/>
  <c r="AQ101" i="51"/>
  <c r="V103" i="51" s="1"/>
  <c r="DA358" i="51"/>
  <c r="BL295" i="51"/>
  <c r="BL294" i="51" s="1"/>
  <c r="BG36" i="51"/>
  <c r="BI300" i="51"/>
  <c r="AZ300" i="51"/>
  <c r="AX151" i="51"/>
  <c r="BK404" i="51"/>
  <c r="BK97" i="51"/>
  <c r="BK335" i="51"/>
  <c r="BK192" i="51"/>
  <c r="AR254" i="51"/>
  <c r="AQ263" i="51"/>
  <c r="AQ262" i="51" s="1"/>
  <c r="DA264" i="51"/>
  <c r="DA168" i="51"/>
  <c r="DA167" i="51" s="1"/>
  <c r="BK201" i="51"/>
  <c r="AA96" i="51"/>
  <c r="AV73" i="51"/>
  <c r="AK240" i="51"/>
  <c r="AN300" i="51"/>
  <c r="Z339" i="51"/>
  <c r="Z353" i="51"/>
  <c r="AF383" i="51"/>
  <c r="CQ364" i="51"/>
  <c r="CS81" i="51"/>
  <c r="CJ11" i="51"/>
  <c r="CJ10" i="51" s="1"/>
  <c r="BG96" i="51"/>
  <c r="BK73" i="51"/>
  <c r="BK374" i="51"/>
  <c r="BK373" i="51" s="1"/>
  <c r="DA194" i="51"/>
  <c r="AQ251" i="51"/>
  <c r="V253" i="51" s="1"/>
  <c r="DA318" i="51"/>
  <c r="DA317" i="51" s="1"/>
  <c r="DA267" i="51"/>
  <c r="DA266" i="51" s="1"/>
  <c r="AQ404" i="51"/>
  <c r="V409" i="51" s="1"/>
  <c r="AQ120" i="51"/>
  <c r="V128" i="51" s="1"/>
  <c r="DA305" i="51"/>
  <c r="DA304" i="51" s="1"/>
  <c r="AW217" i="51"/>
  <c r="AW188" i="51" s="1"/>
  <c r="BK219" i="51"/>
  <c r="DA219" i="51" s="1"/>
  <c r="DA246" i="51"/>
  <c r="DA245" i="51" s="1"/>
  <c r="AR263" i="51"/>
  <c r="AP11" i="51"/>
  <c r="AP10" i="51" s="1"/>
  <c r="AR211" i="51"/>
  <c r="AN188" i="51"/>
  <c r="AR174" i="51"/>
  <c r="AR159" i="51"/>
  <c r="DA33" i="51"/>
  <c r="DA32" i="51"/>
  <c r="DA31" i="51"/>
  <c r="DA17" i="51"/>
  <c r="AA81" i="51"/>
  <c r="DA72" i="51"/>
  <c r="DA46" i="51"/>
  <c r="BK211" i="51"/>
  <c r="DA206" i="51"/>
  <c r="DA128" i="51"/>
  <c r="DA126" i="51"/>
  <c r="DA117" i="51"/>
  <c r="DA115" i="51"/>
  <c r="DA113" i="51"/>
  <c r="DA328" i="51"/>
  <c r="DA415" i="51"/>
  <c r="DA411" i="51"/>
  <c r="DA401" i="51"/>
  <c r="DA393" i="51"/>
  <c r="DA386" i="51"/>
  <c r="BL217" i="51"/>
  <c r="BL211" i="51"/>
  <c r="BL370" i="51"/>
  <c r="BL54" i="51"/>
  <c r="CE12" i="51"/>
  <c r="DA15" i="51"/>
  <c r="DA84" i="51"/>
  <c r="DA68" i="51"/>
  <c r="CE64" i="51"/>
  <c r="DA65" i="51"/>
  <c r="DA59" i="51"/>
  <c r="DA53" i="51"/>
  <c r="DA47" i="51"/>
  <c r="CE37" i="51"/>
  <c r="DA39" i="51"/>
  <c r="DA316" i="51"/>
  <c r="DA309" i="51"/>
  <c r="DA284" i="51"/>
  <c r="DA276" i="51"/>
  <c r="DA273" i="51"/>
  <c r="DA260" i="51"/>
  <c r="DA228" i="51"/>
  <c r="DA218" i="51"/>
  <c r="DA191" i="51"/>
  <c r="DA186" i="51"/>
  <c r="DA182" i="51"/>
  <c r="DA176" i="51"/>
  <c r="DA161" i="51"/>
  <c r="DA147" i="51"/>
  <c r="DA144" i="51"/>
  <c r="DA142" i="51"/>
  <c r="AQ131" i="51"/>
  <c r="V134" i="51" s="1"/>
  <c r="DA105" i="51"/>
  <c r="DA100" i="51"/>
  <c r="DA359" i="51"/>
  <c r="DA351" i="51"/>
  <c r="DA342" i="51"/>
  <c r="DA338" i="51"/>
  <c r="DA336" i="51"/>
  <c r="BK324" i="51"/>
  <c r="DA420" i="51"/>
  <c r="DA388" i="51"/>
  <c r="DA379" i="51"/>
  <c r="DA371" i="51"/>
  <c r="AC364" i="51"/>
  <c r="BL275" i="51"/>
  <c r="BL271" i="51"/>
  <c r="BL263" i="51"/>
  <c r="BL262" i="51" s="1"/>
  <c r="BL226" i="51"/>
  <c r="BL221" i="51"/>
  <c r="BL205" i="51"/>
  <c r="BL192" i="51"/>
  <c r="BL340" i="51"/>
  <c r="BL335" i="51"/>
  <c r="BL384" i="51"/>
  <c r="BL19" i="51"/>
  <c r="BL49" i="51"/>
  <c r="BL37" i="51"/>
  <c r="BL86" i="51"/>
  <c r="BL145" i="51"/>
  <c r="BL184" i="51"/>
  <c r="BL178" i="51"/>
  <c r="AV11" i="51"/>
  <c r="AV10" i="51" s="1"/>
  <c r="AQ238" i="51"/>
  <c r="V239" i="51" s="1"/>
  <c r="DA239" i="51"/>
  <c r="DA238" i="51" s="1"/>
  <c r="AQ226" i="51"/>
  <c r="V227" i="51" s="1"/>
  <c r="AQ254" i="51"/>
  <c r="V255" i="51" s="1"/>
  <c r="AQ292" i="51"/>
  <c r="V293" i="51" s="1"/>
  <c r="DA293" i="51"/>
  <c r="DA292" i="51" s="1"/>
  <c r="DA80" i="51"/>
  <c r="DA79" i="51" s="1"/>
  <c r="DA173" i="51"/>
  <c r="DA172" i="51" s="1"/>
  <c r="DA235" i="51"/>
  <c r="DA234" i="51" s="1"/>
  <c r="AR275" i="51"/>
  <c r="AR258" i="51"/>
  <c r="AR257" i="51" s="1"/>
  <c r="AR178" i="51"/>
  <c r="AL110" i="51"/>
  <c r="AR324" i="51"/>
  <c r="DA25" i="51"/>
  <c r="CE19" i="51"/>
  <c r="DA21" i="51"/>
  <c r="DA18" i="51"/>
  <c r="DA75" i="51"/>
  <c r="DA71" i="51"/>
  <c r="BK64" i="51"/>
  <c r="AQ64" i="51"/>
  <c r="V67" i="51" s="1"/>
  <c r="DA63" i="51"/>
  <c r="DA61" i="51"/>
  <c r="CE58" i="51"/>
  <c r="BK54" i="51"/>
  <c r="CE49" i="51"/>
  <c r="BK49" i="51"/>
  <c r="DA45" i="51"/>
  <c r="CE42" i="51"/>
  <c r="DA40" i="51"/>
  <c r="DA38" i="51"/>
  <c r="AQ308" i="51"/>
  <c r="BK295" i="51"/>
  <c r="BK294" i="51" s="1"/>
  <c r="AQ282" i="51"/>
  <c r="V284" i="51" s="1"/>
  <c r="BK275" i="51"/>
  <c r="AA240" i="51"/>
  <c r="BK251" i="51"/>
  <c r="AQ229" i="51"/>
  <c r="V230" i="51" s="1"/>
  <c r="DA199" i="51"/>
  <c r="AQ189" i="51"/>
  <c r="V190" i="51" s="1"/>
  <c r="AQ184" i="51"/>
  <c r="V187" i="51" s="1"/>
  <c r="AQ178" i="51"/>
  <c r="V183" i="51" s="1"/>
  <c r="AQ174" i="51"/>
  <c r="AQ171" i="51" s="1"/>
  <c r="BK152" i="51"/>
  <c r="BK131" i="51"/>
  <c r="BK120" i="51"/>
  <c r="DA355" i="51"/>
  <c r="DA343" i="51"/>
  <c r="AQ340" i="51"/>
  <c r="V344" i="51" s="1"/>
  <c r="AQ335" i="51"/>
  <c r="BK330" i="51"/>
  <c r="DA326" i="51"/>
  <c r="DA417" i="51"/>
  <c r="DA413" i="51"/>
  <c r="DA408" i="51"/>
  <c r="DA399" i="51"/>
  <c r="DA395" i="51"/>
  <c r="DA391" i="51"/>
  <c r="AQ384" i="51"/>
  <c r="V389" i="51" s="1"/>
  <c r="DA369" i="51"/>
  <c r="AB11" i="51"/>
  <c r="AB10" i="51" s="1"/>
  <c r="AF11" i="51"/>
  <c r="AF10" i="51" s="1"/>
  <c r="AH11" i="51"/>
  <c r="AH10" i="51" s="1"/>
  <c r="AJ11" i="51"/>
  <c r="AJ10" i="51" s="1"/>
  <c r="AN11" i="51"/>
  <c r="AN10" i="51" s="1"/>
  <c r="AD281" i="51"/>
  <c r="DA387" i="51"/>
  <c r="AO300" i="51"/>
  <c r="AP339" i="51"/>
  <c r="BX138" i="51"/>
  <c r="CD312" i="51"/>
  <c r="CD262" i="51"/>
  <c r="CC262" i="51"/>
  <c r="BL308" i="51"/>
  <c r="BL229" i="51"/>
  <c r="BL197" i="51"/>
  <c r="BL354" i="51"/>
  <c r="BL346" i="51"/>
  <c r="BL374" i="51"/>
  <c r="BL373" i="51" s="1"/>
  <c r="BL365" i="51"/>
  <c r="BL64" i="51"/>
  <c r="BL58" i="51"/>
  <c r="BL42" i="51"/>
  <c r="BL131" i="51"/>
  <c r="DA299" i="51"/>
  <c r="BA11" i="51"/>
  <c r="BA10" i="51" s="1"/>
  <c r="BN11" i="51"/>
  <c r="BN10" i="51" s="1"/>
  <c r="BW11" i="51"/>
  <c r="BW10" i="51" s="1"/>
  <c r="AZ36" i="51"/>
  <c r="BR36" i="51"/>
  <c r="BY36" i="51"/>
  <c r="CA36" i="51"/>
  <c r="CC36" i="51"/>
  <c r="BM73" i="51"/>
  <c r="AY81" i="51"/>
  <c r="BV81" i="51"/>
  <c r="BB96" i="51"/>
  <c r="AZ151" i="51"/>
  <c r="BB151" i="51"/>
  <c r="AU240" i="51"/>
  <c r="BB262" i="51"/>
  <c r="BV268" i="51"/>
  <c r="CU364" i="51"/>
  <c r="CW373" i="51"/>
  <c r="CE360" i="51"/>
  <c r="CA353" i="51"/>
  <c r="BY177" i="51"/>
  <c r="V168" i="51"/>
  <c r="AQ306" i="51"/>
  <c r="V307" i="51" s="1"/>
  <c r="BK346" i="51"/>
  <c r="DA43" i="51"/>
  <c r="DA389" i="51"/>
  <c r="DA278" i="51"/>
  <c r="AQ37" i="51"/>
  <c r="V38" i="51" s="1"/>
  <c r="DA67" i="51"/>
  <c r="DA166" i="51"/>
  <c r="DA331" i="51"/>
  <c r="AQ320" i="51"/>
  <c r="AQ319" i="51" s="1"/>
  <c r="BK247" i="51"/>
  <c r="DA249" i="51"/>
  <c r="AQ236" i="51"/>
  <c r="V237" i="51" s="1"/>
  <c r="DA237" i="51"/>
  <c r="DA236" i="51" s="1"/>
  <c r="DA222" i="51"/>
  <c r="BK221" i="51"/>
  <c r="AM188" i="51"/>
  <c r="AQ192" i="51"/>
  <c r="V196" i="51" s="1"/>
  <c r="AQ145" i="51"/>
  <c r="V150" i="51" s="1"/>
  <c r="DA334" i="51"/>
  <c r="AQ330" i="51"/>
  <c r="V331" i="51" s="1"/>
  <c r="AQ374" i="51"/>
  <c r="DA376" i="51"/>
  <c r="BL410" i="51"/>
  <c r="BL27" i="51"/>
  <c r="BL120" i="51"/>
  <c r="BL111" i="51"/>
  <c r="BL139" i="51"/>
  <c r="V109" i="51"/>
  <c r="DA190" i="51"/>
  <c r="DA170" i="51"/>
  <c r="DA169" i="51" s="1"/>
  <c r="DA133" i="51"/>
  <c r="DA283" i="51"/>
  <c r="BK354" i="51"/>
  <c r="BK12" i="51"/>
  <c r="AQ214" i="51"/>
  <c r="V216" i="51" s="1"/>
  <c r="DA85" i="51"/>
  <c r="DA57" i="51"/>
  <c r="DA310" i="51"/>
  <c r="DA265" i="51"/>
  <c r="DA183" i="51"/>
  <c r="DA181" i="51"/>
  <c r="DA175" i="51"/>
  <c r="DA348" i="51"/>
  <c r="DA341" i="51"/>
  <c r="DA22" i="51"/>
  <c r="CG364" i="51"/>
  <c r="CI177" i="51"/>
  <c r="CI373" i="51"/>
  <c r="CM373" i="51"/>
  <c r="CQ81" i="51"/>
  <c r="CU81" i="51"/>
  <c r="CU353" i="51"/>
  <c r="CU383" i="51"/>
  <c r="AR49" i="51"/>
  <c r="AR42" i="51"/>
  <c r="AR313" i="51"/>
  <c r="AR271" i="51"/>
  <c r="AR251" i="51"/>
  <c r="AR247" i="51"/>
  <c r="AR229" i="51"/>
  <c r="AR226" i="51"/>
  <c r="AR189" i="51"/>
  <c r="AR184" i="51"/>
  <c r="AR163" i="51"/>
  <c r="AR120" i="51"/>
  <c r="AR354" i="51"/>
  <c r="AR340" i="51"/>
  <c r="AR335" i="51"/>
  <c r="DA256" i="51"/>
  <c r="BH353" i="51"/>
  <c r="DA34" i="51"/>
  <c r="DA16" i="51"/>
  <c r="DA14" i="51"/>
  <c r="BK58" i="51"/>
  <c r="DA52" i="51"/>
  <c r="DA51" i="51"/>
  <c r="DA44" i="51"/>
  <c r="BK37" i="51"/>
  <c r="DA255" i="51"/>
  <c r="DA253" i="51"/>
  <c r="AQ241" i="51"/>
  <c r="V243" i="51" s="1"/>
  <c r="BK241" i="51"/>
  <c r="BK233" i="51"/>
  <c r="DA223" i="51"/>
  <c r="BK214" i="51"/>
  <c r="BK205" i="51"/>
  <c r="DA203" i="51"/>
  <c r="BK189" i="51"/>
  <c r="DA185" i="51"/>
  <c r="AQ159" i="51"/>
  <c r="DA156" i="51"/>
  <c r="DA155" i="51" s="1"/>
  <c r="DA148" i="51"/>
  <c r="DA146" i="51"/>
  <c r="DA143" i="51"/>
  <c r="DA141" i="51"/>
  <c r="DA132" i="51"/>
  <c r="DA125" i="51"/>
  <c r="DA123" i="51"/>
  <c r="DA118" i="51"/>
  <c r="DA114" i="51"/>
  <c r="DA106" i="51"/>
  <c r="DA104" i="51"/>
  <c r="DA99" i="51"/>
  <c r="DA362" i="51"/>
  <c r="DA332" i="51"/>
  <c r="DA407" i="51"/>
  <c r="DA402" i="51"/>
  <c r="DA398" i="51"/>
  <c r="BL282" i="51"/>
  <c r="BL214" i="51"/>
  <c r="BL350" i="51"/>
  <c r="BP138" i="51"/>
  <c r="BR138" i="51"/>
  <c r="BT138" i="51"/>
  <c r="AX339" i="51"/>
  <c r="AE300" i="51"/>
  <c r="AG300" i="51"/>
  <c r="AI300" i="51"/>
  <c r="AK300" i="51"/>
  <c r="AM323" i="51"/>
  <c r="CW262" i="51"/>
  <c r="AQ410" i="51"/>
  <c r="V414" i="51" s="1"/>
  <c r="AR86" i="51"/>
  <c r="AR145" i="51"/>
  <c r="AQ27" i="51"/>
  <c r="V33" i="51" s="1"/>
  <c r="CE27" i="51"/>
  <c r="DA30" i="51"/>
  <c r="DA28" i="51"/>
  <c r="BK27" i="51"/>
  <c r="AQ19" i="51"/>
  <c r="V26" i="51" s="1"/>
  <c r="BK86" i="51"/>
  <c r="DA60" i="51"/>
  <c r="AQ58" i="51"/>
  <c r="CE54" i="51"/>
  <c r="DA315" i="51"/>
  <c r="AQ313" i="51"/>
  <c r="DA286" i="51"/>
  <c r="BK285" i="51"/>
  <c r="AC268" i="51"/>
  <c r="BK258" i="51"/>
  <c r="BK257" i="51" s="1"/>
  <c r="AQ247" i="51"/>
  <c r="DA230" i="51"/>
  <c r="BK229" i="51"/>
  <c r="DA220" i="51"/>
  <c r="AQ217" i="51"/>
  <c r="V218" i="51" s="1"/>
  <c r="DA212" i="51"/>
  <c r="AQ211" i="51"/>
  <c r="DA198" i="51"/>
  <c r="BK197" i="51"/>
  <c r="BK178" i="51"/>
  <c r="AQ152" i="51"/>
  <c r="V154" i="51" s="1"/>
  <c r="DA153" i="51"/>
  <c r="AQ360" i="51"/>
  <c r="V362" i="51" s="1"/>
  <c r="AQ74" i="51"/>
  <c r="V75" i="51" s="1"/>
  <c r="DA70" i="51"/>
  <c r="DA55" i="51"/>
  <c r="AT171" i="51"/>
  <c r="BR312" i="51"/>
  <c r="BP339" i="51"/>
  <c r="AZ353" i="51"/>
  <c r="BF353" i="51"/>
  <c r="BG353" i="51"/>
  <c r="BO383" i="51"/>
  <c r="AI373" i="51"/>
  <c r="CM171" i="51"/>
  <c r="BK139" i="51"/>
  <c r="BN138" i="51"/>
  <c r="AD11" i="51"/>
  <c r="AD10" i="51" s="1"/>
  <c r="AR74" i="51"/>
  <c r="AR282" i="51"/>
  <c r="AR221" i="51"/>
  <c r="AR205" i="51"/>
  <c r="BK313" i="51"/>
  <c r="BK312" i="51" s="1"/>
  <c r="BK282" i="51"/>
  <c r="BK184" i="51"/>
  <c r="CY184" i="51"/>
  <c r="CX96" i="51"/>
  <c r="AQ77" i="51"/>
  <c r="V78" i="51" s="1"/>
  <c r="DA78" i="51"/>
  <c r="DA77" i="51" s="1"/>
  <c r="BB162" i="51"/>
  <c r="BG312" i="51"/>
  <c r="BP353" i="51"/>
  <c r="AE364" i="51"/>
  <c r="AI364" i="51"/>
  <c r="AK364" i="51"/>
  <c r="AA373" i="51"/>
  <c r="Y373" i="51"/>
  <c r="AE373" i="51"/>
  <c r="AK373" i="51"/>
  <c r="CG233" i="51"/>
  <c r="CG240" i="51"/>
  <c r="CX138" i="51"/>
  <c r="CO171" i="51"/>
  <c r="CF241" i="51"/>
  <c r="CF189" i="51"/>
  <c r="CF163" i="51"/>
  <c r="AF36" i="51"/>
  <c r="AD36" i="51"/>
  <c r="AB36" i="51"/>
  <c r="Z36" i="51"/>
  <c r="AS373" i="51"/>
  <c r="AU373" i="51"/>
  <c r="BI373" i="51"/>
  <c r="AJ81" i="51"/>
  <c r="AK81" i="51"/>
  <c r="AN81" i="51"/>
  <c r="Y96" i="51"/>
  <c r="AG96" i="51"/>
  <c r="AI96" i="51"/>
  <c r="AK96" i="51"/>
  <c r="AA110" i="51"/>
  <c r="AG110" i="51"/>
  <c r="AJ151" i="51"/>
  <c r="AG240" i="51"/>
  <c r="AI240" i="51"/>
  <c r="Y262" i="51"/>
  <c r="AA262" i="51"/>
  <c r="AC262" i="51"/>
  <c r="AE262" i="51"/>
  <c r="AG262" i="51"/>
  <c r="AI262" i="51"/>
  <c r="AK262" i="51"/>
  <c r="AM262" i="51"/>
  <c r="AO262" i="51"/>
  <c r="CY214" i="51"/>
  <c r="CT300" i="51"/>
  <c r="CQ312" i="51"/>
  <c r="Z11" i="51"/>
  <c r="Z10" i="51" s="1"/>
  <c r="AS262" i="51"/>
  <c r="AU262" i="51"/>
  <c r="BH262" i="51"/>
  <c r="BI262" i="51"/>
  <c r="AY262" i="51"/>
  <c r="BX268" i="51"/>
  <c r="BJ268" i="51"/>
  <c r="AX281" i="51"/>
  <c r="BE281" i="51"/>
  <c r="CG339" i="51"/>
  <c r="CG353" i="51"/>
  <c r="CG373" i="51"/>
  <c r="CX11" i="51"/>
  <c r="CX10" i="51" s="1"/>
  <c r="DA29" i="51"/>
  <c r="DA23" i="51"/>
  <c r="AC373" i="51"/>
  <c r="BF262" i="51"/>
  <c r="CZ301" i="51"/>
  <c r="AE240" i="51"/>
  <c r="BX262" i="51"/>
  <c r="BX171" i="51"/>
  <c r="CB138" i="51"/>
  <c r="CR96" i="51"/>
  <c r="CZ263" i="51"/>
  <c r="CZ262" i="51" s="1"/>
  <c r="CE226" i="51"/>
  <c r="BY96" i="51"/>
  <c r="BW312" i="51"/>
  <c r="AV383" i="51"/>
  <c r="AV138" i="51"/>
  <c r="AW138" i="51"/>
  <c r="BV262" i="51"/>
  <c r="BV171" i="51"/>
  <c r="BP233" i="51"/>
  <c r="CY211" i="51"/>
  <c r="CT262" i="51"/>
  <c r="CE374" i="51"/>
  <c r="CE373" i="51" s="1"/>
  <c r="AU138" i="51"/>
  <c r="BC262" i="51"/>
  <c r="AU353" i="51"/>
  <c r="AI339" i="51"/>
  <c r="BR162" i="51"/>
  <c r="CE211" i="51"/>
  <c r="CE159" i="51"/>
  <c r="CE152" i="51"/>
  <c r="CE131" i="51"/>
  <c r="CC353" i="51"/>
  <c r="BS177" i="51"/>
  <c r="BI353" i="51"/>
  <c r="BP188" i="51"/>
  <c r="CJ268" i="51"/>
  <c r="CJ233" i="51"/>
  <c r="CJ177" i="51"/>
  <c r="CJ138" i="51"/>
  <c r="CX177" i="51"/>
  <c r="CT138" i="51"/>
  <c r="CQ177" i="51"/>
  <c r="CQ162" i="51"/>
  <c r="CP138" i="51"/>
  <c r="CN312" i="51"/>
  <c r="CZ308" i="51"/>
  <c r="CF229" i="51"/>
  <c r="CE370" i="51"/>
  <c r="CC383" i="51"/>
  <c r="BY383" i="51"/>
  <c r="BU383" i="51"/>
  <c r="CE335" i="51"/>
  <c r="CE201" i="51"/>
  <c r="CO268" i="51"/>
  <c r="CE247" i="51"/>
  <c r="CD177" i="51"/>
  <c r="CA138" i="51"/>
  <c r="BY323" i="51"/>
  <c r="BS138" i="51"/>
  <c r="BQ262" i="51"/>
  <c r="BQ138" i="51"/>
  <c r="BO262" i="51"/>
  <c r="AR69" i="51"/>
  <c r="AR64" i="51"/>
  <c r="AR58" i="51"/>
  <c r="AR54" i="51"/>
  <c r="AR37" i="51"/>
  <c r="AR217" i="51"/>
  <c r="AR214" i="51"/>
  <c r="AR197" i="51"/>
  <c r="AR192" i="51"/>
  <c r="AT81" i="51"/>
  <c r="AW81" i="51"/>
  <c r="CH171" i="51"/>
  <c r="CY217" i="51"/>
  <c r="CX300" i="51"/>
  <c r="CV262" i="51"/>
  <c r="CV138" i="51"/>
  <c r="CV96" i="51"/>
  <c r="CU268" i="51"/>
  <c r="CU233" i="51"/>
  <c r="CT312" i="51"/>
  <c r="CS138" i="51"/>
  <c r="CQ268" i="51"/>
  <c r="CQ138" i="51"/>
  <c r="CP312" i="51"/>
  <c r="CP300" i="51"/>
  <c r="CN138" i="51"/>
  <c r="BM11" i="51"/>
  <c r="BM10" i="51" s="1"/>
  <c r="BI81" i="51"/>
  <c r="DA109" i="51"/>
  <c r="DA108" i="51" s="1"/>
  <c r="AR27" i="51"/>
  <c r="AU312" i="51"/>
  <c r="BH312" i="51"/>
  <c r="DA232" i="51"/>
  <c r="BK226" i="51"/>
  <c r="DA209" i="51"/>
  <c r="BS11" i="51"/>
  <c r="BS10" i="51" s="1"/>
  <c r="BZ353" i="51"/>
  <c r="BN262" i="51"/>
  <c r="BN171" i="51"/>
  <c r="BP262" i="51"/>
  <c r="BP171" i="51"/>
  <c r="BT262" i="51"/>
  <c r="BT171" i="51"/>
  <c r="BZ177" i="51"/>
  <c r="CB177" i="51"/>
  <c r="CN300" i="51"/>
  <c r="CF217" i="51"/>
  <c r="BR262" i="51"/>
  <c r="BR171" i="51"/>
  <c r="BV138" i="51"/>
  <c r="BZ262" i="51"/>
  <c r="BZ171" i="51"/>
  <c r="CB262" i="51"/>
  <c r="CB171" i="51"/>
  <c r="BP240" i="51"/>
  <c r="BR233" i="51"/>
  <c r="CE205" i="51"/>
  <c r="BG262" i="51"/>
  <c r="AV353" i="51"/>
  <c r="AD353" i="51"/>
  <c r="AJ353" i="51"/>
  <c r="BP162" i="51"/>
  <c r="BT162" i="51"/>
  <c r="BV177" i="51"/>
  <c r="BX177" i="51"/>
  <c r="BZ138" i="51"/>
  <c r="CH151" i="51"/>
  <c r="BT233" i="51"/>
  <c r="CY313" i="51"/>
  <c r="CY312" i="51" s="1"/>
  <c r="CY201" i="51"/>
  <c r="CS110" i="51"/>
  <c r="CQ281" i="51"/>
  <c r="CM268" i="51"/>
  <c r="CK162" i="51"/>
  <c r="CD233" i="51"/>
  <c r="BY353" i="51"/>
  <c r="BS162" i="51"/>
  <c r="BQ300" i="51"/>
  <c r="BO300" i="51"/>
  <c r="CH240" i="51"/>
  <c r="CJ96" i="51"/>
  <c r="CV300" i="51"/>
  <c r="CV177" i="51"/>
  <c r="CT177" i="51"/>
  <c r="CR138" i="51"/>
  <c r="CQ171" i="51"/>
  <c r="CP96" i="51"/>
  <c r="CO312" i="51"/>
  <c r="CO281" i="51"/>
  <c r="CO177" i="51"/>
  <c r="CO162" i="51"/>
  <c r="CN96" i="51"/>
  <c r="CM312" i="51"/>
  <c r="CM281" i="51"/>
  <c r="CM177" i="51"/>
  <c r="CM162" i="51"/>
  <c r="CL262" i="51"/>
  <c r="CL233" i="51"/>
  <c r="CK151" i="51"/>
  <c r="CZ189" i="51"/>
  <c r="CZ184" i="51"/>
  <c r="CE271" i="51"/>
  <c r="CD268" i="51"/>
  <c r="BY171" i="51"/>
  <c r="BU262" i="51"/>
  <c r="BV233" i="51"/>
  <c r="CY282" i="51"/>
  <c r="CY254" i="51"/>
  <c r="CY152" i="51"/>
  <c r="CX262" i="51"/>
  <c r="CX171" i="51"/>
  <c r="CV312" i="51"/>
  <c r="CR312" i="51"/>
  <c r="CR300" i="51"/>
  <c r="CO138" i="51"/>
  <c r="CM138" i="51"/>
  <c r="CL177" i="51"/>
  <c r="CK240" i="51"/>
  <c r="CZ285" i="51"/>
  <c r="CZ251" i="51"/>
  <c r="CZ174" i="51"/>
  <c r="CZ171" i="51" s="1"/>
  <c r="CF254" i="51"/>
  <c r="CE251" i="51"/>
  <c r="CE217" i="51"/>
  <c r="BW268" i="51"/>
  <c r="BU138" i="51"/>
  <c r="AR12" i="51"/>
  <c r="BK301" i="51"/>
  <c r="AR308" i="51"/>
  <c r="BE262" i="51"/>
  <c r="BJ312" i="51"/>
  <c r="BM312" i="51"/>
  <c r="CB312" i="51"/>
  <c r="BB383" i="51"/>
  <c r="BN188" i="51"/>
  <c r="BR188" i="51"/>
  <c r="BN162" i="51"/>
  <c r="BP177" i="51"/>
  <c r="BR177" i="51"/>
  <c r="BT177" i="51"/>
  <c r="CB233" i="51"/>
  <c r="CW188" i="51"/>
  <c r="CT96" i="51"/>
  <c r="CS268" i="51"/>
  <c r="AR241" i="51"/>
  <c r="AR346" i="51"/>
  <c r="AR330" i="51"/>
  <c r="AR410" i="51"/>
  <c r="AR384" i="51"/>
  <c r="AR374" i="51"/>
  <c r="AR365" i="51"/>
  <c r="BK263" i="51"/>
  <c r="BK262" i="51" s="1"/>
  <c r="DA250" i="51"/>
  <c r="BT312" i="51"/>
  <c r="BN312" i="51"/>
  <c r="AT353" i="51"/>
  <c r="AY353" i="51"/>
  <c r="BE353" i="51"/>
  <c r="AE353" i="51"/>
  <c r="AK353" i="51"/>
  <c r="CH177" i="51"/>
  <c r="BR240" i="51"/>
  <c r="BX188" i="51"/>
  <c r="CW268" i="51"/>
  <c r="AR301" i="51"/>
  <c r="AR295" i="51"/>
  <c r="AR294" i="51" s="1"/>
  <c r="AR152" i="51"/>
  <c r="AR139" i="51"/>
  <c r="AR111" i="51"/>
  <c r="AR101" i="51"/>
  <c r="AR97" i="51"/>
  <c r="AR360" i="51"/>
  <c r="CE69" i="51"/>
  <c r="DA66" i="51"/>
  <c r="BK42" i="51"/>
  <c r="AS312" i="51"/>
  <c r="AW353" i="51"/>
  <c r="BJ353" i="51"/>
  <c r="BA383" i="51"/>
  <c r="BN177" i="51"/>
  <c r="CY174" i="51"/>
  <c r="CY171" i="51" s="1"/>
  <c r="CF192" i="51"/>
  <c r="CF54" i="51"/>
  <c r="BU339" i="51"/>
  <c r="BS240" i="51"/>
  <c r="CS233" i="51"/>
  <c r="CP162" i="51"/>
  <c r="CL268" i="51"/>
  <c r="CK281" i="51"/>
  <c r="BT240" i="51"/>
  <c r="BX233" i="51"/>
  <c r="BZ188" i="51"/>
  <c r="CB240" i="51"/>
  <c r="CJ300" i="51"/>
  <c r="CY271" i="51"/>
  <c r="CY247" i="51"/>
  <c r="CY229" i="51"/>
  <c r="CU312" i="51"/>
  <c r="CU281" i="51"/>
  <c r="CU177" i="51"/>
  <c r="CU162" i="51"/>
  <c r="CS312" i="51"/>
  <c r="CS281" i="51"/>
  <c r="CS177" i="51"/>
  <c r="CS162" i="51"/>
  <c r="CR262" i="51"/>
  <c r="CP262" i="51"/>
  <c r="CN262" i="51"/>
  <c r="CL151" i="51"/>
  <c r="CL138" i="51"/>
  <c r="CK110" i="51"/>
  <c r="CZ295" i="51"/>
  <c r="CZ294" i="51" s="1"/>
  <c r="CZ131" i="51"/>
  <c r="CF354" i="51"/>
  <c r="CH262" i="51"/>
  <c r="BN233" i="51"/>
  <c r="BV188" i="51"/>
  <c r="BZ233" i="51"/>
  <c r="CJ171" i="51"/>
  <c r="CY241" i="51"/>
  <c r="CY233" i="51"/>
  <c r="CY226" i="51"/>
  <c r="CY192" i="51"/>
  <c r="CX312" i="51"/>
  <c r="CW312" i="51"/>
  <c r="CW281" i="51"/>
  <c r="CW177" i="51"/>
  <c r="CW162" i="51"/>
  <c r="CV162" i="51"/>
  <c r="CU262" i="51"/>
  <c r="CS262" i="51"/>
  <c r="CS171" i="51"/>
  <c r="CL312" i="51"/>
  <c r="CK171" i="51"/>
  <c r="CK138" i="51"/>
  <c r="BU323" i="51"/>
  <c r="CZ313" i="51"/>
  <c r="CZ312" i="51" s="1"/>
  <c r="CZ271" i="51"/>
  <c r="CF365" i="51"/>
  <c r="CF251" i="51"/>
  <c r="CF226" i="51"/>
  <c r="CF214" i="51"/>
  <c r="CF360" i="51"/>
  <c r="CF313" i="51"/>
  <c r="CF312" i="51" s="1"/>
  <c r="CF301" i="51"/>
  <c r="CE282" i="51"/>
  <c r="CC233" i="51"/>
  <c r="CC162" i="51"/>
  <c r="CC96" i="51"/>
  <c r="CA281" i="51"/>
  <c r="CA177" i="51"/>
  <c r="CA151" i="51"/>
  <c r="BY268" i="51"/>
  <c r="BY233" i="51"/>
  <c r="BY138" i="51"/>
  <c r="BW353" i="51"/>
  <c r="BW281" i="51"/>
  <c r="BW177" i="51"/>
  <c r="BW162" i="51"/>
  <c r="BU353" i="51"/>
  <c r="BS300" i="51"/>
  <c r="BS171" i="51"/>
  <c r="BS110" i="51"/>
  <c r="BQ312" i="51"/>
  <c r="BQ171" i="51"/>
  <c r="BQ96" i="51"/>
  <c r="BO312" i="51"/>
  <c r="BO171" i="51"/>
  <c r="CF404" i="51"/>
  <c r="CD323" i="51"/>
  <c r="CC323" i="51"/>
  <c r="CC281" i="51"/>
  <c r="CA162" i="51"/>
  <c r="CZ350" i="51"/>
  <c r="CZ335" i="51"/>
  <c r="CZ258" i="51"/>
  <c r="CZ257" i="51" s="1"/>
  <c r="CZ211" i="51"/>
  <c r="CZ159" i="51"/>
  <c r="CZ152" i="51"/>
  <c r="CZ111" i="51"/>
  <c r="CF247" i="51"/>
  <c r="CF131" i="51"/>
  <c r="CF370" i="51"/>
  <c r="CC373" i="51"/>
  <c r="BY373" i="51"/>
  <c r="BU373" i="51"/>
  <c r="BQ373" i="51"/>
  <c r="CE285" i="51"/>
  <c r="CE263" i="51"/>
  <c r="CE262" i="51" s="1"/>
  <c r="CE174" i="51"/>
  <c r="CE171" i="51" s="1"/>
  <c r="CD339" i="51"/>
  <c r="CC339" i="51"/>
  <c r="CC138" i="51"/>
  <c r="CA268" i="51"/>
  <c r="CA233" i="51"/>
  <c r="BY110" i="51"/>
  <c r="BW323" i="51"/>
  <c r="BW233" i="51"/>
  <c r="BW171" i="51"/>
  <c r="BW138" i="51"/>
  <c r="BU300" i="51"/>
  <c r="BS353" i="51"/>
  <c r="BS151" i="51"/>
  <c r="BQ339" i="51"/>
  <c r="BO339" i="51"/>
  <c r="BO138" i="51"/>
  <c r="V270" i="51"/>
  <c r="V267" i="51"/>
  <c r="AX171" i="51"/>
  <c r="BA262" i="51"/>
  <c r="BA353" i="51"/>
  <c r="AR407" i="51"/>
  <c r="V246" i="51"/>
  <c r="BJ81" i="51"/>
  <c r="AX262" i="51"/>
  <c r="AQ79" i="51"/>
  <c r="AV171" i="51"/>
  <c r="BD262" i="51"/>
  <c r="AX353" i="51"/>
  <c r="BC353" i="51"/>
  <c r="BP383" i="51"/>
  <c r="BI312" i="51"/>
  <c r="BV312" i="51"/>
  <c r="BN353" i="51"/>
  <c r="BV162" i="51"/>
  <c r="BX162" i="51"/>
  <c r="BZ162" i="51"/>
  <c r="CB162" i="51"/>
  <c r="CH138" i="51"/>
  <c r="BN240" i="51"/>
  <c r="BZ240" i="51"/>
  <c r="CH233" i="51"/>
  <c r="CJ262" i="51"/>
  <c r="CJ162" i="51"/>
  <c r="CY308" i="51"/>
  <c r="CY285" i="51"/>
  <c r="CY275" i="51"/>
  <c r="CY197" i="51"/>
  <c r="CY139" i="51"/>
  <c r="CV171" i="51"/>
  <c r="CU188" i="51"/>
  <c r="CT171" i="51"/>
  <c r="CS188" i="51"/>
  <c r="BN110" i="51"/>
  <c r="BP110" i="51"/>
  <c r="BR110" i="51"/>
  <c r="BT110" i="51"/>
  <c r="BV110" i="51"/>
  <c r="BX110" i="51"/>
  <c r="BZ110" i="51"/>
  <c r="CB110" i="51"/>
  <c r="BV240" i="51"/>
  <c r="CJ312" i="51"/>
  <c r="CW233" i="51"/>
  <c r="CR171" i="51"/>
  <c r="CQ188" i="51"/>
  <c r="CP171" i="51"/>
  <c r="CO188" i="51"/>
  <c r="CN171" i="51"/>
  <c r="CM188" i="51"/>
  <c r="CB353" i="51"/>
  <c r="AZ383" i="51"/>
  <c r="AD312" i="51"/>
  <c r="BN151" i="51"/>
  <c r="BP151" i="51"/>
  <c r="BR151" i="51"/>
  <c r="BT151" i="51"/>
  <c r="BV151" i="51"/>
  <c r="BX151" i="51"/>
  <c r="BZ151" i="51"/>
  <c r="CB151" i="51"/>
  <c r="CH110" i="51"/>
  <c r="BX240" i="51"/>
  <c r="CY295" i="51"/>
  <c r="CY294" i="51" s="1"/>
  <c r="CY205" i="51"/>
  <c r="CY97" i="51"/>
  <c r="CQ233" i="51"/>
  <c r="CO233" i="51"/>
  <c r="CM233" i="51"/>
  <c r="CY163" i="51"/>
  <c r="CY162" i="51" s="1"/>
  <c r="CY131" i="51"/>
  <c r="CX151" i="51"/>
  <c r="CW151" i="51"/>
  <c r="CW138" i="51"/>
  <c r="CU300" i="51"/>
  <c r="CU151" i="51"/>
  <c r="CU138" i="51"/>
  <c r="CT151" i="51"/>
  <c r="CS151" i="51"/>
  <c r="CS96" i="51"/>
  <c r="CR151" i="51"/>
  <c r="CQ151" i="51"/>
  <c r="CO300" i="51"/>
  <c r="CO151" i="51"/>
  <c r="CN151" i="51"/>
  <c r="CM151" i="51"/>
  <c r="CZ354" i="51"/>
  <c r="CF201" i="51"/>
  <c r="CF97" i="51"/>
  <c r="CY178" i="51"/>
  <c r="CX268" i="51"/>
  <c r="CX233" i="51"/>
  <c r="CW110" i="51"/>
  <c r="CV268" i="51"/>
  <c r="CV233" i="51"/>
  <c r="CU110" i="51"/>
  <c r="CT268" i="51"/>
  <c r="CT233" i="51"/>
  <c r="CR268" i="51"/>
  <c r="CR233" i="51"/>
  <c r="CQ110" i="51"/>
  <c r="CP268" i="51"/>
  <c r="CP233" i="51"/>
  <c r="CO110" i="51"/>
  <c r="CN268" i="51"/>
  <c r="CN233" i="51"/>
  <c r="CM110" i="51"/>
  <c r="CL188" i="51"/>
  <c r="CZ145" i="51"/>
  <c r="CE101" i="51"/>
  <c r="BW188" i="51"/>
  <c r="CY159" i="51"/>
  <c r="CY145" i="51"/>
  <c r="CY189" i="51"/>
  <c r="CX110" i="51"/>
  <c r="CW240" i="51"/>
  <c r="CW96" i="51"/>
  <c r="CU240" i="51"/>
  <c r="CT110" i="51"/>
  <c r="CS240" i="51"/>
  <c r="CR177" i="51"/>
  <c r="CR110" i="51"/>
  <c r="CQ262" i="51"/>
  <c r="CQ240" i="51"/>
  <c r="CQ96" i="51"/>
  <c r="CP177" i="51"/>
  <c r="CO262" i="51"/>
  <c r="CO240" i="51"/>
  <c r="CN177" i="51"/>
  <c r="CN110" i="51"/>
  <c r="CM262" i="51"/>
  <c r="CM240" i="51"/>
  <c r="CM96" i="51"/>
  <c r="CZ178" i="51"/>
  <c r="CZ101" i="51"/>
  <c r="CZ86" i="51"/>
  <c r="CF197" i="51"/>
  <c r="CF174" i="51"/>
  <c r="CF171" i="51" s="1"/>
  <c r="CF139" i="51"/>
  <c r="CL240" i="51"/>
  <c r="CL96" i="51"/>
  <c r="CK312" i="51"/>
  <c r="CK233" i="51"/>
  <c r="CZ346" i="51"/>
  <c r="CZ330" i="51"/>
  <c r="CZ229" i="51"/>
  <c r="CZ221" i="51"/>
  <c r="CZ197" i="51"/>
  <c r="CF258" i="51"/>
  <c r="CF257" i="51" s="1"/>
  <c r="CF221" i="51"/>
  <c r="CF205" i="51"/>
  <c r="CF145" i="51"/>
  <c r="CF69" i="51"/>
  <c r="CF49" i="51"/>
  <c r="CF271" i="51"/>
  <c r="CE178" i="51"/>
  <c r="CA240" i="51"/>
  <c r="BS281" i="51"/>
  <c r="CL281" i="51"/>
  <c r="CL162" i="51"/>
  <c r="CK268" i="51"/>
  <c r="CK177" i="51"/>
  <c r="CZ360" i="51"/>
  <c r="CZ282" i="51"/>
  <c r="CZ120" i="51"/>
  <c r="CF184" i="51"/>
  <c r="CF152" i="51"/>
  <c r="CF74" i="51"/>
  <c r="CF73" i="51" s="1"/>
  <c r="CE410" i="51"/>
  <c r="CE275" i="51"/>
  <c r="CE111" i="51"/>
  <c r="CD188" i="51"/>
  <c r="BY300" i="51"/>
  <c r="CL110" i="51"/>
  <c r="CK96" i="51"/>
  <c r="CZ340" i="51"/>
  <c r="CZ324" i="51"/>
  <c r="CZ275" i="51"/>
  <c r="CZ247" i="51"/>
  <c r="CZ241" i="51"/>
  <c r="CZ214" i="51"/>
  <c r="CZ192" i="51"/>
  <c r="CF178" i="51"/>
  <c r="CF64" i="51"/>
  <c r="CF275" i="51"/>
  <c r="CE184" i="51"/>
  <c r="CA110" i="51"/>
  <c r="CF335" i="51"/>
  <c r="CF285" i="51"/>
  <c r="CF263" i="51"/>
  <c r="CF262" i="51" s="1"/>
  <c r="CE258" i="51"/>
  <c r="CE257" i="51" s="1"/>
  <c r="CE241" i="51"/>
  <c r="CE221" i="51"/>
  <c r="CE145" i="51"/>
  <c r="CD300" i="51"/>
  <c r="CD171" i="51"/>
  <c r="CD110" i="51"/>
  <c r="CC312" i="51"/>
  <c r="CC268" i="51"/>
  <c r="CC151" i="51"/>
  <c r="CA312" i="51"/>
  <c r="CA262" i="51"/>
  <c r="BY339" i="51"/>
  <c r="BY262" i="51"/>
  <c r="BW151" i="51"/>
  <c r="BU240" i="51"/>
  <c r="BU171" i="51"/>
  <c r="BU110" i="51"/>
  <c r="BU96" i="51"/>
  <c r="BQ268" i="51"/>
  <c r="BQ233" i="51"/>
  <c r="BQ177" i="51"/>
  <c r="BO353" i="51"/>
  <c r="BO268" i="51"/>
  <c r="BO233" i="51"/>
  <c r="BO177" i="51"/>
  <c r="CF282" i="51"/>
  <c r="CD373" i="51"/>
  <c r="CA373" i="51"/>
  <c r="BW373" i="51"/>
  <c r="BS373" i="51"/>
  <c r="CE346" i="51"/>
  <c r="CE313" i="51"/>
  <c r="CE312" i="51" s="1"/>
  <c r="CE301" i="51"/>
  <c r="CE254" i="51"/>
  <c r="CE229" i="51"/>
  <c r="CE214" i="51"/>
  <c r="CE163" i="51"/>
  <c r="CE162" i="51" s="1"/>
  <c r="CD353" i="51"/>
  <c r="CD281" i="51"/>
  <c r="CD151" i="51"/>
  <c r="CC240" i="51"/>
  <c r="CC171" i="51"/>
  <c r="CA323" i="51"/>
  <c r="CA171" i="51"/>
  <c r="BY312" i="51"/>
  <c r="BY151" i="51"/>
  <c r="BW339" i="51"/>
  <c r="BW300" i="51"/>
  <c r="BW262" i="51"/>
  <c r="BW110" i="51"/>
  <c r="BU312" i="51"/>
  <c r="BU268" i="51"/>
  <c r="BU177" i="51"/>
  <c r="BU151" i="51"/>
  <c r="BS339" i="51"/>
  <c r="BS312" i="51"/>
  <c r="BS233" i="51"/>
  <c r="BS96" i="51"/>
  <c r="BQ323" i="51"/>
  <c r="BQ151" i="51"/>
  <c r="BO151" i="51"/>
  <c r="CF346" i="51"/>
  <c r="CF330" i="51"/>
  <c r="CF324" i="51"/>
  <c r="CF410" i="51"/>
  <c r="CD383" i="51"/>
  <c r="CA383" i="51"/>
  <c r="BW383" i="51"/>
  <c r="BS383" i="51"/>
  <c r="CC300" i="51"/>
  <c r="CA339" i="51"/>
  <c r="CA300" i="51"/>
  <c r="CA96" i="51"/>
  <c r="BY162" i="51"/>
  <c r="BW240" i="51"/>
  <c r="BU281" i="51"/>
  <c r="BU233" i="51"/>
  <c r="BU162" i="51"/>
  <c r="BS268" i="51"/>
  <c r="BQ162" i="51"/>
  <c r="BO162" i="51"/>
  <c r="AQ288" i="51"/>
  <c r="AQ136" i="51"/>
  <c r="CH188" i="51"/>
  <c r="CJ151" i="51"/>
  <c r="CY263" i="51"/>
  <c r="CY262" i="51" s="1"/>
  <c r="CY251" i="51"/>
  <c r="CV151" i="51"/>
  <c r="CU171" i="51"/>
  <c r="CU96" i="51"/>
  <c r="CN281" i="51"/>
  <c r="CN240" i="51"/>
  <c r="CJ188" i="51"/>
  <c r="CX281" i="51"/>
  <c r="CX240" i="51"/>
  <c r="CV188" i="51"/>
  <c r="CT281" i="51"/>
  <c r="CT240" i="51"/>
  <c r="CP188" i="51"/>
  <c r="CE354" i="51"/>
  <c r="CY111" i="51"/>
  <c r="CW171" i="51"/>
  <c r="CR281" i="51"/>
  <c r="CR240" i="51"/>
  <c r="CH162" i="51"/>
  <c r="CJ281" i="51"/>
  <c r="CJ240" i="51"/>
  <c r="CJ110" i="51"/>
  <c r="CY258" i="51"/>
  <c r="CY257" i="51" s="1"/>
  <c r="CY221" i="51"/>
  <c r="CY120" i="51"/>
  <c r="CX188" i="51"/>
  <c r="CX162" i="51"/>
  <c r="CW300" i="51"/>
  <c r="CV281" i="51"/>
  <c r="CV240" i="51"/>
  <c r="CV110" i="51"/>
  <c r="CT188" i="51"/>
  <c r="CT162" i="51"/>
  <c r="CS300" i="51"/>
  <c r="CK188" i="51"/>
  <c r="CP151" i="51"/>
  <c r="CO96" i="51"/>
  <c r="CK262" i="51"/>
  <c r="CZ254" i="51"/>
  <c r="CZ226" i="51"/>
  <c r="CZ205" i="51"/>
  <c r="CZ97" i="51"/>
  <c r="CF111" i="51"/>
  <c r="CL171" i="51"/>
  <c r="CZ139" i="51"/>
  <c r="CR188" i="51"/>
  <c r="CR162" i="51"/>
  <c r="CQ300" i="51"/>
  <c r="CP281" i="51"/>
  <c r="CP240" i="51"/>
  <c r="CP110" i="51"/>
  <c r="CN188" i="51"/>
  <c r="CN162" i="51"/>
  <c r="CM300" i="51"/>
  <c r="CL300" i="51"/>
  <c r="CZ217" i="51"/>
  <c r="CZ201" i="51"/>
  <c r="CF58" i="51"/>
  <c r="CF211" i="51"/>
  <c r="CF101" i="51"/>
  <c r="CF159" i="51"/>
  <c r="CF120" i="51"/>
  <c r="CF42" i="51"/>
  <c r="CF350" i="51"/>
  <c r="CF308" i="51"/>
  <c r="CF295" i="51"/>
  <c r="CF294" i="51" s="1"/>
  <c r="CF384" i="51"/>
  <c r="BU188" i="51"/>
  <c r="CF340" i="51"/>
  <c r="CE384" i="51"/>
  <c r="CE233" i="51"/>
  <c r="CE120" i="51"/>
  <c r="CF374" i="51"/>
  <c r="CF373" i="51" s="1"/>
  <c r="CE340" i="51"/>
  <c r="CE308" i="51"/>
  <c r="CE197" i="51"/>
  <c r="CE139" i="51"/>
  <c r="CD162" i="51"/>
  <c r="CD96" i="51"/>
  <c r="CA188" i="51"/>
  <c r="BY281" i="51"/>
  <c r="BY240" i="51"/>
  <c r="BW96" i="51"/>
  <c r="BS323" i="51"/>
  <c r="BQ353" i="51"/>
  <c r="BQ281" i="51"/>
  <c r="BQ240" i="51"/>
  <c r="BO281" i="51"/>
  <c r="BO240" i="51"/>
  <c r="BO110" i="51"/>
  <c r="CD240" i="51"/>
  <c r="CD138" i="51"/>
  <c r="CC188" i="51"/>
  <c r="CC177" i="51"/>
  <c r="BY188" i="51"/>
  <c r="BS262" i="51"/>
  <c r="BQ188" i="51"/>
  <c r="BO188" i="51"/>
  <c r="CE192" i="51"/>
  <c r="BS188" i="51"/>
  <c r="DA291" i="51" l="1"/>
  <c r="DA290" i="51" s="1"/>
  <c r="AR131" i="51"/>
  <c r="BL159" i="51"/>
  <c r="BL151" i="51" s="1"/>
  <c r="AQ205" i="51"/>
  <c r="V210" i="51" s="1"/>
  <c r="DA83" i="51"/>
  <c r="DA82" i="51" s="1"/>
  <c r="DB250" i="51"/>
  <c r="DB247" i="51" s="1"/>
  <c r="AQ354" i="51"/>
  <c r="V358" i="51" s="1"/>
  <c r="DA382" i="51"/>
  <c r="DA381" i="51" s="1"/>
  <c r="AQ275" i="51"/>
  <c r="V277" i="51" s="1"/>
  <c r="BL73" i="51"/>
  <c r="DB321" i="51"/>
  <c r="DB320" i="51" s="1"/>
  <c r="DB319" i="51" s="1"/>
  <c r="DA164" i="51"/>
  <c r="DA163" i="51" s="1"/>
  <c r="DA162" i="51" s="1"/>
  <c r="DA280" i="51"/>
  <c r="DA279" i="51" s="1"/>
  <c r="DA93" i="51"/>
  <c r="DA86" i="51" s="1"/>
  <c r="DB80" i="51"/>
  <c r="DB79" i="51" s="1"/>
  <c r="DA325" i="51"/>
  <c r="DA324" i="51" s="1"/>
  <c r="V280" i="51"/>
  <c r="DA200" i="51"/>
  <c r="DA197" i="51" s="1"/>
  <c r="DA202" i="51"/>
  <c r="DA201" i="51" s="1"/>
  <c r="BT363" i="51"/>
  <c r="AR201" i="51"/>
  <c r="AR188" i="51" s="1"/>
  <c r="AR285" i="51"/>
  <c r="AR281" i="51" s="1"/>
  <c r="DB237" i="51"/>
  <c r="DB236" i="51" s="1"/>
  <c r="DB233" i="51" s="1"/>
  <c r="DA303" i="51"/>
  <c r="DA301" i="51" s="1"/>
  <c r="BL97" i="51"/>
  <c r="BL96" i="51" s="1"/>
  <c r="DA296" i="51"/>
  <c r="DA349" i="51"/>
  <c r="DA346" i="51" s="1"/>
  <c r="DB251" i="51"/>
  <c r="DB83" i="51"/>
  <c r="DB82" i="51" s="1"/>
  <c r="CY301" i="51"/>
  <c r="CY300" i="51" s="1"/>
  <c r="AO322" i="51"/>
  <c r="BK159" i="51"/>
  <c r="BK151" i="51" s="1"/>
  <c r="AQ221" i="51"/>
  <c r="V224" i="51" s="1"/>
  <c r="AQ163" i="51"/>
  <c r="V164" i="51" s="1"/>
  <c r="DB99" i="51"/>
  <c r="DB97" i="51" s="1"/>
  <c r="DA272" i="51"/>
  <c r="DA271" i="51" s="1"/>
  <c r="DB211" i="51"/>
  <c r="DA150" i="51"/>
  <c r="DA145" i="51" s="1"/>
  <c r="DA270" i="51"/>
  <c r="DA269" i="51" s="1"/>
  <c r="DA366" i="51"/>
  <c r="DA365" i="51" s="1"/>
  <c r="DB164" i="51"/>
  <c r="DB163" i="51" s="1"/>
  <c r="BO323" i="51"/>
  <c r="BO322" i="51" s="1"/>
  <c r="DB350" i="51"/>
  <c r="DB174" i="51"/>
  <c r="DB171" i="51" s="1"/>
  <c r="DB370" i="51"/>
  <c r="DB217" i="51"/>
  <c r="DB263" i="51"/>
  <c r="DB262" i="51" s="1"/>
  <c r="DB201" i="51"/>
  <c r="DB241" i="51"/>
  <c r="AQ285" i="51"/>
  <c r="AQ281" i="51" s="1"/>
  <c r="DB131" i="51"/>
  <c r="DB354" i="51"/>
  <c r="DB301" i="51"/>
  <c r="DB189" i="51"/>
  <c r="CF82" i="51"/>
  <c r="DB74" i="51"/>
  <c r="DB226" i="51"/>
  <c r="DB285" i="51"/>
  <c r="DB69" i="51"/>
  <c r="DB330" i="51"/>
  <c r="DB271" i="51"/>
  <c r="DB64" i="51"/>
  <c r="DB254" i="51"/>
  <c r="CE404" i="51"/>
  <c r="CE383" i="51" s="1"/>
  <c r="DA333" i="51"/>
  <c r="DA330" i="51" s="1"/>
  <c r="DA103" i="51"/>
  <c r="DA101" i="51" s="1"/>
  <c r="DB152" i="51"/>
  <c r="DB324" i="51"/>
  <c r="CE86" i="51"/>
  <c r="CE81" i="51" s="1"/>
  <c r="CE324" i="51"/>
  <c r="CE323" i="51" s="1"/>
  <c r="DA298" i="51"/>
  <c r="DB295" i="51"/>
  <c r="DB294" i="51" s="1"/>
  <c r="AR262" i="51"/>
  <c r="CF86" i="51"/>
  <c r="AR171" i="51"/>
  <c r="AR233" i="51"/>
  <c r="DB335" i="51"/>
  <c r="DA352" i="51"/>
  <c r="DA350" i="51" s="1"/>
  <c r="AR373" i="51"/>
  <c r="AR19" i="51"/>
  <c r="AR11" i="51" s="1"/>
  <c r="AR10" i="51" s="1"/>
  <c r="DA98" i="51"/>
  <c r="DA97" i="51" s="1"/>
  <c r="DB139" i="51"/>
  <c r="DB384" i="51"/>
  <c r="DB111" i="51"/>
  <c r="DB275" i="51"/>
  <c r="DB346" i="51"/>
  <c r="DB58" i="51"/>
  <c r="DB86" i="51"/>
  <c r="DB27" i="51"/>
  <c r="DB192" i="51"/>
  <c r="DB49" i="51"/>
  <c r="DB42" i="51"/>
  <c r="AR312" i="51"/>
  <c r="DB178" i="51"/>
  <c r="DB229" i="51"/>
  <c r="DB197" i="51"/>
  <c r="DB410" i="51"/>
  <c r="DB340" i="51"/>
  <c r="DB120" i="51"/>
  <c r="BP81" i="51"/>
  <c r="BP35" i="51" s="1"/>
  <c r="DB360" i="51"/>
  <c r="DB214" i="51"/>
  <c r="DB12" i="51"/>
  <c r="DB308" i="51"/>
  <c r="DB282" i="51"/>
  <c r="AR162" i="51"/>
  <c r="DB159" i="51"/>
  <c r="DB184" i="51"/>
  <c r="DB313" i="51"/>
  <c r="DB312" i="51" s="1"/>
  <c r="DB54" i="51"/>
  <c r="AR73" i="51"/>
  <c r="CB188" i="51"/>
  <c r="CB95" i="51" s="1"/>
  <c r="DB365" i="51"/>
  <c r="DB101" i="51"/>
  <c r="DB221" i="51"/>
  <c r="DB37" i="51"/>
  <c r="DB258" i="51"/>
  <c r="DB257" i="51" s="1"/>
  <c r="DB205" i="51"/>
  <c r="DB19" i="51"/>
  <c r="DB374" i="51"/>
  <c r="DB373" i="51" s="1"/>
  <c r="AR404" i="51"/>
  <c r="AR383" i="51" s="1"/>
  <c r="DB407" i="51"/>
  <c r="DB404" i="51" s="1"/>
  <c r="DB170" i="51"/>
  <c r="DB169" i="51" s="1"/>
  <c r="DB145" i="51"/>
  <c r="BM363" i="51"/>
  <c r="CZ163" i="51"/>
  <c r="CZ162" i="51" s="1"/>
  <c r="AG363" i="51"/>
  <c r="BV363" i="51"/>
  <c r="CF162" i="51"/>
  <c r="V140" i="51"/>
  <c r="BK353" i="51"/>
  <c r="CN363" i="51"/>
  <c r="CZ364" i="51"/>
  <c r="CY353" i="51"/>
  <c r="BX363" i="51"/>
  <c r="CP35" i="51"/>
  <c r="CV363" i="51"/>
  <c r="AG322" i="51"/>
  <c r="CA35" i="51"/>
  <c r="AN363" i="51"/>
  <c r="AW35" i="51"/>
  <c r="CB363" i="51"/>
  <c r="V142" i="51"/>
  <c r="CL35" i="51"/>
  <c r="BQ35" i="51"/>
  <c r="BU35" i="51"/>
  <c r="V141" i="51"/>
  <c r="BD35" i="51"/>
  <c r="BA322" i="51"/>
  <c r="AI322" i="51"/>
  <c r="AT35" i="51"/>
  <c r="CS322" i="51"/>
  <c r="AS322" i="51"/>
  <c r="AE322" i="51"/>
  <c r="CV322" i="51"/>
  <c r="CO363" i="51"/>
  <c r="BN35" i="51"/>
  <c r="CR322" i="51"/>
  <c r="CP363" i="51"/>
  <c r="CZ81" i="51"/>
  <c r="V149" i="51"/>
  <c r="CY364" i="51"/>
  <c r="V148" i="51"/>
  <c r="BI322" i="51"/>
  <c r="AV363" i="51"/>
  <c r="V146" i="51"/>
  <c r="V144" i="51"/>
  <c r="V143" i="51"/>
  <c r="DA152" i="51"/>
  <c r="CJ322" i="51"/>
  <c r="CD35" i="51"/>
  <c r="BV322" i="51"/>
  <c r="BS35" i="51"/>
  <c r="BB35" i="51"/>
  <c r="BB322" i="51"/>
  <c r="V198" i="51"/>
  <c r="V57" i="51"/>
  <c r="AH363" i="51"/>
  <c r="CE364" i="51"/>
  <c r="AN35" i="51"/>
  <c r="V50" i="51"/>
  <c r="CW322" i="51"/>
  <c r="BN363" i="51"/>
  <c r="AO35" i="51"/>
  <c r="BT35" i="51"/>
  <c r="V199" i="51"/>
  <c r="BI363" i="51"/>
  <c r="AU363" i="51"/>
  <c r="BO363" i="51"/>
  <c r="V56" i="51"/>
  <c r="BL353" i="51"/>
  <c r="CP322" i="51"/>
  <c r="BZ322" i="51"/>
  <c r="AQ110" i="51"/>
  <c r="CR35" i="51"/>
  <c r="CN322" i="51"/>
  <c r="AM363" i="51"/>
  <c r="BE35" i="51"/>
  <c r="BH363" i="51"/>
  <c r="AD35" i="51"/>
  <c r="V302" i="51"/>
  <c r="AM322" i="51"/>
  <c r="AY35" i="51"/>
  <c r="BR35" i="51"/>
  <c r="BN322" i="51"/>
  <c r="AW322" i="51"/>
  <c r="AY322" i="51"/>
  <c r="AJ322" i="51"/>
  <c r="V351" i="51"/>
  <c r="AS363" i="51"/>
  <c r="CX322" i="51"/>
  <c r="AG35" i="51"/>
  <c r="BK81" i="51"/>
  <c r="BY35" i="51"/>
  <c r="BG35" i="51"/>
  <c r="AX35" i="51"/>
  <c r="Y363" i="51"/>
  <c r="CO322" i="51"/>
  <c r="BZ363" i="51"/>
  <c r="AY363" i="51"/>
  <c r="BG363" i="51"/>
  <c r="AE35" i="51"/>
  <c r="BC363" i="51"/>
  <c r="CB35" i="51"/>
  <c r="CT363" i="51"/>
  <c r="CG35" i="51"/>
  <c r="AL322" i="51"/>
  <c r="CQ363" i="51"/>
  <c r="AD322" i="51"/>
  <c r="AR353" i="51"/>
  <c r="CY383" i="51"/>
  <c r="CI322" i="51"/>
  <c r="AP363" i="51"/>
  <c r="AJ363" i="51"/>
  <c r="AW363" i="51"/>
  <c r="CR363" i="51"/>
  <c r="CB322" i="51"/>
  <c r="V13" i="51"/>
  <c r="V72" i="51"/>
  <c r="BJ363" i="51"/>
  <c r="BA35" i="51"/>
  <c r="BZ35" i="51"/>
  <c r="CX35" i="51"/>
  <c r="AZ363" i="51"/>
  <c r="BP363" i="51"/>
  <c r="V14" i="51"/>
  <c r="Z95" i="51"/>
  <c r="BF322" i="51"/>
  <c r="V15" i="51"/>
  <c r="BC322" i="51"/>
  <c r="BD95" i="51"/>
  <c r="BM95" i="51"/>
  <c r="AC95" i="51"/>
  <c r="AB35" i="51"/>
  <c r="BL240" i="51"/>
  <c r="DA251" i="51"/>
  <c r="V52" i="51"/>
  <c r="V51" i="51"/>
  <c r="DA374" i="51"/>
  <c r="DA74" i="51"/>
  <c r="DA73" i="51" s="1"/>
  <c r="BC35" i="51"/>
  <c r="CV35" i="51"/>
  <c r="CY81" i="51"/>
  <c r="CS363" i="51"/>
  <c r="AP95" i="51"/>
  <c r="AC35" i="51"/>
  <c r="CT322" i="51"/>
  <c r="CN35" i="51"/>
  <c r="CL322" i="51"/>
  <c r="CJ35" i="51"/>
  <c r="CH35" i="51"/>
  <c r="AA322" i="51"/>
  <c r="AP35" i="51"/>
  <c r="V385" i="51"/>
  <c r="V387" i="51"/>
  <c r="AT322" i="51"/>
  <c r="AQ73" i="51"/>
  <c r="V372" i="51"/>
  <c r="CC35" i="51"/>
  <c r="CK322" i="51"/>
  <c r="AB322" i="51"/>
  <c r="BO35" i="51"/>
  <c r="BX322" i="51"/>
  <c r="DA174" i="51"/>
  <c r="DA171" i="51" s="1"/>
  <c r="DA275" i="51"/>
  <c r="V231" i="51"/>
  <c r="AU322" i="51"/>
  <c r="AF35" i="51"/>
  <c r="CW363" i="51"/>
  <c r="AV35" i="51"/>
  <c r="BK364" i="51"/>
  <c r="AU35" i="51"/>
  <c r="DA214" i="51"/>
  <c r="CJ363" i="51"/>
  <c r="V391" i="51"/>
  <c r="DA308" i="51"/>
  <c r="AH322" i="51"/>
  <c r="AO363" i="51"/>
  <c r="CY36" i="51"/>
  <c r="CT35" i="51"/>
  <c r="CL363" i="51"/>
  <c r="CH322" i="51"/>
  <c r="CK363" i="51"/>
  <c r="BF363" i="51"/>
  <c r="BR322" i="51"/>
  <c r="AH35" i="51"/>
  <c r="AL35" i="51"/>
  <c r="AM35" i="51"/>
  <c r="BD363" i="51"/>
  <c r="AY95" i="51"/>
  <c r="BW35" i="51"/>
  <c r="BH35" i="51"/>
  <c r="BX35" i="51"/>
  <c r="AL363" i="51"/>
  <c r="AD363" i="51"/>
  <c r="AT363" i="51"/>
  <c r="V342" i="51"/>
  <c r="V84" i="51"/>
  <c r="CM363" i="51"/>
  <c r="CY11" i="51"/>
  <c r="CY10" i="51" s="1"/>
  <c r="CM322" i="51"/>
  <c r="AN322" i="51"/>
  <c r="AJ95" i="51"/>
  <c r="CY281" i="51"/>
  <c r="AQ233" i="51"/>
  <c r="V332" i="51"/>
  <c r="DA226" i="51"/>
  <c r="V343" i="51"/>
  <c r="AQ339" i="51"/>
  <c r="DA189" i="51"/>
  <c r="V388" i="51"/>
  <c r="DA258" i="51"/>
  <c r="DA257" i="51" s="1"/>
  <c r="V102" i="51"/>
  <c r="V176" i="51"/>
  <c r="AA363" i="51"/>
  <c r="V71" i="51"/>
  <c r="V390" i="51"/>
  <c r="CX363" i="51"/>
  <c r="CW35" i="51"/>
  <c r="Z363" i="51"/>
  <c r="BF35" i="51"/>
  <c r="V153" i="51"/>
  <c r="V66" i="51"/>
  <c r="V203" i="51"/>
  <c r="AR81" i="51"/>
  <c r="V396" i="51"/>
  <c r="AO95" i="51"/>
  <c r="AZ322" i="51"/>
  <c r="V17" i="51"/>
  <c r="BL281" i="51"/>
  <c r="BH322" i="51"/>
  <c r="V403" i="51"/>
  <c r="CU322" i="51"/>
  <c r="CI363" i="51"/>
  <c r="V18" i="51"/>
  <c r="V180" i="51"/>
  <c r="BM35" i="51"/>
  <c r="CQ322" i="51"/>
  <c r="CI35" i="51"/>
  <c r="BM322" i="51"/>
  <c r="V65" i="51"/>
  <c r="DA54" i="51"/>
  <c r="BK11" i="51"/>
  <c r="BK10" i="51" s="1"/>
  <c r="V406" i="51"/>
  <c r="DA131" i="51"/>
  <c r="AQ300" i="51"/>
  <c r="CY339" i="51"/>
  <c r="V361" i="51"/>
  <c r="BK217" i="51"/>
  <c r="BK188" i="51" s="1"/>
  <c r="CE268" i="51"/>
  <c r="V68" i="51"/>
  <c r="V264" i="51"/>
  <c r="AZ95" i="51"/>
  <c r="CZ383" i="51"/>
  <c r="CS35" i="51"/>
  <c r="BY322" i="51"/>
  <c r="CZ281" i="51"/>
  <c r="CZ177" i="51"/>
  <c r="CZ151" i="51"/>
  <c r="AR138" i="51"/>
  <c r="V405" i="51"/>
  <c r="V83" i="51"/>
  <c r="CQ35" i="51"/>
  <c r="BD322" i="51"/>
  <c r="DA178" i="51"/>
  <c r="DA159" i="51"/>
  <c r="V265" i="51"/>
  <c r="V408" i="51"/>
  <c r="V386" i="51"/>
  <c r="V397" i="51"/>
  <c r="V393" i="51"/>
  <c r="BK339" i="51"/>
  <c r="V392" i="51"/>
  <c r="V179" i="51"/>
  <c r="BK96" i="51"/>
  <c r="CZ36" i="51"/>
  <c r="CO35" i="51"/>
  <c r="AF322" i="51"/>
  <c r="AH95" i="51"/>
  <c r="AF95" i="51"/>
  <c r="Y95" i="51"/>
  <c r="AB95" i="51"/>
  <c r="BC95" i="51"/>
  <c r="AS35" i="51"/>
  <c r="CF11" i="51"/>
  <c r="CF10" i="51" s="1"/>
  <c r="CK35" i="51"/>
  <c r="Y322" i="51"/>
  <c r="Z35" i="51"/>
  <c r="AI35" i="51"/>
  <c r="AA35" i="51"/>
  <c r="BE363" i="51"/>
  <c r="AX363" i="51"/>
  <c r="BR363" i="51"/>
  <c r="BT322" i="51"/>
  <c r="BQ363" i="51"/>
  <c r="V204" i="51"/>
  <c r="CG363" i="51"/>
  <c r="V407" i="51"/>
  <c r="AQ323" i="51"/>
  <c r="DA211" i="51"/>
  <c r="V133" i="51"/>
  <c r="AQ383" i="51"/>
  <c r="DA404" i="51"/>
  <c r="BK240" i="51"/>
  <c r="V394" i="51"/>
  <c r="CU35" i="51"/>
  <c r="BL11" i="51"/>
  <c r="BL10" i="51" s="1"/>
  <c r="BL383" i="51"/>
  <c r="V395" i="51"/>
  <c r="V182" i="51"/>
  <c r="BL364" i="51"/>
  <c r="BK110" i="51"/>
  <c r="BK383" i="51"/>
  <c r="DA313" i="51"/>
  <c r="DA312" i="51" s="1"/>
  <c r="CM35" i="51"/>
  <c r="BI95" i="51"/>
  <c r="BJ35" i="51"/>
  <c r="BK138" i="51"/>
  <c r="AQ353" i="51"/>
  <c r="AB363" i="51"/>
  <c r="AM95" i="51"/>
  <c r="AK95" i="51"/>
  <c r="AT95" i="51"/>
  <c r="BV35" i="51"/>
  <c r="BL300" i="51"/>
  <c r="DA335" i="51"/>
  <c r="CH363" i="51"/>
  <c r="CZ11" i="51"/>
  <c r="CZ10" i="51" s="1"/>
  <c r="BA95" i="51"/>
  <c r="BJ322" i="51"/>
  <c r="AK322" i="51"/>
  <c r="AR364" i="51"/>
  <c r="V107" i="51"/>
  <c r="BF95" i="51"/>
  <c r="AK35" i="51"/>
  <c r="DA354" i="51"/>
  <c r="AQ36" i="51"/>
  <c r="DA184" i="51"/>
  <c r="BK268" i="51"/>
  <c r="Y35" i="51"/>
  <c r="AD95" i="51"/>
  <c r="BA363" i="51"/>
  <c r="AR151" i="51"/>
  <c r="BE322" i="51"/>
  <c r="BB363" i="51"/>
  <c r="BE95" i="51"/>
  <c r="BK300" i="51"/>
  <c r="AV322" i="51"/>
  <c r="BI35" i="51"/>
  <c r="AJ35" i="51"/>
  <c r="BG322" i="51"/>
  <c r="DA360" i="51"/>
  <c r="AQ257" i="51"/>
  <c r="V104" i="51"/>
  <c r="DA263" i="51"/>
  <c r="DA262" i="51" s="1"/>
  <c r="AZ35" i="51"/>
  <c r="AP322" i="51"/>
  <c r="BL323" i="51"/>
  <c r="AC322" i="51"/>
  <c r="DA241" i="51"/>
  <c r="CY151" i="51"/>
  <c r="V419" i="51"/>
  <c r="CE11" i="51"/>
  <c r="CE10" i="51" s="1"/>
  <c r="AL95" i="51"/>
  <c r="DA370" i="51"/>
  <c r="V415" i="51"/>
  <c r="V105" i="51"/>
  <c r="V106" i="51"/>
  <c r="AF363" i="51"/>
  <c r="AQ151" i="51"/>
  <c r="BL268" i="51"/>
  <c r="CY268" i="51"/>
  <c r="DA254" i="51"/>
  <c r="BL138" i="51"/>
  <c r="CE177" i="51"/>
  <c r="AN95" i="51"/>
  <c r="V252" i="51"/>
  <c r="V399" i="51"/>
  <c r="BL81" i="51"/>
  <c r="DA192" i="51"/>
  <c r="AQ96" i="51"/>
  <c r="DA285" i="51"/>
  <c r="DA217" i="51"/>
  <c r="AR177" i="51"/>
  <c r="DA282" i="51"/>
  <c r="DA233" i="51"/>
  <c r="V100" i="51"/>
  <c r="BB95" i="51"/>
  <c r="BL339" i="51"/>
  <c r="DA37" i="51"/>
  <c r="DA58" i="51"/>
  <c r="AV95" i="51"/>
  <c r="V341" i="51"/>
  <c r="DA19" i="51"/>
  <c r="CI95" i="51"/>
  <c r="DA69" i="51"/>
  <c r="DA221" i="51"/>
  <c r="Z322" i="51"/>
  <c r="BU363" i="51"/>
  <c r="AR323" i="51"/>
  <c r="V191" i="51"/>
  <c r="V99" i="51"/>
  <c r="V345" i="51"/>
  <c r="DA139" i="51"/>
  <c r="AR268" i="51"/>
  <c r="BL36" i="51"/>
  <c r="AX322" i="51"/>
  <c r="CC363" i="51"/>
  <c r="AR240" i="51"/>
  <c r="BH95" i="51"/>
  <c r="V369" i="51"/>
  <c r="V368" i="51"/>
  <c r="CZ300" i="51"/>
  <c r="AC363" i="51"/>
  <c r="V24" i="51"/>
  <c r="DA340" i="51"/>
  <c r="V232" i="51"/>
  <c r="CY240" i="51"/>
  <c r="AS95" i="51"/>
  <c r="DA64" i="51"/>
  <c r="BJ95" i="51"/>
  <c r="V175" i="51"/>
  <c r="V21" i="51"/>
  <c r="BK323" i="51"/>
  <c r="AR339" i="51"/>
  <c r="V367" i="51"/>
  <c r="BG95" i="51"/>
  <c r="DA229" i="51"/>
  <c r="V25" i="51"/>
  <c r="CG322" i="51"/>
  <c r="AQ364" i="51"/>
  <c r="V283" i="51"/>
  <c r="V125" i="51"/>
  <c r="DA410" i="51"/>
  <c r="V129" i="51"/>
  <c r="CZ96" i="51"/>
  <c r="CE281" i="51"/>
  <c r="AE363" i="51"/>
  <c r="V398" i="51"/>
  <c r="V401" i="51"/>
  <c r="V181" i="51"/>
  <c r="V135" i="51"/>
  <c r="BL177" i="51"/>
  <c r="BL188" i="51"/>
  <c r="CZ110" i="51"/>
  <c r="CE151" i="51"/>
  <c r="V402" i="51"/>
  <c r="V400" i="51"/>
  <c r="V336" i="51"/>
  <c r="V338" i="51"/>
  <c r="V337" i="51"/>
  <c r="V311" i="51"/>
  <c r="V309" i="51"/>
  <c r="V310" i="51"/>
  <c r="CE353" i="51"/>
  <c r="CZ353" i="51"/>
  <c r="CY138" i="51"/>
  <c r="CY177" i="51"/>
  <c r="BY363" i="51"/>
  <c r="CE36" i="51"/>
  <c r="AQ11" i="51"/>
  <c r="AQ10" i="51" s="1"/>
  <c r="V31" i="51"/>
  <c r="DA384" i="51"/>
  <c r="DA111" i="51"/>
  <c r="DA49" i="51"/>
  <c r="V186" i="51"/>
  <c r="V215" i="51"/>
  <c r="CU363" i="51"/>
  <c r="AQ177" i="51"/>
  <c r="BK36" i="51"/>
  <c r="AR110" i="51"/>
  <c r="AR300" i="51"/>
  <c r="V185" i="51"/>
  <c r="AG95" i="51"/>
  <c r="DA247" i="51"/>
  <c r="DA27" i="51"/>
  <c r="DA120" i="51"/>
  <c r="DA42" i="51"/>
  <c r="BL110" i="51"/>
  <c r="V321" i="51"/>
  <c r="CF353" i="51"/>
  <c r="CE138" i="51"/>
  <c r="CZ339" i="51"/>
  <c r="AE95" i="51"/>
  <c r="CE300" i="51"/>
  <c r="BK281" i="51"/>
  <c r="DA12" i="51"/>
  <c r="V380" i="51"/>
  <c r="V378" i="51"/>
  <c r="AQ373" i="51"/>
  <c r="V377" i="51"/>
  <c r="V379" i="51"/>
  <c r="V376" i="51"/>
  <c r="V375" i="51"/>
  <c r="V194" i="51"/>
  <c r="V193" i="51"/>
  <c r="V195" i="51"/>
  <c r="AQ138" i="51"/>
  <c r="CG95" i="51"/>
  <c r="AK363" i="51"/>
  <c r="V334" i="51"/>
  <c r="V333" i="51"/>
  <c r="AI95" i="51"/>
  <c r="AI363" i="51"/>
  <c r="BP322" i="51"/>
  <c r="DA205" i="51"/>
  <c r="BW322" i="51"/>
  <c r="CZ268" i="51"/>
  <c r="BU322" i="51"/>
  <c r="V161" i="51"/>
  <c r="V160" i="51"/>
  <c r="CE110" i="51"/>
  <c r="CS95" i="51"/>
  <c r="V219" i="51"/>
  <c r="V220" i="51"/>
  <c r="V248" i="51"/>
  <c r="V250" i="51"/>
  <c r="AQ240" i="51"/>
  <c r="V249" i="51"/>
  <c r="V59" i="51"/>
  <c r="V60" i="51"/>
  <c r="V62" i="51"/>
  <c r="V63" i="51"/>
  <c r="V61" i="51"/>
  <c r="V28" i="51"/>
  <c r="V32" i="51"/>
  <c r="V29" i="51"/>
  <c r="V34" i="51"/>
  <c r="V30" i="51"/>
  <c r="AQ312" i="51"/>
  <c r="V315" i="51"/>
  <c r="V316" i="51"/>
  <c r="V314" i="51"/>
  <c r="CA322" i="51"/>
  <c r="CE240" i="51"/>
  <c r="BS363" i="51"/>
  <c r="V213" i="51"/>
  <c r="V212" i="51"/>
  <c r="AA95" i="51"/>
  <c r="V325" i="51"/>
  <c r="V328" i="51"/>
  <c r="V326" i="51"/>
  <c r="V329" i="51"/>
  <c r="V327" i="51"/>
  <c r="BK177" i="51"/>
  <c r="V22" i="51"/>
  <c r="V20" i="51"/>
  <c r="V420" i="51"/>
  <c r="V418" i="51"/>
  <c r="V416" i="51"/>
  <c r="V411" i="51"/>
  <c r="V417" i="51"/>
  <c r="V412" i="51"/>
  <c r="V413" i="51"/>
  <c r="AW95" i="51"/>
  <c r="AU95" i="51"/>
  <c r="CY323" i="51"/>
  <c r="CE339" i="51"/>
  <c r="V347" i="51"/>
  <c r="V349" i="51"/>
  <c r="V348" i="51"/>
  <c r="CF240" i="51"/>
  <c r="AR36" i="51"/>
  <c r="CR95" i="51"/>
  <c r="CF339" i="51"/>
  <c r="CZ323" i="51"/>
  <c r="CF268" i="51"/>
  <c r="CY96" i="51"/>
  <c r="CA363" i="51"/>
  <c r="CF300" i="51"/>
  <c r="CF110" i="51"/>
  <c r="AR96" i="51"/>
  <c r="CF151" i="51"/>
  <c r="CF188" i="51"/>
  <c r="CZ240" i="51"/>
  <c r="CD322" i="51"/>
  <c r="CE96" i="51"/>
  <c r="BY95" i="51"/>
  <c r="CQ95" i="51"/>
  <c r="CZ138" i="51"/>
  <c r="CC322" i="51"/>
  <c r="CF364" i="51"/>
  <c r="CF36" i="51"/>
  <c r="CM95" i="51"/>
  <c r="CW95" i="51"/>
  <c r="AX95" i="51"/>
  <c r="V273" i="51"/>
  <c r="V274" i="51"/>
  <c r="V272" i="51"/>
  <c r="BQ322" i="51"/>
  <c r="CF383" i="51"/>
  <c r="CV95" i="51"/>
  <c r="BU95" i="51"/>
  <c r="CE188" i="51"/>
  <c r="BS322" i="51"/>
  <c r="CF281" i="51"/>
  <c r="CF177" i="51"/>
  <c r="CL95" i="51"/>
  <c r="CF138" i="51"/>
  <c r="CY188" i="51"/>
  <c r="V88" i="51"/>
  <c r="V94" i="51"/>
  <c r="V89" i="51"/>
  <c r="AQ81" i="51"/>
  <c r="V87" i="51"/>
  <c r="V92" i="51"/>
  <c r="V90" i="51"/>
  <c r="V91" i="51"/>
  <c r="V93" i="51"/>
  <c r="CA95" i="51"/>
  <c r="BQ95" i="51"/>
  <c r="CC95" i="51"/>
  <c r="BO95" i="51"/>
  <c r="BW95" i="51"/>
  <c r="CF96" i="51"/>
  <c r="CN95" i="51"/>
  <c r="CK95" i="51"/>
  <c r="CJ95" i="51"/>
  <c r="CU95" i="51"/>
  <c r="CF323" i="51"/>
  <c r="BW363" i="51"/>
  <c r="BX95" i="51"/>
  <c r="BZ95" i="51"/>
  <c r="BN95" i="51"/>
  <c r="V299" i="51"/>
  <c r="AQ294" i="51"/>
  <c r="V298" i="51"/>
  <c r="V297" i="51"/>
  <c r="V296" i="51"/>
  <c r="CZ188" i="51"/>
  <c r="CP95" i="51"/>
  <c r="CO95" i="51"/>
  <c r="CD363" i="51"/>
  <c r="BT95" i="51"/>
  <c r="BR95" i="51"/>
  <c r="BP95" i="51"/>
  <c r="V80" i="51"/>
  <c r="BS95" i="51"/>
  <c r="CT95" i="51"/>
  <c r="CX95" i="51"/>
  <c r="BV95" i="51"/>
  <c r="CD95" i="51"/>
  <c r="CY110" i="51"/>
  <c r="V137" i="51"/>
  <c r="CH95" i="51"/>
  <c r="V289" i="51"/>
  <c r="V359" i="51" l="1"/>
  <c r="V357" i="51"/>
  <c r="V356" i="51"/>
  <c r="V355" i="51"/>
  <c r="AQ162" i="51"/>
  <c r="V166" i="51"/>
  <c r="V208" i="51"/>
  <c r="AQ268" i="51"/>
  <c r="V223" i="51"/>
  <c r="V276" i="51"/>
  <c r="V278" i="51"/>
  <c r="V207" i="51"/>
  <c r="V209" i="51"/>
  <c r="V206" i="51"/>
  <c r="DA373" i="51"/>
  <c r="V225" i="51"/>
  <c r="AQ188" i="51"/>
  <c r="V222" i="51"/>
  <c r="DB73" i="51"/>
  <c r="DA295" i="51"/>
  <c r="DA294" i="51" s="1"/>
  <c r="V165" i="51"/>
  <c r="CY363" i="51"/>
  <c r="DB364" i="51"/>
  <c r="DB339" i="51"/>
  <c r="DB300" i="51"/>
  <c r="V286" i="51"/>
  <c r="CF81" i="51"/>
  <c r="CF35" i="51" s="1"/>
  <c r="V287" i="51"/>
  <c r="DB353" i="51"/>
  <c r="DB240" i="51"/>
  <c r="DB281" i="51"/>
  <c r="DB268" i="51"/>
  <c r="DB151" i="51"/>
  <c r="DB96" i="51"/>
  <c r="DB81" i="51"/>
  <c r="DB323" i="51"/>
  <c r="DB110" i="51"/>
  <c r="DB188" i="51"/>
  <c r="DB138" i="51"/>
  <c r="DB11" i="51"/>
  <c r="DB10" i="51" s="1"/>
  <c r="DB162" i="51"/>
  <c r="DB177" i="51"/>
  <c r="DB36" i="51"/>
  <c r="DB35" i="51" s="1"/>
  <c r="DB383" i="51"/>
  <c r="CE35" i="51"/>
  <c r="CE363" i="51"/>
  <c r="DA151" i="51"/>
  <c r="CP421" i="51"/>
  <c r="CV421" i="51"/>
  <c r="AG421" i="51"/>
  <c r="AD421" i="51"/>
  <c r="BC421" i="51"/>
  <c r="BK35" i="51"/>
  <c r="AY421" i="51"/>
  <c r="BH421" i="51"/>
  <c r="DA81" i="51"/>
  <c r="AH421" i="51"/>
  <c r="BK322" i="51"/>
  <c r="DA364" i="51"/>
  <c r="CR421" i="51"/>
  <c r="DA96" i="51"/>
  <c r="BA421" i="51"/>
  <c r="Y421" i="51"/>
  <c r="CX421" i="51"/>
  <c r="AN421" i="51"/>
  <c r="AR35" i="51"/>
  <c r="AR363" i="51"/>
  <c r="AW421" i="51"/>
  <c r="BD421" i="51"/>
  <c r="CY35" i="51"/>
  <c r="DA268" i="51"/>
  <c r="CJ421" i="51"/>
  <c r="AU421" i="51"/>
  <c r="CI421" i="51"/>
  <c r="AP421" i="51"/>
  <c r="CN421" i="51"/>
  <c r="CS421" i="51"/>
  <c r="BE421" i="51"/>
  <c r="BJ421" i="51"/>
  <c r="BI421" i="51"/>
  <c r="CQ421" i="51"/>
  <c r="AO421" i="51"/>
  <c r="AS421" i="51"/>
  <c r="CU421" i="51"/>
  <c r="BB421" i="51"/>
  <c r="CT421" i="51"/>
  <c r="AA421" i="51"/>
  <c r="DA300" i="51"/>
  <c r="AT421" i="51"/>
  <c r="AM421" i="51"/>
  <c r="BK363" i="51"/>
  <c r="AC421" i="51"/>
  <c r="AJ421" i="51"/>
  <c r="CZ363" i="51"/>
  <c r="BF421" i="51"/>
  <c r="CL421" i="51"/>
  <c r="CW421" i="51"/>
  <c r="CZ35" i="51"/>
  <c r="CY322" i="51"/>
  <c r="DA110" i="51"/>
  <c r="AZ421" i="51"/>
  <c r="BG421" i="51"/>
  <c r="AV421" i="51"/>
  <c r="AL421" i="51"/>
  <c r="CM421" i="51"/>
  <c r="BU421" i="51"/>
  <c r="AF421" i="51"/>
  <c r="DA177" i="51"/>
  <c r="BM421" i="51"/>
  <c r="DA339" i="51"/>
  <c r="Z421" i="51"/>
  <c r="DA138" i="51"/>
  <c r="CB421" i="51"/>
  <c r="BO421" i="51"/>
  <c r="CA421" i="51"/>
  <c r="BL363" i="51"/>
  <c r="AQ322" i="51"/>
  <c r="AB421" i="51"/>
  <c r="BY421" i="51"/>
  <c r="AK421" i="51"/>
  <c r="DA353" i="51"/>
  <c r="CK421" i="51"/>
  <c r="CG421" i="51"/>
  <c r="AQ35" i="51"/>
  <c r="DA323" i="51"/>
  <c r="DA383" i="51"/>
  <c r="CC421" i="51"/>
  <c r="AR322" i="51"/>
  <c r="BL322" i="51"/>
  <c r="CZ322" i="51"/>
  <c r="AQ363" i="51"/>
  <c r="DA240" i="51"/>
  <c r="BL35" i="51"/>
  <c r="DA281" i="51"/>
  <c r="BN421" i="51"/>
  <c r="AE421" i="51"/>
  <c r="DA11" i="51"/>
  <c r="DA10" i="51" s="1"/>
  <c r="DA36" i="51"/>
  <c r="AX421" i="51"/>
  <c r="BL95" i="51"/>
  <c r="DA188" i="51"/>
  <c r="BS421" i="51"/>
  <c r="BW421" i="51"/>
  <c r="CE95" i="51"/>
  <c r="CE322" i="51"/>
  <c r="AI421" i="51"/>
  <c r="CF322" i="51"/>
  <c r="AR95" i="51"/>
  <c r="BK95" i="51"/>
  <c r="BQ421" i="51"/>
  <c r="CF95" i="51"/>
  <c r="CO421" i="51"/>
  <c r="CY95" i="51"/>
  <c r="CF363" i="51"/>
  <c r="CZ95" i="51"/>
  <c r="BV421" i="51"/>
  <c r="BR421" i="51"/>
  <c r="BZ421" i="51"/>
  <c r="BT421" i="51"/>
  <c r="BP421" i="51"/>
  <c r="BX421" i="51"/>
  <c r="CH421" i="51"/>
  <c r="CD421" i="51"/>
  <c r="AQ95" i="51" l="1"/>
  <c r="AQ421" i="51" s="1"/>
  <c r="DB322" i="51"/>
  <c r="DB363" i="51"/>
  <c r="DB95" i="51"/>
  <c r="DA363" i="51"/>
  <c r="DA35" i="51"/>
  <c r="DA322" i="51"/>
  <c r="BK421" i="51"/>
  <c r="CY421" i="51"/>
  <c r="DA95" i="51"/>
  <c r="AR421" i="51"/>
  <c r="BL421" i="51"/>
  <c r="CZ421" i="51"/>
  <c r="CE421" i="51"/>
  <c r="CF421" i="51"/>
  <c r="DB421" i="51" l="1"/>
  <c r="DA421" i="51"/>
</calcChain>
</file>

<file path=xl/comments1.xml><?xml version="1.0" encoding="utf-8"?>
<comments xmlns="http://schemas.openxmlformats.org/spreadsheetml/2006/main">
  <authors>
    <author>AUXPLANEACION03</author>
  </authors>
  <commentList>
    <comment ref="G181" authorId="0" shapeId="0">
      <text>
        <r>
          <rPr>
            <b/>
            <sz val="9"/>
            <color indexed="81"/>
            <rFont val="Tahoma"/>
            <family val="2"/>
          </rPr>
          <t>AUXPLANEACION03:</t>
        </r>
        <r>
          <rPr>
            <sz val="9"/>
            <color indexed="81"/>
            <rFont val="Tahoma"/>
            <family val="2"/>
          </rPr>
          <t xml:space="preserve">
REPROGRAMAR?
</t>
        </r>
      </text>
    </comment>
  </commentList>
</comments>
</file>

<file path=xl/sharedStrings.xml><?xml version="1.0" encoding="utf-8"?>
<sst xmlns="http://schemas.openxmlformats.org/spreadsheetml/2006/main" count="2161" uniqueCount="942">
  <si>
    <t xml:space="preserve">Código </t>
  </si>
  <si>
    <t xml:space="preserve">Version: </t>
  </si>
  <si>
    <t xml:space="preserve">Fecha: </t>
  </si>
  <si>
    <t>Octubre 1 de 2016</t>
  </si>
  <si>
    <t>Página</t>
  </si>
  <si>
    <t>1 de 1</t>
  </si>
  <si>
    <t>VIGENCIA 2016</t>
  </si>
  <si>
    <t>VIGENCIA 2017</t>
  </si>
  <si>
    <t>VIGENCIA 2018</t>
  </si>
  <si>
    <t>VIGENCIA 2019</t>
  </si>
  <si>
    <t>TOTAL 2018</t>
  </si>
  <si>
    <t>PLAN</t>
  </si>
  <si>
    <t>META RESULTADO</t>
  </si>
  <si>
    <t xml:space="preserve">LINEA BASE </t>
  </si>
  <si>
    <t>META RESULTADO ESPERADA</t>
  </si>
  <si>
    <t>META PRODUCTO</t>
  </si>
  <si>
    <t>NOMBRE DEL INDICADOR</t>
  </si>
  <si>
    <t>SECTOR</t>
  </si>
  <si>
    <t>CODIGO SECTOR</t>
  </si>
  <si>
    <t xml:space="preserve">TIPO DE META </t>
  </si>
  <si>
    <t>LINEA BASE 2015</t>
  </si>
  <si>
    <t>LINEA ESPERADA 2019</t>
  </si>
  <si>
    <t xml:space="preserve">PESO  META / SUBPROGRAMA </t>
  </si>
  <si>
    <t>CODIGO</t>
  </si>
  <si>
    <t>ODS</t>
  </si>
  <si>
    <t>CREDITO</t>
  </si>
  <si>
    <t>OTROS</t>
  </si>
  <si>
    <t>RECURSOS PROPIOS</t>
  </si>
  <si>
    <t xml:space="preserve">NACIÓN </t>
  </si>
  <si>
    <t xml:space="preserve">SGP ALIMENTACION ESCOLAR </t>
  </si>
  <si>
    <t xml:space="preserve">SGP AGUA POTABLE Y SANEAMIENTO BASICO </t>
  </si>
  <si>
    <t xml:space="preserve">SGP EDUCACION </t>
  </si>
  <si>
    <t>SGP SALUD</t>
  </si>
  <si>
    <t>REGALIAS</t>
  </si>
  <si>
    <t xml:space="preserve">TOTAL 2016  </t>
  </si>
  <si>
    <t>TOTAL 2017</t>
  </si>
  <si>
    <t>NACION</t>
  </si>
  <si>
    <t>TOTAL 2019</t>
  </si>
  <si>
    <t>Estrategia</t>
  </si>
  <si>
    <t>Programa</t>
  </si>
  <si>
    <t>Subprograma</t>
  </si>
  <si>
    <t>P</t>
  </si>
  <si>
    <t>MATRIZ PLURIANUAL</t>
  </si>
  <si>
    <t>POAI</t>
  </si>
  <si>
    <t>ESTRATEGIA DE DESARROLLO SOSTENIBLE</t>
  </si>
  <si>
    <t>Quindío territorio vital</t>
  </si>
  <si>
    <t>Generación de entornos favorables y sostenibilidad ambiental</t>
  </si>
  <si>
    <t>Evitar que 15 mil toneladas de material recuperable llegue a los rellenos sanitarios en el departamento</t>
  </si>
  <si>
    <t>ND</t>
  </si>
  <si>
    <t>15.000 Ton</t>
  </si>
  <si>
    <t>Implementar un (1)  Sistema de Gestión Ambiental Departamental SIGAD </t>
  </si>
  <si>
    <t>Sistema de Gestión Ambiental Departamental SIGAD implementado</t>
  </si>
  <si>
    <t xml:space="preserve">Ambiental </t>
  </si>
  <si>
    <t>M</t>
  </si>
  <si>
    <t xml:space="preserve"> Vida en la tierra</t>
  </si>
  <si>
    <t>Aumentar a 3.000 has, el área recuperada, rehabilitada o restaurada en el departamento, de acuerdo a las áreas determinadas para tal efecto en el Plan Nacional de Restauración</t>
  </si>
  <si>
    <t>2730 Ha (4,08%)</t>
  </si>
  <si>
    <t>3.000 Ha (4,48%)</t>
  </si>
  <si>
    <t xml:space="preserve">Apoyar cuatro (4) planes de manejo de áreas protegidas del departamento </t>
  </si>
  <si>
    <t>Planes de manejo apoyados</t>
  </si>
  <si>
    <t xml:space="preserve"> </t>
  </si>
  <si>
    <t xml:space="preserve">Apoyar el Plan Departamental  para la Gestión Integral de la Biodiversidad y sus Servicios Ecosistémicos PDGIB 2013-2024  </t>
  </si>
  <si>
    <t>Plan departamental apoyado</t>
  </si>
  <si>
    <t>Diseñar y ejecutar una política departamental de uso racional de residuos sólidos y uso eficiente de energía</t>
  </si>
  <si>
    <t>Política departamental diseñada y ejecutada</t>
  </si>
  <si>
    <t xml:space="preserve"> Energía asequible y sostenible</t>
  </si>
  <si>
    <t xml:space="preserve">Desarrollar en (5) cinco de los sectores productivos del departamento, actividades de producción más limpia y Buenas Prácticas Ambientales (BPA) </t>
  </si>
  <si>
    <t>Actividades de producción  desarrolladas</t>
  </si>
  <si>
    <t>I</t>
  </si>
  <si>
    <t>Consumo responsable y producción</t>
  </si>
  <si>
    <t>Mantener la oferta hídrica promedio anual de las Unidades de Manejo de Cuenca (UMC) del Departamento del Quindío</t>
  </si>
  <si>
    <t>43,29 m3/s</t>
  </si>
  <si>
    <t xml:space="preserve">Apoyar a los doce (12) municipios en las acciones de control y vigilancia de la explotación minera en coordinación con la autoridad ambiental </t>
  </si>
  <si>
    <t>Número de municipios en acciones de control y vigilancia de la explotación minera apoyados</t>
  </si>
  <si>
    <t>Manejo integral del agua y saneamiento básico</t>
  </si>
  <si>
    <t xml:space="preserve">Crear e implementar el Fondo del Agua del departamento del Quindío  </t>
  </si>
  <si>
    <t>Fondo del Agua creado e implementado</t>
  </si>
  <si>
    <t xml:space="preserve"> Agua limpia y saneamiento</t>
  </si>
  <si>
    <t>Caracterizar los servicios ecosistémicos en seis  (6) cuencas de abastecimiento de los acueductos municipales con sus correspondientes acciones de mejoramiento</t>
  </si>
  <si>
    <t>Número de cuencas con servicios ecosistémicos caracterizados</t>
  </si>
  <si>
    <t>Formular y ejecutar veinte (20) proyectos de infraestructura de agua potable y saneamiento básico</t>
  </si>
  <si>
    <t>Número de proyectos de infraestructura formulados y ejecutados</t>
  </si>
  <si>
    <t xml:space="preserve"> Agua Potable y Saneamiento Básico </t>
  </si>
  <si>
    <t>Mantener la oferta hídrica promedio anual  de las Unidades de Manejo de Cuenca (UMC) del departamento del Quindío</t>
  </si>
  <si>
    <t>Apoyar  veinte (20) proyectos de agua potable y saneamiento básico de acuerdo al plan de acompañamiento social</t>
  </si>
  <si>
    <t xml:space="preserve">Número de proyectos acompañados </t>
  </si>
  <si>
    <t>Disminuir la presión por cargas contaminantes, medida por el Índice de Alteración Potencial de la Calidad del Agua (IACAL), a categoría “moderada</t>
  </si>
  <si>
    <t>Muy Alta</t>
  </si>
  <si>
    <t>Moderada</t>
  </si>
  <si>
    <t>Actualizar e implementar el plan ambiental para el sector de agua potable y saneamiento básico</t>
  </si>
  <si>
    <t>Plan ambiental actualizado e implementado</t>
  </si>
  <si>
    <t>Ejecutar tres (3) proyectos para el aseguramiento de la prestación de los servicios públicos de agua potable y saneamiento básico urbano y rural</t>
  </si>
  <si>
    <t xml:space="preserve">Número de proyectos ejecutados para el aseguramiento de la prestación de servicios </t>
  </si>
  <si>
    <t>Formular e implementar dos (2) proyectos para la gestión del riesgo del sector de agua potable y saneamiento básico. </t>
  </si>
  <si>
    <t>Proyectos para la gestión del riesgo ejecutados</t>
  </si>
  <si>
    <t>Bienes y servicios ambientales para las nuevas generaciones</t>
  </si>
  <si>
    <t>Aumentar a 3.000 has, el área recuperada, rehabilitada o restaurada en el departamento, de acuerdo a las áreas determinadas para tal efecto en el Plan Nacional de Restauración;</t>
  </si>
  <si>
    <t xml:space="preserve">Conservar y restaurar seis (6) áreas de importancia estratégica para el recurso hídrico del departamento </t>
  </si>
  <si>
    <t>Áreas conservadas y restauradas</t>
  </si>
  <si>
    <t>Conservar para la sostenibilidad ambiental dos (2) cuencas de los municipios con declaratoria de Paisaje Cultural Cafetero PCC</t>
  </si>
  <si>
    <t>Número de cuencas conservadas</t>
  </si>
  <si>
    <t xml:space="preserve">Promover la creación y adopción  en los doce (12) municipios del departamento, de herramientas para el estímulo de incentivos a la conservación </t>
  </si>
  <si>
    <t>Número de municipios con acciones de incentivos a la conservación promovidas</t>
  </si>
  <si>
    <t xml:space="preserve">Adquirir doscientos setenta (270) Ha para áreas de conservación en predios de importancia estratégica para el recurso hídrico del departamento del Quindío </t>
  </si>
  <si>
    <t>Número de hectáreas de conservación adquiridas</t>
  </si>
  <si>
    <t>Restaurar con obras de bioingeniería veinte (20) Ha en áreas o zonas críticas de riesgo.</t>
  </si>
  <si>
    <t xml:space="preserve">Número de hectáreas restauradas </t>
  </si>
  <si>
    <t>Desarrollar treinta y un (31) estrategias de educación ambiental  en los espacios participativos, comunitarios y educativos del departamento</t>
  </si>
  <si>
    <t>Número de estrategias de educación desarrolladas</t>
  </si>
  <si>
    <t xml:space="preserve"> Educación de calidad</t>
  </si>
  <si>
    <t>Capacitar a doscientos cincuenta (250)   jóvenes,  mujeres, población vulnerable y con enfoque diferencial como líderes ambientales en el departamento.</t>
  </si>
  <si>
    <t>Número de  jóvenes,  mujeres, población vulnerable y con enfoque diferencial capacitados</t>
  </si>
  <si>
    <t>ESTRATEGIA DE PROSPERIDAD CON EQUIDAD</t>
  </si>
  <si>
    <t>Quindío rural, inteligente, competitivo y empresarial</t>
  </si>
  <si>
    <t>Innovación para una caficultura sostenible en el departamento del Quindío</t>
  </si>
  <si>
    <t>Igualar la tasa de desempleo del departamento al promedio nacional</t>
  </si>
  <si>
    <t>12,9% (Quindío) Vs. 8,9% (nacional)</t>
  </si>
  <si>
    <t>En la actualidad este valor equivaldría al 8,9%</t>
  </si>
  <si>
    <t>Capacitar a cuatrocientos (400) caficultores del departamento en producción limpia y sostenible con producción de café con taza limpia, catación, tostión y barismo</t>
  </si>
  <si>
    <t>Número de caficultores capacitados</t>
  </si>
  <si>
    <t>Promoción del Desarrollo</t>
  </si>
  <si>
    <t xml:space="preserve"> Equiparar el crecimiento del PIB del departamento del Quindío al PIB nacional</t>
  </si>
  <si>
    <t>3,4% (Quindío) Vs. 4,6% (Nacional)</t>
  </si>
  <si>
    <t>En la actualidad este valor equivaldría al 4.6%</t>
  </si>
  <si>
    <t>Crear (6) seis grupos multiplicadores de conocimiento en emprendimiento y calidad del café  para jóvenes y mujeres rurales, campesinas y cafeteras</t>
  </si>
  <si>
    <t>Número de grupos multiplicadores creados</t>
  </si>
  <si>
    <t xml:space="preserve">  Disminuir el porcentaje de personas en situación de pobreza</t>
  </si>
  <si>
    <t>31,7%</t>
  </si>
  <si>
    <t>Crear (1) portafolio de café origen Quindío a través de la valoración de 6000 predios</t>
  </si>
  <si>
    <t>Portafolio de café origen Quindío creado</t>
  </si>
  <si>
    <t>Trabajo decente y crecimiento económico</t>
  </si>
  <si>
    <t>Formalizar (1) un convenio interinstitucional para la inserción de los cafés de origen Quindío en los mercados nacionales e internacionales</t>
  </si>
  <si>
    <t>Convenio interinstitucional formalizado</t>
  </si>
  <si>
    <t>Centros Agroindustriales Regionales para la Paz - CARPAZ</t>
  </si>
  <si>
    <t>Crear e implementar seis (6) núcleos de asistencia técnica y transferencia de tecnología en el sector agropecuario</t>
  </si>
  <si>
    <t>Núcleos de asistencia creados e implementados</t>
  </si>
  <si>
    <t xml:space="preserve"> Hambre Cero</t>
  </si>
  <si>
    <t xml:space="preserve">Igualar la tasa de desempleo del departamento al promedio nacional; </t>
  </si>
  <si>
    <t>Apoyar cinco (5) sectores productivos agropecuarios del departamento en métodos de mercadeo que propicien innovación en los aspectos comerciales de los productos del Quindío</t>
  </si>
  <si>
    <t>Sectores productivos apoyados</t>
  </si>
  <si>
    <t>Crear  seis (6) centros logísticos  para la transformación agroindustrial - CARPAZ</t>
  </si>
  <si>
    <t>Centros logísticos creados</t>
  </si>
  <si>
    <t xml:space="preserve"> Equiparar el crecimiento del PIB del departamento del Quindío al PIB nacional  </t>
  </si>
  <si>
    <t>Capacitar seis (6) unidades agro empresariales de jóvenes y mujeres rurales</t>
  </si>
  <si>
    <t>Unidades agro empresariales capacitadas</t>
  </si>
  <si>
    <t>Disminuir el porcentaje de personas en situación de pobreza</t>
  </si>
  <si>
    <t>Crear e implementar el Fondo de Financiamiento de Desarrollo Rural - FIDER</t>
  </si>
  <si>
    <t>Fondo de financiamiento creado e implementado</t>
  </si>
  <si>
    <t>Reactivar un instrumento de prevención por eventos naturales para productos agrícolas.</t>
  </si>
  <si>
    <t>Instrumento de prevención por eventos naturales para productos agrícolas reactivado</t>
  </si>
  <si>
    <t xml:space="preserve"> Acción climática</t>
  </si>
  <si>
    <t>Emprendimiento y empleo rural</t>
  </si>
  <si>
    <t>Apoyar la formalización de empresas en cuatro (4)  sectores productivos agropecuarios del Departamento</t>
  </si>
  <si>
    <t>Número de sectores productivos apoyados</t>
  </si>
  <si>
    <t xml:space="preserve">Igualar la tasa de desempleo del departamento al promedio nacional </t>
  </si>
  <si>
    <t>Generar un apalancamiento a 100 iniciativas productivas rurales</t>
  </si>
  <si>
    <t>Número de iniciativas productivas apalancadas</t>
  </si>
  <si>
    <t xml:space="preserve"> Equiparar el crecimiento del PIB del departamento del Quindío al PIB nacional </t>
  </si>
  <si>
    <t xml:space="preserve">Capacitar mil doscientos (1200)  jóvenes y mujeres rurales en actividades agrícolas y no agrícolas </t>
  </si>
  <si>
    <t>Número de jóvenes y mujeres rurales capacitados</t>
  </si>
  <si>
    <t>Beneficiar a  dos mil cuatrocientas  (2400) mujeres rurales campesinas, personas en condición de vulnerabilidad y con enfoque diferencial en formación para el trabajo y el desarrollo humano</t>
  </si>
  <si>
    <t>Número de mujeres rurales campesinas, personas en condición de vulnerabilidad y con enfoque diferencial beneficiados</t>
  </si>
  <si>
    <t>Impulso a la competitividad productiva y empresarial del sector rural</t>
  </si>
  <si>
    <t>Apoyar (5) cinco sectores productivos del Departamento en ruedas de negocio</t>
  </si>
  <si>
    <t>Realizar (3) tres eventos  de capacitación para acceder a mercados internacionales</t>
  </si>
  <si>
    <t>Numero de eventos de capacitación realizados</t>
  </si>
  <si>
    <t>Diseñar e implementar (1) un instrumento de planificación e información rural para la comercialización de productos transables</t>
  </si>
  <si>
    <t>Instrumento de planificación e información diseñado e implementado</t>
  </si>
  <si>
    <t>Quindío próspero y productivo</t>
  </si>
  <si>
    <t xml:space="preserve">Crear (1) y fortalecer (3) rutas competitivas </t>
  </si>
  <si>
    <t>Ruta competitiva creada y rutas fortalecidas</t>
  </si>
  <si>
    <t>Conformar e implementar (3) tres clúster priorizados en el Plan de Competitividad</t>
  </si>
  <si>
    <t>Clúster conformados e implementados</t>
  </si>
  <si>
    <t xml:space="preserve">Diseño, formulación y puesta en marcha del centro  para el desarrollo y el  fortalecimiento de la investigación, tecnología,  ciencia e innovación.    </t>
  </si>
  <si>
    <t>Centro  para el desarrollo y el  fortalecimiento de la investigación, tecnología,  ciencia e innovación diseñado, formulado e implementado</t>
  </si>
  <si>
    <t xml:space="preserve"> Industria, innovación, infraestructura</t>
  </si>
  <si>
    <t xml:space="preserve">Apoyar la formulación del proyecto: Red de conocimiento de agro negocios del departamento </t>
  </si>
  <si>
    <t>Proyecto Red de conocimiento agroindustrial apoyado</t>
  </si>
  <si>
    <t xml:space="preserve">Diseñar y fortalecer un proyecto de I+D+I </t>
  </si>
  <si>
    <t>Proyecto de I+D+I diseñado y fortalecido</t>
  </si>
  <si>
    <t>Hacia el emprendimiento, empresarismo, asociatividad y generación de empleo en el departamento del Quindío</t>
  </si>
  <si>
    <t>Apoyar a doce (12) unidades de emprendimiento para jóvenes emprendedores.</t>
  </si>
  <si>
    <t>Unidades de emprendimiento apoyadas</t>
  </si>
  <si>
    <t>Ecosistema regional de emprendimiento y asociatividad diseñado</t>
  </si>
  <si>
    <t>Apoyar   doce (12) unidades de emprendimiento de grupos poblacionales con enfoque diferencial.</t>
  </si>
  <si>
    <t>Implementar un programa de gestión financiera para el desarrollo de emprendimiento, empresarismo y asociatividad</t>
  </si>
  <si>
    <t>Programa de gestión finaciera implementado</t>
  </si>
  <si>
    <t xml:space="preserve"> Poner fin a la pobreza</t>
  </si>
  <si>
    <t>Quindío Sin Fronteras</t>
  </si>
  <si>
    <t>Fortalecer  doce (12) cada año empresas en procesos internos y externos para la apertura a mercados regionales, nacionales e internacionales</t>
  </si>
  <si>
    <t>Empresas fortalecidas</t>
  </si>
  <si>
    <t>Constituir e implementar una agencia de inversión empresarial</t>
  </si>
  <si>
    <t>Agencia de inversión constituida e implementada</t>
  </si>
  <si>
    <t xml:space="preserve">Diseñar la  plataforma de servicios logísticos nacionales e internacionales tendiente a lograr del departamento un centro de articulación de occidente. </t>
  </si>
  <si>
    <t>Plataforma de servicios logísticos diseñada</t>
  </si>
  <si>
    <t>Quindío Potencia Turística de Naturaleza y Diversión</t>
  </si>
  <si>
    <t xml:space="preserve">Fortalecimiento de la oferta de productos y atractivos turísticos </t>
  </si>
  <si>
    <t xml:space="preserve">Aumentar un 20%, en pesos constantes, el valor de "hoteles, restaurantes, bares y similares" en el PIB </t>
  </si>
  <si>
    <t>Diseñar, crear y/o fortalecer 15 productos turísticos para ser ofertados</t>
  </si>
  <si>
    <t>Productos turísticos diseñados, creados y/o fortalecidos</t>
  </si>
  <si>
    <t xml:space="preserve">Elaborar e implementar  un Plan de Calidad Turística del Destino </t>
  </si>
  <si>
    <t>Plan de Calidad elaborado e implementado</t>
  </si>
  <si>
    <t>Mejoramiento de la competitividad del Quindío como destino turístico</t>
  </si>
  <si>
    <t>Gestionar y ejecutar (3) proyectos para mejorar la competitividad del Quindío como destino turístico</t>
  </si>
  <si>
    <t>Proyectos gestionados y ejecutados</t>
  </si>
  <si>
    <t>Promoción nacional e internacional del departamento como destino turístico</t>
  </si>
  <si>
    <t>Construcción del Plan de Mercadeo Turístico</t>
  </si>
  <si>
    <t>Plan de Mercadeo construido</t>
  </si>
  <si>
    <t>Infraestructura Sostenible para la Paz</t>
  </si>
  <si>
    <t>Mejora de la infraestructura vial del departamento del Quindío</t>
  </si>
  <si>
    <t>Mantener en buen estado las vías del departamento</t>
  </si>
  <si>
    <t>Mantener, mejorar y/o rehabilitar ciento treinta (130) km de vías del Departamento para la implementación del Plan Vial Departamental.</t>
  </si>
  <si>
    <t>Km de vías del departamento mantenidas, mejoradas y/o rehabilitadas</t>
  </si>
  <si>
    <t xml:space="preserve">Transporte </t>
  </si>
  <si>
    <t>Apoyar la atención de emergencias viales en los doce (12) Municipios del Departamento del Quindío.</t>
  </si>
  <si>
    <t>Numero de municipios con emergencias viales apoyados</t>
  </si>
  <si>
    <t>Realizar ocho (8) estudios y/o diseños para el mantenimiento, mejoramiento y/o rehabilitación de la infraestructura vial en el departamento para la implementación del Plan vial departamental</t>
  </si>
  <si>
    <t>Número de estudios y/o diseños realizados</t>
  </si>
  <si>
    <t>Mejora de la Infraestructura  Social del Departamento del Quindío</t>
  </si>
  <si>
    <t xml:space="preserve"> Declarar al departamento libre de analfabetismo</t>
  </si>
  <si>
    <t>6.20%</t>
  </si>
  <si>
    <t>Mantener, mejorar y/o rehabilitar la Infraestructura de cuarenta y ocho (48) instituciones educativas en el departamento del Quindío.</t>
  </si>
  <si>
    <t>Numero de instituciones educativas mantenidas, mejoradas y/o rehabilitadas</t>
  </si>
  <si>
    <t xml:space="preserve"> Educación </t>
  </si>
  <si>
    <t xml:space="preserve"> Ciudades y comunidades sostenibles </t>
  </si>
  <si>
    <t>Equiparar el crecimiento del PIB del departamento del Quindío al PIB nacional</t>
  </si>
  <si>
    <t>Apoyar la  de cuatro (4) obras de infraestructura de salud del departamento del Quindío</t>
  </si>
  <si>
    <t>Numero de instituciones de salud mejoradas y/o apoyadas</t>
  </si>
  <si>
    <t xml:space="preserve"> Equipamiento </t>
  </si>
  <si>
    <t>Aumentar la utilización de escenarios deportivos como coliseos y canchas de fútbol</t>
  </si>
  <si>
    <t>Apoyar la construcción, mejoramiento y/o  rehabilitación de la infraestructura de doce (12) escenarios deportivos y/o recreativos en el departamento del Quindío, anualmente</t>
  </si>
  <si>
    <t>Número de escenarios deportivo o recreativo  apoyado</t>
  </si>
  <si>
    <t>Reducir la tasa de homicidios en el Quindío</t>
  </si>
  <si>
    <t>42.34 x 100 mil</t>
  </si>
  <si>
    <t>35 x 100 mil</t>
  </si>
  <si>
    <t>Apoyar la construcción, el mantenimiento, el mejoramiento y/o la rehabilitación de la infraestructura de doce (12) equipamientos públicos y colectivos del Departamento del Quindío, anualmente</t>
  </si>
  <si>
    <t>Numero de equipamientos públicos y colectivos apoyados</t>
  </si>
  <si>
    <t>Disminuir incidencia de violencia intrafamiliar</t>
  </si>
  <si>
    <t>174,7 x 100 mil habitantes</t>
  </si>
  <si>
    <t>150 x 100 mil habitantes</t>
  </si>
  <si>
    <t>Apoyar la construcción, el mantenimiento, el mejoramiento y/o la rehabilitación de cuatro (4) obras físicas de infraestructura de bienestar social, de seguridad y de justicia del Departamento del Quindío.</t>
  </si>
  <si>
    <t>Numero de obras físicas de infraestructura social apoyadas</t>
  </si>
  <si>
    <t>150 x 1000 habitantes</t>
  </si>
  <si>
    <t>Apoyar la construcción, el mantenimiento, el mejoramiento y/o la rehabilitación de dos (2) obras físicas de infraestructura  Institucional o de edificios públicos del Departamento del Quindío.</t>
  </si>
  <si>
    <t>Numero de edificios públicos e infraestructura institucional apoyados</t>
  </si>
  <si>
    <t>Reducir las proporcion de jóvenes en el sistema de responsabilidad penal con riesgo alto de reincidencia en las conductas delictivas</t>
  </si>
  <si>
    <t>6 de cada 10</t>
  </si>
  <si>
    <t>5 de cada 10</t>
  </si>
  <si>
    <t>Apoyar la construcción y  el mejoramiento de mil (1000) viviendas urbana y rural priorizada en el departamento del Quindío.</t>
  </si>
  <si>
    <t>Número de viviendas apoyadas</t>
  </si>
  <si>
    <t>Vivienda</t>
  </si>
  <si>
    <t xml:space="preserve">Desarrollar tres (3) ejercicios de presupuesto participativo con la ciudadanía, para la priorización de recursos de infraestructura física en el departamento </t>
  </si>
  <si>
    <t>Número de ejercicios de presupuesto participativo desarrollados</t>
  </si>
  <si>
    <t>ESTRATEGIA DE INCLUSION SOCIAL</t>
  </si>
  <si>
    <t>Cobertura Educativa</t>
  </si>
  <si>
    <t>Acceso y Permanencia</t>
  </si>
  <si>
    <t>Aumentar la cobertura neta en educación secundaria;</t>
  </si>
  <si>
    <t>73,23%</t>
  </si>
  <si>
    <t>78,00%</t>
  </si>
  <si>
    <t>Implementar un (1) plan, programa y/o proyecto para el acceso de niños, niñas y jóvenes en las instituciones educativas</t>
  </si>
  <si>
    <t>Número de planes, programas y/o proyectos implementados</t>
  </si>
  <si>
    <t>Educación</t>
  </si>
  <si>
    <t>Implementar el Programa de Alimentación Escolar (PAE) en el departamento del Quindío</t>
  </si>
  <si>
    <t>Programa PAE implementado</t>
  </si>
  <si>
    <t>Implementar el programa de transporte escolar en el departamento del Quindío</t>
  </si>
  <si>
    <t>Programa de transporte escolar implementado</t>
  </si>
  <si>
    <t>Educación inclusiva con acceso y permanencia para poblaciones vulnerables - diferenciales</t>
  </si>
  <si>
    <t>Atender cuatro mil quinientos (4.500)  personas de la población adulta del departamento (jóvenes y adultos, madres cabeza de hogar)</t>
  </si>
  <si>
    <t>número de estudiantes  pertenecientes a la población adulta  (jóvenes y adultos) atendidos  en el sistema educativo</t>
  </si>
  <si>
    <t xml:space="preserve">Declarar el Departamento libre de analfabetismo;  </t>
  </si>
  <si>
    <t>6,20%</t>
  </si>
  <si>
    <t>Diseñar e implementar una estrategia que permita disminuir la tasa de analfabetismo en los municipios del departamento del Quindío</t>
  </si>
  <si>
    <t xml:space="preserve">Estrategia diseñada e  implementada </t>
  </si>
  <si>
    <t>Atender cuatrocientos noventa (490) personas de la población étnica (Afro descendientes e indígenas)  en el sistema educativo en los diferentes niveles.</t>
  </si>
  <si>
    <t>Número de personas pertenecientes a la población étnica (afrodescendientes e indígenas)  atendidos en el sistema educativo</t>
  </si>
  <si>
    <t xml:space="preserve">Atender dos mil quinientos setenta estudiantes (2570) en condición de población  víctima del conflicto, residentes en el departamento del Quindío </t>
  </si>
  <si>
    <t xml:space="preserve">Número de estudiantes  pertenecientes a la población victima del conflicto atendidos </t>
  </si>
  <si>
    <t>Atender  cuatrocientos cincuenta y cinco (455)  menores y/o adultos  que se encuentran en riesgo social    en conflicto con la ley penal,  iletrados, habitantes de frontera y/o menores  trabajadores.</t>
  </si>
  <si>
    <t xml:space="preserve">Número de personas que se encuentran en riesgo social, en conflicto con la ley penal,  iletrados, habitantes de frontera y/o menores  trabajadores,  atendidos  </t>
  </si>
  <si>
    <t>Diseñar e implementar un plan para la caracterización y atención de la población en condiciones especiales y excepcionales del departamento</t>
  </si>
  <si>
    <t>Plan diseñado e implementado</t>
  </si>
  <si>
    <t>Funcionamiento y prestación del servicio educativo de las instituciones educativas</t>
  </si>
  <si>
    <t>Aumentar la cobertura neta en educación secundaria</t>
  </si>
  <si>
    <t>Sostener dos mil doscientos treinta y dos (2.232) docentes, directivos docentes y administrativos viabilizados por el ministerio de educación nacional vinculados a la secretaria de educación departamental</t>
  </si>
  <si>
    <t>Número de docentes, directivos docentes y administrativos  sostenidos</t>
  </si>
  <si>
    <t>Calidad Educativa</t>
  </si>
  <si>
    <t>Calidad educativa para la Paz</t>
  </si>
  <si>
    <t xml:space="preserve">Mejorar el  índice sintético de calidad educativa (ISCE) en el nivel de básica primaria,  por encima del promedio nacional, en treinta  y seis  (36)  Instituciones Educativas oficiales </t>
  </si>
  <si>
    <t>Número de Instituciones Educativas con el ISCE mejorado</t>
  </si>
  <si>
    <t xml:space="preserve">Duplicar el número de instituciones educativas oficiales del departamento con el  índice sintético de calidad educativa (ISCE) en el nivel de básica primaria,  secundaria y media por encima del promedio nacional;  </t>
  </si>
  <si>
    <t>Capacitar a mil doscientos (1.200) docentes en estrategias para el mejoramiento del ISCE en el Departamento del Quindío</t>
  </si>
  <si>
    <t>Número de docentes capacitados</t>
  </si>
  <si>
    <t>Beneficiar a ochenta (80) docentes  con becas de posgrado</t>
  </si>
  <si>
    <t xml:space="preserve">Número de docentes beneficiados </t>
  </si>
  <si>
    <t>Disminuir las instituciones de educación que fueron clasificadas en nivel C por resultados obtenidos en pruebas saber 11;</t>
  </si>
  <si>
    <t>63,27%</t>
  </si>
  <si>
    <t xml:space="preserve">Apoyar quince (15) Instituciones Educativas participando en el Progrma Todos a Aprender </t>
  </si>
  <si>
    <t>Número de Instituciones Ediucatrivas participando  en el Progrma PTA</t>
  </si>
  <si>
    <t xml:space="preserve">  Duplicar los programas en la educación superior acreditados con alta calidad;</t>
  </si>
  <si>
    <t>Brindar acompañamiento a doscientos treinta (230) docentes con  tutores PTA</t>
  </si>
  <si>
    <t>Número de docentes acompañados de tutores PTA</t>
  </si>
  <si>
    <t xml:space="preserve"> Disminuir la proporción de niños que desertan en educación básica secundaria y media </t>
  </si>
  <si>
    <t>8,06% EBS               5,77% EM</t>
  </si>
  <si>
    <t>5% EBS                          4% EM</t>
  </si>
  <si>
    <t>Beneficiar a 4.700  estudiantes con el  Programas Todos  a Aprender</t>
  </si>
  <si>
    <t>Número de estudiantes beneficiados con el PTA</t>
  </si>
  <si>
    <t xml:space="preserve">Mejorar el  índice sintético de calidad educativa (ISCE) en el nivel de básica secundaria,  por encima del promedio nacional, en cuarenta  y un  (41)  Instituciones Educativas oficiales </t>
  </si>
  <si>
    <t>Número de I.E. con índice ISCE en básica secundaria por encima del promedio nacional mejoradas</t>
  </si>
  <si>
    <t xml:space="preserve">Mejorar el  índice sintético de calidad educativa (ISCE) en el nivel de media,  por encima del promedio nacional, en cuarenta  (40)  Instituciones Educativas oficiales </t>
  </si>
  <si>
    <t>Número de I.E. con índice ISCE en media por encima del promedio nacional mejoradas</t>
  </si>
  <si>
    <t>Educación, ambientes escolares y cultura para la Paz</t>
  </si>
  <si>
    <t xml:space="preserve">Fortalecer cincuenta y cuatro (54) comités de convivencia escolar de las instituciones educativas </t>
  </si>
  <si>
    <t>Numero de comités fortalecidos</t>
  </si>
  <si>
    <t>Diseñar y ejecutar treinta (30)  proyectos educativos institucionales resignificados en el contexto de la paz y la jornada única</t>
  </si>
  <si>
    <t>Proyectos educativos institucionales diseñados y ejecutados</t>
  </si>
  <si>
    <t xml:space="preserve">Diseñar e implementar la estrategia "escuela de padres" en treinta (30) instituciones educativas  </t>
  </si>
  <si>
    <t>Numero de instituciones con estrategia de escuela de padres diseñada e implementada</t>
  </si>
  <si>
    <t>Realizar ocho (8) eventos académicos, investigativos y culturales</t>
  </si>
  <si>
    <t>Número de eventos realizados</t>
  </si>
  <si>
    <t>Conformar y dotar   grupos culturales y artísticos en treinta (30)  instituciones educativas con  protagonismo en cada uno de los municipios</t>
  </si>
  <si>
    <t>Número de instituciones educativas con grupos conformados y dotados</t>
  </si>
  <si>
    <t>Implementar el proyecto PRAE en treinta y seis (36)  instituciones educativas del departamento</t>
  </si>
  <si>
    <t>Número de instituciones educativas con PRAE implementado</t>
  </si>
  <si>
    <t xml:space="preserve">Implementar el  programa de  jornada única con el acceso y permanencia de veinte mil (20.000) estudiantes </t>
  </si>
  <si>
    <t>Numero de estudiantes en el programa jornada única</t>
  </si>
  <si>
    <t>Mantener, adecuar y/o construir la infraestructura ciento treinta (130) sedes de las instituciones educativas  </t>
  </si>
  <si>
    <t>Numero de sedes mantenidas, adecuadas y/o construidas</t>
  </si>
  <si>
    <t xml:space="preserve">Dotar cincuenta y cuatro (54) instituciones educativas con material didáctico, mobiliario escolar y/o infraestructura tecnológica  </t>
  </si>
  <si>
    <t>Numero de instituciones educativas dotadas</t>
  </si>
  <si>
    <t xml:space="preserve">Implementar la jornada complementaria y/o única que articule arte, deporte y cultura, en seis municipios declarados en el Sistema de Alertas Tempranas de la Defensoria del Pueblo </t>
  </si>
  <si>
    <t>Municipios declarados en el sistema de alertas tempranas con jormada complementaria y/o única</t>
  </si>
  <si>
    <t>Plan departamental de lectura y escritura</t>
  </si>
  <si>
    <t>Duplicar el número de instituciones educativas oficiales del departamento con el  índice sintético de calidad educativa (ISCE) en el nivel de básica primaria,  secundaria y media por encima del promedio nacional</t>
  </si>
  <si>
    <t xml:space="preserve">Implementar el programa "pásate a la biblioteca"  en treinta y seis (36)  instituciones educativas </t>
  </si>
  <si>
    <t>Número de instituciones educativas con programa "pásate a la biblioteca" implementado</t>
  </si>
  <si>
    <t xml:space="preserve">Dotar ciento cuarenta (140) sedes educativas con la colección semilla </t>
  </si>
  <si>
    <t>Número de sedes educativas dotadas</t>
  </si>
  <si>
    <t>Apoyar los  procesos de capacitación  de quinientos (500) docentes del departamento</t>
  </si>
  <si>
    <t>Número de docentes apoyados</t>
  </si>
  <si>
    <t xml:space="preserve">Realizar seis (6)  festivales o encuentros de literatura y escritura el departamento </t>
  </si>
  <si>
    <t>Número de festivales o encuentros realizados</t>
  </si>
  <si>
    <t>Funcionamiento de las Instituciones Educativas</t>
  </si>
  <si>
    <t>Contar con cincuenta y dos (52) instituciones educativas con  mayor eficiencia en la gestión de sus procesos y proyectos  ante la entidad  territorial y la Secretaria de Educación Departamental.</t>
  </si>
  <si>
    <t>Numero de instituciones educativas con mayor eficiencia en los procesos</t>
  </si>
  <si>
    <t>Pertinencia e Innovación</t>
  </si>
  <si>
    <t>Quindío Bilingüe</t>
  </si>
  <si>
    <t>Apoyar cincuenta y cinco (55) docentes licenciados en lenguas modernas formados en ingles con  dominio B2</t>
  </si>
  <si>
    <t>Numero de docentes apoyados en formación en ingles con dominio B2</t>
  </si>
  <si>
    <t>Cualificar la formación de ciento cincuenta (150) docentes de preescolar y básica primaria en inglés con dominio A2 y B1 y metodología para la enseñanza</t>
  </si>
  <si>
    <t>Numero de docentes de preescolar y básica primaria formados</t>
  </si>
  <si>
    <t>Iniciar el proceso de bilinguismo  en niños  entre pre-escolar y quinto grado de primaria de colegios públicos en seis (6) municipios</t>
  </si>
  <si>
    <t>Número de Municipio con Bilinguismo</t>
  </si>
  <si>
    <t>Dotar cincuenta y cuatro (54) instituciones educativas con herramientas audiovisuales para la enseñanza del ingles</t>
  </si>
  <si>
    <t>Número de instituciones educativas dotadas</t>
  </si>
  <si>
    <t>Realizar siete (7)  concursos  para evaluar las competencias comunicativas en ingles de los estudiantes</t>
  </si>
  <si>
    <t>Número de concursos en inglés realizados</t>
  </si>
  <si>
    <t>Fortalecimiento de la media técnica</t>
  </si>
  <si>
    <t>Desarrollar doce (12) talleres para docentes en el uso de las TICs</t>
  </si>
  <si>
    <t>Número de talleres desarrollados</t>
  </si>
  <si>
    <t>Fortalecer cincuenta (50)   instituciones educativas en competencias básicas</t>
  </si>
  <si>
    <t>Número de instituciones educativas fortalecidas</t>
  </si>
  <si>
    <t>Fortalecer cuarenta y siete (47) instituciones educativas con el programa de articulación con la educación superior y ETDH</t>
  </si>
  <si>
    <t xml:space="preserve">Implementar un Programa de Alimentación Escolar Universitario PAEU para estudiantes universitarios </t>
  </si>
  <si>
    <t>Programa PAEU implementado</t>
  </si>
  <si>
    <t xml:space="preserve">Implementar el programa de acceso y permanencia de la educación técnica, tecnológica y superior en el Departamento del Quindío </t>
  </si>
  <si>
    <t>Programa Implementado</t>
  </si>
  <si>
    <t>Eficiencia educativa</t>
  </si>
  <si>
    <t>Eficiencia y modernización administrativa</t>
  </si>
  <si>
    <t>Duplicar el número de instituciones educativas oficiales del departamento con el índice sintético de calidad educativa (ISCE) en el nivel de básica primaria, secundaria y media por encima del promedio nacional</t>
  </si>
  <si>
    <t>Fortalecer, hacer seguimiento y auditar cuatro (4)  procesos certificados con que cuenta la Secretaria de Educación Departamental</t>
  </si>
  <si>
    <t>Numero de procesos certificados fortalecidos, con seguimiento y auditados</t>
  </si>
  <si>
    <t>Paz, justicia e instituciones fuertes</t>
  </si>
  <si>
    <t>Crear e implementar  en cincuenta y dos (52) instituciones educativas procesos presupuestales y financieros integrados</t>
  </si>
  <si>
    <t>Número de instituciones educativas con proceso presupuestal y financiero integrado creado e implementado</t>
  </si>
  <si>
    <t>Otros proyectos de conectividad</t>
  </si>
  <si>
    <t xml:space="preserve">Implementar y/o mejorar el sistema de conectividad en 200 sedes educativas oficiales en el departamento </t>
  </si>
  <si>
    <t>Número de sedes educativas implementadas y/o mejoradas</t>
  </si>
  <si>
    <t>Funcionamiento y prestación de servicios del sector educativo del nivel central</t>
  </si>
  <si>
    <t xml:space="preserve">14                                        15                                19 </t>
  </si>
  <si>
    <t xml:space="preserve">Declarar al Departamento  libre de analfabetismo                                                                                                                                                                                                                                                                                                                                                     Aumentar la cobertura neta en la educación secundaria en el departamento del Quindio.                                                                                                                                                                                                                                                        Disminuir la proporción de niños que desertan en educación básica secundaria y media.                                                                                                      </t>
  </si>
  <si>
    <t xml:space="preserve">6.20                        73.23                                   8.06 EBS                  5.77 EM         </t>
  </si>
  <si>
    <t xml:space="preserve">3                                                              78                                                 5 EBS                                                             4 EM </t>
  </si>
  <si>
    <t>Realizar el pago oportuno al 100% de los funcionarios de la planta de  administrativos, docentes y directivos docentes del sector central</t>
  </si>
  <si>
    <t>% de funcionarios con pago oportuno</t>
  </si>
  <si>
    <t xml:space="preserve"> Reducir inequidades</t>
  </si>
  <si>
    <t>Eficiencia administrativa y docente en la  gestión del bienestar laboral</t>
  </si>
  <si>
    <t xml:space="preserve">3                                                       78                                                           5 EBS                                       4 EM </t>
  </si>
  <si>
    <t>Realizar el reconocimiento a sesenta (60) docentes, directivos docentes y/o personal administrativo</t>
  </si>
  <si>
    <t>Número de docentes, directivos docentes y/o personal administrativo reconocidos</t>
  </si>
  <si>
    <t>Realizar ocho (8) eventos y actividades culturales y recreativas, desarrolladas para los funcionarios del servicio educativo del departamento del Quindío</t>
  </si>
  <si>
    <t>Número de eventos y actividades culturales y recreativas realizadas</t>
  </si>
  <si>
    <t>Cultura, Arte y educación para la Paz</t>
  </si>
  <si>
    <t>Arte para todos</t>
  </si>
  <si>
    <t>150x 100 mil habitantes</t>
  </si>
  <si>
    <t>Apoyar  treinta (30) proyectos y/o actividades de formación, difusión, circulación, creación e investigación, planeación y de espacios para el disfrute de las artes</t>
  </si>
  <si>
    <t>Número de proyectos apoyados</t>
  </si>
  <si>
    <t>Cultura</t>
  </si>
  <si>
    <t>Reducir casos de hurto a residencias, comercio y personas</t>
  </si>
  <si>
    <t>Apoyar  ciento veinte (120) proyectos del programa de concertación cultural del departamento</t>
  </si>
  <si>
    <t>Número de proyectos apoyados del programa de concertación cultural.</t>
  </si>
  <si>
    <t>Apoyar treinta y seis (36) proyectos mediante estímulos artísticos y culturales</t>
  </si>
  <si>
    <t xml:space="preserve">Número de proyectos apoyados </t>
  </si>
  <si>
    <t xml:space="preserve">Emprendimiento Cultural </t>
  </si>
  <si>
    <t xml:space="preserve">Disminuir el porcentaje de personas en situación de pobreza </t>
  </si>
  <si>
    <t>Fortalecer cinco (5) procesos de emprendimiento cultural y de desarrollo de industrias creativas</t>
  </si>
  <si>
    <t>Número de procesos de emprendimiento cultural fortalecidos</t>
  </si>
  <si>
    <t>Igualar la tasa de desempleo del departamento al promedio nacional para 2019</t>
  </si>
  <si>
    <t>Lectura, escritura y bibliotecas</t>
  </si>
  <si>
    <t>Declarar al departamento libre de analfabetismo</t>
  </si>
  <si>
    <t>Apoyar  veinte (20) proyectos y/o actividades en investigación, capacitación y difusión de la lectura y escritura para fortalecer la Red Departamental de Bibliotecas</t>
  </si>
  <si>
    <t>Número de proyectos y/o actividades apoyados</t>
  </si>
  <si>
    <t>Patrimonio, paisaje cultural cafetero, ciudadanía y diversidad cultural</t>
  </si>
  <si>
    <t>Viviendo el patrimonio y el Paisaje Cultural Cafetero</t>
  </si>
  <si>
    <t xml:space="preserve">Apoyar treinta y dos (32) proyectos y/o actividades en gestión, investigación,  protección, divulgación y salvaguardia del patrimonio y diversidad cultural </t>
  </si>
  <si>
    <t>Comunicación, ciudadanía y sistema departamental de cultura</t>
  </si>
  <si>
    <t xml:space="preserve">Apoyar diez (10) proyectos y/o actividades orientados a fortalecer la articulación comunicación y cultura </t>
  </si>
  <si>
    <t>Número de proyectos de  apoyados</t>
  </si>
  <si>
    <t>Apoyar  dieciséis (16) actividades y/o proyectos  para el afianzamiento del Sistema Departamental de Cultura</t>
  </si>
  <si>
    <t>Número de actividades y/o proyectos de afianzamiento apoyados</t>
  </si>
  <si>
    <t>Soberanía, seguridad alimentaria y nutricional</t>
  </si>
  <si>
    <t>Fomento a la agricultura familiar campesina, agricultura urbana y mercados campesinos para la soberanía y  seguridad alimentaria</t>
  </si>
  <si>
    <t>Diseñar e implementar un (1) programa de agricultura familiar campesina</t>
  </si>
  <si>
    <t>Programa de agricultura familiar campesina diseñado e implementado</t>
  </si>
  <si>
    <t>Agropecuario</t>
  </si>
  <si>
    <t>Reducir la proporción de los alimentos importados (frutas y verduras) de otros departamentos</t>
  </si>
  <si>
    <t>Apoyar la conformación de cuatro (4) alianzas para contratos de compra anticipada de productos de la agricultura familiar en el departamento del Quindío</t>
  </si>
  <si>
    <t>Numero de alianzas para contratos de compra anticipada apoyados</t>
  </si>
  <si>
    <t>Disminuir o mantener la proporción de niños menores de 5 años en riesgo de desnutrición moderada o severa aguda</t>
  </si>
  <si>
    <t>2,1 de cada 100</t>
  </si>
  <si>
    <t>Sembrar quinientas (500) Ha de productos de la canasta básica familiar para aumentar la disponibilidad de alimentos</t>
  </si>
  <si>
    <t>Número de hectáreas sembradas</t>
  </si>
  <si>
    <t>Beneficiar a 2400 familias urbanas y periurbanas con parcelas de agricultura familiar para autoconsumo y comercio de excedentes</t>
  </si>
  <si>
    <t>Numero de familias beneficiadas</t>
  </si>
  <si>
    <t>Mejorar el estado nutricional de 1795 niños menor de 5 años y de 1531 niños de 6 a 18 años  en riesgo de desnutrición en el departamento</t>
  </si>
  <si>
    <t>Numero de población infantil en riesgo con estado nutricional de 0 a 5 años y de 6 a 18 años mejorado</t>
  </si>
  <si>
    <t xml:space="preserve">Fortalecimiento a la vigilancia en  la seguridad alimentaria y nutricional del Quindío. </t>
  </si>
  <si>
    <t xml:space="preserve"> Disminuir o mantener la proporción de niños menores de 5 años en riesgo de desnutrición moderada o severa aguda</t>
  </si>
  <si>
    <t>Implementar una estrategia que determine de forma oportuna el  número de brotes de enfermedades transmitidas por alimentos (ETA) con agente etiológico identificado en alimentos de mayor consumo.</t>
  </si>
  <si>
    <t>Estrategia implementada</t>
  </si>
  <si>
    <t>Salud</t>
  </si>
  <si>
    <t xml:space="preserve">Ejecutar el plan decenal de lactancia materna </t>
  </si>
  <si>
    <t>Plan decenal ejecutado</t>
  </si>
  <si>
    <t>Fortalecer la atención integral  en seis (6) poblaciones vulnerables (etnias)  en menores de cinco años con casos de desnutrición</t>
  </si>
  <si>
    <t>Número de poblaciones vulnerables atendidas (etnias)</t>
  </si>
  <si>
    <t>Salud Pública para un Quindío saludable y posible</t>
  </si>
  <si>
    <t>Salud ambiental</t>
  </si>
  <si>
    <t>Disminuir la presión por cargas contaminantes, medida por el Índice de Alteración Potencial de la Calidad del Agua (IACAL), a categoría “moderada”</t>
  </si>
  <si>
    <t xml:space="preserve">Muy Alta </t>
  </si>
  <si>
    <t>Formular, aprobar y divulgar  la Política Integral de Salud Ambiental (PISA)</t>
  </si>
  <si>
    <t>Política integral de salud ambiental formulada, aprobada y divulgada.</t>
  </si>
  <si>
    <t xml:space="preserve"> Buena salud</t>
  </si>
  <si>
    <t xml:space="preserve">Generar los mapas de riesgo y vigilancia de la calidad de agua para consumo humano en  los doce (12) municipios del departamento </t>
  </si>
  <si>
    <t>Número de municipios con mapas de riesgo generados</t>
  </si>
  <si>
    <t>Sexualidad, derechos sexuales y reproductivos</t>
  </si>
  <si>
    <t xml:space="preserve">Disminuir la incidencia de embarazos en adolescentes </t>
  </si>
  <si>
    <t>24,90%</t>
  </si>
  <si>
    <t>Lograr que ocho (8) municipios del departamento operen el sistema de vigilancia en salud pública de la violencia intrafamiliar.</t>
  </si>
  <si>
    <t xml:space="preserve">Número de municipios con el sistema de vigilancia en salud pública de la violencia intrafamiliar operando </t>
  </si>
  <si>
    <t xml:space="preserve">Sostener la tasa de mortalidad maternidad por causas directas </t>
  </si>
  <si>
    <t>Desarrollar acciones articuladas intersectorialmente en los doce (12) municipios del departamento, con enfoque de derechos en colectivos LGTBI, jóvenes, mujeres gestantes adolescentes.</t>
  </si>
  <si>
    <t>Número de municipios con acciones desarrolladas</t>
  </si>
  <si>
    <t>Vincular cuatro mil ochocientos (4.800) mujeres gestantes al programa de control prenatal antes de la semana 12 de edad gestacional.</t>
  </si>
  <si>
    <t>Número de mujeres gestantes vinculadas</t>
  </si>
  <si>
    <t xml:space="preserve"> Disminuir la incidencia de embarazo en adolescentes</t>
  </si>
  <si>
    <t>Canalizar acciones de promoción de la salud en el desarrollo de la política nacional de sexualidad, derechos sexuales y reproductivos</t>
  </si>
  <si>
    <t>Número de municipios con acciones de promoción de la salud en la política nacional de sexualidad, derechos sexuales y reproductivos.</t>
  </si>
  <si>
    <t>Convivencia social y salud mental</t>
  </si>
  <si>
    <t>Ajustar e implementar  la política de salud mental en los 12 municipios del Departamento, conforme a los lineamientos y desarrollos técnicos definidos por el Ministerio de Salud y Protección Social.</t>
  </si>
  <si>
    <t>Número de municipios que con la  política de salud mental ajustada e implementada</t>
  </si>
  <si>
    <t>Adoptar e implementar el modelo de Atención primaria en Salud Mental (APS)  en todos los municipios Quindianos</t>
  </si>
  <si>
    <t>Número de municipios con el Modelo de APS en salud mental adoptado e implementado</t>
  </si>
  <si>
    <t>Reducir lesiones fatales en accidentes de transito</t>
  </si>
  <si>
    <t>95 x 100 mil</t>
  </si>
  <si>
    <t>80 x 100 mil</t>
  </si>
  <si>
    <t>Adoptar  e implementar en los doce (12) municipios el plan departamental de la reducción del consumo de sustancias psicoactivas SPA conforme a lineamientos y desarrollos técnicos entorno a la demanda.</t>
  </si>
  <si>
    <t>Número de municipios con el plan departamental de reducción de consumo de SPA adoptado e implementado</t>
  </si>
  <si>
    <t>Estilos de vida saludable y condiciones no-transmisibles</t>
  </si>
  <si>
    <t>Implementar la estrategia  denominada "Cuatro por cuatro" para la promoción de la alimentación saludable</t>
  </si>
  <si>
    <t>Estrategia "Cuatro por cuatro"  implementada</t>
  </si>
  <si>
    <t>PTS-40</t>
  </si>
  <si>
    <t>Implementar una estrategia de ambiente libres de humo de tabaco en los municipios del Quindío</t>
  </si>
  <si>
    <t>Implementar una estrategia de ambientes libres de humo de tabaco en los  municipios.</t>
  </si>
  <si>
    <t>Implementar una estrategia para mantener la edad de inicio de consumo de tabaco en los adolescentes escolarizados.</t>
  </si>
  <si>
    <t>Vida saludable y enfermedades transmisibles</t>
  </si>
  <si>
    <t>Reducir la mortalidad menores de 5 años por ERA</t>
  </si>
  <si>
    <t>13 x 100 mil habitantes</t>
  </si>
  <si>
    <t>10 x 100 mil habitantes</t>
  </si>
  <si>
    <t xml:space="preserve">Diseñar y desarrollar planes y/o programas en los doce (12) entes territoriales municipales de promoción y prevención de las enfermedades transmitidas por agua, suelo y alimentos </t>
  </si>
  <si>
    <t>Planes y/o programas diseñados y desarrollados</t>
  </si>
  <si>
    <t>PTS-43</t>
  </si>
  <si>
    <t>Disminuir por debajo del 10% la Letalidad por dengue.</t>
  </si>
  <si>
    <t>&lt;10</t>
  </si>
  <si>
    <t>Implementar un estrategia que permita garantizar el adecuado funcionamiento de la red de frío para el almacenamiento  de los biológicos del Programa Ampliado de Inmunización (PAI).</t>
  </si>
  <si>
    <t>Estrategia implementada.</t>
  </si>
  <si>
    <t>Implementar  la estrategia de gestión integral-enfermedades de transmisión vectorial (EGI ETV) en los 5 municipios hiperendémicos para enfermedades de transmisión vectorial</t>
  </si>
  <si>
    <t>Número de municipios con estrategias implementadas.</t>
  </si>
  <si>
    <t>PTS-42</t>
  </si>
  <si>
    <t>Alcanzar coberturas útiles de vacunación para rabia en animales (perros y gatos)</t>
  </si>
  <si>
    <t>60.1%</t>
  </si>
  <si>
    <t xml:space="preserve">Implementar la estrategia  para ampliar coberturas útiles de vacunación antirrábica en animales (perros y gatos). </t>
  </si>
  <si>
    <t>PTS-44</t>
  </si>
  <si>
    <t>Incrementar  la proporción de personas curadas de tuberculosis pulmonar en un 5 %</t>
  </si>
  <si>
    <t>Implementar el plan estratégico hacia el fin de la tuberculosis</t>
  </si>
  <si>
    <t>Plan estratégico implementado</t>
  </si>
  <si>
    <t>Salud publica en emergencias y desastres</t>
  </si>
  <si>
    <t>Incrementar el % IPS
con seguimiento por parte
del departamento</t>
  </si>
  <si>
    <t>Realizar catorce (14) simulacros de atención a emergencias en la Red Pública Hospitalaria</t>
  </si>
  <si>
    <t>Números de simulacros realizados.</t>
  </si>
  <si>
    <t>Mejorar el índice de seguridad hospitalaria en once (11) empresas sociales del estado (ESE) del departamento del nivel  I y II.</t>
  </si>
  <si>
    <t>Número de ESEs con índices de seguridad hospitalaria mejorados.</t>
  </si>
  <si>
    <t>Salud en el entorno laboral</t>
  </si>
  <si>
    <t>PTS-41</t>
  </si>
  <si>
    <t>Mantener la tasa de accidentalidad en el trabajo</t>
  </si>
  <si>
    <t>1.5</t>
  </si>
  <si>
    <t>1.7</t>
  </si>
  <si>
    <t>Fomentar en 8 municipios un programa de cultura preventiva en el trabajo formal e informal y entornos laborales saludables.</t>
  </si>
  <si>
    <t>Número de municipios con programas de cultura preventiva  fomentados.</t>
  </si>
  <si>
    <t xml:space="preserve"> Incrementar el % IPS con seguimiento por parte del departamento</t>
  </si>
  <si>
    <t>Implementación en las 14 empresas sociales del estado (ESE) departamentales y de primer nivel, el Sistema de Gestión de la Seguridad y Salud en el Trabajo</t>
  </si>
  <si>
    <t>Número de empresas sociales del estado (ESE) con sistema de gestión de la seguridad y salud en el  trabajo implementados.</t>
  </si>
  <si>
    <t>Fortalecimiento de la autoridad sanitaria</t>
  </si>
  <si>
    <t>PTS-46</t>
  </si>
  <si>
    <t>Consolidación y desarrollo del sistema de vigilancia en salud públicaintegrado al sistema de vigilancia de control sanitario e inspección vigilancia y control de S.G.S.S.S.</t>
  </si>
  <si>
    <t>Consolidar y desarrollar en los 12 municipios del departamento el Sistema de Vigilancia en salud pública (SVSP), integrado al sistema de vigilancia y control sanitario e inspección vigilancia y control de (S.G.S.S.S).</t>
  </si>
  <si>
    <t>Número de municipios con el SVSP consolidado y desarrollado.</t>
  </si>
  <si>
    <t>Implementar  una estrategia oportuna de atención a sujetos de atención,  objetos de procesos de  inspección, vigilancia y control sanitario</t>
  </si>
  <si>
    <t>PTS-47</t>
  </si>
  <si>
    <t>Consolidación y desarrollo del Sistema de inspección vigilancia y control a los establecimientos farmacéuticos del departamento.</t>
  </si>
  <si>
    <t xml:space="preserve">Consolidar y desarrollar  el sistema de inspección vigilancia y control (SIVC)  en ciento cincuenta (150) establecimientos farmacéuticos del departamento. </t>
  </si>
  <si>
    <t>Número de establecimientos farmacéuticos con SIVC consolidados y desarrollados..</t>
  </si>
  <si>
    <t>Promoción social y gestión diferencial de poblaciones vulnerables.</t>
  </si>
  <si>
    <t xml:space="preserve">Elevar el promedio de la participación de la ciudadanía en los procesos de elección popular en el cuatrienio </t>
  </si>
  <si>
    <t>54,61%</t>
  </si>
  <si>
    <t xml:space="preserve">Implementar  5  programas de participación social en salud, orientados a promover los derechos de las poblaciones vulnerables y diferenciales, acorde a las políticas públicas </t>
  </si>
  <si>
    <t>Número de programas implementados</t>
  </si>
  <si>
    <t>Aumentar el porcentaje de cumplimiento de la Ley 1448 del 2011 de atención a víctimas</t>
  </si>
  <si>
    <t>71,04%</t>
  </si>
  <si>
    <t>88,17%</t>
  </si>
  <si>
    <t>Implementar el  Programa de atención psicosocial y salud integral a víctimas del conflicto armado.</t>
  </si>
  <si>
    <t>Programa implementado</t>
  </si>
  <si>
    <t>Disminuir o mantener mortalidad en menores de 1 año</t>
  </si>
  <si>
    <t>8,8 x 1000 nacidos</t>
  </si>
  <si>
    <t>Fortalecimiento de  la estrategia AIEPI en los 12 municipios del Departamento</t>
  </si>
  <si>
    <t>Número de municipios con la estrategia AIEPI fortalecida.</t>
  </si>
  <si>
    <t>Disminuir o mantener la mortalidad en menores de 5 años</t>
  </si>
  <si>
    <t>11,34 x 1000 niños menores de 5 años</t>
  </si>
  <si>
    <t>Aumentar el % de personas discapacitadas atendidas</t>
  </si>
  <si>
    <t>Fortalecer en los doce (12) municipios del departamento los  comités municipales de discapacidad</t>
  </si>
  <si>
    <t>Número de municipios con comités de discapacidad fortalecidos</t>
  </si>
  <si>
    <t>Plan de intervenciones colectivas en el modelo de APS</t>
  </si>
  <si>
    <t>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                                                                                                                                                                                                    Incrementar el % IPS con seguimiento por parte del departamento</t>
  </si>
  <si>
    <t>2,1 de cada 100              13 x 100 mil habitantes            76, 1 x 1000 habitantes                8,8 x 1000 nacidos             11,34 x 1000                     50%</t>
  </si>
  <si>
    <t>2,1 de cada 100     10 x 100 mil habitantes                                60 X 1000 habitantes            8,8 x 1000 nacidos                        11,34 x 1000         100%</t>
  </si>
  <si>
    <t>Evaluar en  once (11)   empresas sociales del estado (ESE)  Municipales la implementación del Plan de Intervenciones Colectivas (PIC).</t>
  </si>
  <si>
    <t>Número de empresas que implementan el Plan de Intervenciones Colectivas evaluadas</t>
  </si>
  <si>
    <t>Auditoria a 8  planes de mejoramiento instaurados con la red pública ejecutora del Plan de Intervenciones Colectivas.</t>
  </si>
  <si>
    <t>Planes de mejoramiento  auditados</t>
  </si>
  <si>
    <t>Vigilancia en salud publica y del laboratorio departamental.</t>
  </si>
  <si>
    <t xml:space="preserve">Incidencia de  afectados  por Enfermedad Diarreica Aguda –EDA-                                                                                                                                               </t>
  </si>
  <si>
    <t>76, 1 x 1000 habitantes</t>
  </si>
  <si>
    <t xml:space="preserve"> 60 X 1000 habitantes     </t>
  </si>
  <si>
    <t xml:space="preserve">Realizar  la vigilancia sanitaria a 300 establecimientos de consumo (aguas, alimentos y bebidas alcohólicas) </t>
  </si>
  <si>
    <t>Número de establecimientos vigilados</t>
  </si>
  <si>
    <t xml:space="preserve">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                                                                                                                                                                                                                  Mantener el número de UPGD que integra el sistema de vigilancia en salud pública                                                                                                                                                                          </t>
  </si>
  <si>
    <t>2,1 de cada 100                                   13 x 100 mil habitantes                                 76, 1 x 1000 habitantes                                8,8 x 1000 nacidos                           11,34 x 1000                            83%</t>
  </si>
  <si>
    <t>2,1 de cada 100                         10 x 100 mil habitantes                      60 X 1000 habitantes                      8,8 x 1000 nacidos        11,34 x 1000                 83%</t>
  </si>
  <si>
    <t>Crear diez (10) y fortalecer novena (90) Comités de Vigilancia 
Epidemiológica  Comunitaria 
(COVECOM) municipales.</t>
  </si>
  <si>
    <t>Número de COVECOM municipales operando</t>
  </si>
  <si>
    <t>Sostener 83 Unidades Primarias Generadoras de Datos (UPGD) que integran el sistema de Vigilancia en Salud Publica.</t>
  </si>
  <si>
    <t>Número de unidades primarias generadoras de datos (UPGD) sostenidas.</t>
  </si>
  <si>
    <t>Universalidad  del aseguramiento en salud para un bien común</t>
  </si>
  <si>
    <t>Garantizar  la promoción de la afiliación al sistema de seguridad social</t>
  </si>
  <si>
    <t xml:space="preserve"> Incrementar cobertura de afiliación al sistema general de seguridad social en salud</t>
  </si>
  <si>
    <t>89,95%</t>
  </si>
  <si>
    <t>Fortalecer en los 12 municipios del departamento  los procesos de identificación de la población no sisbenizada y no afiliada.</t>
  </si>
  <si>
    <t>Número de municipios con procesos de identificación fortalecidos.</t>
  </si>
  <si>
    <t xml:space="preserve">Garantizar la cofinanciación para el régimen subsidiado en el departamento del Quindío </t>
  </si>
  <si>
    <t>Cofinanciar la continuidad del  régimen subsidiado en salud en los 12 municipios del departamento, de conformidad con la directrices del Ministerio de Salud y Protección Social.</t>
  </si>
  <si>
    <t>Número de municipios cofinanciados</t>
  </si>
  <si>
    <t>Asistencia técnica  a los actores del sistema en el proceso de aseguramiento de la población</t>
  </si>
  <si>
    <t>Brindar asistencia técnica a 12 Municipios del departamento,  en los procesos del régimen subsidiado</t>
  </si>
  <si>
    <t>Número de municipios asistidos técnicamente.</t>
  </si>
  <si>
    <t>Inclusión social en la prestación y desarrollo de servicios de salud</t>
  </si>
  <si>
    <t>Mejoramiento del sistema de calidad  de los servicios y la atención de los usuarios</t>
  </si>
  <si>
    <t>Incrementar el % IPS con seguimiento por parte del departamento</t>
  </si>
  <si>
    <t>Implementar la estrategia de atención primaria en salud,  fortaleciendo los procesos de inspección , vigilancia y control en el acceso de los afiliados  a la red de servicios de salud.</t>
  </si>
  <si>
    <t xml:space="preserve">Estrategia implementada </t>
  </si>
  <si>
    <t>Mantener la contratación con la red pública y privada (15)  para la atención de la población no afiliada.</t>
  </si>
  <si>
    <t>Cantidad de contratación realizada.</t>
  </si>
  <si>
    <t>Realizar asistencia técnica en la construcción y ejecución del plan bienal de inversiones, a catorce (14) Empresas sociales del estado (ESE) del departamento.</t>
  </si>
  <si>
    <t>Número de ESES con asistencia técnica realizada.</t>
  </si>
  <si>
    <t>Fortalecimiento de la  gestión de la entidad territorial municipal</t>
  </si>
  <si>
    <t>PTS-48</t>
  </si>
  <si>
    <t>Incrementar la asistencia técnica de los municipios relacionada con la capacidad de gestión en salud.</t>
  </si>
  <si>
    <t>Realizar asistencia técnica  en los  doce (12) municipios, en la capacidad de gestión en salud</t>
  </si>
  <si>
    <t>Número de municipios con asistencia técnica realizada</t>
  </si>
  <si>
    <t>Garantizar red de servicios en eventos de emergencias</t>
  </si>
  <si>
    <t xml:space="preserve">Ajustar los 14 planes de emergencia de las instituciones prestadoras de salud de todo el Departamento.  
</t>
  </si>
  <si>
    <t>Planes de emergencia ajustados.</t>
  </si>
  <si>
    <t>Ajustar un (1) Plan de Emergencias en Salud Departamental.</t>
  </si>
  <si>
    <t>Plan ajustado</t>
  </si>
  <si>
    <t>Atender en los 12 municipios  del departamento, los eventos de emergencia y urgencias, y el sistema de referencia y contra referencia  de la población  no afiliada.</t>
  </si>
  <si>
    <t>Número de municipios  atendidos.</t>
  </si>
  <si>
    <t>Garantizar el Sistema Obligatorio de Garantía de Calidad SOGC en las IPS del departamento</t>
  </si>
  <si>
    <t>Verificar el sistema de evaluación de los Plan de Auditoria para el Mejoramiento de la Calidad (PAMEC)  de siete (7) Instituciones Prestadoras de Salud (IPS) hospitalarias  en el departamento del Quindío.</t>
  </si>
  <si>
    <t>Número de instituciones prestadoras de salud verificadas.</t>
  </si>
  <si>
    <t>Realizar visitas de verificación de los requisitos de habilitación a 150 prestadores de servicios de salud.</t>
  </si>
  <si>
    <t>Número de prestadores de salud con visitas de verificación realizadas.</t>
  </si>
  <si>
    <t>Fortalecimiento financiero de la red de servicios publica</t>
  </si>
  <si>
    <t>Evaluar semestralmente los indicadores de monitoreo del sistema de catorce (14) ESE´s del nivel I, II y III</t>
  </si>
  <si>
    <t>Número de ESES evaluadas.</t>
  </si>
  <si>
    <t>Apoyar 2 programas  de saneamiento fiscal y financiero a las IPS categorizadas en riesgo por el Ministerio de Salud</t>
  </si>
  <si>
    <t>Número de programas de saneamiento fiscal y financiero apoyados</t>
  </si>
  <si>
    <t>Gestión Posible</t>
  </si>
  <si>
    <t>Apoyo y fortalecimiento institucional</t>
  </si>
  <si>
    <t>PTS-49</t>
  </si>
  <si>
    <t>Evaluar la totalidad de municipios certificados</t>
  </si>
  <si>
    <t>Evaluar los municipios de Armenia y Calarcá que se encuentran  certificados en salud</t>
  </si>
  <si>
    <t>Numero de municipios certificados evaluados</t>
  </si>
  <si>
    <t>PTS-50</t>
  </si>
  <si>
    <t>Lograr que los procesos misionales y estratégicos de la Secretaría de Salud, que así lo requieran cuente con el apoyo y gestión de la Dirección Estratégica.</t>
  </si>
  <si>
    <t>Apoyar y gestionar  3 procesos administrativos y misionales por parte de la Dirección estratégica.</t>
  </si>
  <si>
    <t>procesos apoyados  y gestionados</t>
  </si>
  <si>
    <t>PTS-51</t>
  </si>
  <si>
    <t>Mejorar el % de ejecución presupuestal</t>
  </si>
  <si>
    <t>Verificación, seguimiento y control trimestral a la ejecución presupuestal de los recursos del Sector Salud</t>
  </si>
  <si>
    <t>Ejecucion presupuestal con seguimiento realizado</t>
  </si>
  <si>
    <t>Atención Integral a la Primera Infancia</t>
  </si>
  <si>
    <t>Niños y Niñas en entornos Protectores-semillas infantiles</t>
  </si>
  <si>
    <t>Implementar  un modelo intersectorial  de atención  integral  y entornos protectores (hogar,  educativo, salud, espacio público e institucionales)   implementado.</t>
  </si>
  <si>
    <t>Modelo de atención integral de entornos protectores implementado</t>
  </si>
  <si>
    <t xml:space="preserve"> Atención a grupos vulnerables - Promoción Social </t>
  </si>
  <si>
    <t>Apoyar la creación y/o implementación de Rutas integrales de Atención a la primera infancia.</t>
  </si>
  <si>
    <t>Numero de rutas integrales de atención  a al a primera infancia implementadas y/o creadas</t>
  </si>
  <si>
    <t xml:space="preserve">Educación Inicial Integral </t>
  </si>
  <si>
    <t>Implementar  un (1)  programa de educación integral  a la primera infancia</t>
  </si>
  <si>
    <t>Promoción y  Protección  de la Familia</t>
  </si>
  <si>
    <t xml:space="preserve">Familias para la Construcción  del Quindío como  territorio de paz. </t>
  </si>
  <si>
    <t xml:space="preserve">Formular  e implementar  la política pública departamental de familias para la construcción  del Quindío como  territorio de paz. </t>
  </si>
  <si>
    <t>Política publica departamental de familias formulada  e implementada</t>
  </si>
  <si>
    <t xml:space="preserve">Quindío departamento de derechos  de niñas, niños y adolescentes </t>
  </si>
  <si>
    <t>Implementar la política pública de primera infancia, infancia y adolescencia</t>
  </si>
  <si>
    <t>Política publica de primera infancia, infancia y adolescencia implementada</t>
  </si>
  <si>
    <t>Disminuir la incidencia de embarazo en adolescentes;</t>
  </si>
  <si>
    <t>Implementar  una estrategia de prevención y atención de embarazos y segundos embarazos a temprana edad.</t>
  </si>
  <si>
    <t>Estrategia de prevención  y atención de embarazos a temprana edad implementada</t>
  </si>
  <si>
    <t xml:space="preserve">Implementar una  estrategia  de prevención y atención de la erradicación del abuso, explotación sexual comercial, trabajo infantil y peores formas de trabajo, y actividades delictivas. </t>
  </si>
  <si>
    <t>Estrategia  de prevención y atención de la erradicación del abuso implementada</t>
  </si>
  <si>
    <t xml:space="preserve"> "Sí para ti" atención integral a adolescentes y jóvenes </t>
  </si>
  <si>
    <t>Revisar, ajustar e implementar la política pública de juventud del departamento</t>
  </si>
  <si>
    <t>Política pública de juventud revisada, ajustada e implementada</t>
  </si>
  <si>
    <t>Reducir la proporcion de jovenes en el sistema de responsabilidad penal con riesgo alto de reincidencia en las conductas delictivas</t>
  </si>
  <si>
    <t>Implementar  dos (2) estrategias de prevención para adolescentes y jóvenes en riesgo social y/o vinculados a la Ley de responsabilidad  penal</t>
  </si>
  <si>
    <t>Número  de estrategias  de prevención  para adolescentes y jóvenes implementadas</t>
  </si>
  <si>
    <t>Desarrollar e implementar una estrategia de prevención del consumo de sustancias psico activas  (SPA)  dirigida a adolescentes y jóvenes del departamento.</t>
  </si>
  <si>
    <t>Estrategia   de  prevención del consumo de sustancias psico activas  (SPA) , implementada.</t>
  </si>
  <si>
    <t xml:space="preserve">Capacidad sin limites. </t>
  </si>
  <si>
    <t xml:space="preserve">Aumentar el porcentaje de personas discapacitadas atendidas </t>
  </si>
  <si>
    <t>Revisar, ajustar  e implementar   la política pública departamental de discapacidad  "Capacidad sin limites",</t>
  </si>
  <si>
    <t>Política pública departamental de discapacidad  revisada, ajustada  e implementada.</t>
  </si>
  <si>
    <t>Genero, Poblaciones vulnerables y con enfoque diferencial</t>
  </si>
  <si>
    <t>Prevención y Atención a la población en estado de vulnerabilidad  extrema y migrantes.</t>
  </si>
  <si>
    <t>Diseñar e implementar una estrategia  para la atención de la población en situación de vulnerabilidad extrema del departamento. (habitantes de calle, trabajo sexual,    reincidencia delictiva, drogadicción, bandas delincuenciales, entre otras)</t>
  </si>
  <si>
    <t>Estrategia diseñada e implementada.</t>
  </si>
  <si>
    <t xml:space="preserve">89.95%                          </t>
  </si>
  <si>
    <t>Implementar  un  programa  departamental para la atención y acompañamiento a la población migrante,   y de repatriación .</t>
  </si>
  <si>
    <t>programa departamental  implementado para la atención y acompañamiento a la población migrante y de repatriación.</t>
  </si>
  <si>
    <t xml:space="preserve">Pervivencia de los pueblos indígenas en el marco de la Paz </t>
  </si>
  <si>
    <t>Apoyar el plan de vida para el resguardo indígena Dachi Agore Drua del municipio de Calarcá</t>
  </si>
  <si>
    <t>Plan de vida apoyado y fortalecido</t>
  </si>
  <si>
    <t>71,04</t>
  </si>
  <si>
    <t>Apoyar   y fortalecer  la elaboración y puesta en marcha  de  planes de vida de los pueblos indígenas asentados en el Departamento del Quindío.</t>
  </si>
  <si>
    <t>Planes de vida apoyados y fortalecidos</t>
  </si>
  <si>
    <t xml:space="preserve">Población afro descendiente por el camino de la paz </t>
  </si>
  <si>
    <t xml:space="preserve">Implementar  un programa  articulado interinstitucional para la atención integral con enfoque diferencial  a la población afro descendiente del Departamento del Quindío en sus diferentes formas organizativas </t>
  </si>
  <si>
    <t>Programa  articulado interinstitucional para la  atención integral con enfoque diferencial a la población afro descendiente implementado</t>
  </si>
  <si>
    <t>Sí a la diversidad sexual e identidad de género y su familia.</t>
  </si>
  <si>
    <t>30,7%                          174,7 x 100 mil habitantes</t>
  </si>
  <si>
    <t>27%                                                                     150 x 1000 habitantes</t>
  </si>
  <si>
    <t>Formular  la política pública departamental de diversidad sexual e identidad de género</t>
  </si>
  <si>
    <t>Política pública formulada e implementada</t>
  </si>
  <si>
    <t>Igualdad de Género</t>
  </si>
  <si>
    <t>Mujeres constructoras de Familia y de paz.</t>
  </si>
  <si>
    <t>Disminuir el porcentaje de mujeres amenazadas por sus compañeros sentimentales</t>
  </si>
  <si>
    <t>Revisar, ajustar  e  implementar  la política publica de equidad de género para la  mujer del departamento</t>
  </si>
  <si>
    <t>Política pública  de equidad de genero revisada, ajustada e implementada.</t>
  </si>
  <si>
    <t>Atención integral al Adulto Mayor</t>
  </si>
  <si>
    <t xml:space="preserve">Quindío para todas las edades </t>
  </si>
  <si>
    <t>Aumentar la coberura de adultos mayores atendidos</t>
  </si>
  <si>
    <t>23 mil adultos mayores atendidos</t>
  </si>
  <si>
    <t>24 mil adultos mayores atendidos</t>
  </si>
  <si>
    <t>Revisar, ajustar  e implementar  la política pública departamental "un Quindío para todas las edades 2010-2020"</t>
  </si>
  <si>
    <t>Política pública revisada, ajustada  e implementada.</t>
  </si>
  <si>
    <t>Crear el cabildo de adulto mayor del Departamento y apoyar la creación en once municipios del Quindío</t>
  </si>
  <si>
    <t>Número de Cabildos de Adulto Mayor creados.</t>
  </si>
  <si>
    <t>Centro de bienestar apoyados</t>
  </si>
  <si>
    <t xml:space="preserve">Apoyar 14 centros vida del departamento </t>
  </si>
  <si>
    <t>Centros vida apoyados</t>
  </si>
  <si>
    <t>Apoyo al deporte asociado</t>
  </si>
  <si>
    <t>Ligas deportivas del departamento del Quindío</t>
  </si>
  <si>
    <t>Aumentar la utilizacion de escenarios deportivos como coliseos y canchas de futbol.</t>
  </si>
  <si>
    <t xml:space="preserve">Apoyar  y fortalecer veintitrés (23) ligas deportivas   </t>
  </si>
  <si>
    <t>Ligas deportivas apoyadas y fortalecidas</t>
  </si>
  <si>
    <t>Deporte</t>
  </si>
  <si>
    <t>Apoyar  a veinte  (20) deportistas en nivel de talento, de proyección y de altos logros con el programa de incentivos económicos a deportistas.</t>
  </si>
  <si>
    <t>Número de deportistas incentivados</t>
  </si>
  <si>
    <t xml:space="preserve">Apoyo a eventos deportivos </t>
  </si>
  <si>
    <t>Apoyar trece (13)  ligas en   los eventos deportivos de carácter federado  nacional y departamental.</t>
  </si>
  <si>
    <t>Ligas apoyadas en eventos departamental y nacionales .</t>
  </si>
  <si>
    <t xml:space="preserve">Juegos intercolegiados </t>
  </si>
  <si>
    <t>Desarrollar cuatro (4) juegos Intercolegiados  en sus diferentes fases.</t>
  </si>
  <si>
    <t>Juegos intercolegiados desarrollados</t>
  </si>
  <si>
    <t>Deporte formativo, deporte social comunitario y juegos  tradicionales.</t>
  </si>
  <si>
    <t>Asesorar  los doce (12) municipios del departamento del Quindío asesorados mediante   solicitudes de carácter técnico, administrativo y financiero para   las escuelas deportivas,  según los requerimientos.</t>
  </si>
  <si>
    <t>Municipios asesorados técnica, administrada y financieramente en los procesos de escuelas deportivas</t>
  </si>
  <si>
    <t>Desarrollar  4 eventos de deporte social y comunitario.</t>
  </si>
  <si>
    <t>Eventos deportivos social y comunitarios desarrollar</t>
  </si>
  <si>
    <t>Apoyar  técnicamente un 1  evento de  Juegos Comunales en la fase Departamental</t>
  </si>
  <si>
    <t>Juegos comunales apoyados.</t>
  </si>
  <si>
    <t>Si Recreación y actividad física para ti</t>
  </si>
  <si>
    <t xml:space="preserve"> Recreación,  para el Bien Común.</t>
  </si>
  <si>
    <t>Apoyar de forma articulada el desarrollo del programa (1) "Campamentos Juveniles"</t>
  </si>
  <si>
    <t>Programa de recreación para la juventud diseñado y desarrollado</t>
  </si>
  <si>
    <t>Apoyar de forma articulada el programa nuevo comienzo "Otro Motivo para Vivir" (1)</t>
  </si>
  <si>
    <t>Programa nuevo comienzo "Otro Motivo para Vivir" articulado y desarrollado.</t>
  </si>
  <si>
    <t>Crear y desarrollar una estrategia para articular la actividad recreativa social comunitaria desde la primera infancia hasta las personas mayores.</t>
  </si>
  <si>
    <t>Estrategia creada y desarrollada.</t>
  </si>
  <si>
    <t>Actividad física, Hábitos y estilos de vida saludables</t>
  </si>
  <si>
    <t xml:space="preserve">implementar un (1) programa que permita ejecutar proyectos  de actividad física para la promoción de hábitos y estilos de vida saludables </t>
  </si>
  <si>
    <t xml:space="preserve">Programa implementado </t>
  </si>
  <si>
    <t>Deporte, Recreacion, Actividad fisica en los Municipios del Departamento del Quindio</t>
  </si>
  <si>
    <t xml:space="preserve">Implementacion y apoyo a  los proyectos deportivos, recreativos y de actividad fisica en los Municipio del Departamento del Quindio. </t>
  </si>
  <si>
    <t xml:space="preserve">Apoyar  doce (12) municipios en proyectos deportivos, recreativos y de actividad fisica </t>
  </si>
  <si>
    <t>Numero de municipios apoyados</t>
  </si>
  <si>
    <t>ESTRATEGIA DE SEGURIDAD HUMANA</t>
  </si>
  <si>
    <t xml:space="preserve">Seguridad humana como dinamizador de la vida, dignidad y libertad en el Quindío </t>
  </si>
  <si>
    <t>Seguridad ciudadana  para prevención y control del delito</t>
  </si>
  <si>
    <t>Apoyar la implementación de seis (6) programas de resocialización  en establecimientos carcelarios  del Departamento (sustento legal 1709 de 2014)</t>
  </si>
  <si>
    <t>Numero de programas de resocialización apoyados</t>
  </si>
  <si>
    <t>Justicia y seguridad</t>
  </si>
  <si>
    <t xml:space="preserve"> Reducir casos de hurto a residencias, comercio y personas</t>
  </si>
  <si>
    <t>Reducir la proporción de jóvenes en el sistema de responsabilidad penal con riesgo alto de reincidencia en las conductas delictivas</t>
  </si>
  <si>
    <t>Fortalecer 10 programas de prevención y superación del Sistema de responsabilidad penal para adolescentes</t>
  </si>
  <si>
    <t>Número de programas de prevención y superación fortalecidos</t>
  </si>
  <si>
    <t>Apoyar la construcción, refacción o adecuación de  seis (6) estaciones de policía y/o guarniciones militares y/o instituciones carcelarias</t>
  </si>
  <si>
    <t>Número de estaciones de policía y/o guarniciones militares y/o instituciones carcelarias apoyadas</t>
  </si>
  <si>
    <t xml:space="preserve">4
</t>
  </si>
  <si>
    <t>Dotar cinco (5) organismos de seguridad del departamento con elementos tecnológicos y logísticos que faciliten su operatividad y capacidad de respuesta</t>
  </si>
  <si>
    <t xml:space="preserve">Número de organismos de seguridad y/o de régimen carcelario dotados
</t>
  </si>
  <si>
    <t>Apoyar tres (3) observatorios locales del delito</t>
  </si>
  <si>
    <t>Número de observatorios del delito apoyados</t>
  </si>
  <si>
    <t>Convivencia, Justicia  y Cultura de Paz</t>
  </si>
  <si>
    <t xml:space="preserve"> Mantener el porcentaje de cumplimiento de la Ley 1448 del 2011 de atención a víctimas</t>
  </si>
  <si>
    <t>Apoyar la implementación de treinta y seis (36) programas de prevención del delito y mediación de conflictos en comunidades focalizadas del departamento</t>
  </si>
  <si>
    <t>Programas de prevención del delito y mediación de conflictos apoyados</t>
  </si>
  <si>
    <t>Atención integral de barrios con situacion critica de convivencia en los 12 municipios  del departamento</t>
  </si>
  <si>
    <t>Municipios con atencion integral</t>
  </si>
  <si>
    <t>Actualizar el código departamental de policía</t>
  </si>
  <si>
    <t>Código departamental de policía actualizado</t>
  </si>
  <si>
    <t>Actualizar e implementar el Plan Integral de Seguridad y Convivencia Ciudadana (PISCC)</t>
  </si>
  <si>
    <t>Plan integral de seguridad y convivencia ciudadana actualizado e implementado</t>
  </si>
  <si>
    <t>Fortalecimiento de la seguridad vial Departamental</t>
  </si>
  <si>
    <t>Reducir lesiones fatales en accidente de tránsito</t>
  </si>
  <si>
    <t>Implementar un programa para disminuir la accidentalidad en las vías del departamento</t>
  </si>
  <si>
    <t>Programa para disminuir la accidentalidad implementado</t>
  </si>
  <si>
    <t xml:space="preserve">Formular e implementar el Plan de Seguridad Vial del Departamento </t>
  </si>
  <si>
    <t>Plan departamental de seguridad vial elaborado e implementado</t>
  </si>
  <si>
    <t xml:space="preserve">Apoyar la implementación del programa: Ciclorutas en el departamento del Quindío </t>
  </si>
  <si>
    <t>Programa: Ciclorutas en el departamento del Quindío apoyado</t>
  </si>
  <si>
    <t>Construcción de paz y reconciliación en el Quindío</t>
  </si>
  <si>
    <t>Plan de acción territorial para las víctimas del conflicto</t>
  </si>
  <si>
    <t xml:space="preserve">Apoyar la articulación para la atención integral de las víctimas del conflicto por enfoque diferencial en  los 12 municipios del departamento
</t>
  </si>
  <si>
    <t xml:space="preserve">Número de municipios con procesos de articulación apoyados </t>
  </si>
  <si>
    <t>Apoyar  la atención humanitaria inmediata a la población víctima del conflicto en los 12 municipios</t>
  </si>
  <si>
    <t>Número de municipios apoyados en la atención humanitaria inmediata</t>
  </si>
  <si>
    <t xml:space="preserve">Fortalecer el Comité departamental de justicia transicional y la mesa de participación efectiva de las víctimas del conflicto </t>
  </si>
  <si>
    <t>Número de instancias de participación fortalecidas</t>
  </si>
  <si>
    <t xml:space="preserve">Apoyar la construcción y la actualización de los Planes de Acción Territorial de victimas PAT municipales y  el PAT departamental </t>
  </si>
  <si>
    <t>Número de Planes acción territorial de víctimas apoyados</t>
  </si>
  <si>
    <t xml:space="preserve">Diseñar e implementar el sistema de información para la prevención, atención, asistencia y reparación integral a las víctimas del conflicto armado interno </t>
  </si>
  <si>
    <t>Sistema de información diseñado e implementado</t>
  </si>
  <si>
    <t>Protección y garantías de no repetición</t>
  </si>
  <si>
    <t>Implementar el plan integral de prevención a las violaciones de  Derechos Humanos DDHH e infracciones  al Derecho Internacional Humanitario DIH</t>
  </si>
  <si>
    <t>Plan de prevención de violaciones de  DDHH e infracciones  del  DIH implementado</t>
  </si>
  <si>
    <t xml:space="preserve">Apoyar en los doce (12) municipios la articulación institucional para la prevención a las violaciones DDHH  e infracciones al DIH </t>
  </si>
  <si>
    <t xml:space="preserve">Número de municipios apoyados </t>
  </si>
  <si>
    <t>Actualizar e Implementar el plan lucha contra la trata de personas</t>
  </si>
  <si>
    <t>Programa de atención integral a victimas de trata de personas actualizado e  implementado</t>
  </si>
  <si>
    <t>Preparados para la paz territorial</t>
  </si>
  <si>
    <t>Implementar plan de acción de Derechos Humanos articulado interinstitucionalmente, de  protección de los Derechos Humanos DDHH y la Paz en los doce (12) municipios del departamento</t>
  </si>
  <si>
    <t>Numero de municipios con programa de fortalecimiento de las instancias de participación implementado</t>
  </si>
  <si>
    <t xml:space="preserve">Apoyar y articular en los doce (12) municipios  del departamento las actuaciones institucionales en procura de la garantía de la construcción de paz </t>
  </si>
  <si>
    <t>Número de municipios apoyados y articulados</t>
  </si>
  <si>
    <t xml:space="preserve">El Quindío Departamento Resiliente </t>
  </si>
  <si>
    <t>Quindío protegiendo el futuro</t>
  </si>
  <si>
    <t>Consolidar mecanismos de integración regional y municipal</t>
  </si>
  <si>
    <t xml:space="preserve">Realizar catorce (14) estudios de riesgo y análisis de vulnerabilidad en  los municipios del departamento </t>
  </si>
  <si>
    <t>Número de estudios de riesgo analizados</t>
  </si>
  <si>
    <t xml:space="preserve">Prevención y Atención de Desastres </t>
  </si>
  <si>
    <t xml:space="preserve">Apoyar a ciento cincuenta (150) instituciones educativas del departamento en la formulación de Planes Escolares de Gestión del Riesgo (PGERD) </t>
  </si>
  <si>
    <t xml:space="preserve">Número de instituciones educativas apoyadas en la formulación de los PGERD  </t>
  </si>
  <si>
    <t>Apoyar a los doce (12) municipios del departamento en procesos de educación a las comunidades frente a la prevención y preparación para las emergencias por fenómenos de origen natural y/o antrópico no intencional</t>
  </si>
  <si>
    <t>Número de municipios en procesos de educación a las comunidades apoyados</t>
  </si>
  <si>
    <t xml:space="preserve">Realizar 10 intervenciones en  áreas vulnerables del departamento </t>
  </si>
  <si>
    <t>Número de intervenciones en áreas vulnerables realizadas</t>
  </si>
  <si>
    <t xml:space="preserve">Fortalecer el comité departamental de gestión del riesgo de desastres </t>
  </si>
  <si>
    <t>Comité departamental de gestión del riesgo de desastres fortalecido</t>
  </si>
  <si>
    <t>Fortalecimiento institucional para la gestión del riesgo de desastres como una estrategia de desarrollo</t>
  </si>
  <si>
    <t>Poner en funcionamiento operativo la sala de crisis del Departamento</t>
  </si>
  <si>
    <t>Sala de crisis del departamento funcionando</t>
  </si>
  <si>
    <t>Fortalecer  la dotación de la bodega estratégica de la Unidad Departamental de la Gestión del Riesgo de Desastres UDEGER</t>
  </si>
  <si>
    <t>Unidad Departamental de la Gestión del Riesgo de Desastre UDEGER dotada</t>
  </si>
  <si>
    <t>ESTRATEGIA DE BUEN GOBIERNO</t>
  </si>
  <si>
    <t>Quindío Transparente y Legal</t>
  </si>
  <si>
    <t>Quindío ejemplar y legal</t>
  </si>
  <si>
    <t>Establecer  y socializar veinte  (20) políticas desde la cultura de la legalidad y  la prevención de daño antijurídico  a los municipios del departamento</t>
  </si>
  <si>
    <t>Número muncipios con políticas establecidas</t>
  </si>
  <si>
    <t xml:space="preserve">Fortalecimiento institucional </t>
  </si>
  <si>
    <t xml:space="preserve">Elevar el promedio de la participación de la ciudadanía en los procesos de eleccion popular en el cuatrienio;  </t>
  </si>
  <si>
    <t xml:space="preserve">Realizar 40 eventos  de sensibilización en transparencia, participación, buen gobierno y valores éticos y morales  </t>
  </si>
  <si>
    <t>No de Eventos  de sensibilización   realizados</t>
  </si>
  <si>
    <t>Implementar una (1) sala de transparencia "Urna de Cristal" en el Departamento</t>
  </si>
  <si>
    <t>Sala de transparencia implementada</t>
  </si>
  <si>
    <t>Realizar en el Departamento y  los doce (12) municipios  del Quindío  procesos de sensibilización, seguimiento  y evaluación en la aplicabilidad de los componentes   del Índice de Transparencia.</t>
  </si>
  <si>
    <t>Número de procesos de seguimiento y evaluación realizados</t>
  </si>
  <si>
    <t>Veedurías y rendición de cuentas</t>
  </si>
  <si>
    <t>Elevar el promedio de la participación de la ciudadanía en los procesos de eleccion popular en el cuatrienio</t>
  </si>
  <si>
    <t>Implementar un (1) programa de fortalecimiento de las veedurías ciudadanas del departamento</t>
  </si>
  <si>
    <t>Programa de fortalecimiento implementado</t>
  </si>
  <si>
    <t xml:space="preserve">Desarrollo Comunitario </t>
  </si>
  <si>
    <t xml:space="preserve">Realizar  doce (12) procesos de Rendición Publica de Cuentas Departamentales en entes territoriales municipales. </t>
  </si>
  <si>
    <t>Número de procesos de Rendición de Cuentas en los municipios realizadas</t>
  </si>
  <si>
    <t>Alianzas para los objetivos</t>
  </si>
  <si>
    <t>Poder Ciudadano</t>
  </si>
  <si>
    <t>Quindío Si, a la participación</t>
  </si>
  <si>
    <t xml:space="preserve">Fortalecer  técnica y logísticamente al  Consejo Territorial de Planeación  Departamental  </t>
  </si>
  <si>
    <t>Consejo Territorial de Planeación fortalecido</t>
  </si>
  <si>
    <t xml:space="preserve"> Desarrollo Comunitario </t>
  </si>
  <si>
    <t>Desarrollar estrategias tendientes a promover la participación ciudadana en el departamento</t>
  </si>
  <si>
    <t>Estrategias de participación desarrolladas</t>
  </si>
  <si>
    <t>Creación y puesta en funcionamiento  del Consejo departamental de participación Ciudadana</t>
  </si>
  <si>
    <t xml:space="preserve">Consejo departamental creado y funcionando </t>
  </si>
  <si>
    <t>Apoyar  la comisión para la Coordinación y Seguimiento de los procesos electorales del departamento del Quindío  según el numero de eventos que se presenten</t>
  </si>
  <si>
    <t xml:space="preserve">N° de procesos electorales apoyados </t>
  </si>
  <si>
    <t xml:space="preserve">Diseñar e implementar la Escuela de Liderazgo democrático </t>
  </si>
  <si>
    <t>Escuela de liderazgo diseñada e implementada</t>
  </si>
  <si>
    <t>Formular e implementar la politica pública departamental de libertad religiosa, en desarrollo del artículo 244 de la Ley 1753 " Por medio de la cual se expide el Plan Nacional de Desarrollo 2014-2018  " TODOS POR UN NUEVO PAÍS "</t>
  </si>
  <si>
    <t xml:space="preserve">Politica pública formulada e implementada </t>
  </si>
  <si>
    <t>Comunales comprometidos con el Desarrollo</t>
  </si>
  <si>
    <t xml:space="preserve">Fortalecer  organismos comunales en los  12 municipios del departamento en el mejoramiento organizacional y participativo </t>
  </si>
  <si>
    <t xml:space="preserve">Organismos comunales  municipales fortalecidos </t>
  </si>
  <si>
    <t>Gestión Territorial</t>
  </si>
  <si>
    <t xml:space="preserve">Los instrumentos  de planificación como  ruta para el cumplimiento de la gestión pública  </t>
  </si>
  <si>
    <t>Formular  e implementar el  Plan de Desarrollo Departamental</t>
  </si>
  <si>
    <t>Plan de Desarrollo Departamental formado, adoptado e implementado</t>
  </si>
  <si>
    <t>Diseñar e implementar el Plan de Ordenamiento del Departamento del Quindio.</t>
  </si>
  <si>
    <t>Diseñar e implementar Un (1) sistema de Información geo referenciado para el ordenamiento social  y económico del territorio rural</t>
  </si>
  <si>
    <t>Sistema de información geo referenciado diseñado e implementado</t>
  </si>
  <si>
    <t xml:space="preserve">Actualizar y fortalecer  las directrices   del Modelo de Ocupación del Territorio   en el Departamento del Quindío </t>
  </si>
  <si>
    <t>Modelo de Ocupación del Territorio actualizado y fortalecido</t>
  </si>
  <si>
    <t>Realizar procesos de asistencia técnica, seguimiento y evaluacion  en la incorporación  de  las directrices del  Modelo de Ocupación del Territorio en los doce (12) municipios</t>
  </si>
  <si>
    <t>Entes territoriales municipales asistidos</t>
  </si>
  <si>
    <t>Adoptar dos (2) mecanismos de integracion regional  y  de asociatividad  entre los municipios </t>
  </si>
  <si>
    <t>Mecanismo de integración adoptado</t>
  </si>
  <si>
    <t xml:space="preserve">Reorientar el observatorio económico a un enfoque humano con variables sociales,economicas y de seguridad humana en el departamento del Quindío  </t>
  </si>
  <si>
    <t>Observatorio economico reorientado</t>
  </si>
  <si>
    <t xml:space="preserve">Fortalecer el  Sistema de Información Geográfica del Departamento del Quindío  </t>
  </si>
  <si>
    <t>Sistema de información geográfica fortalecida</t>
  </si>
  <si>
    <t>Diseñar e  implementar el tablero de control  para el seguimiento y evaluación del Plan de Desarrollo  y   políticas públicas  Departamentales</t>
  </si>
  <si>
    <t>Tablero de control diseñado e implementado</t>
  </si>
  <si>
    <t>Diseñar e implementar la  Fábrica de Proyectos de Inversión en el Departamento del Quindío </t>
  </si>
  <si>
    <t>Fábrica de Proyectos de Inversión diseñada e implementada</t>
  </si>
  <si>
    <t xml:space="preserve">Actualizar el Sistema Integrado de Gestión Administrativa SIGA del departamento del Quindío </t>
  </si>
  <si>
    <t>Sistema Integrado de Gestión actualizado</t>
  </si>
  <si>
    <t xml:space="preserve">Implementar el Comité  de Planificación  Departamental   </t>
  </si>
  <si>
    <t>Comité de Planificación Departamental implementado</t>
  </si>
  <si>
    <t>Implementar en doce (12)  municipios del Departamento procesos de capacitación,   asistencia técnica,  seguimiento  y evaluación   de los    Planes  (Básicos y/o esquemas) Ordenamiento   Territorial</t>
  </si>
  <si>
    <t>Número de municipios con procesos de asistencia técnica y capacitación implementados</t>
  </si>
  <si>
    <t xml:space="preserve">Implementar en doce (12) municipios del Departamento del Quindío  procesos de sensibilización, capacitación, asistencia técnica, seguimiento y evaluación del "Ranking integral de Desempeño"   </t>
  </si>
  <si>
    <t>Número de municipios con procesos de capacitación implementados</t>
  </si>
  <si>
    <t xml:space="preserve">Implementar en doce (12)  municipios del Departamento del Quindío  procesos de sensibilización, capacitación,  asistencia técnica, seguimiento  y evaluación  en la aplicabilidad de los instrumentos de planificación </t>
  </si>
  <si>
    <t>Número de municipios con procesos de sensibilización implementados</t>
  </si>
  <si>
    <t xml:space="preserve">Implementar en doce (12) municipios del Departamento del Quindío  procesos de  sensibilización, capacitación asistencia técnica, seguimiento  y evaluación  en la aplicabilidad  del Sistema  Selección de Beneficiarios de programas Sociales SISBEN </t>
  </si>
  <si>
    <t xml:space="preserve">Implementar en doce (12)  municipios del Departamento del Quindío procesos de  sensibilización, capacitación, asistencia técnica, seguimiento  y evaluación  en la aplicabilidad   de las políticas públicas </t>
  </si>
  <si>
    <t xml:space="preserve">Implementar en doce municipios del Departamento del Quindío  procesos  de capacitación,  asistencia técnica, seguimiento  y evaluación  en la aplicabilidad   de la Estratificación Socioeconómica </t>
  </si>
  <si>
    <t xml:space="preserve">Implementar en doce (12)  municipios del departamento del Quindío procesos de capacitación  en  la Metodología General Ajustada  MGA </t>
  </si>
  <si>
    <t>Gestión Tributaria y Financiera</t>
  </si>
  <si>
    <t>Implementar 4 procesos de fiscalización de las Rentas Departamentales</t>
  </si>
  <si>
    <t>Procesos de fiscalización implementados</t>
  </si>
  <si>
    <t>Implementar una estrategia de cobro coactivo sobre la cartera morosa de las Rentas Departamentales.</t>
  </si>
  <si>
    <t>Estrategia de cobro coactivo implementada</t>
  </si>
  <si>
    <t xml:space="preserve">Ejecutar el programa anti contrabando suscrito con la Federación Nacional de Departamentos.                               </t>
  </si>
  <si>
    <t>Programa anticontrabando ejecutado</t>
  </si>
  <si>
    <t>Elaborar el diagnóstico del sistema de Información tributario y financiero</t>
  </si>
  <si>
    <t>Diagnostico del sistema de información tributario y financiero elaborado</t>
  </si>
  <si>
    <t xml:space="preserve">Implementar un programa para el cumplimiento de las políticas y prácticas contables para la administración departamental         </t>
  </si>
  <si>
    <t>Programa para el cumplimiento de políticas contables implementado</t>
  </si>
  <si>
    <t>Modernización tecnológica y Administrativa</t>
  </si>
  <si>
    <t>Adquirir e implementar un (1) software para la sistematización de las historias laborales del Fondo Territorial de Pensiones del departamento</t>
  </si>
  <si>
    <t>Software adquirido e implementado</t>
  </si>
  <si>
    <t xml:space="preserve"> Fortalecimiento institucional </t>
  </si>
  <si>
    <t>Implementar un programa de actualización y registro de los bienes de propiedad del departamento</t>
  </si>
  <si>
    <t>Programa de actualización y registro implementado</t>
  </si>
  <si>
    <t>Virtualizar 8 trámites de la administración departamental a través de Gobierno en Línea</t>
  </si>
  <si>
    <t>Número de trámites virtualizados</t>
  </si>
  <si>
    <t>Formular e  implementar un (1) programa de seguridad y salud en el trabajo, capacitación y bienestar social en  el departamento</t>
  </si>
  <si>
    <t>Programa de seguridad y salud formulado e implementado</t>
  </si>
  <si>
    <t>Programa de infraestructura tecnologica de la administracion fortalecido</t>
  </si>
  <si>
    <t>Fortalecer el programa de sostenibilidad de las  Tecnologias de la Información y las Comunicaciones de la Gobernación del Quindio </t>
  </si>
  <si>
    <t>Programa de sostenibilidad de las TIC fortalecido</t>
  </si>
  <si>
    <t xml:space="preserve">Realizar un (1) estudio de modernización administrativa en el departamento </t>
  </si>
  <si>
    <t>Estudio de modernización administrativa realizado</t>
  </si>
  <si>
    <t>Implementar un (1) programa de modernización de la gestión documental en el departamento</t>
  </si>
  <si>
    <t>Programa de modernización implementado</t>
  </si>
  <si>
    <t xml:space="preserve">Desarrollar e implementar una (1) estrategía de comunicaciones </t>
  </si>
  <si>
    <t>Estrategía de comunicaciones desarrollada e implementada</t>
  </si>
  <si>
    <t>Adquirir  un (1) bien inmueble para adelantar acciones de cara al servicio de la comunidad</t>
  </si>
  <si>
    <t>Bien inmueble adquirido</t>
  </si>
  <si>
    <t>TOTAL 2016-2019</t>
  </si>
  <si>
    <t>PLAN DE DESARROLLO</t>
  </si>
  <si>
    <t>16
17
18</t>
  </si>
  <si>
    <t>29
30</t>
  </si>
  <si>
    <t>21
22</t>
  </si>
  <si>
    <t>10
12</t>
  </si>
  <si>
    <t>7
5</t>
  </si>
  <si>
    <t>25
29
30
28</t>
  </si>
  <si>
    <t>24
25
29
30
PTS-45</t>
  </si>
  <si>
    <t xml:space="preserve">Diseñar un ecosistema regional de emprendimiento y asociatividad                                                                                     </t>
  </si>
  <si>
    <t xml:space="preserve">Duplicar el número de instituciones educativas oficiales del departamento con el  índice sintético de calidad educativa (ISCE) en el nivel de básica primaria,  secundaria y media por encima del promedio nacional
Disminuir las instituciones de educación que fueron clasificadas en nivel C por resultados obtenidos en pruebas saber 11;
 Duplicar los programas en la educación superior acreditados con alta calidad;
 Disminuir la proporción de niños que desertan en educación básica secundaria y media </t>
  </si>
  <si>
    <t>45
63,27%
6
8,06% EBS
5,77%EM</t>
  </si>
  <si>
    <t>90
50%
12
5% EBS
4% EM</t>
  </si>
  <si>
    <t>R</t>
  </si>
  <si>
    <t>Duplicar los programas en la educación superior acreditados con alta calidad;</t>
  </si>
  <si>
    <t>Disminuir el porcentaje de mujeres amenazadas por sus compañeros sentimentales                                                               - Disminuir incidencia de violencia intrafamiliar                                Disminuir incidencia de violencia intrafamiliar</t>
  </si>
  <si>
    <t xml:space="preserve">PROGRAMA ALIMENTACION ESCOLAR </t>
  </si>
  <si>
    <t xml:space="preserve">S.G.P ALIMENTACION ESCOLAR </t>
  </si>
  <si>
    <t>MATRIZ</t>
  </si>
  <si>
    <t xml:space="preserve">Apoyar 12 centros de bienestar del departamento </t>
  </si>
  <si>
    <t>Fortalecer el programa de  infraestructura tecnológica de la  Administración Departamental (hadware, aplicativos, redes, y capacitación)</t>
  </si>
  <si>
    <t>PLAN DE DESARROLLO "EN DEFENSA DEL BIEN COMUN"
AJUSTE PLAN INDICATIVO - LINEAMIENTOS SIEE
II TRIMESTRE 2019</t>
  </si>
  <si>
    <t>F-PLA-04</t>
  </si>
  <si>
    <t xml:space="preserve">POAI </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</si>
</sst>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42" formatCode="_(&quot;$&quot;\ * #,##0_);_(&quot;$&quot;\ * \(#,##0\);_(&quot;$&quot;\ * &quot;-&quot;_);_(@_)"/>
    <numFmt numFmtId="41" formatCode="_(* #,##0_);_(* \(#,##0\);_(* &quot;-&quot;_);_(@_)"/>
    <numFmt numFmtId="44" formatCode="_(&quot;$&quot;\ * #,##0.00_);_(&quot;$&quot;\ * \(#,##0.00\);_(&quot;$&quot;\ * &quot;-&quot;??_);_(@_)"/>
    <numFmt numFmtId="43" formatCode="_(* #,##0.00_);_(* \(#,##0.00\);_(* &quot;-&quot;??_);_(@_)"/>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quot;€&quot;_-;\-* #,##0.00\ &quot;€&quot;_-;_-* &quot;-&quot;??\ &quot;€&quot;_-;_-@_-"/>
    <numFmt numFmtId="169" formatCode="_-* #,##0.00\ _€_-;\-* #,##0.00\ _€_-;_-* &quot;-&quot;??\ _€_-;_-@_-"/>
    <numFmt numFmtId="170" formatCode="&quot;$&quot;\ #,##0;&quot;$&quot;\ \-#,##0"/>
    <numFmt numFmtId="171" formatCode="_ &quot;$&quot;\ * #,##0.00_ ;_ &quot;$&quot;\ * \-#,##0.00_ ;_ &quot;$&quot;\ * &quot;-&quot;??_ ;_ @_ "/>
    <numFmt numFmtId="172" formatCode="_ * #,##0.00_ ;_ * \-#,##0.00_ ;_ * &quot;-&quot;??_ ;_ @_ "/>
    <numFmt numFmtId="173" formatCode="_(* #,##0_);_(* \(#,##0\);_(* &quot;-&quot;??_);_(@_)"/>
    <numFmt numFmtId="174" formatCode="0.0%"/>
    <numFmt numFmtId="175" formatCode="0.0"/>
    <numFmt numFmtId="176" formatCode="_ [$€-2]\ * #,##0.00_ ;_ [$€-2]\ * \-#,##0.00_ ;_ [$€-2]\ * &quot;-&quot;??_ "/>
    <numFmt numFmtId="177" formatCode="00"/>
    <numFmt numFmtId="178" formatCode="#."/>
    <numFmt numFmtId="179" formatCode="_-[$€-2]* #,##0.00_-;\-[$€-2]* #,##0.00_-;_-[$€-2]* &quot;-&quot;??_-"/>
    <numFmt numFmtId="180" formatCode="_(* #.##0.00_);_(* \(#.##0.00\);_(* &quot;-&quot;??_);_(@_)"/>
    <numFmt numFmtId="181" formatCode="_-* #,##0.00\ _P_t_a_-;\-* #,##0.00\ _P_t_a_-;_-* &quot;-&quot;??\ _P_t_a_-;_-@_-"/>
    <numFmt numFmtId="182" formatCode="_-* #,##0.00_-;\-* #,##0.00_-;_-* &quot;-&quot;_-;_-@_-"/>
    <numFmt numFmtId="183" formatCode="_-* #,##0.000_-;\-* #,##0.000_-;_-* &quot;-&quot;_-;_-@_-"/>
    <numFmt numFmtId="184" formatCode="&quot;$&quot;\ #,##0"/>
    <numFmt numFmtId="185" formatCode="_-* #,##0.0_-;\-* #,##0.0_-;_-* &quot;-&quot;_-;_-@_-"/>
    <numFmt numFmtId="186" formatCode="0.000"/>
  </numFmts>
  <fonts count="52" x14ac:knownFonts="1">
    <font>
      <sz val="11"/>
      <color theme="1"/>
      <name val="Calibri"/>
      <family val="2"/>
      <scheme val="minor"/>
    </font>
    <font>
      <u/>
      <sz val="11"/>
      <color theme="10"/>
      <name val="Calibri"/>
      <family val="2"/>
      <scheme val="minor"/>
    </font>
    <font>
      <u/>
      <sz val="11"/>
      <color theme="11"/>
      <name val="Calibri"/>
      <family val="2"/>
      <scheme val="minor"/>
    </font>
    <font>
      <sz val="11"/>
      <color theme="1"/>
      <name val="Calibri"/>
      <family val="2"/>
      <scheme val="minor"/>
    </font>
    <font>
      <sz val="10"/>
      <name val="Arial"/>
      <family val="2"/>
    </font>
    <font>
      <sz val="11"/>
      <color indexed="8"/>
      <name val="Calibri"/>
      <family val="2"/>
    </font>
    <font>
      <sz val="10"/>
      <color indexed="8"/>
      <name val="MS Sans Serif"/>
    </font>
    <font>
      <sz val="11"/>
      <color rgb="FF000000"/>
      <name val="Calibri"/>
      <family val="2"/>
    </font>
    <font>
      <sz val="1"/>
      <color indexed="16"/>
      <name val="Courier"/>
      <family val="3"/>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10"/>
      <name val="Calibri"/>
      <family val="2"/>
    </font>
    <font>
      <b/>
      <sz val="11"/>
      <color indexed="9"/>
      <name val="Calibri"/>
      <family val="2"/>
    </font>
    <font>
      <sz val="11"/>
      <color indexed="10"/>
      <name val="Calibri"/>
      <family val="2"/>
    </font>
    <font>
      <sz val="11"/>
      <color indexed="52"/>
      <name val="Calibri"/>
      <family val="2"/>
    </font>
    <font>
      <b/>
      <sz val="11"/>
      <color indexed="62"/>
      <name val="Calibri"/>
      <family val="2"/>
    </font>
    <font>
      <b/>
      <sz val="11"/>
      <color indexed="56"/>
      <name val="Calibri"/>
      <family val="2"/>
    </font>
    <font>
      <sz val="11"/>
      <color indexed="62"/>
      <name val="Calibri"/>
      <family val="2"/>
    </font>
    <font>
      <sz val="11"/>
      <name val="Arial Narrow"/>
      <family val="2"/>
    </font>
    <font>
      <i/>
      <sz val="11"/>
      <color indexed="23"/>
      <name val="Calibri"/>
      <family val="2"/>
    </font>
    <font>
      <b/>
      <sz val="15"/>
      <color indexed="56"/>
      <name val="Calibri"/>
      <family val="2"/>
    </font>
    <font>
      <b/>
      <sz val="13"/>
      <color indexed="56"/>
      <name val="Calibri"/>
      <family val="2"/>
    </font>
    <font>
      <sz val="11"/>
      <color indexed="19"/>
      <name val="Calibri"/>
      <family val="2"/>
    </font>
    <font>
      <sz val="11"/>
      <color indexed="60"/>
      <name val="Calibri"/>
      <family val="2"/>
    </font>
    <font>
      <b/>
      <sz val="11"/>
      <color indexed="63"/>
      <name val="Calibri"/>
      <family val="2"/>
    </font>
    <font>
      <b/>
      <sz val="18"/>
      <color indexed="56"/>
      <name val="Cambria"/>
      <family val="2"/>
    </font>
    <font>
      <b/>
      <sz val="15"/>
      <color indexed="62"/>
      <name val="Calibri"/>
      <family val="2"/>
    </font>
    <font>
      <b/>
      <sz val="13"/>
      <color indexed="62"/>
      <name val="Calibri"/>
      <family val="2"/>
    </font>
    <font>
      <b/>
      <sz val="18"/>
      <color indexed="62"/>
      <name val="Cambria"/>
      <family val="2"/>
    </font>
    <font>
      <b/>
      <sz val="11"/>
      <color indexed="8"/>
      <name val="Calibri"/>
      <family val="2"/>
    </font>
    <font>
      <sz val="10"/>
      <name val="Arial Narrow"/>
      <family val="2"/>
    </font>
    <font>
      <b/>
      <sz val="12"/>
      <color indexed="8"/>
      <name val="Courier New"/>
      <family val="3"/>
    </font>
    <font>
      <b/>
      <sz val="12"/>
      <color indexed="8"/>
      <name val="Times New Roman"/>
      <family val="1"/>
    </font>
    <font>
      <sz val="10"/>
      <color theme="1"/>
      <name val="Arial"/>
      <family val="2"/>
    </font>
    <font>
      <sz val="11"/>
      <name val="Arial"/>
      <family val="2"/>
    </font>
    <font>
      <b/>
      <sz val="11"/>
      <name val="Arial"/>
      <family val="2"/>
    </font>
    <font>
      <b/>
      <sz val="11"/>
      <color rgb="FFFF0000"/>
      <name val="Arial"/>
      <family val="2"/>
    </font>
    <font>
      <b/>
      <sz val="10"/>
      <name val="Arial"/>
      <family val="2"/>
    </font>
    <font>
      <b/>
      <sz val="10"/>
      <color rgb="FFFF0000"/>
      <name val="Arial"/>
      <family val="2"/>
    </font>
    <font>
      <sz val="11"/>
      <color theme="1"/>
      <name val="Arial"/>
      <family val="2"/>
    </font>
    <font>
      <sz val="11"/>
      <color rgb="FFFF0000"/>
      <name val="Arial"/>
      <family val="2"/>
    </font>
    <font>
      <sz val="11"/>
      <name val="Calibri"/>
      <family val="2"/>
      <scheme val="minor"/>
    </font>
    <font>
      <sz val="11"/>
      <color rgb="FF313131"/>
      <name val="Arial"/>
      <family val="2"/>
    </font>
    <font>
      <sz val="11"/>
      <color rgb="FF000000"/>
      <name val="Arial"/>
      <family val="2"/>
    </font>
    <font>
      <b/>
      <sz val="11"/>
      <color rgb="FF000000"/>
      <name val="Arial"/>
      <family val="2"/>
    </font>
    <font>
      <sz val="12"/>
      <name val="Arial"/>
      <family val="2"/>
    </font>
    <font>
      <sz val="11"/>
      <color rgb="FFFF00FF"/>
      <name val="Arial"/>
      <family val="2"/>
    </font>
    <font>
      <sz val="12"/>
      <color theme="1"/>
      <name val="Arial"/>
      <family val="2"/>
    </font>
    <font>
      <sz val="9"/>
      <color indexed="81"/>
      <name val="Tahoma"/>
      <family val="2"/>
    </font>
    <font>
      <b/>
      <sz val="9"/>
      <color indexed="81"/>
      <name val="Tahoma"/>
      <family val="2"/>
    </font>
  </fonts>
  <fills count="4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indexed="9"/>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3" tint="0.39997558519241921"/>
        <bgColor indexed="64"/>
      </patternFill>
    </fill>
    <fill>
      <patternFill patternType="solid">
        <fgColor rgb="FFFF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9"/>
      </patternFill>
    </fill>
    <fill>
      <patternFill patternType="solid">
        <fgColor indexed="55"/>
      </patternFill>
    </fill>
    <fill>
      <patternFill patternType="solid">
        <fgColor indexed="56"/>
      </patternFill>
    </fill>
    <fill>
      <patternFill patternType="solid">
        <fgColor indexed="54"/>
      </patternFill>
    </fill>
  </fills>
  <borders count="57">
    <border>
      <left/>
      <right/>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auto="1"/>
      </bottom>
      <diagonal/>
    </border>
    <border>
      <left/>
      <right style="thin">
        <color auto="1"/>
      </right>
      <top/>
      <bottom style="thin">
        <color auto="1"/>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thin">
        <color rgb="FF0070C0"/>
      </left>
      <right style="thin">
        <color rgb="FF0070C0"/>
      </right>
      <top style="thin">
        <color rgb="FF0070C0"/>
      </top>
      <bottom style="thin">
        <color rgb="FF0070C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right style="thin">
        <color auto="1"/>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auto="1"/>
      </right>
      <top/>
      <bottom style="thin">
        <color auto="1"/>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bottom style="thin">
        <color auto="1"/>
      </bottom>
      <diagonal/>
    </border>
    <border>
      <left style="medium">
        <color indexed="64"/>
      </left>
      <right style="thin">
        <color auto="1"/>
      </right>
      <top style="thin">
        <color auto="1"/>
      </top>
      <bottom/>
      <diagonal/>
    </border>
    <border>
      <left style="medium">
        <color indexed="64"/>
      </left>
      <right style="thin">
        <color indexed="64"/>
      </right>
      <top/>
      <bottom/>
      <diagonal/>
    </border>
  </borders>
  <cellStyleXfs count="62894">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4" fontId="5" fillId="0" borderId="0" applyFont="0" applyFill="0" applyBorder="0" applyAlignment="0" applyProtection="0"/>
    <xf numFmtId="43" fontId="3" fillId="0" borderId="0" applyFont="0" applyFill="0" applyBorder="0" applyAlignment="0" applyProtection="0"/>
    <xf numFmtId="168" fontId="5" fillId="0" borderId="0" applyFont="0" applyFill="0" applyBorder="0" applyAlignment="0" applyProtection="0"/>
    <xf numFmtId="0" fontId="6" fillId="0" borderId="0"/>
    <xf numFmtId="167" fontId="3" fillId="0" borderId="0" applyFont="0" applyFill="0" applyBorder="0" applyAlignment="0" applyProtection="0"/>
    <xf numFmtId="167" fontId="5" fillId="0" borderId="0" applyFont="0" applyFill="0" applyBorder="0" applyAlignment="0" applyProtection="0"/>
    <xf numFmtId="167" fontId="3" fillId="0" borderId="0" applyFont="0" applyFill="0" applyBorder="0" applyAlignment="0" applyProtection="0"/>
    <xf numFmtId="0" fontId="4" fillId="0" borderId="0"/>
    <xf numFmtId="167" fontId="3" fillId="0" borderId="0" applyFont="0" applyFill="0" applyBorder="0" applyAlignment="0" applyProtection="0"/>
    <xf numFmtId="167" fontId="3" fillId="0" borderId="0" applyFont="0" applyFill="0" applyBorder="0" applyAlignment="0" applyProtection="0"/>
    <xf numFmtId="42" fontId="3" fillId="0" borderId="0" applyFont="0" applyFill="0" applyBorder="0" applyAlignment="0" applyProtection="0"/>
    <xf numFmtId="0" fontId="4" fillId="0" borderId="0"/>
    <xf numFmtId="176" fontId="3" fillId="0" borderId="0"/>
    <xf numFmtId="167"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76" fontId="3" fillId="0" borderId="0"/>
    <xf numFmtId="44" fontId="5" fillId="0" borderId="0" applyFont="0" applyFill="0" applyBorder="0" applyAlignment="0" applyProtection="0"/>
    <xf numFmtId="171" fontId="7" fillId="0" borderId="0"/>
    <xf numFmtId="43" fontId="5" fillId="0" borderId="0" applyFont="0" applyFill="0" applyBorder="0" applyAlignment="0" applyProtection="0"/>
    <xf numFmtId="9" fontId="5" fillId="0" borderId="0" applyFont="0" applyFill="0" applyBorder="0" applyAlignment="0" applyProtection="0"/>
    <xf numFmtId="178" fontId="8" fillId="0" borderId="0">
      <protection locked="0"/>
    </xf>
    <xf numFmtId="0" fontId="5" fillId="16"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6" borderId="0" applyNumberFormat="0" applyBorder="0" applyAlignment="0" applyProtection="0"/>
    <xf numFmtId="0" fontId="5" fillId="23" borderId="0" applyNumberFormat="0" applyBorder="0" applyAlignment="0" applyProtection="0"/>
    <xf numFmtId="0" fontId="5" fillId="17" borderId="0" applyNumberFormat="0" applyBorder="0" applyAlignment="0" applyProtection="0"/>
    <xf numFmtId="0" fontId="5" fillId="24"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5"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9" fillId="28"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20" borderId="0" applyNumberFormat="0" applyBorder="0" applyAlignment="0" applyProtection="0"/>
    <xf numFmtId="0" fontId="9" fillId="28" borderId="0" applyNumberFormat="0" applyBorder="0" applyAlignment="0" applyProtection="0"/>
    <xf numFmtId="0" fontId="9" fillId="3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5" borderId="0" applyNumberFormat="0" applyBorder="0" applyAlignment="0" applyProtection="0"/>
    <xf numFmtId="0" fontId="9" fillId="17" borderId="0" applyNumberFormat="0" applyBorder="0" applyAlignment="0" applyProtection="0"/>
    <xf numFmtId="0" fontId="9" fillId="29" borderId="0" applyNumberFormat="0" applyBorder="0" applyAlignment="0" applyProtection="0"/>
    <xf numFmtId="0" fontId="9" fillId="20" borderId="0" applyNumberFormat="0" applyBorder="0" applyAlignment="0" applyProtection="0"/>
    <xf numFmtId="0" fontId="9" fillId="30" borderId="0" applyNumberFormat="0" applyBorder="0" applyAlignment="0" applyProtection="0"/>
    <xf numFmtId="0" fontId="9" fillId="23" borderId="0" applyNumberFormat="0" applyBorder="0" applyAlignment="0" applyProtection="0"/>
    <xf numFmtId="0" fontId="9" fillId="31"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2" borderId="0" applyNumberFormat="0" applyBorder="0" applyAlignment="0" applyProtection="0"/>
    <xf numFmtId="0" fontId="10" fillId="17" borderId="0" applyNumberFormat="0" applyBorder="0" applyAlignment="0" applyProtection="0"/>
    <xf numFmtId="0" fontId="11" fillId="20" borderId="0" applyNumberFormat="0" applyBorder="0" applyAlignment="0" applyProtection="0"/>
    <xf numFmtId="0" fontId="11" fillId="18" borderId="0" applyNumberFormat="0" applyBorder="0" applyAlignment="0" applyProtection="0"/>
    <xf numFmtId="0" fontId="12" fillId="36" borderId="14" applyNumberFormat="0" applyAlignment="0" applyProtection="0"/>
    <xf numFmtId="0" fontId="13" fillId="37" borderId="14" applyNumberFormat="0" applyAlignment="0" applyProtection="0"/>
    <xf numFmtId="0" fontId="12" fillId="36" borderId="14" applyNumberFormat="0" applyAlignment="0" applyProtection="0"/>
    <xf numFmtId="0" fontId="14" fillId="38" borderId="15" applyNumberFormat="0" applyAlignment="0" applyProtection="0"/>
    <xf numFmtId="0" fontId="14" fillId="38" borderId="15" applyNumberFormat="0" applyAlignment="0" applyProtection="0"/>
    <xf numFmtId="0" fontId="15" fillId="0" borderId="16" applyNumberFormat="0" applyFill="0" applyAlignment="0" applyProtection="0"/>
    <xf numFmtId="0" fontId="16" fillId="0" borderId="17" applyNumberFormat="0" applyFill="0" applyAlignment="0" applyProtection="0"/>
    <xf numFmtId="0" fontId="14" fillId="38" borderId="15" applyNumberForma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9" fillId="39" borderId="0" applyNumberFormat="0" applyBorder="0" applyAlignment="0" applyProtection="0"/>
    <xf numFmtId="0" fontId="9" fillId="33" borderId="0" applyNumberFormat="0" applyBorder="0" applyAlignment="0" applyProtection="0"/>
    <xf numFmtId="0" fontId="9" fillId="32" borderId="0" applyNumberFormat="0" applyBorder="0" applyAlignment="0" applyProtection="0"/>
    <xf numFmtId="0" fontId="9" fillId="34" borderId="0" applyNumberFormat="0" applyBorder="0" applyAlignment="0" applyProtection="0"/>
    <xf numFmtId="0" fontId="9" fillId="26" borderId="0" applyNumberFormat="0" applyBorder="0" applyAlignment="0" applyProtection="0"/>
    <xf numFmtId="0" fontId="9" fillId="35" borderId="0" applyNumberFormat="0" applyBorder="0" applyAlignment="0" applyProtection="0"/>
    <xf numFmtId="0" fontId="9" fillId="40"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4" borderId="0" applyNumberFormat="0" applyBorder="0" applyAlignment="0" applyProtection="0"/>
    <xf numFmtId="0" fontId="9" fillId="32" borderId="0" applyNumberFormat="0" applyBorder="0" applyAlignment="0" applyProtection="0"/>
    <xf numFmtId="0" fontId="19" fillId="27" borderId="14" applyNumberFormat="0" applyAlignment="0" applyProtection="0"/>
    <xf numFmtId="0" fontId="19" fillId="21" borderId="14" applyNumberFormat="0" applyAlignment="0" applyProtection="0"/>
    <xf numFmtId="172" fontId="4" fillId="0" borderId="0" applyFont="0" applyFill="0" applyBorder="0" applyAlignment="0" applyProtection="0"/>
    <xf numFmtId="172"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20" fillId="0" borderId="0" applyFont="0" applyFill="0" applyBorder="0" applyAlignment="0" applyProtection="0"/>
    <xf numFmtId="179" fontId="4" fillId="0" borderId="0" applyFont="0" applyFill="0" applyBorder="0" applyAlignment="0" applyProtection="0"/>
    <xf numFmtId="176" fontId="20" fillId="0" borderId="0" applyFont="0" applyFill="0" applyBorder="0" applyAlignment="0" applyProtection="0"/>
    <xf numFmtId="0" fontId="21" fillId="0" borderId="0" applyNumberFormat="0" applyFill="0" applyBorder="0" applyAlignment="0" applyProtection="0"/>
    <xf numFmtId="0" fontId="11" fillId="18" borderId="0" applyNumberFormat="0" applyBorder="0" applyAlignment="0" applyProtection="0"/>
    <xf numFmtId="0" fontId="22" fillId="0" borderId="18" applyNumberFormat="0" applyFill="0" applyAlignment="0" applyProtection="0"/>
    <xf numFmtId="0" fontId="23" fillId="0" borderId="19" applyNumberFormat="0" applyFill="0" applyAlignment="0" applyProtection="0"/>
    <xf numFmtId="0" fontId="18" fillId="0" borderId="20" applyNumberFormat="0" applyFill="0" applyAlignment="0" applyProtection="0"/>
    <xf numFmtId="0" fontId="18" fillId="0" borderId="0" applyNumberFormat="0" applyFill="0" applyBorder="0" applyAlignment="0" applyProtection="0"/>
    <xf numFmtId="0" fontId="10" fillId="19" borderId="0" applyNumberFormat="0" applyBorder="0" applyAlignment="0" applyProtection="0"/>
    <xf numFmtId="0" fontId="10" fillId="17" borderId="0" applyNumberFormat="0" applyBorder="0" applyAlignment="0" applyProtection="0"/>
    <xf numFmtId="0" fontId="19" fillId="21" borderId="14" applyNumberFormat="0" applyAlignment="0" applyProtection="0"/>
    <xf numFmtId="0" fontId="16" fillId="0" borderId="17" applyNumberFormat="0" applyFill="0" applyAlignment="0" applyProtection="0"/>
    <xf numFmtId="169" fontId="5" fillId="0" borderId="0" applyFont="0" applyFill="0" applyBorder="0" applyAlignment="0" applyProtection="0"/>
    <xf numFmtId="43" fontId="3" fillId="0" borderId="0" applyFont="0" applyFill="0" applyBorder="0" applyAlignment="0" applyProtection="0"/>
    <xf numFmtId="172" fontId="4"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180"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172"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3" fillId="0" borderId="0" applyFont="0" applyFill="0" applyBorder="0" applyAlignment="0" applyProtection="0"/>
    <xf numFmtId="172" fontId="4" fillId="0" borderId="0" applyFont="0" applyFill="0" applyBorder="0" applyAlignment="0" applyProtection="0"/>
    <xf numFmtId="169" fontId="5" fillId="0" borderId="0" applyFont="0" applyFill="0" applyBorder="0" applyAlignment="0" applyProtection="0"/>
    <xf numFmtId="181" fontId="4"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72" fontId="4" fillId="0" borderId="0" applyFont="0" applyFill="0" applyBorder="0" applyAlignment="0" applyProtection="0"/>
    <xf numFmtId="169" fontId="5" fillId="0" borderId="0" applyFont="0" applyFill="0" applyBorder="0" applyAlignment="0" applyProtection="0"/>
    <xf numFmtId="169"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44" fontId="5" fillId="0" borderId="0" applyFont="0" applyFill="0" applyBorder="0" applyAlignment="0" applyProtection="0"/>
    <xf numFmtId="171" fontId="4" fillId="0" borderId="0" applyFont="0" applyFill="0" applyBorder="0" applyAlignment="0" applyProtection="0"/>
    <xf numFmtId="0" fontId="24" fillId="27" borderId="0" applyNumberFormat="0" applyBorder="0" applyAlignment="0" applyProtection="0"/>
    <xf numFmtId="0" fontId="25" fillId="27" borderId="0" applyNumberFormat="0" applyBorder="0" applyAlignment="0" applyProtection="0"/>
    <xf numFmtId="0" fontId="4" fillId="0" borderId="0"/>
    <xf numFmtId="0" fontId="5" fillId="0" borderId="0"/>
    <xf numFmtId="0" fontId="4" fillId="0" borderId="0"/>
    <xf numFmtId="0" fontId="4" fillId="0" borderId="0"/>
    <xf numFmtId="0" fontId="4" fillId="0" borderId="0"/>
    <xf numFmtId="0" fontId="3" fillId="0" borderId="0"/>
    <xf numFmtId="0" fontId="4" fillId="0" borderId="0"/>
    <xf numFmtId="0" fontId="5" fillId="0" borderId="0"/>
    <xf numFmtId="172"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2" fontId="4" fillId="0" borderId="0" applyFont="0" applyFill="0" applyBorder="0" applyAlignment="0" applyProtection="0"/>
    <xf numFmtId="172" fontId="4" fillId="0" borderId="0" applyFont="0" applyFill="0" applyBorder="0" applyAlignment="0" applyProtection="0"/>
    <xf numFmtId="170" fontId="4" fillId="0" borderId="0" applyFont="0" applyFill="0" applyBorder="0" applyAlignment="0" applyProtection="0"/>
    <xf numFmtId="0" fontId="3" fillId="0" borderId="0"/>
    <xf numFmtId="0" fontId="3" fillId="0" borderId="0"/>
    <xf numFmtId="0" fontId="3" fillId="0" borderId="0"/>
    <xf numFmtId="0" fontId="3" fillId="0" borderId="0"/>
    <xf numFmtId="0" fontId="4" fillId="24" borderId="21" applyNumberFormat="0" applyFont="0" applyAlignment="0" applyProtection="0"/>
    <xf numFmtId="0" fontId="4" fillId="24" borderId="21" applyNumberFormat="0" applyFont="0" applyAlignment="0" applyProtection="0"/>
    <xf numFmtId="0" fontId="5" fillId="24" borderId="21" applyNumberFormat="0" applyFont="0" applyAlignment="0" applyProtection="0"/>
    <xf numFmtId="0" fontId="26" fillId="36" borderId="22" applyNumberFormat="0" applyAlignment="0" applyProtection="0"/>
    <xf numFmtId="9" fontId="4"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6" fillId="37" borderId="22" applyNumberFormat="0" applyAlignment="0" applyProtection="0"/>
    <xf numFmtId="0" fontId="26" fillId="36" borderId="22"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7" fillId="0" borderId="0" applyNumberFormat="0" applyFill="0" applyBorder="0" applyAlignment="0" applyProtection="0"/>
    <xf numFmtId="0" fontId="28" fillId="0" borderId="23" applyNumberFormat="0" applyFill="0" applyAlignment="0" applyProtection="0"/>
    <xf numFmtId="0" fontId="29" fillId="0" borderId="24" applyNumberFormat="0" applyFill="0" applyAlignment="0" applyProtection="0"/>
    <xf numFmtId="0" fontId="23" fillId="0" borderId="19" applyNumberFormat="0" applyFill="0" applyAlignment="0" applyProtection="0"/>
    <xf numFmtId="0" fontId="17" fillId="0" borderId="25" applyNumberFormat="0" applyFill="0" applyAlignment="0" applyProtection="0"/>
    <xf numFmtId="0" fontId="18" fillId="0" borderId="20" applyNumberFormat="0" applyFill="0" applyAlignment="0" applyProtection="0"/>
    <xf numFmtId="0" fontId="30" fillId="0" borderId="0" applyNumberFormat="0" applyFill="0" applyBorder="0" applyAlignment="0" applyProtection="0"/>
    <xf numFmtId="0" fontId="27" fillId="0" borderId="0" applyNumberFormat="0" applyFill="0" applyBorder="0" applyAlignment="0" applyProtection="0"/>
    <xf numFmtId="0" fontId="31" fillId="0" borderId="26" applyNumberFormat="0" applyFill="0" applyAlignment="0" applyProtection="0"/>
    <xf numFmtId="0" fontId="31" fillId="0" borderId="27" applyNumberFormat="0" applyFill="0" applyAlignment="0" applyProtection="0"/>
    <xf numFmtId="0" fontId="15" fillId="0" borderId="0" applyNumberFormat="0" applyFill="0" applyBorder="0" applyAlignment="0" applyProtection="0"/>
    <xf numFmtId="0" fontId="3" fillId="0" borderId="0"/>
    <xf numFmtId="164" fontId="4" fillId="0" borderId="0" applyFont="0" applyFill="0" applyBorder="0" applyAlignment="0" applyProtection="0"/>
    <xf numFmtId="0" fontId="4" fillId="0" borderId="0"/>
    <xf numFmtId="172" fontId="4" fillId="0" borderId="0" applyFont="0" applyFill="0" applyBorder="0" applyAlignment="0" applyProtection="0"/>
    <xf numFmtId="172"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6" fontId="3" fillId="0" borderId="0"/>
    <xf numFmtId="176" fontId="4" fillId="0" borderId="0"/>
    <xf numFmtId="176" fontId="5" fillId="0" borderId="0"/>
    <xf numFmtId="176" fontId="4" fillId="0" borderId="0"/>
    <xf numFmtId="176" fontId="4" fillId="0" borderId="0"/>
    <xf numFmtId="176" fontId="4" fillId="0" borderId="0"/>
    <xf numFmtId="176" fontId="4" fillId="0" borderId="0"/>
    <xf numFmtId="176" fontId="4" fillId="0" borderId="0"/>
    <xf numFmtId="176" fontId="3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167" fontId="5" fillId="0" borderId="0" applyFont="0" applyFill="0" applyBorder="0" applyAlignment="0" applyProtection="0"/>
    <xf numFmtId="167" fontId="3" fillId="0" borderId="0" applyFont="0" applyFill="0" applyBorder="0" applyAlignment="0" applyProtection="0"/>
    <xf numFmtId="167" fontId="5" fillId="0" borderId="0" applyFont="0" applyFill="0" applyBorder="0" applyAlignment="0" applyProtection="0"/>
    <xf numFmtId="164" fontId="4" fillId="0" borderId="0" applyFont="0" applyFill="0" applyBorder="0" applyAlignment="0" applyProtection="0"/>
    <xf numFmtId="165" fontId="5" fillId="0" borderId="0" applyFont="0" applyFill="0" applyBorder="0" applyAlignment="0" applyProtection="0"/>
    <xf numFmtId="165" fontId="3" fillId="0" borderId="0" applyFont="0" applyFill="0" applyBorder="0" applyAlignment="0" applyProtection="0"/>
    <xf numFmtId="176" fontId="3" fillId="0" borderId="0"/>
    <xf numFmtId="164" fontId="3" fillId="0" borderId="0" applyFont="0" applyFill="0" applyBorder="0" applyAlignment="0" applyProtection="0"/>
    <xf numFmtId="164" fontId="3"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0" fontId="5" fillId="24" borderId="29" applyNumberFormat="0" applyFont="0" applyAlignment="0" applyProtection="0"/>
    <xf numFmtId="0" fontId="31" fillId="0" borderId="32" applyNumberFormat="0" applyFill="0" applyAlignment="0" applyProtection="0"/>
    <xf numFmtId="44" fontId="5" fillId="0" borderId="0" applyFont="0" applyFill="0" applyBorder="0" applyAlignment="0" applyProtection="0"/>
    <xf numFmtId="43" fontId="5" fillId="0" borderId="0" applyFont="0" applyFill="0" applyBorder="0" applyAlignment="0" applyProtection="0"/>
    <xf numFmtId="0" fontId="31" fillId="0" borderId="32" applyNumberFormat="0" applyFill="0" applyAlignment="0" applyProtection="0"/>
    <xf numFmtId="43" fontId="3" fillId="0" borderId="0" applyFont="0" applyFill="0" applyBorder="0" applyAlignment="0" applyProtection="0"/>
    <xf numFmtId="0" fontId="12" fillId="36" borderId="28" applyNumberFormat="0" applyAlignment="0" applyProtection="0"/>
    <xf numFmtId="0" fontId="13" fillId="37" borderId="28" applyNumberFormat="0" applyAlignment="0" applyProtection="0"/>
    <xf numFmtId="0" fontId="19" fillId="21" borderId="28" applyNumberFormat="0" applyAlignment="0" applyProtection="0"/>
    <xf numFmtId="0" fontId="12" fillId="36" borderId="28" applyNumberFormat="0" applyAlignment="0" applyProtection="0"/>
    <xf numFmtId="0" fontId="13" fillId="37" borderId="28" applyNumberFormat="0" applyAlignment="0" applyProtection="0"/>
    <xf numFmtId="0" fontId="12" fillId="36" borderId="28" applyNumberFormat="0" applyAlignment="0" applyProtection="0"/>
    <xf numFmtId="0" fontId="19" fillId="27" borderId="28" applyNumberFormat="0" applyAlignment="0" applyProtection="0"/>
    <xf numFmtId="0" fontId="19" fillId="21" borderId="28" applyNumberFormat="0" applyAlignment="0" applyProtection="0"/>
    <xf numFmtId="0" fontId="19" fillId="21" borderId="28" applyNumberFormat="0" applyAlignment="0" applyProtection="0"/>
    <xf numFmtId="44" fontId="5" fillId="0" borderId="0" applyFont="0" applyFill="0" applyBorder="0" applyAlignment="0" applyProtection="0"/>
    <xf numFmtId="0" fontId="5" fillId="0" borderId="0"/>
    <xf numFmtId="172" fontId="4" fillId="0" borderId="0" applyFont="0" applyFill="0" applyBorder="0" applyAlignment="0" applyProtection="0"/>
    <xf numFmtId="0" fontId="4" fillId="24" borderId="29" applyNumberFormat="0" applyFont="0" applyAlignment="0" applyProtection="0"/>
    <xf numFmtId="0" fontId="4" fillId="24" borderId="29" applyNumberFormat="0" applyFont="0" applyAlignment="0" applyProtection="0"/>
    <xf numFmtId="0" fontId="5" fillId="24" borderId="29" applyNumberFormat="0" applyFont="0" applyAlignment="0" applyProtection="0"/>
    <xf numFmtId="0" fontId="26" fillId="36" borderId="30" applyNumberFormat="0" applyAlignment="0" applyProtection="0"/>
    <xf numFmtId="0" fontId="26" fillId="37" borderId="30" applyNumberFormat="0" applyAlignment="0" applyProtection="0"/>
    <xf numFmtId="0" fontId="26" fillId="36" borderId="30" applyNumberFormat="0" applyAlignment="0" applyProtection="0"/>
    <xf numFmtId="0" fontId="31" fillId="0" borderId="31" applyNumberFormat="0" applyFill="0" applyAlignment="0" applyProtection="0"/>
    <xf numFmtId="0" fontId="31" fillId="0" borderId="32" applyNumberFormat="0" applyFill="0" applyAlignment="0" applyProtection="0"/>
    <xf numFmtId="166" fontId="3" fillId="0" borderId="0" applyFont="0" applyFill="0" applyBorder="0" applyAlignment="0" applyProtection="0"/>
    <xf numFmtId="0" fontId="4" fillId="24" borderId="29" applyNumberFormat="0" applyFont="0" applyAlignment="0" applyProtection="0"/>
    <xf numFmtId="0" fontId="4" fillId="24" borderId="29" applyNumberFormat="0" applyFont="0" applyAlignment="0" applyProtection="0"/>
    <xf numFmtId="0" fontId="26" fillId="36" borderId="30" applyNumberFormat="0" applyAlignment="0" applyProtection="0"/>
    <xf numFmtId="0" fontId="26" fillId="36" borderId="30" applyNumberFormat="0" applyAlignment="0" applyProtection="0"/>
    <xf numFmtId="0" fontId="5" fillId="24" borderId="29" applyNumberFormat="0" applyFont="0" applyAlignment="0" applyProtection="0"/>
    <xf numFmtId="0" fontId="13" fillId="37" borderId="28" applyNumberFormat="0" applyAlignment="0" applyProtection="0"/>
    <xf numFmtId="43" fontId="3" fillId="0" borderId="0" applyFont="0" applyFill="0" applyBorder="0" applyAlignment="0" applyProtection="0"/>
    <xf numFmtId="0" fontId="13" fillId="37" borderId="28" applyNumberFormat="0" applyAlignment="0" applyProtection="0"/>
    <xf numFmtId="0" fontId="31" fillId="0" borderId="32" applyNumberFormat="0" applyFill="0" applyAlignment="0" applyProtection="0"/>
    <xf numFmtId="0" fontId="31" fillId="0" borderId="32" applyNumberFormat="0" applyFill="0" applyAlignment="0" applyProtection="0"/>
    <xf numFmtId="0" fontId="19" fillId="21" borderId="28" applyNumberFormat="0" applyAlignment="0" applyProtection="0"/>
    <xf numFmtId="0" fontId="19" fillId="27" borderId="28" applyNumberFormat="0" applyAlignment="0" applyProtection="0"/>
    <xf numFmtId="0" fontId="4" fillId="24" borderId="29" applyNumberFormat="0" applyFont="0" applyAlignment="0" applyProtection="0"/>
    <xf numFmtId="0" fontId="5" fillId="24" borderId="29" applyNumberFormat="0" applyFont="0" applyAlignment="0" applyProtection="0"/>
    <xf numFmtId="0" fontId="26" fillId="37" borderId="30" applyNumberFormat="0" applyAlignment="0" applyProtection="0"/>
    <xf numFmtId="0" fontId="26" fillId="36" borderId="30" applyNumberFormat="0" applyAlignment="0" applyProtection="0"/>
    <xf numFmtId="0" fontId="26" fillId="36" borderId="30" applyNumberFormat="0" applyAlignment="0" applyProtection="0"/>
    <xf numFmtId="0" fontId="26" fillId="36" borderId="30" applyNumberFormat="0" applyAlignment="0" applyProtection="0"/>
    <xf numFmtId="0" fontId="5" fillId="24" borderId="29" applyNumberFormat="0" applyFont="0" applyAlignment="0" applyProtection="0"/>
    <xf numFmtId="0" fontId="31" fillId="0" borderId="32" applyNumberFormat="0" applyFill="0" applyAlignment="0" applyProtection="0"/>
    <xf numFmtId="0" fontId="12" fillId="36" borderId="28" applyNumberFormat="0" applyAlignment="0" applyProtection="0"/>
    <xf numFmtId="0" fontId="26" fillId="36" borderId="30" applyNumberFormat="0" applyAlignment="0" applyProtection="0"/>
    <xf numFmtId="0" fontId="26" fillId="37" borderId="30" applyNumberFormat="0" applyAlignment="0" applyProtection="0"/>
    <xf numFmtId="0" fontId="19" fillId="27" borderId="28" applyNumberFormat="0" applyAlignment="0" applyProtection="0"/>
    <xf numFmtId="0" fontId="19" fillId="21" borderId="28" applyNumberFormat="0" applyAlignment="0" applyProtection="0"/>
    <xf numFmtId="0" fontId="19" fillId="27" borderId="28" applyNumberFormat="0" applyAlignment="0" applyProtection="0"/>
    <xf numFmtId="0" fontId="5" fillId="24" borderId="29" applyNumberFormat="0" applyFont="0" applyAlignment="0" applyProtection="0"/>
    <xf numFmtId="0" fontId="31" fillId="0" borderId="32" applyNumberFormat="0" applyFill="0" applyAlignment="0" applyProtection="0"/>
    <xf numFmtId="0" fontId="31" fillId="0" borderId="31" applyNumberFormat="0" applyFill="0" applyAlignment="0" applyProtection="0"/>
    <xf numFmtId="0" fontId="13" fillId="37" borderId="28" applyNumberFormat="0" applyAlignment="0" applyProtection="0"/>
    <xf numFmtId="43" fontId="3" fillId="0" borderId="0" applyFont="0" applyFill="0" applyBorder="0" applyAlignment="0" applyProtection="0"/>
    <xf numFmtId="0" fontId="19" fillId="27" borderId="28" applyNumberFormat="0" applyAlignment="0" applyProtection="0"/>
    <xf numFmtId="0" fontId="4" fillId="24" borderId="29" applyNumberFormat="0" applyFont="0" applyAlignment="0" applyProtection="0"/>
    <xf numFmtId="0" fontId="12" fillId="36" borderId="28" applyNumberFormat="0" applyAlignment="0" applyProtection="0"/>
    <xf numFmtId="0" fontId="4" fillId="24" borderId="29" applyNumberFormat="0" applyFont="0" applyAlignment="0" applyProtection="0"/>
    <xf numFmtId="0" fontId="31" fillId="0" borderId="31" applyNumberFormat="0" applyFill="0" applyAlignment="0" applyProtection="0"/>
    <xf numFmtId="0" fontId="4" fillId="24" borderId="29" applyNumberFormat="0" applyFont="0" applyAlignment="0" applyProtection="0"/>
    <xf numFmtId="43" fontId="3" fillId="0" borderId="0" applyFont="0" applyFill="0" applyBorder="0" applyAlignment="0" applyProtection="0"/>
    <xf numFmtId="0" fontId="26" fillId="36" borderId="30" applyNumberFormat="0" applyAlignment="0" applyProtection="0"/>
    <xf numFmtId="0" fontId="26" fillId="37" borderId="30" applyNumberFormat="0" applyAlignment="0" applyProtection="0"/>
    <xf numFmtId="0" fontId="4" fillId="24" borderId="29" applyNumberFormat="0" applyFont="0" applyAlignment="0" applyProtection="0"/>
    <xf numFmtId="0" fontId="5" fillId="24" borderId="29" applyNumberFormat="0" applyFont="0" applyAlignment="0" applyProtection="0"/>
    <xf numFmtId="0" fontId="12" fillId="36" borderId="28" applyNumberFormat="0" applyAlignment="0" applyProtection="0"/>
    <xf numFmtId="0" fontId="26" fillId="36" borderId="30" applyNumberFormat="0" applyAlignment="0" applyProtection="0"/>
    <xf numFmtId="0" fontId="5" fillId="24" borderId="29" applyNumberFormat="0" applyFont="0" applyAlignment="0" applyProtection="0"/>
    <xf numFmtId="0" fontId="4" fillId="24" borderId="29" applyNumberFormat="0" applyFont="0" applyAlignment="0" applyProtection="0"/>
    <xf numFmtId="0" fontId="4" fillId="24" borderId="29" applyNumberFormat="0" applyFont="0" applyAlignment="0" applyProtection="0"/>
    <xf numFmtId="0" fontId="26" fillId="36" borderId="30" applyNumberFormat="0" applyAlignment="0" applyProtection="0"/>
    <xf numFmtId="0" fontId="5" fillId="24" borderId="29" applyNumberFormat="0" applyFont="0" applyAlignment="0" applyProtection="0"/>
    <xf numFmtId="0" fontId="4" fillId="24" borderId="29" applyNumberFormat="0" applyFont="0" applyAlignment="0" applyProtection="0"/>
    <xf numFmtId="0" fontId="4" fillId="24" borderId="29" applyNumberFormat="0" applyFont="0" applyAlignment="0" applyProtection="0"/>
    <xf numFmtId="0" fontId="26" fillId="36" borderId="30" applyNumberFormat="0" applyAlignment="0" applyProtection="0"/>
    <xf numFmtId="0" fontId="19" fillId="27" borderId="28" applyNumberFormat="0" applyAlignment="0" applyProtection="0"/>
    <xf numFmtId="0" fontId="31" fillId="0" borderId="32" applyNumberFormat="0" applyFill="0" applyAlignment="0" applyProtection="0"/>
    <xf numFmtId="0" fontId="31" fillId="0" borderId="31" applyNumberFormat="0" applyFill="0" applyAlignment="0" applyProtection="0"/>
    <xf numFmtId="0" fontId="19" fillId="27" borderId="28" applyNumberFormat="0" applyAlignment="0" applyProtection="0"/>
    <xf numFmtId="0" fontId="26" fillId="36" borderId="30" applyNumberFormat="0" applyAlignment="0" applyProtection="0"/>
    <xf numFmtId="0" fontId="26" fillId="37" borderId="30" applyNumberFormat="0" applyAlignment="0" applyProtection="0"/>
    <xf numFmtId="0" fontId="26" fillId="37" borderId="30" applyNumberFormat="0" applyAlignment="0" applyProtection="0"/>
    <xf numFmtId="0" fontId="26" fillId="36" borderId="30" applyNumberFormat="0" applyAlignment="0" applyProtection="0"/>
    <xf numFmtId="0" fontId="4" fillId="24" borderId="29" applyNumberFormat="0" applyFont="0" applyAlignment="0" applyProtection="0"/>
    <xf numFmtId="0" fontId="26" fillId="37" borderId="30" applyNumberFormat="0" applyAlignment="0" applyProtection="0"/>
    <xf numFmtId="0" fontId="26" fillId="36" borderId="30" applyNumberFormat="0" applyAlignment="0" applyProtection="0"/>
    <xf numFmtId="0" fontId="12" fillId="36" borderId="28" applyNumberFormat="0" applyAlignment="0" applyProtection="0"/>
    <xf numFmtId="0" fontId="13" fillId="37" borderId="28" applyNumberFormat="0" applyAlignment="0" applyProtection="0"/>
    <xf numFmtId="0" fontId="12" fillId="36" borderId="28" applyNumberFormat="0" applyAlignment="0" applyProtection="0"/>
    <xf numFmtId="0" fontId="19" fillId="21" borderId="28" applyNumberFormat="0" applyAlignment="0" applyProtection="0"/>
    <xf numFmtId="0" fontId="26" fillId="36" borderId="30" applyNumberFormat="0" applyAlignment="0" applyProtection="0"/>
    <xf numFmtId="0" fontId="26" fillId="37" borderId="30" applyNumberFormat="0" applyAlignment="0" applyProtection="0"/>
    <xf numFmtId="0" fontId="4" fillId="24" borderId="29" applyNumberFormat="0" applyFont="0" applyAlignment="0" applyProtection="0"/>
    <xf numFmtId="0" fontId="19" fillId="21" borderId="28" applyNumberFormat="0" applyAlignment="0" applyProtection="0"/>
    <xf numFmtId="0" fontId="26" fillId="36" borderId="30" applyNumberFormat="0" applyAlignment="0" applyProtection="0"/>
    <xf numFmtId="0" fontId="13" fillId="37" borderId="28" applyNumberFormat="0" applyAlignment="0" applyProtection="0"/>
    <xf numFmtId="0" fontId="12" fillId="36" borderId="28" applyNumberFormat="0" applyAlignment="0" applyProtection="0"/>
    <xf numFmtId="0" fontId="19" fillId="21" borderId="28" applyNumberFormat="0" applyAlignment="0" applyProtection="0"/>
    <xf numFmtId="0" fontId="26" fillId="36" borderId="30" applyNumberFormat="0" applyAlignment="0" applyProtection="0"/>
    <xf numFmtId="0" fontId="4" fillId="24" borderId="29" applyNumberFormat="0" applyFont="0" applyAlignment="0" applyProtection="0"/>
    <xf numFmtId="0" fontId="26" fillId="37" borderId="30" applyNumberFormat="0" applyAlignment="0" applyProtection="0"/>
    <xf numFmtId="0" fontId="19" fillId="27" borderId="28" applyNumberFormat="0" applyAlignment="0" applyProtection="0"/>
    <xf numFmtId="0" fontId="19" fillId="21" borderId="28" applyNumberFormat="0" applyAlignment="0" applyProtection="0"/>
    <xf numFmtId="0" fontId="4" fillId="24" borderId="29" applyNumberFormat="0" applyFont="0" applyAlignment="0" applyProtection="0"/>
    <xf numFmtId="0" fontId="4" fillId="24" borderId="29" applyNumberFormat="0" applyFont="0" applyAlignment="0" applyProtection="0"/>
    <xf numFmtId="0" fontId="31" fillId="0" borderId="31" applyNumberFormat="0" applyFill="0" applyAlignment="0" applyProtection="0"/>
    <xf numFmtId="0" fontId="31" fillId="0" borderId="32" applyNumberFormat="0" applyFill="0" applyAlignment="0" applyProtection="0"/>
    <xf numFmtId="0" fontId="13" fillId="37" borderId="28" applyNumberFormat="0" applyAlignment="0" applyProtection="0"/>
    <xf numFmtId="0" fontId="31" fillId="0" borderId="32" applyNumberFormat="0" applyFill="0" applyAlignment="0" applyProtection="0"/>
    <xf numFmtId="0" fontId="13" fillId="37" borderId="28" applyNumberFormat="0" applyAlignment="0" applyProtection="0"/>
    <xf numFmtId="0" fontId="19" fillId="21" borderId="28" applyNumberFormat="0" applyAlignment="0" applyProtection="0"/>
    <xf numFmtId="0" fontId="26" fillId="36" borderId="30" applyNumberFormat="0" applyAlignment="0" applyProtection="0"/>
    <xf numFmtId="0" fontId="26" fillId="37" borderId="30" applyNumberFormat="0" applyAlignment="0" applyProtection="0"/>
    <xf numFmtId="0" fontId="4" fillId="24" borderId="29" applyNumberFormat="0" applyFont="0" applyAlignment="0" applyProtection="0"/>
    <xf numFmtId="0" fontId="4" fillId="24" borderId="29" applyNumberFormat="0" applyFont="0" applyAlignment="0" applyProtection="0"/>
    <xf numFmtId="43" fontId="3" fillId="0" borderId="0" applyFont="0" applyFill="0" applyBorder="0" applyAlignment="0" applyProtection="0"/>
    <xf numFmtId="0" fontId="13" fillId="37" borderId="28" applyNumberFormat="0" applyAlignment="0" applyProtection="0"/>
    <xf numFmtId="0" fontId="19" fillId="21" borderId="28" applyNumberFormat="0" applyAlignment="0" applyProtection="0"/>
    <xf numFmtId="0" fontId="19" fillId="27" borderId="28" applyNumberFormat="0" applyAlignment="0" applyProtection="0"/>
    <xf numFmtId="0" fontId="26" fillId="36" borderId="30" applyNumberFormat="0" applyAlignment="0" applyProtection="0"/>
    <xf numFmtId="0" fontId="13" fillId="37" borderId="28" applyNumberFormat="0" applyAlignment="0" applyProtection="0"/>
    <xf numFmtId="0" fontId="5" fillId="24" borderId="29" applyNumberFormat="0" applyFont="0" applyAlignment="0" applyProtection="0"/>
    <xf numFmtId="43" fontId="3" fillId="0" borderId="0" applyFont="0" applyFill="0" applyBorder="0" applyAlignment="0" applyProtection="0"/>
    <xf numFmtId="0" fontId="26" fillId="37" borderId="30" applyNumberFormat="0" applyAlignment="0" applyProtection="0"/>
    <xf numFmtId="0" fontId="19" fillId="21" borderId="28" applyNumberFormat="0" applyAlignment="0" applyProtection="0"/>
    <xf numFmtId="0" fontId="19" fillId="21" borderId="28" applyNumberFormat="0" applyAlignment="0" applyProtection="0"/>
    <xf numFmtId="0" fontId="5" fillId="24" borderId="29" applyNumberFormat="0" applyFont="0" applyAlignment="0" applyProtection="0"/>
    <xf numFmtId="0" fontId="19" fillId="21" borderId="28" applyNumberFormat="0" applyAlignment="0" applyProtection="0"/>
    <xf numFmtId="0" fontId="19" fillId="27" borderId="28" applyNumberFormat="0" applyAlignment="0" applyProtection="0"/>
    <xf numFmtId="0" fontId="19" fillId="21" borderId="28" applyNumberFormat="0" applyAlignment="0" applyProtection="0"/>
    <xf numFmtId="0" fontId="19" fillId="27" borderId="28" applyNumberFormat="0" applyAlignment="0" applyProtection="0"/>
    <xf numFmtId="43" fontId="3" fillId="0" borderId="0" applyFont="0" applyFill="0" applyBorder="0" applyAlignment="0" applyProtection="0"/>
    <xf numFmtId="0" fontId="12" fillId="36" borderId="28" applyNumberFormat="0" applyAlignment="0" applyProtection="0"/>
    <xf numFmtId="0" fontId="13" fillId="37" borderId="28" applyNumberFormat="0" applyAlignment="0" applyProtection="0"/>
    <xf numFmtId="0" fontId="19" fillId="21" borderId="28" applyNumberFormat="0" applyAlignment="0" applyProtection="0"/>
    <xf numFmtId="0" fontId="19" fillId="27" borderId="28" applyNumberFormat="0" applyAlignment="0" applyProtection="0"/>
    <xf numFmtId="0" fontId="19" fillId="21" borderId="28" applyNumberFormat="0" applyAlignment="0" applyProtection="0"/>
    <xf numFmtId="0" fontId="4" fillId="24" borderId="29" applyNumberFormat="0" applyFont="0" applyAlignment="0" applyProtection="0"/>
    <xf numFmtId="43" fontId="3" fillId="0" borderId="0" applyFont="0" applyFill="0" applyBorder="0" applyAlignment="0" applyProtection="0"/>
    <xf numFmtId="0" fontId="12" fillId="36" borderId="28" applyNumberFormat="0" applyAlignment="0" applyProtection="0"/>
    <xf numFmtId="0" fontId="5" fillId="24" borderId="29" applyNumberFormat="0" applyFont="0" applyAlignment="0" applyProtection="0"/>
    <xf numFmtId="0" fontId="31" fillId="0" borderId="31" applyNumberFormat="0" applyFill="0" applyAlignment="0" applyProtection="0"/>
    <xf numFmtId="0" fontId="26" fillId="36" borderId="30" applyNumberFormat="0" applyAlignment="0" applyProtection="0"/>
    <xf numFmtId="0" fontId="12" fillId="36" borderId="28" applyNumberFormat="0" applyAlignment="0" applyProtection="0"/>
    <xf numFmtId="0" fontId="12" fillId="36" borderId="28" applyNumberFormat="0" applyAlignment="0" applyProtection="0"/>
    <xf numFmtId="0" fontId="12" fillId="36" borderId="28" applyNumberFormat="0" applyAlignment="0" applyProtection="0"/>
    <xf numFmtId="0" fontId="26" fillId="36" borderId="30" applyNumberFormat="0" applyAlignment="0" applyProtection="0"/>
    <xf numFmtId="0" fontId="26" fillId="36" borderId="30" applyNumberFormat="0" applyAlignment="0" applyProtection="0"/>
    <xf numFmtId="0" fontId="26" fillId="36" borderId="30" applyNumberFormat="0" applyAlignment="0" applyProtection="0"/>
    <xf numFmtId="0" fontId="4" fillId="24" borderId="29" applyNumberFormat="0" applyFont="0" applyAlignment="0" applyProtection="0"/>
    <xf numFmtId="0" fontId="4" fillId="24" borderId="29" applyNumberFormat="0" applyFont="0" applyAlignment="0" applyProtection="0"/>
    <xf numFmtId="0" fontId="12" fillId="36" borderId="28" applyNumberFormat="0" applyAlignment="0" applyProtection="0"/>
    <xf numFmtId="0" fontId="13" fillId="37" borderId="28" applyNumberFormat="0" applyAlignment="0" applyProtection="0"/>
    <xf numFmtId="0" fontId="26" fillId="36" borderId="30" applyNumberFormat="0" applyAlignment="0" applyProtection="0"/>
    <xf numFmtId="0" fontId="13" fillId="37" borderId="28" applyNumberFormat="0" applyAlignment="0" applyProtection="0"/>
    <xf numFmtId="0" fontId="19" fillId="21" borderId="28" applyNumberFormat="0" applyAlignment="0" applyProtection="0"/>
    <xf numFmtId="0" fontId="19" fillId="27" borderId="28" applyNumberFormat="0" applyAlignment="0" applyProtection="0"/>
    <xf numFmtId="0" fontId="31" fillId="0" borderId="31" applyNumberFormat="0" applyFill="0" applyAlignment="0" applyProtection="0"/>
    <xf numFmtId="0" fontId="31" fillId="0" borderId="32" applyNumberFormat="0" applyFill="0" applyAlignment="0" applyProtection="0"/>
    <xf numFmtId="0" fontId="31" fillId="0" borderId="31" applyNumberFormat="0" applyFill="0" applyAlignment="0" applyProtection="0"/>
    <xf numFmtId="0" fontId="13" fillId="37" borderId="28" applyNumberFormat="0" applyAlignment="0" applyProtection="0"/>
    <xf numFmtId="0" fontId="31" fillId="0" borderId="32" applyNumberFormat="0" applyFill="0" applyAlignment="0" applyProtection="0"/>
    <xf numFmtId="0" fontId="4" fillId="24" borderId="29" applyNumberFormat="0" applyFont="0" applyAlignment="0" applyProtection="0"/>
    <xf numFmtId="0" fontId="26" fillId="36" borderId="30" applyNumberFormat="0" applyAlignment="0" applyProtection="0"/>
    <xf numFmtId="0" fontId="26" fillId="37" borderId="30" applyNumberFormat="0" applyAlignment="0" applyProtection="0"/>
    <xf numFmtId="0" fontId="26" fillId="37" borderId="30" applyNumberFormat="0" applyAlignment="0" applyProtection="0"/>
    <xf numFmtId="0" fontId="26" fillId="36" borderId="30" applyNumberFormat="0" applyAlignment="0" applyProtection="0"/>
    <xf numFmtId="43" fontId="3" fillId="0" borderId="0" applyFont="0" applyFill="0" applyBorder="0" applyAlignment="0" applyProtection="0"/>
    <xf numFmtId="0" fontId="12" fillId="36" borderId="28" applyNumberFormat="0" applyAlignment="0" applyProtection="0"/>
    <xf numFmtId="0" fontId="31" fillId="0" borderId="32" applyNumberFormat="0" applyFill="0" applyAlignment="0" applyProtection="0"/>
    <xf numFmtId="0" fontId="26" fillId="36" borderId="30" applyNumberFormat="0" applyAlignment="0" applyProtection="0"/>
    <xf numFmtId="0" fontId="26" fillId="36" borderId="30" applyNumberFormat="0" applyAlignment="0" applyProtection="0"/>
    <xf numFmtId="0" fontId="4" fillId="24" borderId="29" applyNumberFormat="0" applyFont="0" applyAlignment="0" applyProtection="0"/>
    <xf numFmtId="43" fontId="3" fillId="0" borderId="0" applyFont="0" applyFill="0" applyBorder="0" applyAlignment="0" applyProtection="0"/>
    <xf numFmtId="0" fontId="12" fillId="36" borderId="28" applyNumberFormat="0" applyAlignment="0" applyProtection="0"/>
    <xf numFmtId="0" fontId="4" fillId="24" borderId="29" applyNumberFormat="0" applyFont="0" applyAlignment="0" applyProtection="0"/>
    <xf numFmtId="0" fontId="31" fillId="0" borderId="31" applyNumberFormat="0" applyFill="0" applyAlignment="0" applyProtection="0"/>
    <xf numFmtId="0" fontId="31" fillId="0" borderId="32" applyNumberFormat="0" applyFill="0" applyAlignment="0" applyProtection="0"/>
    <xf numFmtId="0" fontId="19" fillId="27" borderId="28" applyNumberFormat="0" applyAlignment="0" applyProtection="0"/>
    <xf numFmtId="0" fontId="26" fillId="36" borderId="30"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0" fontId="31" fillId="0" borderId="32" applyNumberFormat="0" applyFill="0" applyAlignment="0" applyProtection="0"/>
    <xf numFmtId="0" fontId="4" fillId="24" borderId="29" applyNumberFormat="0" applyFont="0" applyAlignment="0" applyProtection="0"/>
    <xf numFmtId="0" fontId="4" fillId="24" borderId="29" applyNumberFormat="0" applyFont="0" applyAlignment="0" applyProtection="0"/>
    <xf numFmtId="0" fontId="5" fillId="24" borderId="29" applyNumberFormat="0" applyFont="0" applyAlignment="0" applyProtection="0"/>
    <xf numFmtId="0" fontId="26" fillId="36" borderId="30" applyNumberFormat="0" applyAlignment="0" applyProtection="0"/>
    <xf numFmtId="0" fontId="5" fillId="24" borderId="29" applyNumberFormat="0" applyFont="0" applyAlignment="0" applyProtection="0"/>
    <xf numFmtId="0" fontId="31" fillId="0" borderId="31" applyNumberFormat="0" applyFill="0" applyAlignment="0" applyProtection="0"/>
    <xf numFmtId="0" fontId="31" fillId="0" borderId="31" applyNumberFormat="0" applyFill="0" applyAlignment="0" applyProtection="0"/>
    <xf numFmtId="0" fontId="19" fillId="21" borderId="28" applyNumberFormat="0" applyAlignment="0" applyProtection="0"/>
    <xf numFmtId="0" fontId="26" fillId="37" borderId="30" applyNumberFormat="0" applyAlignment="0" applyProtection="0"/>
    <xf numFmtId="0" fontId="26" fillId="36" borderId="30" applyNumberFormat="0" applyAlignment="0" applyProtection="0"/>
    <xf numFmtId="43" fontId="3" fillId="0" borderId="0" applyFont="0" applyFill="0" applyBorder="0" applyAlignment="0" applyProtection="0"/>
    <xf numFmtId="0" fontId="5" fillId="24" borderId="29" applyNumberFormat="0" applyFont="0" applyAlignment="0" applyProtection="0"/>
    <xf numFmtId="0" fontId="31" fillId="0" borderId="32" applyNumberFormat="0" applyFill="0" applyAlignment="0" applyProtection="0"/>
    <xf numFmtId="0" fontId="13" fillId="37" borderId="28" applyNumberFormat="0" applyAlignment="0" applyProtection="0"/>
    <xf numFmtId="0" fontId="4" fillId="24" borderId="29" applyNumberFormat="0" applyFont="0" applyAlignment="0" applyProtection="0"/>
    <xf numFmtId="0" fontId="31" fillId="0" borderId="31" applyNumberFormat="0" applyFill="0" applyAlignment="0" applyProtection="0"/>
    <xf numFmtId="0" fontId="4" fillId="24" borderId="29" applyNumberFormat="0" applyFont="0" applyAlignment="0" applyProtection="0"/>
    <xf numFmtId="0" fontId="13" fillId="37" borderId="28" applyNumberFormat="0" applyAlignment="0" applyProtection="0"/>
    <xf numFmtId="0" fontId="12" fillId="36" borderId="28" applyNumberFormat="0" applyAlignment="0" applyProtection="0"/>
    <xf numFmtId="0" fontId="31" fillId="0" borderId="31" applyNumberFormat="0" applyFill="0" applyAlignment="0" applyProtection="0"/>
    <xf numFmtId="0" fontId="31" fillId="0" borderId="32" applyNumberFormat="0" applyFill="0" applyAlignment="0" applyProtection="0"/>
    <xf numFmtId="0" fontId="4" fillId="24" borderId="29" applyNumberFormat="0" applyFont="0" applyAlignment="0" applyProtection="0"/>
    <xf numFmtId="0" fontId="26" fillId="37" borderId="30" applyNumberFormat="0" applyAlignment="0" applyProtection="0"/>
    <xf numFmtId="0" fontId="4" fillId="24" borderId="29" applyNumberFormat="0" applyFont="0" applyAlignment="0" applyProtection="0"/>
    <xf numFmtId="0" fontId="19" fillId="27" borderId="28" applyNumberFormat="0" applyAlignment="0" applyProtection="0"/>
    <xf numFmtId="0" fontId="26" fillId="36" borderId="30" applyNumberFormat="0" applyAlignment="0" applyProtection="0"/>
    <xf numFmtId="0" fontId="26" fillId="37" borderId="30" applyNumberFormat="0" applyAlignment="0" applyProtection="0"/>
    <xf numFmtId="0" fontId="4" fillId="24" borderId="29" applyNumberFormat="0" applyFont="0" applyAlignment="0" applyProtection="0"/>
    <xf numFmtId="0" fontId="19" fillId="21" borderId="28" applyNumberFormat="0" applyAlignment="0" applyProtection="0"/>
    <xf numFmtId="0" fontId="13" fillId="37" borderId="28" applyNumberFormat="0" applyAlignment="0" applyProtection="0"/>
    <xf numFmtId="0" fontId="31" fillId="0" borderId="31" applyNumberFormat="0" applyFill="0" applyAlignment="0" applyProtection="0"/>
    <xf numFmtId="0" fontId="19" fillId="27" borderId="28" applyNumberFormat="0" applyAlignment="0" applyProtection="0"/>
    <xf numFmtId="0" fontId="26" fillId="36" borderId="30" applyNumberFormat="0" applyAlignment="0" applyProtection="0"/>
    <xf numFmtId="0" fontId="26" fillId="37" borderId="30" applyNumberFormat="0" applyAlignment="0" applyProtection="0"/>
    <xf numFmtId="0" fontId="12" fillId="36" borderId="28" applyNumberFormat="0" applyAlignment="0" applyProtection="0"/>
    <xf numFmtId="0" fontId="12" fillId="36" borderId="28" applyNumberFormat="0" applyAlignment="0" applyProtection="0"/>
    <xf numFmtId="0" fontId="19" fillId="21" borderId="28" applyNumberFormat="0" applyAlignment="0" applyProtection="0"/>
    <xf numFmtId="0" fontId="5" fillId="24" borderId="29" applyNumberFormat="0" applyFont="0" applyAlignment="0" applyProtection="0"/>
    <xf numFmtId="0" fontId="19" fillId="21" borderId="28" applyNumberFormat="0" applyAlignment="0" applyProtection="0"/>
    <xf numFmtId="0" fontId="19" fillId="21" borderId="28" applyNumberFormat="0" applyAlignment="0" applyProtection="0"/>
    <xf numFmtId="0" fontId="12" fillId="36" borderId="28" applyNumberFormat="0" applyAlignment="0" applyProtection="0"/>
    <xf numFmtId="0" fontId="26" fillId="36" borderId="30" applyNumberFormat="0" applyAlignment="0" applyProtection="0"/>
    <xf numFmtId="0" fontId="4" fillId="24" borderId="29" applyNumberFormat="0" applyFont="0" applyAlignment="0" applyProtection="0"/>
    <xf numFmtId="0" fontId="12" fillId="36" borderId="28" applyNumberFormat="0" applyAlignment="0" applyProtection="0"/>
    <xf numFmtId="0" fontId="19" fillId="21" borderId="28" applyNumberFormat="0" applyAlignment="0" applyProtection="0"/>
    <xf numFmtId="0" fontId="19" fillId="21" borderId="28" applyNumberFormat="0" applyAlignment="0" applyProtection="0"/>
    <xf numFmtId="0" fontId="26" fillId="36" borderId="30" applyNumberFormat="0" applyAlignment="0" applyProtection="0"/>
    <xf numFmtId="0" fontId="26" fillId="36" borderId="30" applyNumberFormat="0" applyAlignment="0" applyProtection="0"/>
    <xf numFmtId="166" fontId="3" fillId="0" borderId="0" applyFont="0" applyFill="0" applyBorder="0" applyAlignment="0" applyProtection="0"/>
    <xf numFmtId="0" fontId="31" fillId="0" borderId="32" applyNumberFormat="0" applyFill="0" applyAlignment="0" applyProtection="0"/>
    <xf numFmtId="0" fontId="31" fillId="0" borderId="32" applyNumberFormat="0" applyFill="0" applyAlignment="0" applyProtection="0"/>
    <xf numFmtId="0" fontId="13" fillId="37" borderId="28" applyNumberFormat="0" applyAlignment="0" applyProtection="0"/>
    <xf numFmtId="0" fontId="12" fillId="36" borderId="28" applyNumberFormat="0" applyAlignment="0" applyProtection="0"/>
    <xf numFmtId="0" fontId="19" fillId="21" borderId="28" applyNumberFormat="0" applyAlignment="0" applyProtection="0"/>
    <xf numFmtId="0" fontId="19" fillId="27" borderId="28" applyNumberFormat="0" applyAlignment="0" applyProtection="0"/>
    <xf numFmtId="0" fontId="26" fillId="37" borderId="30" applyNumberFormat="0" applyAlignment="0" applyProtection="0"/>
    <xf numFmtId="0" fontId="12" fillId="36" borderId="28" applyNumberFormat="0" applyAlignment="0" applyProtection="0"/>
    <xf numFmtId="0" fontId="26" fillId="36" borderId="30" applyNumberFormat="0" applyAlignment="0" applyProtection="0"/>
    <xf numFmtId="43" fontId="3" fillId="0" borderId="0" applyFont="0" applyFill="0" applyBorder="0" applyAlignment="0" applyProtection="0"/>
    <xf numFmtId="0" fontId="19" fillId="21" borderId="28" applyNumberFormat="0" applyAlignment="0" applyProtection="0"/>
    <xf numFmtId="0" fontId="13" fillId="37" borderId="28" applyNumberFormat="0" applyAlignment="0" applyProtection="0"/>
    <xf numFmtId="0" fontId="31" fillId="0" borderId="31" applyNumberFormat="0" applyFill="0" applyAlignment="0" applyProtection="0"/>
    <xf numFmtId="166" fontId="3" fillId="0" borderId="0" applyFont="0" applyFill="0" applyBorder="0" applyAlignment="0" applyProtection="0"/>
    <xf numFmtId="0" fontId="26" fillId="37" borderId="30" applyNumberFormat="0" applyAlignment="0" applyProtection="0"/>
    <xf numFmtId="0" fontId="12" fillId="36" borderId="28" applyNumberFormat="0" applyAlignment="0" applyProtection="0"/>
    <xf numFmtId="0" fontId="26" fillId="36" borderId="30" applyNumberFormat="0" applyAlignment="0" applyProtection="0"/>
    <xf numFmtId="0" fontId="4" fillId="24" borderId="29" applyNumberFormat="0" applyFont="0" applyAlignment="0" applyProtection="0"/>
    <xf numFmtId="0" fontId="4" fillId="24" borderId="29" applyNumberFormat="0" applyFont="0" applyAlignment="0" applyProtection="0"/>
    <xf numFmtId="0" fontId="12" fillId="36" borderId="28" applyNumberFormat="0" applyAlignment="0" applyProtection="0"/>
    <xf numFmtId="0" fontId="12" fillId="36" borderId="28" applyNumberFormat="0" applyAlignment="0" applyProtection="0"/>
    <xf numFmtId="0" fontId="19" fillId="27" borderId="28" applyNumberFormat="0" applyAlignment="0" applyProtection="0"/>
    <xf numFmtId="43" fontId="3" fillId="0" borderId="0" applyFont="0" applyFill="0" applyBorder="0" applyAlignment="0" applyProtection="0"/>
    <xf numFmtId="0" fontId="26" fillId="36" borderId="30" applyNumberFormat="0" applyAlignment="0" applyProtection="0"/>
    <xf numFmtId="0" fontId="5" fillId="24" borderId="29" applyNumberFormat="0" applyFont="0" applyAlignment="0" applyProtection="0"/>
    <xf numFmtId="0" fontId="31" fillId="0" borderId="32" applyNumberFormat="0" applyFill="0" applyAlignment="0" applyProtection="0"/>
    <xf numFmtId="0" fontId="12" fillId="36" borderId="28" applyNumberFormat="0" applyAlignment="0" applyProtection="0"/>
    <xf numFmtId="166" fontId="3" fillId="0" borderId="0" applyFont="0" applyFill="0" applyBorder="0" applyAlignment="0" applyProtection="0"/>
    <xf numFmtId="0" fontId="13" fillId="37" borderId="28" applyNumberFormat="0" applyAlignment="0" applyProtection="0"/>
    <xf numFmtId="0" fontId="5" fillId="24" borderId="29" applyNumberFormat="0" applyFont="0" applyAlignment="0" applyProtection="0"/>
    <xf numFmtId="0" fontId="4" fillId="24" borderId="29" applyNumberFormat="0" applyFont="0" applyAlignment="0" applyProtection="0"/>
    <xf numFmtId="0" fontId="19" fillId="27" borderId="28" applyNumberFormat="0" applyAlignment="0" applyProtection="0"/>
    <xf numFmtId="0" fontId="19" fillId="21" borderId="28" applyNumberFormat="0" applyAlignment="0" applyProtection="0"/>
    <xf numFmtId="0" fontId="31" fillId="0" borderId="32" applyNumberFormat="0" applyFill="0" applyAlignment="0" applyProtection="0"/>
    <xf numFmtId="0" fontId="4" fillId="24" borderId="29" applyNumberFormat="0" applyFont="0" applyAlignment="0" applyProtection="0"/>
    <xf numFmtId="0" fontId="19" fillId="21" borderId="28" applyNumberFormat="0" applyAlignment="0" applyProtection="0"/>
    <xf numFmtId="0" fontId="4" fillId="24" borderId="29" applyNumberFormat="0" applyFont="0" applyAlignment="0" applyProtection="0"/>
    <xf numFmtId="0" fontId="19" fillId="21" borderId="28" applyNumberFormat="0" applyAlignment="0" applyProtection="0"/>
    <xf numFmtId="0" fontId="13" fillId="37" borderId="28" applyNumberFormat="0" applyAlignment="0" applyProtection="0"/>
    <xf numFmtId="0" fontId="31" fillId="0" borderId="31" applyNumberFormat="0" applyFill="0" applyAlignment="0" applyProtection="0"/>
    <xf numFmtId="166" fontId="3" fillId="0" borderId="0" applyFont="0" applyFill="0" applyBorder="0" applyAlignment="0" applyProtection="0"/>
    <xf numFmtId="0" fontId="19" fillId="27" borderId="28" applyNumberFormat="0" applyAlignment="0" applyProtection="0"/>
    <xf numFmtId="0" fontId="31" fillId="0" borderId="31" applyNumberFormat="0" applyFill="0" applyAlignment="0" applyProtection="0"/>
    <xf numFmtId="0" fontId="4" fillId="24" borderId="29" applyNumberFormat="0" applyFont="0" applyAlignment="0" applyProtection="0"/>
    <xf numFmtId="0" fontId="12" fillId="36" borderId="28" applyNumberFormat="0" applyAlignment="0" applyProtection="0"/>
    <xf numFmtId="0" fontId="19" fillId="27" borderId="28" applyNumberFormat="0" applyAlignment="0" applyProtection="0"/>
    <xf numFmtId="0" fontId="4" fillId="24" borderId="29" applyNumberFormat="0" applyFont="0" applyAlignment="0" applyProtection="0"/>
    <xf numFmtId="0" fontId="31" fillId="0" borderId="31" applyNumberFormat="0" applyFill="0" applyAlignment="0" applyProtection="0"/>
    <xf numFmtId="0" fontId="31" fillId="0" borderId="31" applyNumberFormat="0" applyFill="0" applyAlignment="0" applyProtection="0"/>
    <xf numFmtId="43" fontId="3" fillId="0" borderId="0" applyFont="0" applyFill="0" applyBorder="0" applyAlignment="0" applyProtection="0"/>
    <xf numFmtId="0" fontId="26" fillId="36" borderId="30" applyNumberFormat="0" applyAlignment="0" applyProtection="0"/>
    <xf numFmtId="0" fontId="31" fillId="0" borderId="31" applyNumberFormat="0" applyFill="0" applyAlignment="0" applyProtection="0"/>
    <xf numFmtId="0" fontId="5" fillId="24" borderId="29" applyNumberFormat="0" applyFont="0" applyAlignment="0" applyProtection="0"/>
    <xf numFmtId="0" fontId="5" fillId="24" borderId="29" applyNumberFormat="0" applyFont="0" applyAlignment="0" applyProtection="0"/>
    <xf numFmtId="0" fontId="19" fillId="21" borderId="28" applyNumberFormat="0" applyAlignment="0" applyProtection="0"/>
    <xf numFmtId="0" fontId="4" fillId="24" borderId="29" applyNumberFormat="0" applyFont="0" applyAlignment="0" applyProtection="0"/>
    <xf numFmtId="0" fontId="12" fillId="36" borderId="28" applyNumberFormat="0" applyAlignment="0" applyProtection="0"/>
    <xf numFmtId="0" fontId="26" fillId="37" borderId="30" applyNumberFormat="0" applyAlignment="0" applyProtection="0"/>
    <xf numFmtId="0" fontId="19" fillId="21" borderId="28" applyNumberFormat="0" applyAlignment="0" applyProtection="0"/>
    <xf numFmtId="0" fontId="19" fillId="21" borderId="28" applyNumberFormat="0" applyAlignment="0" applyProtection="0"/>
    <xf numFmtId="0" fontId="13" fillId="37" borderId="28" applyNumberFormat="0" applyAlignment="0" applyProtection="0"/>
    <xf numFmtId="43" fontId="3" fillId="0" borderId="0" applyFont="0" applyFill="0" applyBorder="0" applyAlignment="0" applyProtection="0"/>
    <xf numFmtId="166" fontId="3" fillId="0" borderId="0" applyFont="0" applyFill="0" applyBorder="0" applyAlignment="0" applyProtection="0"/>
    <xf numFmtId="0" fontId="12" fillId="36" borderId="28" applyNumberFormat="0" applyAlignment="0" applyProtection="0"/>
    <xf numFmtId="0" fontId="5" fillId="24" borderId="29" applyNumberFormat="0" applyFont="0" applyAlignment="0" applyProtection="0"/>
    <xf numFmtId="0" fontId="12" fillId="36" borderId="28" applyNumberFormat="0" applyAlignment="0" applyProtection="0"/>
    <xf numFmtId="0" fontId="26" fillId="36" borderId="30" applyNumberFormat="0" applyAlignment="0" applyProtection="0"/>
    <xf numFmtId="43" fontId="3" fillId="0" borderId="0" applyFont="0" applyFill="0" applyBorder="0" applyAlignment="0" applyProtection="0"/>
    <xf numFmtId="0" fontId="19" fillId="21" borderId="28" applyNumberFormat="0" applyAlignment="0" applyProtection="0"/>
    <xf numFmtId="0" fontId="31" fillId="0" borderId="31" applyNumberFormat="0" applyFill="0" applyAlignment="0" applyProtection="0"/>
    <xf numFmtId="43" fontId="3" fillId="0" borderId="0" applyFont="0" applyFill="0" applyBorder="0" applyAlignment="0" applyProtection="0"/>
    <xf numFmtId="0" fontId="19" fillId="21" borderId="28" applyNumberFormat="0" applyAlignment="0" applyProtection="0"/>
    <xf numFmtId="0" fontId="4" fillId="24" borderId="29" applyNumberFormat="0" applyFont="0" applyAlignment="0" applyProtection="0"/>
    <xf numFmtId="0" fontId="12" fillId="36" borderId="28" applyNumberFormat="0" applyAlignment="0" applyProtection="0"/>
    <xf numFmtId="0" fontId="26" fillId="37" borderId="30" applyNumberFormat="0" applyAlignment="0" applyProtection="0"/>
    <xf numFmtId="0" fontId="19" fillId="27" borderId="28" applyNumberFormat="0" applyAlignment="0" applyProtection="0"/>
    <xf numFmtId="166" fontId="3" fillId="0" borderId="0" applyFont="0" applyFill="0" applyBorder="0" applyAlignment="0" applyProtection="0"/>
    <xf numFmtId="0" fontId="31" fillId="0" borderId="32" applyNumberFormat="0" applyFill="0" applyAlignment="0" applyProtection="0"/>
    <xf numFmtId="0" fontId="19" fillId="27" borderId="28" applyNumberFormat="0" applyAlignment="0" applyProtection="0"/>
    <xf numFmtId="0" fontId="31" fillId="0" borderId="31" applyNumberFormat="0" applyFill="0" applyAlignment="0" applyProtection="0"/>
    <xf numFmtId="0" fontId="31" fillId="0" borderId="32" applyNumberFormat="0" applyFill="0" applyAlignment="0" applyProtection="0"/>
    <xf numFmtId="0" fontId="26" fillId="36" borderId="30" applyNumberFormat="0" applyAlignment="0" applyProtection="0"/>
    <xf numFmtId="0" fontId="26" fillId="36" borderId="30" applyNumberFormat="0" applyAlignment="0" applyProtection="0"/>
    <xf numFmtId="0" fontId="12" fillId="36" borderId="28" applyNumberFormat="0" applyAlignment="0" applyProtection="0"/>
    <xf numFmtId="43" fontId="3" fillId="0" borderId="0" applyFont="0" applyFill="0" applyBorder="0" applyAlignment="0" applyProtection="0"/>
    <xf numFmtId="0" fontId="26" fillId="37" borderId="30" applyNumberFormat="0" applyAlignment="0" applyProtection="0"/>
    <xf numFmtId="0" fontId="19" fillId="27" borderId="28" applyNumberFormat="0" applyAlignment="0" applyProtection="0"/>
    <xf numFmtId="0" fontId="4" fillId="24" borderId="29" applyNumberFormat="0" applyFont="0" applyAlignment="0" applyProtection="0"/>
    <xf numFmtId="0" fontId="26" fillId="36" borderId="30" applyNumberFormat="0" applyAlignment="0" applyProtection="0"/>
    <xf numFmtId="166" fontId="3" fillId="0" borderId="0" applyFont="0" applyFill="0" applyBorder="0" applyAlignment="0" applyProtection="0"/>
    <xf numFmtId="43" fontId="3" fillId="0" borderId="0" applyFont="0" applyFill="0" applyBorder="0" applyAlignment="0" applyProtection="0"/>
    <xf numFmtId="0" fontId="5" fillId="24" borderId="29" applyNumberFormat="0" applyFont="0" applyAlignment="0" applyProtection="0"/>
    <xf numFmtId="0" fontId="19" fillId="27" borderId="28" applyNumberFormat="0" applyAlignment="0" applyProtection="0"/>
    <xf numFmtId="0" fontId="4" fillId="24" borderId="29" applyNumberFormat="0" applyFont="0" applyAlignment="0" applyProtection="0"/>
    <xf numFmtId="0" fontId="19" fillId="21" borderId="28" applyNumberFormat="0" applyAlignment="0" applyProtection="0"/>
    <xf numFmtId="0" fontId="4" fillId="24" borderId="29" applyNumberFormat="0" applyFont="0" applyAlignment="0" applyProtection="0"/>
    <xf numFmtId="0" fontId="5" fillId="24" borderId="29" applyNumberFormat="0" applyFont="0" applyAlignment="0" applyProtection="0"/>
    <xf numFmtId="0" fontId="31" fillId="0" borderId="31" applyNumberFormat="0" applyFill="0" applyAlignment="0" applyProtection="0"/>
    <xf numFmtId="0" fontId="19" fillId="21" borderId="28" applyNumberFormat="0" applyAlignment="0" applyProtection="0"/>
    <xf numFmtId="0" fontId="26" fillId="36" borderId="30" applyNumberFormat="0" applyAlignment="0" applyProtection="0"/>
    <xf numFmtId="0" fontId="4" fillId="24" borderId="29" applyNumberFormat="0" applyFont="0" applyAlignment="0" applyProtection="0"/>
    <xf numFmtId="0" fontId="26" fillId="37" borderId="30" applyNumberFormat="0" applyAlignment="0" applyProtection="0"/>
    <xf numFmtId="166" fontId="3" fillId="0" borderId="0" applyFont="0" applyFill="0" applyBorder="0" applyAlignment="0" applyProtection="0"/>
    <xf numFmtId="0" fontId="31" fillId="0" borderId="32" applyNumberFormat="0" applyFill="0" applyAlignment="0" applyProtection="0"/>
    <xf numFmtId="0" fontId="31" fillId="0" borderId="32" applyNumberFormat="0" applyFill="0" applyAlignment="0" applyProtection="0"/>
    <xf numFmtId="0" fontId="31" fillId="0" borderId="31" applyNumberFormat="0" applyFill="0" applyAlignment="0" applyProtection="0"/>
    <xf numFmtId="0" fontId="12" fillId="36" borderId="28" applyNumberFormat="0" applyAlignment="0" applyProtection="0"/>
    <xf numFmtId="0" fontId="31" fillId="0" borderId="31" applyNumberFormat="0" applyFill="0" applyAlignment="0" applyProtection="0"/>
    <xf numFmtId="0" fontId="19" fillId="21" borderId="28" applyNumberFormat="0" applyAlignment="0" applyProtection="0"/>
    <xf numFmtId="0" fontId="26" fillId="36" borderId="30" applyNumberFormat="0" applyAlignment="0" applyProtection="0"/>
    <xf numFmtId="0" fontId="12" fillId="36" borderId="28" applyNumberFormat="0" applyAlignment="0" applyProtection="0"/>
    <xf numFmtId="0" fontId="4" fillId="24" borderId="29" applyNumberFormat="0" applyFont="0" applyAlignment="0" applyProtection="0"/>
    <xf numFmtId="0" fontId="31" fillId="0" borderId="32" applyNumberFormat="0" applyFill="0" applyAlignment="0" applyProtection="0"/>
    <xf numFmtId="0" fontId="4" fillId="24" borderId="29" applyNumberFormat="0" applyFont="0" applyAlignment="0" applyProtection="0"/>
    <xf numFmtId="0" fontId="19" fillId="21" borderId="28" applyNumberFormat="0" applyAlignment="0" applyProtection="0"/>
    <xf numFmtId="0" fontId="26" fillId="36" borderId="30" applyNumberFormat="0" applyAlignment="0" applyProtection="0"/>
    <xf numFmtId="166" fontId="3" fillId="0" borderId="0" applyFont="0" applyFill="0" applyBorder="0" applyAlignment="0" applyProtection="0"/>
    <xf numFmtId="0" fontId="5" fillId="24" borderId="29" applyNumberFormat="0" applyFont="0" applyAlignment="0" applyProtection="0"/>
    <xf numFmtId="0" fontId="26" fillId="37" borderId="30" applyNumberFormat="0" applyAlignment="0" applyProtection="0"/>
    <xf numFmtId="0" fontId="19" fillId="21" borderId="28" applyNumberFormat="0" applyAlignment="0" applyProtection="0"/>
    <xf numFmtId="0" fontId="31" fillId="0" borderId="31" applyNumberFormat="0" applyFill="0" applyAlignment="0" applyProtection="0"/>
    <xf numFmtId="0" fontId="4" fillId="24" borderId="29" applyNumberFormat="0" applyFont="0" applyAlignment="0" applyProtection="0"/>
    <xf numFmtId="0" fontId="12" fillId="36" borderId="28" applyNumberFormat="0" applyAlignment="0" applyProtection="0"/>
    <xf numFmtId="0" fontId="12" fillId="36" borderId="28" applyNumberFormat="0" applyAlignment="0" applyProtection="0"/>
    <xf numFmtId="0" fontId="26" fillId="37" borderId="30" applyNumberFormat="0" applyAlignment="0" applyProtection="0"/>
    <xf numFmtId="0" fontId="12" fillId="36" borderId="28" applyNumberFormat="0" applyAlignment="0" applyProtection="0"/>
    <xf numFmtId="0" fontId="13" fillId="37" borderId="28" applyNumberFormat="0" applyAlignment="0" applyProtection="0"/>
    <xf numFmtId="0" fontId="4" fillId="24" borderId="29" applyNumberFormat="0" applyFont="0" applyAlignment="0" applyProtection="0"/>
    <xf numFmtId="43" fontId="3" fillId="0" borderId="0" applyFont="0" applyFill="0" applyBorder="0" applyAlignment="0" applyProtection="0"/>
    <xf numFmtId="0" fontId="26" fillId="36" borderId="30" applyNumberFormat="0" applyAlignment="0" applyProtection="0"/>
    <xf numFmtId="166" fontId="3" fillId="0" borderId="0" applyFont="0" applyFill="0" applyBorder="0" applyAlignment="0" applyProtection="0"/>
    <xf numFmtId="0" fontId="26" fillId="36" borderId="30" applyNumberFormat="0" applyAlignment="0" applyProtection="0"/>
    <xf numFmtId="43" fontId="3" fillId="0" borderId="0" applyFont="0" applyFill="0" applyBorder="0" applyAlignment="0" applyProtection="0"/>
    <xf numFmtId="0" fontId="13" fillId="37" borderId="28" applyNumberFormat="0" applyAlignment="0" applyProtection="0"/>
    <xf numFmtId="0" fontId="5" fillId="24" borderId="29" applyNumberFormat="0" applyFont="0" applyAlignment="0" applyProtection="0"/>
    <xf numFmtId="0" fontId="19" fillId="21" borderId="28" applyNumberFormat="0" applyAlignment="0" applyProtection="0"/>
    <xf numFmtId="0" fontId="19" fillId="21" borderId="28" applyNumberFormat="0" applyAlignment="0" applyProtection="0"/>
    <xf numFmtId="0" fontId="19" fillId="21" borderId="28" applyNumberFormat="0" applyAlignment="0" applyProtection="0"/>
    <xf numFmtId="0" fontId="5" fillId="24" borderId="29" applyNumberFormat="0" applyFont="0" applyAlignment="0" applyProtection="0"/>
    <xf numFmtId="0" fontId="13" fillId="37" borderId="28" applyNumberFormat="0" applyAlignment="0" applyProtection="0"/>
    <xf numFmtId="0" fontId="26" fillId="36" borderId="30" applyNumberFormat="0" applyAlignment="0" applyProtection="0"/>
    <xf numFmtId="0" fontId="19" fillId="21" borderId="28" applyNumberFormat="0" applyAlignment="0" applyProtection="0"/>
    <xf numFmtId="0" fontId="31" fillId="0" borderId="31" applyNumberFormat="0" applyFill="0" applyAlignment="0" applyProtection="0"/>
    <xf numFmtId="0" fontId="19" fillId="21" borderId="28" applyNumberFormat="0" applyAlignment="0" applyProtection="0"/>
    <xf numFmtId="0" fontId="19" fillId="27" borderId="28" applyNumberFormat="0" applyAlignment="0" applyProtection="0"/>
    <xf numFmtId="166" fontId="3" fillId="0" borderId="0" applyFont="0" applyFill="0" applyBorder="0" applyAlignment="0" applyProtection="0"/>
    <xf numFmtId="0" fontId="26" fillId="36" borderId="30" applyNumberFormat="0" applyAlignment="0" applyProtection="0"/>
    <xf numFmtId="0" fontId="19" fillId="27" borderId="28" applyNumberFormat="0" applyAlignment="0" applyProtection="0"/>
    <xf numFmtId="0" fontId="31" fillId="0" borderId="31" applyNumberFormat="0" applyFill="0" applyAlignment="0" applyProtection="0"/>
    <xf numFmtId="0" fontId="31" fillId="0" borderId="31" applyNumberFormat="0" applyFill="0" applyAlignment="0" applyProtection="0"/>
    <xf numFmtId="0" fontId="4" fillId="24" borderId="29" applyNumberFormat="0" applyFont="0" applyAlignment="0" applyProtection="0"/>
    <xf numFmtId="0" fontId="5" fillId="24" borderId="29" applyNumberFormat="0" applyFont="0" applyAlignment="0" applyProtection="0"/>
    <xf numFmtId="0" fontId="19" fillId="21" borderId="28" applyNumberFormat="0" applyAlignment="0" applyProtection="0"/>
    <xf numFmtId="0" fontId="4" fillId="24" borderId="29" applyNumberFormat="0" applyFont="0" applyAlignment="0" applyProtection="0"/>
    <xf numFmtId="0" fontId="12" fillId="36" borderId="28" applyNumberFormat="0" applyAlignment="0" applyProtection="0"/>
    <xf numFmtId="0" fontId="31" fillId="0" borderId="31" applyNumberFormat="0" applyFill="0" applyAlignment="0" applyProtection="0"/>
    <xf numFmtId="0" fontId="26" fillId="36" borderId="30" applyNumberFormat="0" applyAlignment="0" applyProtection="0"/>
    <xf numFmtId="0" fontId="26" fillId="36" borderId="30" applyNumberFormat="0" applyAlignment="0" applyProtection="0"/>
    <xf numFmtId="166" fontId="3" fillId="0" borderId="0" applyFont="0" applyFill="0" applyBorder="0" applyAlignment="0" applyProtection="0"/>
    <xf numFmtId="0" fontId="31" fillId="0" borderId="32" applyNumberFormat="0" applyFill="0" applyAlignment="0" applyProtection="0"/>
    <xf numFmtId="0" fontId="19" fillId="27" borderId="28" applyNumberFormat="0" applyAlignment="0" applyProtection="0"/>
    <xf numFmtId="43" fontId="3" fillId="0" borderId="0" applyFont="0" applyFill="0" applyBorder="0" applyAlignment="0" applyProtection="0"/>
    <xf numFmtId="0" fontId="4" fillId="24" borderId="29" applyNumberFormat="0" applyFont="0" applyAlignment="0" applyProtection="0"/>
    <xf numFmtId="0" fontId="19" fillId="21" borderId="28" applyNumberFormat="0" applyAlignment="0" applyProtection="0"/>
    <xf numFmtId="0" fontId="4" fillId="24" borderId="29" applyNumberFormat="0" applyFont="0" applyAlignment="0" applyProtection="0"/>
    <xf numFmtId="0" fontId="12" fillId="36" borderId="28" applyNumberFormat="0" applyAlignment="0" applyProtection="0"/>
    <xf numFmtId="0" fontId="31" fillId="0" borderId="31" applyNumberFormat="0" applyFill="0" applyAlignment="0" applyProtection="0"/>
    <xf numFmtId="0" fontId="26" fillId="37" borderId="30" applyNumberFormat="0" applyAlignment="0" applyProtection="0"/>
    <xf numFmtId="0" fontId="19" fillId="21" borderId="28" applyNumberFormat="0" applyAlignment="0" applyProtection="0"/>
    <xf numFmtId="43" fontId="3" fillId="0" borderId="0" applyFont="0" applyFill="0" applyBorder="0" applyAlignment="0" applyProtection="0"/>
    <xf numFmtId="166" fontId="3" fillId="0" borderId="0" applyFont="0" applyFill="0" applyBorder="0" applyAlignment="0" applyProtection="0"/>
    <xf numFmtId="0" fontId="12" fillId="36" borderId="28" applyNumberFormat="0" applyAlignment="0" applyProtection="0"/>
    <xf numFmtId="0" fontId="19" fillId="21" borderId="28" applyNumberFormat="0" applyAlignment="0" applyProtection="0"/>
    <xf numFmtId="0" fontId="26" fillId="36" borderId="30" applyNumberFormat="0" applyAlignment="0" applyProtection="0"/>
    <xf numFmtId="0" fontId="4" fillId="24" borderId="29" applyNumberFormat="0" applyFont="0" applyAlignment="0" applyProtection="0"/>
    <xf numFmtId="0" fontId="12" fillId="36" borderId="28" applyNumberFormat="0" applyAlignment="0" applyProtection="0"/>
    <xf numFmtId="0" fontId="31" fillId="0" borderId="32" applyNumberFormat="0" applyFill="0" applyAlignment="0" applyProtection="0"/>
    <xf numFmtId="0" fontId="19" fillId="21" borderId="28" applyNumberFormat="0" applyAlignment="0" applyProtection="0"/>
    <xf numFmtId="0" fontId="31" fillId="0" borderId="31" applyNumberFormat="0" applyFill="0" applyAlignment="0" applyProtection="0"/>
    <xf numFmtId="0" fontId="4" fillId="24" borderId="29" applyNumberFormat="0" applyFont="0" applyAlignment="0" applyProtection="0"/>
    <xf numFmtId="0" fontId="12" fillId="36" borderId="28" applyNumberFormat="0" applyAlignment="0" applyProtection="0"/>
    <xf numFmtId="166" fontId="3" fillId="0" borderId="0" applyFont="0" applyFill="0" applyBorder="0" applyAlignment="0" applyProtection="0"/>
    <xf numFmtId="0" fontId="13" fillId="37" borderId="28" applyNumberFormat="0" applyAlignment="0" applyProtection="0"/>
    <xf numFmtId="0" fontId="26" fillId="37" borderId="30" applyNumberFormat="0" applyAlignment="0" applyProtection="0"/>
    <xf numFmtId="43" fontId="3" fillId="0" borderId="0" applyFont="0" applyFill="0" applyBorder="0" applyAlignment="0" applyProtection="0"/>
    <xf numFmtId="0" fontId="26" fillId="36" borderId="30" applyNumberFormat="0" applyAlignment="0" applyProtection="0"/>
    <xf numFmtId="0" fontId="12" fillId="36" borderId="28" applyNumberFormat="0" applyAlignment="0" applyProtection="0"/>
    <xf numFmtId="0" fontId="12" fillId="36" borderId="28" applyNumberFormat="0" applyAlignment="0" applyProtection="0"/>
    <xf numFmtId="0" fontId="26" fillId="37" borderId="30" applyNumberFormat="0" applyAlignment="0" applyProtection="0"/>
    <xf numFmtId="0" fontId="4" fillId="24" borderId="29" applyNumberFormat="0" applyFont="0" applyAlignment="0" applyProtection="0"/>
    <xf numFmtId="43" fontId="3" fillId="0" borderId="0" applyFont="0" applyFill="0" applyBorder="0" applyAlignment="0" applyProtection="0"/>
    <xf numFmtId="0" fontId="26" fillId="36" borderId="30" applyNumberFormat="0" applyAlignment="0" applyProtection="0"/>
    <xf numFmtId="166" fontId="3" fillId="0" borderId="0" applyFont="0" applyFill="0" applyBorder="0" applyAlignment="0" applyProtection="0"/>
    <xf numFmtId="0" fontId="26" fillId="36" borderId="30" applyNumberFormat="0" applyAlignment="0" applyProtection="0"/>
    <xf numFmtId="43" fontId="3" fillId="0" borderId="0" applyFont="0" applyFill="0" applyBorder="0" applyAlignment="0" applyProtection="0"/>
    <xf numFmtId="0" fontId="13" fillId="37" borderId="28" applyNumberFormat="0" applyAlignment="0" applyProtection="0"/>
    <xf numFmtId="0" fontId="5" fillId="24" borderId="29" applyNumberFormat="0" applyFont="0" applyAlignment="0" applyProtection="0"/>
    <xf numFmtId="0" fontId="19" fillId="21" borderId="28" applyNumberFormat="0" applyAlignment="0" applyProtection="0"/>
    <xf numFmtId="0" fontId="19" fillId="21" borderId="28" applyNumberFormat="0" applyAlignment="0" applyProtection="0"/>
    <xf numFmtId="0" fontId="31" fillId="0" borderId="32" applyNumberFormat="0" applyFill="0" applyAlignment="0" applyProtection="0"/>
    <xf numFmtId="0" fontId="12" fillId="36" borderId="28" applyNumberFormat="0" applyAlignment="0" applyProtection="0"/>
    <xf numFmtId="43" fontId="3" fillId="0" borderId="0" applyFont="0" applyFill="0" applyBorder="0" applyAlignment="0" applyProtection="0"/>
    <xf numFmtId="0" fontId="19" fillId="21" borderId="28" applyNumberFormat="0" applyAlignment="0" applyProtection="0"/>
    <xf numFmtId="0" fontId="5" fillId="24" borderId="29" applyNumberFormat="0" applyFont="0" applyAlignment="0" applyProtection="0"/>
    <xf numFmtId="166" fontId="3" fillId="0" borderId="0" applyFont="0" applyFill="0" applyBorder="0" applyAlignment="0" applyProtection="0"/>
    <xf numFmtId="0" fontId="13" fillId="37" borderId="28" applyNumberFormat="0" applyAlignment="0" applyProtection="0"/>
    <xf numFmtId="0" fontId="13" fillId="37" borderId="28" applyNumberFormat="0" applyAlignment="0" applyProtection="0"/>
    <xf numFmtId="0" fontId="12" fillId="36" borderId="28" applyNumberFormat="0" applyAlignment="0" applyProtection="0"/>
    <xf numFmtId="0" fontId="26" fillId="36" borderId="30" applyNumberFormat="0" applyAlignment="0" applyProtection="0"/>
    <xf numFmtId="0" fontId="26" fillId="36" borderId="30" applyNumberFormat="0" applyAlignment="0" applyProtection="0"/>
    <xf numFmtId="0" fontId="26" fillId="37" borderId="30" applyNumberFormat="0" applyAlignment="0" applyProtection="0"/>
    <xf numFmtId="0" fontId="5" fillId="24" borderId="29" applyNumberFormat="0" applyFont="0" applyAlignment="0" applyProtection="0"/>
    <xf numFmtId="0" fontId="19" fillId="21" borderId="28" applyNumberFormat="0" applyAlignment="0" applyProtection="0"/>
    <xf numFmtId="0" fontId="13" fillId="37" borderId="28" applyNumberFormat="0" applyAlignment="0" applyProtection="0"/>
    <xf numFmtId="0" fontId="26" fillId="37" borderId="30" applyNumberFormat="0" applyAlignment="0" applyProtection="0"/>
    <xf numFmtId="0" fontId="12" fillId="36" borderId="28" applyNumberFormat="0" applyAlignment="0" applyProtection="0"/>
    <xf numFmtId="0" fontId="12" fillId="36" borderId="28" applyNumberFormat="0" applyAlignment="0" applyProtection="0"/>
    <xf numFmtId="0" fontId="26" fillId="37" borderId="30" applyNumberFormat="0" applyAlignment="0" applyProtection="0"/>
    <xf numFmtId="0" fontId="19" fillId="27" borderId="28" applyNumberFormat="0" applyAlignment="0" applyProtection="0"/>
    <xf numFmtId="166" fontId="3" fillId="0" borderId="0" applyFont="0" applyFill="0" applyBorder="0" applyAlignment="0" applyProtection="0"/>
    <xf numFmtId="0" fontId="19" fillId="27" borderId="28" applyNumberFormat="0" applyAlignment="0" applyProtection="0"/>
    <xf numFmtId="0" fontId="5" fillId="24" borderId="29" applyNumberFormat="0" applyFont="0" applyAlignment="0" applyProtection="0"/>
    <xf numFmtId="0" fontId="12" fillId="36" borderId="28" applyNumberFormat="0" applyAlignment="0" applyProtection="0"/>
    <xf numFmtId="0" fontId="26" fillId="37" borderId="30" applyNumberFormat="0" applyAlignment="0" applyProtection="0"/>
    <xf numFmtId="0" fontId="19" fillId="21" borderId="28" applyNumberFormat="0" applyAlignment="0" applyProtection="0"/>
    <xf numFmtId="0" fontId="12" fillId="36" borderId="28" applyNumberFormat="0" applyAlignment="0" applyProtection="0"/>
    <xf numFmtId="0" fontId="19" fillId="21" borderId="28" applyNumberFormat="0" applyAlignment="0" applyProtection="0"/>
    <xf numFmtId="0" fontId="19" fillId="21" borderId="28" applyNumberFormat="0" applyAlignment="0" applyProtection="0"/>
    <xf numFmtId="0" fontId="31" fillId="0" borderId="31" applyNumberFormat="0" applyFill="0" applyAlignment="0" applyProtection="0"/>
    <xf numFmtId="0" fontId="19" fillId="27" borderId="28" applyNumberFormat="0" applyAlignment="0" applyProtection="0"/>
    <xf numFmtId="166" fontId="3" fillId="0" borderId="0" applyFont="0" applyFill="0" applyBorder="0" applyAlignment="0" applyProtection="0"/>
    <xf numFmtId="0" fontId="19" fillId="21" borderId="28" applyNumberFormat="0" applyAlignment="0" applyProtection="0"/>
    <xf numFmtId="0" fontId="12" fillId="36" borderId="28" applyNumberFormat="0" applyAlignment="0" applyProtection="0"/>
    <xf numFmtId="0" fontId="19" fillId="27" borderId="28" applyNumberFormat="0" applyAlignment="0" applyProtection="0"/>
    <xf numFmtId="0" fontId="12" fillId="36" borderId="28" applyNumberFormat="0" applyAlignment="0" applyProtection="0"/>
    <xf numFmtId="0" fontId="19" fillId="21" borderId="28" applyNumberFormat="0" applyAlignment="0" applyProtection="0"/>
    <xf numFmtId="0" fontId="26" fillId="36" borderId="30" applyNumberFormat="0" applyAlignment="0" applyProtection="0"/>
    <xf numFmtId="0" fontId="26" fillId="37" borderId="30" applyNumberFormat="0" applyAlignment="0" applyProtection="0"/>
    <xf numFmtId="0" fontId="19" fillId="27" borderId="28" applyNumberFormat="0" applyAlignment="0" applyProtection="0"/>
    <xf numFmtId="166" fontId="3" fillId="0" borderId="0" applyFont="0" applyFill="0" applyBorder="0" applyAlignment="0" applyProtection="0"/>
    <xf numFmtId="0" fontId="31" fillId="0" borderId="32" applyNumberFormat="0" applyFill="0" applyAlignment="0" applyProtection="0"/>
    <xf numFmtId="0" fontId="4" fillId="24" borderId="29" applyNumberFormat="0" applyFont="0" applyAlignment="0" applyProtection="0"/>
    <xf numFmtId="0" fontId="26" fillId="37" borderId="30" applyNumberFormat="0" applyAlignment="0" applyProtection="0"/>
    <xf numFmtId="0" fontId="31" fillId="0" borderId="32" applyNumberFormat="0" applyFill="0" applyAlignment="0" applyProtection="0"/>
    <xf numFmtId="0" fontId="19" fillId="27" borderId="28" applyNumberFormat="0" applyAlignment="0" applyProtection="0"/>
    <xf numFmtId="0" fontId="31" fillId="0" borderId="32" applyNumberFormat="0" applyFill="0" applyAlignment="0" applyProtection="0"/>
    <xf numFmtId="0" fontId="26" fillId="36" borderId="30" applyNumberFormat="0" applyAlignment="0" applyProtection="0"/>
    <xf numFmtId="0" fontId="5" fillId="24" borderId="29" applyNumberFormat="0" applyFont="0" applyAlignment="0" applyProtection="0"/>
    <xf numFmtId="166" fontId="3" fillId="0" borderId="0" applyFont="0" applyFill="0" applyBorder="0" applyAlignment="0" applyProtection="0"/>
    <xf numFmtId="43" fontId="3" fillId="0" borderId="0" applyFont="0" applyFill="0" applyBorder="0" applyAlignment="0" applyProtection="0"/>
    <xf numFmtId="0" fontId="19" fillId="27" borderId="28" applyNumberFormat="0" applyAlignment="0" applyProtection="0"/>
    <xf numFmtId="0" fontId="26" fillId="37" borderId="30" applyNumberFormat="0" applyAlignment="0" applyProtection="0"/>
    <xf numFmtId="0" fontId="26" fillId="36" borderId="30" applyNumberFormat="0" applyAlignment="0" applyProtection="0"/>
    <xf numFmtId="0" fontId="5" fillId="24" borderId="29" applyNumberFormat="0" applyFont="0" applyAlignment="0" applyProtection="0"/>
    <xf numFmtId="43" fontId="3" fillId="0" borderId="0" applyFont="0" applyFill="0" applyBorder="0" applyAlignment="0" applyProtection="0"/>
    <xf numFmtId="0" fontId="12" fillId="36" borderId="28" applyNumberFormat="0" applyAlignment="0" applyProtection="0"/>
    <xf numFmtId="0" fontId="26" fillId="36" borderId="30" applyNumberFormat="0" applyAlignment="0" applyProtection="0"/>
    <xf numFmtId="0" fontId="12" fillId="36" borderId="28" applyNumberFormat="0" applyAlignment="0" applyProtection="0"/>
    <xf numFmtId="0" fontId="31" fillId="0" borderId="31" applyNumberFormat="0" applyFill="0" applyAlignment="0" applyProtection="0"/>
    <xf numFmtId="0" fontId="31" fillId="0" borderId="31" applyNumberFormat="0" applyFill="0" applyAlignment="0" applyProtection="0"/>
    <xf numFmtId="0" fontId="12" fillId="36" borderId="28" applyNumberFormat="0" applyAlignment="0" applyProtection="0"/>
    <xf numFmtId="166" fontId="3" fillId="0" borderId="0" applyFont="0" applyFill="0" applyBorder="0" applyAlignment="0" applyProtection="0"/>
    <xf numFmtId="0" fontId="12" fillId="36" borderId="28" applyNumberFormat="0" applyAlignment="0" applyProtection="0"/>
    <xf numFmtId="0" fontId="31" fillId="0" borderId="31" applyNumberFormat="0" applyFill="0" applyAlignment="0" applyProtection="0"/>
    <xf numFmtId="0" fontId="4" fillId="24" borderId="29" applyNumberFormat="0" applyFont="0" applyAlignment="0" applyProtection="0"/>
    <xf numFmtId="0" fontId="26" fillId="37" borderId="30" applyNumberFormat="0" applyAlignment="0" applyProtection="0"/>
    <xf numFmtId="0" fontId="19" fillId="21" borderId="28" applyNumberFormat="0" applyAlignment="0" applyProtection="0"/>
    <xf numFmtId="0" fontId="5" fillId="24" borderId="29" applyNumberFormat="0" applyFont="0" applyAlignment="0" applyProtection="0"/>
    <xf numFmtId="0" fontId="4" fillId="24" borderId="29" applyNumberFormat="0" applyFont="0" applyAlignment="0" applyProtection="0"/>
    <xf numFmtId="166" fontId="3" fillId="0" borderId="0" applyFont="0" applyFill="0" applyBorder="0" applyAlignment="0" applyProtection="0"/>
    <xf numFmtId="0" fontId="12" fillId="36" borderId="28" applyNumberFormat="0" applyAlignment="0" applyProtection="0"/>
    <xf numFmtId="0" fontId="19" fillId="21" borderId="28" applyNumberFormat="0" applyAlignment="0" applyProtection="0"/>
    <xf numFmtId="0" fontId="31" fillId="0" borderId="32" applyNumberFormat="0" applyFill="0" applyAlignment="0" applyProtection="0"/>
    <xf numFmtId="0" fontId="12" fillId="36" borderId="28" applyNumberFormat="0" applyAlignment="0" applyProtection="0"/>
    <xf numFmtId="0" fontId="31" fillId="0" borderId="32" applyNumberFormat="0" applyFill="0" applyAlignment="0" applyProtection="0"/>
    <xf numFmtId="0" fontId="5" fillId="24" borderId="29" applyNumberFormat="0" applyFont="0" applyAlignment="0" applyProtection="0"/>
    <xf numFmtId="0" fontId="5" fillId="24" borderId="29" applyNumberFormat="0" applyFont="0" applyAlignment="0" applyProtection="0"/>
    <xf numFmtId="0" fontId="4" fillId="24" borderId="29" applyNumberFormat="0" applyFont="0" applyAlignment="0" applyProtection="0"/>
    <xf numFmtId="43" fontId="3" fillId="0" borderId="0" applyFont="0" applyFill="0" applyBorder="0" applyAlignment="0" applyProtection="0"/>
    <xf numFmtId="0" fontId="19" fillId="27" borderId="28" applyNumberFormat="0" applyAlignment="0" applyProtection="0"/>
    <xf numFmtId="43" fontId="3" fillId="0" borderId="0" applyFont="0" applyFill="0" applyBorder="0" applyAlignment="0" applyProtection="0"/>
    <xf numFmtId="0" fontId="26" fillId="36" borderId="30" applyNumberFormat="0" applyAlignment="0" applyProtection="0"/>
    <xf numFmtId="0" fontId="31" fillId="0" borderId="32" applyNumberFormat="0" applyFill="0" applyAlignment="0" applyProtection="0"/>
    <xf numFmtId="0" fontId="19" fillId="21" borderId="28" applyNumberFormat="0" applyAlignment="0" applyProtection="0"/>
    <xf numFmtId="0" fontId="4" fillId="24" borderId="29" applyNumberFormat="0" applyFont="0" applyAlignment="0" applyProtection="0"/>
    <xf numFmtId="0" fontId="12" fillId="36" borderId="28" applyNumberFormat="0" applyAlignment="0" applyProtection="0"/>
    <xf numFmtId="0" fontId="13" fillId="37" borderId="28" applyNumberFormat="0" applyAlignment="0" applyProtection="0"/>
    <xf numFmtId="0" fontId="4" fillId="24" borderId="29" applyNumberFormat="0" applyFont="0" applyAlignment="0" applyProtection="0"/>
    <xf numFmtId="166" fontId="3" fillId="0" borderId="0" applyFont="0" applyFill="0" applyBorder="0" applyAlignment="0" applyProtection="0"/>
    <xf numFmtId="43" fontId="3" fillId="0" borderId="0" applyFont="0" applyFill="0" applyBorder="0" applyAlignment="0" applyProtection="0"/>
    <xf numFmtId="0" fontId="26" fillId="36" borderId="30" applyNumberFormat="0" applyAlignment="0" applyProtection="0"/>
    <xf numFmtId="0" fontId="31" fillId="0" borderId="32" applyNumberFormat="0" applyFill="0" applyAlignment="0" applyProtection="0"/>
    <xf numFmtId="0" fontId="19" fillId="21" borderId="28" applyNumberFormat="0" applyAlignment="0" applyProtection="0"/>
    <xf numFmtId="0" fontId="4" fillId="24" borderId="29" applyNumberFormat="0" applyFont="0" applyAlignment="0" applyProtection="0"/>
    <xf numFmtId="0" fontId="12" fillId="36" borderId="28" applyNumberFormat="0" applyAlignment="0" applyProtection="0"/>
    <xf numFmtId="0" fontId="13" fillId="37" borderId="28" applyNumberFormat="0" applyAlignment="0" applyProtection="0"/>
    <xf numFmtId="166" fontId="3" fillId="0" borderId="0" applyFont="0" applyFill="0" applyBorder="0" applyAlignment="0" applyProtection="0"/>
    <xf numFmtId="43" fontId="3" fillId="0" borderId="0" applyFont="0" applyFill="0" applyBorder="0" applyAlignment="0" applyProtection="0"/>
    <xf numFmtId="0" fontId="26" fillId="36" borderId="30" applyNumberFormat="0" applyAlignment="0" applyProtection="0"/>
    <xf numFmtId="0" fontId="19" fillId="21" borderId="28" applyNumberFormat="0" applyAlignment="0" applyProtection="0"/>
    <xf numFmtId="0" fontId="4" fillId="24" borderId="29" applyNumberFormat="0" applyFont="0" applyAlignment="0" applyProtection="0"/>
    <xf numFmtId="0" fontId="12" fillId="36" borderId="28" applyNumberFormat="0" applyAlignment="0" applyProtection="0"/>
    <xf numFmtId="0" fontId="13" fillId="37" borderId="28" applyNumberFormat="0" applyAlignment="0" applyProtection="0"/>
    <xf numFmtId="166" fontId="3" fillId="0" borderId="0" applyFont="0" applyFill="0" applyBorder="0" applyAlignment="0" applyProtection="0"/>
    <xf numFmtId="43" fontId="3" fillId="0" borderId="0" applyFont="0" applyFill="0" applyBorder="0" applyAlignment="0" applyProtection="0"/>
    <xf numFmtId="0" fontId="26" fillId="36" borderId="30" applyNumberFormat="0" applyAlignment="0" applyProtection="0"/>
    <xf numFmtId="0" fontId="19" fillId="21" borderId="28" applyNumberFormat="0" applyAlignment="0" applyProtection="0"/>
    <xf numFmtId="0" fontId="4" fillId="24" borderId="29" applyNumberFormat="0" applyFont="0" applyAlignment="0" applyProtection="0"/>
    <xf numFmtId="0" fontId="12" fillId="36" borderId="28" applyNumberFormat="0" applyAlignment="0" applyProtection="0"/>
    <xf numFmtId="0" fontId="13" fillId="37" borderId="28" applyNumberFormat="0" applyAlignment="0" applyProtection="0"/>
    <xf numFmtId="166" fontId="3" fillId="0" borderId="0" applyFont="0" applyFill="0" applyBorder="0" applyAlignment="0" applyProtection="0"/>
    <xf numFmtId="0" fontId="26" fillId="36" borderId="30" applyNumberFormat="0" applyAlignment="0" applyProtection="0"/>
    <xf numFmtId="0" fontId="19" fillId="21" borderId="28" applyNumberFormat="0" applyAlignment="0" applyProtection="0"/>
    <xf numFmtId="0" fontId="4" fillId="24" borderId="29" applyNumberFormat="0" applyFont="0" applyAlignment="0" applyProtection="0"/>
    <xf numFmtId="0" fontId="12" fillId="36" borderId="28" applyNumberFormat="0" applyAlignment="0" applyProtection="0"/>
    <xf numFmtId="0" fontId="13" fillId="37" borderId="28" applyNumberFormat="0" applyAlignment="0" applyProtection="0"/>
    <xf numFmtId="166" fontId="3" fillId="0" borderId="0" applyFont="0" applyFill="0" applyBorder="0" applyAlignment="0" applyProtection="0"/>
    <xf numFmtId="0" fontId="26" fillId="36" borderId="30" applyNumberFormat="0" applyAlignment="0" applyProtection="0"/>
    <xf numFmtId="0" fontId="19" fillId="21" borderId="28" applyNumberFormat="0" applyAlignment="0" applyProtection="0"/>
    <xf numFmtId="0" fontId="4" fillId="24" borderId="29" applyNumberFormat="0" applyFont="0" applyAlignment="0" applyProtection="0"/>
    <xf numFmtId="0" fontId="12" fillId="36" borderId="28" applyNumberFormat="0" applyAlignment="0" applyProtection="0"/>
    <xf numFmtId="166" fontId="3" fillId="0" borderId="0" applyFont="0" applyFill="0" applyBorder="0" applyAlignment="0" applyProtection="0"/>
    <xf numFmtId="0" fontId="26" fillId="36" borderId="30" applyNumberFormat="0" applyAlignment="0" applyProtection="0"/>
    <xf numFmtId="0" fontId="19" fillId="21" borderId="28" applyNumberFormat="0" applyAlignment="0" applyProtection="0"/>
    <xf numFmtId="0" fontId="4" fillId="24" borderId="29" applyNumberFormat="0" applyFont="0" applyAlignment="0" applyProtection="0"/>
    <xf numFmtId="0" fontId="12" fillId="36" borderId="28" applyNumberFormat="0" applyAlignment="0" applyProtection="0"/>
    <xf numFmtId="166" fontId="3" fillId="0" borderId="0" applyFont="0" applyFill="0" applyBorder="0" applyAlignment="0" applyProtection="0"/>
    <xf numFmtId="0" fontId="26" fillId="36" borderId="30" applyNumberFormat="0" applyAlignment="0" applyProtection="0"/>
    <xf numFmtId="0" fontId="19" fillId="21" borderId="28" applyNumberFormat="0" applyAlignment="0" applyProtection="0"/>
    <xf numFmtId="0" fontId="4" fillId="24" borderId="29" applyNumberFormat="0" applyFont="0" applyAlignment="0" applyProtection="0"/>
    <xf numFmtId="0" fontId="12" fillId="36" borderId="28" applyNumberFormat="0" applyAlignment="0" applyProtection="0"/>
    <xf numFmtId="166" fontId="3" fillId="0" borderId="0" applyFont="0" applyFill="0" applyBorder="0" applyAlignment="0" applyProtection="0"/>
    <xf numFmtId="0" fontId="19" fillId="21" borderId="28" applyNumberFormat="0" applyAlignment="0" applyProtection="0"/>
    <xf numFmtId="0" fontId="4" fillId="24" borderId="29" applyNumberFormat="0" applyFont="0" applyAlignment="0" applyProtection="0"/>
    <xf numFmtId="0" fontId="12" fillId="36" borderId="28" applyNumberFormat="0" applyAlignment="0" applyProtection="0"/>
    <xf numFmtId="166" fontId="3" fillId="0" borderId="0" applyFont="0" applyFill="0" applyBorder="0" applyAlignment="0" applyProtection="0"/>
    <xf numFmtId="0" fontId="19" fillId="21" borderId="28" applyNumberFormat="0" applyAlignment="0" applyProtection="0"/>
    <xf numFmtId="0" fontId="12" fillId="36" borderId="28" applyNumberFormat="0" applyAlignment="0" applyProtection="0"/>
    <xf numFmtId="166" fontId="3" fillId="0" borderId="0" applyFont="0" applyFill="0" applyBorder="0" applyAlignment="0" applyProtection="0"/>
    <xf numFmtId="0" fontId="19" fillId="21" borderId="28" applyNumberFormat="0" applyAlignment="0" applyProtection="0"/>
    <xf numFmtId="0" fontId="12" fillId="36" borderId="28" applyNumberFormat="0" applyAlignment="0" applyProtection="0"/>
    <xf numFmtId="166" fontId="3" fillId="0" borderId="0" applyFont="0" applyFill="0" applyBorder="0" applyAlignment="0" applyProtection="0"/>
    <xf numFmtId="0" fontId="12" fillId="36" borderId="28" applyNumberFormat="0" applyAlignment="0" applyProtection="0"/>
    <xf numFmtId="166" fontId="3" fillId="0" borderId="0" applyFont="0" applyFill="0" applyBorder="0" applyAlignment="0" applyProtection="0"/>
    <xf numFmtId="166" fontId="3" fillId="0" borderId="0" applyFont="0" applyFill="0" applyBorder="0" applyAlignment="0" applyProtection="0"/>
    <xf numFmtId="0" fontId="6" fillId="0" borderId="0"/>
    <xf numFmtId="43" fontId="33" fillId="0" borderId="0" applyFont="0" applyFill="0" applyBorder="0" applyAlignment="0" applyProtection="0"/>
    <xf numFmtId="167" fontId="3" fillId="0" borderId="0" applyFont="0" applyFill="0" applyBorder="0" applyAlignment="0" applyProtection="0"/>
    <xf numFmtId="166" fontId="3" fillId="0" borderId="0" applyFont="0" applyFill="0" applyBorder="0" applyAlignment="0" applyProtection="0"/>
    <xf numFmtId="43" fontId="34" fillId="0" borderId="0" applyFont="0" applyFill="0" applyBorder="0" applyAlignment="0" applyProtection="0"/>
    <xf numFmtId="0" fontId="4" fillId="24" borderId="21" applyNumberFormat="0" applyFont="0" applyAlignment="0" applyProtection="0"/>
    <xf numFmtId="0" fontId="4" fillId="24" borderId="21" applyNumberFormat="0" applyFont="0" applyAlignment="0" applyProtection="0"/>
    <xf numFmtId="44" fontId="5" fillId="0" borderId="0" applyFont="0" applyFill="0" applyBorder="0" applyAlignment="0" applyProtection="0"/>
    <xf numFmtId="0" fontId="26" fillId="37" borderId="22" applyNumberFormat="0" applyAlignment="0" applyProtection="0"/>
    <xf numFmtId="43" fontId="3" fillId="0" borderId="0" applyFont="0" applyFill="0" applyBorder="0" applyAlignment="0" applyProtection="0"/>
    <xf numFmtId="0" fontId="5" fillId="24" borderId="21" applyNumberFormat="0" applyFont="0" applyAlignment="0" applyProtection="0"/>
    <xf numFmtId="0" fontId="19" fillId="21" borderId="14" applyNumberFormat="0" applyAlignment="0" applyProtection="0"/>
    <xf numFmtId="172" fontId="4" fillId="0" borderId="0" applyFont="0" applyFill="0" applyBorder="0" applyAlignment="0" applyProtection="0"/>
    <xf numFmtId="44" fontId="5" fillId="0" borderId="0" applyFont="0" applyFill="0" applyBorder="0" applyAlignment="0" applyProtection="0"/>
    <xf numFmtId="172" fontId="4" fillId="0" borderId="0" applyFont="0" applyFill="0" applyBorder="0" applyAlignment="0" applyProtection="0"/>
    <xf numFmtId="0" fontId="5" fillId="24" borderId="21" applyNumberFormat="0" applyFont="0" applyAlignment="0" applyProtection="0"/>
    <xf numFmtId="0" fontId="31" fillId="0" borderId="27" applyNumberFormat="0" applyFill="0" applyAlignment="0" applyProtection="0"/>
    <xf numFmtId="44" fontId="5" fillId="0" borderId="0" applyFont="0" applyFill="0" applyBorder="0" applyAlignment="0" applyProtection="0"/>
    <xf numFmtId="0" fontId="31" fillId="0" borderId="27" applyNumberFormat="0" applyFill="0" applyAlignment="0" applyProtection="0"/>
    <xf numFmtId="0" fontId="12" fillId="36" borderId="14" applyNumberFormat="0" applyAlignment="0" applyProtection="0"/>
    <xf numFmtId="0" fontId="13" fillId="37" borderId="14" applyNumberFormat="0" applyAlignment="0" applyProtection="0"/>
    <xf numFmtId="0" fontId="19" fillId="21" borderId="14" applyNumberFormat="0" applyAlignment="0" applyProtection="0"/>
    <xf numFmtId="0" fontId="12" fillId="36" borderId="14" applyNumberFormat="0" applyAlignment="0" applyProtection="0"/>
    <xf numFmtId="0" fontId="13" fillId="37" borderId="14" applyNumberFormat="0" applyAlignment="0" applyProtection="0"/>
    <xf numFmtId="0" fontId="12" fillId="36" borderId="14" applyNumberFormat="0" applyAlignment="0" applyProtection="0"/>
    <xf numFmtId="0" fontId="19" fillId="27" borderId="14" applyNumberFormat="0" applyAlignment="0" applyProtection="0"/>
    <xf numFmtId="0" fontId="19" fillId="21" borderId="14" applyNumberFormat="0" applyAlignment="0" applyProtection="0"/>
    <xf numFmtId="0" fontId="19" fillId="21" borderId="14" applyNumberFormat="0" applyAlignment="0" applyProtection="0"/>
    <xf numFmtId="44" fontId="5" fillId="0" borderId="0" applyFont="0" applyFill="0" applyBorder="0" applyAlignment="0" applyProtection="0"/>
    <xf numFmtId="0" fontId="4" fillId="24" borderId="21" applyNumberFormat="0" applyFont="0" applyAlignment="0" applyProtection="0"/>
    <xf numFmtId="0" fontId="4" fillId="24" borderId="21" applyNumberFormat="0" applyFont="0" applyAlignment="0" applyProtection="0"/>
    <xf numFmtId="0" fontId="5" fillId="24" borderId="21" applyNumberFormat="0" applyFont="0" applyAlignment="0" applyProtection="0"/>
    <xf numFmtId="0" fontId="26" fillId="36" borderId="22" applyNumberFormat="0" applyAlignment="0" applyProtection="0"/>
    <xf numFmtId="0" fontId="26" fillId="37" borderId="22" applyNumberFormat="0" applyAlignment="0" applyProtection="0"/>
    <xf numFmtId="0" fontId="26" fillId="36" borderId="22" applyNumberFormat="0" applyAlignment="0" applyProtection="0"/>
    <xf numFmtId="0" fontId="31" fillId="0" borderId="26" applyNumberFormat="0" applyFill="0" applyAlignment="0" applyProtection="0"/>
    <xf numFmtId="0" fontId="31" fillId="0" borderId="27" applyNumberFormat="0" applyFill="0" applyAlignment="0" applyProtection="0"/>
    <xf numFmtId="0" fontId="4" fillId="24" borderId="21" applyNumberFormat="0" applyFont="0" applyAlignment="0" applyProtection="0"/>
    <xf numFmtId="0" fontId="4" fillId="24" borderId="21" applyNumberFormat="0" applyFont="0" applyAlignment="0" applyProtection="0"/>
    <xf numFmtId="0" fontId="26" fillId="36" borderId="22" applyNumberFormat="0" applyAlignment="0" applyProtection="0"/>
    <xf numFmtId="0" fontId="26" fillId="36" borderId="22" applyNumberFormat="0" applyAlignment="0" applyProtection="0"/>
    <xf numFmtId="0" fontId="5" fillId="24" borderId="21" applyNumberFormat="0" applyFont="0" applyAlignment="0" applyProtection="0"/>
    <xf numFmtId="0" fontId="13" fillId="37" borderId="14" applyNumberFormat="0" applyAlignment="0" applyProtection="0"/>
    <xf numFmtId="0" fontId="13" fillId="37" borderId="14" applyNumberFormat="0" applyAlignment="0" applyProtection="0"/>
    <xf numFmtId="0" fontId="31" fillId="0" borderId="27" applyNumberFormat="0" applyFill="0" applyAlignment="0" applyProtection="0"/>
    <xf numFmtId="0" fontId="31" fillId="0" borderId="27" applyNumberFormat="0" applyFill="0" applyAlignment="0" applyProtection="0"/>
    <xf numFmtId="0" fontId="19" fillId="21" borderId="14" applyNumberFormat="0" applyAlignment="0" applyProtection="0"/>
    <xf numFmtId="0" fontId="19" fillId="27" borderId="14" applyNumberFormat="0" applyAlignment="0" applyProtection="0"/>
    <xf numFmtId="0" fontId="4" fillId="24" borderId="21" applyNumberFormat="0" applyFont="0" applyAlignment="0" applyProtection="0"/>
    <xf numFmtId="0" fontId="5" fillId="24" borderId="21" applyNumberFormat="0" applyFont="0" applyAlignment="0" applyProtection="0"/>
    <xf numFmtId="0" fontId="26" fillId="37" borderId="22" applyNumberFormat="0" applyAlignment="0" applyProtection="0"/>
    <xf numFmtId="0" fontId="26" fillId="36" borderId="22" applyNumberFormat="0" applyAlignment="0" applyProtection="0"/>
    <xf numFmtId="0" fontId="26" fillId="36" borderId="22" applyNumberFormat="0" applyAlignment="0" applyProtection="0"/>
    <xf numFmtId="0" fontId="26" fillId="36" borderId="22" applyNumberFormat="0" applyAlignment="0" applyProtection="0"/>
    <xf numFmtId="0" fontId="5" fillId="24" borderId="21" applyNumberFormat="0" applyFont="0" applyAlignment="0" applyProtection="0"/>
    <xf numFmtId="0" fontId="31" fillId="0" borderId="27" applyNumberFormat="0" applyFill="0" applyAlignment="0" applyProtection="0"/>
    <xf numFmtId="0" fontId="12" fillId="36" borderId="14" applyNumberFormat="0" applyAlignment="0" applyProtection="0"/>
    <xf numFmtId="0" fontId="26" fillId="36" borderId="22" applyNumberFormat="0" applyAlignment="0" applyProtection="0"/>
    <xf numFmtId="0" fontId="26" fillId="37" borderId="22" applyNumberFormat="0" applyAlignment="0" applyProtection="0"/>
    <xf numFmtId="0" fontId="19" fillId="27" borderId="14" applyNumberFormat="0" applyAlignment="0" applyProtection="0"/>
    <xf numFmtId="0" fontId="19" fillId="21" borderId="14" applyNumberFormat="0" applyAlignment="0" applyProtection="0"/>
    <xf numFmtId="0" fontId="19" fillId="27" borderId="14" applyNumberFormat="0" applyAlignment="0" applyProtection="0"/>
    <xf numFmtId="0" fontId="5" fillId="24" borderId="21" applyNumberFormat="0" applyFont="0" applyAlignment="0" applyProtection="0"/>
    <xf numFmtId="0" fontId="31" fillId="0" borderId="27" applyNumberFormat="0" applyFill="0" applyAlignment="0" applyProtection="0"/>
    <xf numFmtId="0" fontId="31" fillId="0" borderId="26" applyNumberFormat="0" applyFill="0" applyAlignment="0" applyProtection="0"/>
    <xf numFmtId="0" fontId="13" fillId="37" borderId="14" applyNumberFormat="0" applyAlignment="0" applyProtection="0"/>
    <xf numFmtId="0" fontId="19" fillId="27" borderId="14" applyNumberFormat="0" applyAlignment="0" applyProtection="0"/>
    <xf numFmtId="0" fontId="4" fillId="24" borderId="21" applyNumberFormat="0" applyFont="0" applyAlignment="0" applyProtection="0"/>
    <xf numFmtId="0" fontId="12" fillId="36" borderId="14" applyNumberFormat="0" applyAlignment="0" applyProtection="0"/>
    <xf numFmtId="0" fontId="4" fillId="24" borderId="21" applyNumberFormat="0" applyFont="0" applyAlignment="0" applyProtection="0"/>
    <xf numFmtId="0" fontId="31" fillId="0" borderId="26" applyNumberFormat="0" applyFill="0" applyAlignment="0" applyProtection="0"/>
    <xf numFmtId="0" fontId="4" fillId="24" borderId="21" applyNumberFormat="0" applyFont="0" applyAlignment="0" applyProtection="0"/>
    <xf numFmtId="0" fontId="26" fillId="36" borderId="22" applyNumberFormat="0" applyAlignment="0" applyProtection="0"/>
    <xf numFmtId="0" fontId="26" fillId="37" borderId="22" applyNumberFormat="0" applyAlignment="0" applyProtection="0"/>
    <xf numFmtId="0" fontId="4" fillId="24" borderId="21" applyNumberFormat="0" applyFont="0" applyAlignment="0" applyProtection="0"/>
    <xf numFmtId="0" fontId="5" fillId="24" borderId="21" applyNumberFormat="0" applyFont="0" applyAlignment="0" applyProtection="0"/>
    <xf numFmtId="0" fontId="12" fillId="36" borderId="14" applyNumberFormat="0" applyAlignment="0" applyProtection="0"/>
    <xf numFmtId="0" fontId="26" fillId="36" borderId="22" applyNumberFormat="0" applyAlignment="0" applyProtection="0"/>
    <xf numFmtId="0" fontId="5" fillId="24" borderId="21" applyNumberFormat="0" applyFont="0" applyAlignment="0" applyProtection="0"/>
    <xf numFmtId="0" fontId="4" fillId="24" borderId="21" applyNumberFormat="0" applyFont="0" applyAlignment="0" applyProtection="0"/>
    <xf numFmtId="0" fontId="4" fillId="24" borderId="21" applyNumberFormat="0" applyFont="0" applyAlignment="0" applyProtection="0"/>
    <xf numFmtId="0" fontId="26" fillId="36" borderId="22" applyNumberFormat="0" applyAlignment="0" applyProtection="0"/>
    <xf numFmtId="0" fontId="5" fillId="24" borderId="21" applyNumberFormat="0" applyFont="0" applyAlignment="0" applyProtection="0"/>
    <xf numFmtId="0" fontId="4" fillId="24" borderId="21" applyNumberFormat="0" applyFont="0" applyAlignment="0" applyProtection="0"/>
    <xf numFmtId="0" fontId="4" fillId="24" borderId="21" applyNumberFormat="0" applyFont="0" applyAlignment="0" applyProtection="0"/>
    <xf numFmtId="0" fontId="26" fillId="36" borderId="22" applyNumberFormat="0" applyAlignment="0" applyProtection="0"/>
    <xf numFmtId="0" fontId="19" fillId="27" borderId="14" applyNumberFormat="0" applyAlignment="0" applyProtection="0"/>
    <xf numFmtId="0" fontId="31" fillId="0" borderId="27" applyNumberFormat="0" applyFill="0" applyAlignment="0" applyProtection="0"/>
    <xf numFmtId="0" fontId="31" fillId="0" borderId="26" applyNumberFormat="0" applyFill="0" applyAlignment="0" applyProtection="0"/>
    <xf numFmtId="0" fontId="19" fillId="27" borderId="14" applyNumberFormat="0" applyAlignment="0" applyProtection="0"/>
    <xf numFmtId="0" fontId="26" fillId="36" borderId="22" applyNumberFormat="0" applyAlignment="0" applyProtection="0"/>
    <xf numFmtId="0" fontId="26" fillId="37" borderId="22" applyNumberFormat="0" applyAlignment="0" applyProtection="0"/>
    <xf numFmtId="0" fontId="26" fillId="37" borderId="22" applyNumberFormat="0" applyAlignment="0" applyProtection="0"/>
    <xf numFmtId="0" fontId="26" fillId="36" borderId="22" applyNumberFormat="0" applyAlignment="0" applyProtection="0"/>
    <xf numFmtId="0" fontId="4" fillId="24" borderId="21" applyNumberFormat="0" applyFont="0" applyAlignment="0" applyProtection="0"/>
    <xf numFmtId="0" fontId="26" fillId="37" borderId="22" applyNumberFormat="0" applyAlignment="0" applyProtection="0"/>
    <xf numFmtId="0" fontId="26" fillId="36" borderId="22" applyNumberFormat="0" applyAlignment="0" applyProtection="0"/>
    <xf numFmtId="0" fontId="12" fillId="36" borderId="14" applyNumberFormat="0" applyAlignment="0" applyProtection="0"/>
    <xf numFmtId="0" fontId="13" fillId="37" borderId="14" applyNumberFormat="0" applyAlignment="0" applyProtection="0"/>
    <xf numFmtId="0" fontId="12" fillId="36" borderId="14" applyNumberFormat="0" applyAlignment="0" applyProtection="0"/>
    <xf numFmtId="0" fontId="19" fillId="21" borderId="14" applyNumberFormat="0" applyAlignment="0" applyProtection="0"/>
    <xf numFmtId="0" fontId="26" fillId="36" borderId="22" applyNumberFormat="0" applyAlignment="0" applyProtection="0"/>
    <xf numFmtId="0" fontId="26" fillId="37" borderId="22" applyNumberFormat="0" applyAlignment="0" applyProtection="0"/>
    <xf numFmtId="0" fontId="4" fillId="24" borderId="21" applyNumberFormat="0" applyFont="0" applyAlignment="0" applyProtection="0"/>
    <xf numFmtId="0" fontId="19" fillId="21" borderId="14" applyNumberFormat="0" applyAlignment="0" applyProtection="0"/>
    <xf numFmtId="0" fontId="26" fillId="36" borderId="22" applyNumberFormat="0" applyAlignment="0" applyProtection="0"/>
    <xf numFmtId="0" fontId="13" fillId="37" borderId="14" applyNumberFormat="0" applyAlignment="0" applyProtection="0"/>
    <xf numFmtId="0" fontId="12" fillId="36" borderId="14" applyNumberFormat="0" applyAlignment="0" applyProtection="0"/>
    <xf numFmtId="0" fontId="19" fillId="21" borderId="14" applyNumberFormat="0" applyAlignment="0" applyProtection="0"/>
    <xf numFmtId="0" fontId="26" fillId="36" borderId="22" applyNumberFormat="0" applyAlignment="0" applyProtection="0"/>
    <xf numFmtId="0" fontId="4" fillId="24" borderId="21" applyNumberFormat="0" applyFont="0" applyAlignment="0" applyProtection="0"/>
    <xf numFmtId="0" fontId="26" fillId="37" borderId="22" applyNumberFormat="0" applyAlignment="0" applyProtection="0"/>
    <xf numFmtId="0" fontId="19" fillId="27" borderId="14" applyNumberFormat="0" applyAlignment="0" applyProtection="0"/>
    <xf numFmtId="0" fontId="19" fillId="21" borderId="14" applyNumberFormat="0" applyAlignment="0" applyProtection="0"/>
    <xf numFmtId="0" fontId="4" fillId="24" borderId="21" applyNumberFormat="0" applyFont="0" applyAlignment="0" applyProtection="0"/>
    <xf numFmtId="0" fontId="4" fillId="24" borderId="21" applyNumberFormat="0" applyFont="0" applyAlignment="0" applyProtection="0"/>
    <xf numFmtId="0" fontId="31" fillId="0" borderId="26" applyNumberFormat="0" applyFill="0" applyAlignment="0" applyProtection="0"/>
    <xf numFmtId="0" fontId="31" fillId="0" borderId="27" applyNumberFormat="0" applyFill="0" applyAlignment="0" applyProtection="0"/>
    <xf numFmtId="0" fontId="13" fillId="37" borderId="14" applyNumberFormat="0" applyAlignment="0" applyProtection="0"/>
    <xf numFmtId="0" fontId="31" fillId="0" borderId="27" applyNumberFormat="0" applyFill="0" applyAlignment="0" applyProtection="0"/>
    <xf numFmtId="0" fontId="13" fillId="37" borderId="14" applyNumberFormat="0" applyAlignment="0" applyProtection="0"/>
    <xf numFmtId="0" fontId="19" fillId="21" borderId="14" applyNumberFormat="0" applyAlignment="0" applyProtection="0"/>
    <xf numFmtId="0" fontId="26" fillId="36" borderId="22" applyNumberFormat="0" applyAlignment="0" applyProtection="0"/>
    <xf numFmtId="0" fontId="26" fillId="37" borderId="22" applyNumberFormat="0" applyAlignment="0" applyProtection="0"/>
    <xf numFmtId="0" fontId="4" fillId="24" borderId="21" applyNumberFormat="0" applyFont="0" applyAlignment="0" applyProtection="0"/>
    <xf numFmtId="0" fontId="4" fillId="24" borderId="21" applyNumberFormat="0" applyFont="0" applyAlignment="0" applyProtection="0"/>
    <xf numFmtId="0" fontId="13" fillId="37" borderId="14" applyNumberFormat="0" applyAlignment="0" applyProtection="0"/>
    <xf numFmtId="0" fontId="19" fillId="21" borderId="14" applyNumberFormat="0" applyAlignment="0" applyProtection="0"/>
    <xf numFmtId="0" fontId="19" fillId="27" borderId="14" applyNumberFormat="0" applyAlignment="0" applyProtection="0"/>
    <xf numFmtId="0" fontId="26" fillId="36" borderId="22" applyNumberFormat="0" applyAlignment="0" applyProtection="0"/>
    <xf numFmtId="0" fontId="13" fillId="37" borderId="14" applyNumberFormat="0" applyAlignment="0" applyProtection="0"/>
    <xf numFmtId="0" fontId="5" fillId="24" borderId="21" applyNumberFormat="0" applyFont="0" applyAlignment="0" applyProtection="0"/>
    <xf numFmtId="0" fontId="26" fillId="37" borderId="22" applyNumberFormat="0" applyAlignment="0" applyProtection="0"/>
    <xf numFmtId="0" fontId="19" fillId="21" borderId="14" applyNumberFormat="0" applyAlignment="0" applyProtection="0"/>
    <xf numFmtId="0" fontId="19" fillId="21" borderId="14" applyNumberFormat="0" applyAlignment="0" applyProtection="0"/>
    <xf numFmtId="0" fontId="5" fillId="24" borderId="21" applyNumberFormat="0" applyFont="0" applyAlignment="0" applyProtection="0"/>
    <xf numFmtId="0" fontId="19" fillId="21" borderId="14" applyNumberFormat="0" applyAlignment="0" applyProtection="0"/>
    <xf numFmtId="0" fontId="19" fillId="27" borderId="14" applyNumberFormat="0" applyAlignment="0" applyProtection="0"/>
    <xf numFmtId="0" fontId="19" fillId="21" borderId="14" applyNumberFormat="0" applyAlignment="0" applyProtection="0"/>
    <xf numFmtId="0" fontId="19" fillId="27" borderId="14" applyNumberFormat="0" applyAlignment="0" applyProtection="0"/>
    <xf numFmtId="0" fontId="12" fillId="36" borderId="14" applyNumberFormat="0" applyAlignment="0" applyProtection="0"/>
    <xf numFmtId="0" fontId="13" fillId="37" borderId="14" applyNumberFormat="0" applyAlignment="0" applyProtection="0"/>
    <xf numFmtId="0" fontId="19" fillId="21" borderId="14" applyNumberFormat="0" applyAlignment="0" applyProtection="0"/>
    <xf numFmtId="0" fontId="19" fillId="27" borderId="14" applyNumberFormat="0" applyAlignment="0" applyProtection="0"/>
    <xf numFmtId="0" fontId="19" fillId="21" borderId="14" applyNumberFormat="0" applyAlignment="0" applyProtection="0"/>
    <xf numFmtId="0" fontId="4" fillId="24" borderId="21" applyNumberFormat="0" applyFont="0" applyAlignment="0" applyProtection="0"/>
    <xf numFmtId="0" fontId="12" fillId="36" borderId="14" applyNumberFormat="0" applyAlignment="0" applyProtection="0"/>
    <xf numFmtId="0" fontId="5" fillId="24" borderId="21" applyNumberFormat="0" applyFont="0" applyAlignment="0" applyProtection="0"/>
    <xf numFmtId="0" fontId="31" fillId="0" borderId="26" applyNumberFormat="0" applyFill="0" applyAlignment="0" applyProtection="0"/>
    <xf numFmtId="0" fontId="26" fillId="36" borderId="22" applyNumberFormat="0" applyAlignment="0" applyProtection="0"/>
    <xf numFmtId="0" fontId="12" fillId="36" borderId="14" applyNumberFormat="0" applyAlignment="0" applyProtection="0"/>
    <xf numFmtId="0" fontId="12" fillId="36" borderId="14" applyNumberFormat="0" applyAlignment="0" applyProtection="0"/>
    <xf numFmtId="0" fontId="12" fillId="36" borderId="14" applyNumberFormat="0" applyAlignment="0" applyProtection="0"/>
    <xf numFmtId="0" fontId="26" fillId="36" borderId="22" applyNumberFormat="0" applyAlignment="0" applyProtection="0"/>
    <xf numFmtId="0" fontId="26" fillId="36" borderId="22" applyNumberFormat="0" applyAlignment="0" applyProtection="0"/>
    <xf numFmtId="0" fontId="26" fillId="36" borderId="22" applyNumberFormat="0" applyAlignment="0" applyProtection="0"/>
    <xf numFmtId="0" fontId="4" fillId="24" borderId="21" applyNumberFormat="0" applyFont="0" applyAlignment="0" applyProtection="0"/>
    <xf numFmtId="0" fontId="4" fillId="24" borderId="21" applyNumberFormat="0" applyFont="0" applyAlignment="0" applyProtection="0"/>
    <xf numFmtId="0" fontId="12" fillId="36" borderId="14" applyNumberFormat="0" applyAlignment="0" applyProtection="0"/>
    <xf numFmtId="0" fontId="13" fillId="37" borderId="14" applyNumberFormat="0" applyAlignment="0" applyProtection="0"/>
    <xf numFmtId="0" fontId="26" fillId="36" borderId="22" applyNumberFormat="0" applyAlignment="0" applyProtection="0"/>
    <xf numFmtId="0" fontId="13" fillId="37" borderId="14" applyNumberFormat="0" applyAlignment="0" applyProtection="0"/>
    <xf numFmtId="0" fontId="19" fillId="21" borderId="14" applyNumberFormat="0" applyAlignment="0" applyProtection="0"/>
    <xf numFmtId="0" fontId="19" fillId="27" borderId="14" applyNumberFormat="0" applyAlignment="0" applyProtection="0"/>
    <xf numFmtId="0" fontId="31" fillId="0" borderId="26" applyNumberFormat="0" applyFill="0" applyAlignment="0" applyProtection="0"/>
    <xf numFmtId="0" fontId="31" fillId="0" borderId="27" applyNumberFormat="0" applyFill="0" applyAlignment="0" applyProtection="0"/>
    <xf numFmtId="0" fontId="31" fillId="0" borderId="26" applyNumberFormat="0" applyFill="0" applyAlignment="0" applyProtection="0"/>
    <xf numFmtId="0" fontId="13" fillId="37" borderId="14" applyNumberFormat="0" applyAlignment="0" applyProtection="0"/>
    <xf numFmtId="0" fontId="31" fillId="0" borderId="27" applyNumberFormat="0" applyFill="0" applyAlignment="0" applyProtection="0"/>
    <xf numFmtId="0" fontId="4" fillId="24" borderId="21" applyNumberFormat="0" applyFont="0" applyAlignment="0" applyProtection="0"/>
    <xf numFmtId="0" fontId="26" fillId="36" borderId="22" applyNumberFormat="0" applyAlignment="0" applyProtection="0"/>
    <xf numFmtId="0" fontId="26" fillId="37" borderId="22" applyNumberFormat="0" applyAlignment="0" applyProtection="0"/>
    <xf numFmtId="0" fontId="26" fillId="37" borderId="22" applyNumberFormat="0" applyAlignment="0" applyProtection="0"/>
    <xf numFmtId="0" fontId="26" fillId="36" borderId="22" applyNumberFormat="0" applyAlignment="0" applyProtection="0"/>
    <xf numFmtId="0" fontId="12" fillId="36" borderId="14" applyNumberFormat="0" applyAlignment="0" applyProtection="0"/>
    <xf numFmtId="0" fontId="31" fillId="0" borderId="27" applyNumberFormat="0" applyFill="0" applyAlignment="0" applyProtection="0"/>
    <xf numFmtId="0" fontId="26" fillId="36" borderId="22" applyNumberFormat="0" applyAlignment="0" applyProtection="0"/>
    <xf numFmtId="0" fontId="26" fillId="36" borderId="22" applyNumberFormat="0" applyAlignment="0" applyProtection="0"/>
    <xf numFmtId="0" fontId="4" fillId="24" borderId="21" applyNumberFormat="0" applyFont="0" applyAlignment="0" applyProtection="0"/>
    <xf numFmtId="0" fontId="12" fillId="36" borderId="14" applyNumberFormat="0" applyAlignment="0" applyProtection="0"/>
    <xf numFmtId="0" fontId="4" fillId="24" borderId="21" applyNumberFormat="0" applyFont="0" applyAlignment="0" applyProtection="0"/>
    <xf numFmtId="0" fontId="31" fillId="0" borderId="26" applyNumberFormat="0" applyFill="0" applyAlignment="0" applyProtection="0"/>
    <xf numFmtId="0" fontId="31" fillId="0" borderId="27" applyNumberFormat="0" applyFill="0" applyAlignment="0" applyProtection="0"/>
    <xf numFmtId="0" fontId="19" fillId="27" borderId="14" applyNumberFormat="0" applyAlignment="0" applyProtection="0"/>
    <xf numFmtId="0" fontId="26" fillId="36" borderId="22" applyNumberFormat="0" applyAlignment="0" applyProtection="0"/>
    <xf numFmtId="0" fontId="31" fillId="0" borderId="27" applyNumberFormat="0" applyFill="0" applyAlignment="0" applyProtection="0"/>
    <xf numFmtId="0" fontId="4" fillId="24" borderId="21" applyNumberFormat="0" applyFont="0" applyAlignment="0" applyProtection="0"/>
    <xf numFmtId="0" fontId="4" fillId="24" borderId="21" applyNumberFormat="0" applyFont="0" applyAlignment="0" applyProtection="0"/>
    <xf numFmtId="0" fontId="5" fillId="24" borderId="21" applyNumberFormat="0" applyFont="0" applyAlignment="0" applyProtection="0"/>
    <xf numFmtId="0" fontId="26" fillId="36" borderId="22" applyNumberFormat="0" applyAlignment="0" applyProtection="0"/>
    <xf numFmtId="0" fontId="5" fillId="24" borderId="21" applyNumberFormat="0" applyFont="0" applyAlignment="0" applyProtection="0"/>
    <xf numFmtId="0" fontId="31" fillId="0" borderId="26" applyNumberFormat="0" applyFill="0" applyAlignment="0" applyProtection="0"/>
    <xf numFmtId="0" fontId="31" fillId="0" borderId="26" applyNumberFormat="0" applyFill="0" applyAlignment="0" applyProtection="0"/>
    <xf numFmtId="0" fontId="19" fillId="21" borderId="14" applyNumberFormat="0" applyAlignment="0" applyProtection="0"/>
    <xf numFmtId="0" fontId="26" fillId="37" borderId="22" applyNumberFormat="0" applyAlignment="0" applyProtection="0"/>
    <xf numFmtId="0" fontId="26" fillId="36" borderId="22" applyNumberFormat="0" applyAlignment="0" applyProtection="0"/>
    <xf numFmtId="0" fontId="5" fillId="24" borderId="21" applyNumberFormat="0" applyFont="0" applyAlignment="0" applyProtection="0"/>
    <xf numFmtId="0" fontId="31" fillId="0" borderId="27" applyNumberFormat="0" applyFill="0" applyAlignment="0" applyProtection="0"/>
    <xf numFmtId="0" fontId="13" fillId="37" borderId="14" applyNumberFormat="0" applyAlignment="0" applyProtection="0"/>
    <xf numFmtId="0" fontId="4" fillId="24" borderId="21" applyNumberFormat="0" applyFont="0" applyAlignment="0" applyProtection="0"/>
    <xf numFmtId="0" fontId="31" fillId="0" borderId="26" applyNumberFormat="0" applyFill="0" applyAlignment="0" applyProtection="0"/>
    <xf numFmtId="0" fontId="4" fillId="24" borderId="21" applyNumberFormat="0" applyFont="0" applyAlignment="0" applyProtection="0"/>
    <xf numFmtId="0" fontId="13" fillId="37" borderId="14" applyNumberFormat="0" applyAlignment="0" applyProtection="0"/>
    <xf numFmtId="0" fontId="12" fillId="36" borderId="14" applyNumberFormat="0" applyAlignment="0" applyProtection="0"/>
    <xf numFmtId="0" fontId="31" fillId="0" borderId="26" applyNumberFormat="0" applyFill="0" applyAlignment="0" applyProtection="0"/>
    <xf numFmtId="0" fontId="31" fillId="0" borderId="27" applyNumberFormat="0" applyFill="0" applyAlignment="0" applyProtection="0"/>
    <xf numFmtId="0" fontId="4" fillId="24" borderId="21" applyNumberFormat="0" applyFont="0" applyAlignment="0" applyProtection="0"/>
    <xf numFmtId="0" fontId="26" fillId="37" borderId="22" applyNumberFormat="0" applyAlignment="0" applyProtection="0"/>
    <xf numFmtId="0" fontId="4" fillId="24" borderId="21" applyNumberFormat="0" applyFont="0" applyAlignment="0" applyProtection="0"/>
    <xf numFmtId="0" fontId="19" fillId="27" borderId="14" applyNumberFormat="0" applyAlignment="0" applyProtection="0"/>
    <xf numFmtId="0" fontId="26" fillId="36" borderId="22" applyNumberFormat="0" applyAlignment="0" applyProtection="0"/>
    <xf numFmtId="0" fontId="26" fillId="37" borderId="22" applyNumberFormat="0" applyAlignment="0" applyProtection="0"/>
    <xf numFmtId="0" fontId="4" fillId="24" borderId="21" applyNumberFormat="0" applyFont="0" applyAlignment="0" applyProtection="0"/>
    <xf numFmtId="0" fontId="19" fillId="21" borderId="14" applyNumberFormat="0" applyAlignment="0" applyProtection="0"/>
    <xf numFmtId="0" fontId="13" fillId="37" borderId="14" applyNumberFormat="0" applyAlignment="0" applyProtection="0"/>
    <xf numFmtId="0" fontId="31" fillId="0" borderId="26" applyNumberFormat="0" applyFill="0" applyAlignment="0" applyProtection="0"/>
    <xf numFmtId="0" fontId="19" fillId="27" borderId="14" applyNumberFormat="0" applyAlignment="0" applyProtection="0"/>
    <xf numFmtId="0" fontId="26" fillId="36" borderId="22" applyNumberFormat="0" applyAlignment="0" applyProtection="0"/>
    <xf numFmtId="0" fontId="26" fillId="37" borderId="22" applyNumberFormat="0" applyAlignment="0" applyProtection="0"/>
    <xf numFmtId="0" fontId="12" fillId="36" borderId="14" applyNumberFormat="0" applyAlignment="0" applyProtection="0"/>
    <xf numFmtId="0" fontId="12" fillId="36" borderId="14" applyNumberFormat="0" applyAlignment="0" applyProtection="0"/>
    <xf numFmtId="0" fontId="19" fillId="21" borderId="14" applyNumberFormat="0" applyAlignment="0" applyProtection="0"/>
    <xf numFmtId="0" fontId="5" fillId="24" borderId="21" applyNumberFormat="0" applyFont="0" applyAlignment="0" applyProtection="0"/>
    <xf numFmtId="0" fontId="19" fillId="21" borderId="14" applyNumberFormat="0" applyAlignment="0" applyProtection="0"/>
    <xf numFmtId="0" fontId="19" fillId="21" borderId="14" applyNumberFormat="0" applyAlignment="0" applyProtection="0"/>
    <xf numFmtId="0" fontId="12" fillId="36" borderId="14" applyNumberFormat="0" applyAlignment="0" applyProtection="0"/>
    <xf numFmtId="0" fontId="26" fillId="36" borderId="22" applyNumberFormat="0" applyAlignment="0" applyProtection="0"/>
    <xf numFmtId="0" fontId="4" fillId="24" borderId="21" applyNumberFormat="0" applyFont="0" applyAlignment="0" applyProtection="0"/>
    <xf numFmtId="0" fontId="12" fillId="36" borderId="14" applyNumberFormat="0" applyAlignment="0" applyProtection="0"/>
    <xf numFmtId="0" fontId="19" fillId="21" borderId="14" applyNumberFormat="0" applyAlignment="0" applyProtection="0"/>
    <xf numFmtId="0" fontId="19" fillId="21" borderId="14" applyNumberFormat="0" applyAlignment="0" applyProtection="0"/>
    <xf numFmtId="0" fontId="26" fillId="36" borderId="22" applyNumberFormat="0" applyAlignment="0" applyProtection="0"/>
    <xf numFmtId="0" fontId="26" fillId="36" borderId="22" applyNumberFormat="0" applyAlignment="0" applyProtection="0"/>
    <xf numFmtId="0" fontId="31" fillId="0" borderId="27" applyNumberFormat="0" applyFill="0" applyAlignment="0" applyProtection="0"/>
    <xf numFmtId="0" fontId="31" fillId="0" borderId="27" applyNumberFormat="0" applyFill="0" applyAlignment="0" applyProtection="0"/>
    <xf numFmtId="0" fontId="13" fillId="37" borderId="14" applyNumberFormat="0" applyAlignment="0" applyProtection="0"/>
    <xf numFmtId="0" fontId="12" fillId="36" borderId="14" applyNumberFormat="0" applyAlignment="0" applyProtection="0"/>
    <xf numFmtId="0" fontId="19" fillId="21" borderId="14" applyNumberFormat="0" applyAlignment="0" applyProtection="0"/>
    <xf numFmtId="0" fontId="19" fillId="27" borderId="14" applyNumberFormat="0" applyAlignment="0" applyProtection="0"/>
    <xf numFmtId="0" fontId="26" fillId="37" borderId="22" applyNumberFormat="0" applyAlignment="0" applyProtection="0"/>
    <xf numFmtId="0" fontId="12" fillId="36" borderId="14" applyNumberFormat="0" applyAlignment="0" applyProtection="0"/>
    <xf numFmtId="0" fontId="26" fillId="36" borderId="22" applyNumberFormat="0" applyAlignment="0" applyProtection="0"/>
    <xf numFmtId="0" fontId="19" fillId="21" borderId="14" applyNumberFormat="0" applyAlignment="0" applyProtection="0"/>
    <xf numFmtId="0" fontId="13" fillId="37" borderId="14" applyNumberFormat="0" applyAlignment="0" applyProtection="0"/>
    <xf numFmtId="0" fontId="31" fillId="0" borderId="26" applyNumberFormat="0" applyFill="0" applyAlignment="0" applyProtection="0"/>
    <xf numFmtId="0" fontId="26" fillId="37" borderId="22" applyNumberFormat="0" applyAlignment="0" applyProtection="0"/>
    <xf numFmtId="0" fontId="12" fillId="36" borderId="14" applyNumberFormat="0" applyAlignment="0" applyProtection="0"/>
    <xf numFmtId="0" fontId="26" fillId="36" borderId="22" applyNumberFormat="0" applyAlignment="0" applyProtection="0"/>
    <xf numFmtId="0" fontId="4" fillId="24" borderId="21" applyNumberFormat="0" applyFont="0" applyAlignment="0" applyProtection="0"/>
    <xf numFmtId="0" fontId="4" fillId="24" borderId="21" applyNumberFormat="0" applyFont="0" applyAlignment="0" applyProtection="0"/>
    <xf numFmtId="0" fontId="12" fillId="36" borderId="14" applyNumberFormat="0" applyAlignment="0" applyProtection="0"/>
    <xf numFmtId="0" fontId="12" fillId="36" borderId="14" applyNumberFormat="0" applyAlignment="0" applyProtection="0"/>
    <xf numFmtId="0" fontId="19" fillId="27" borderId="14" applyNumberFormat="0" applyAlignment="0" applyProtection="0"/>
    <xf numFmtId="0" fontId="26" fillId="36" borderId="22" applyNumberFormat="0" applyAlignment="0" applyProtection="0"/>
    <xf numFmtId="0" fontId="5" fillId="24" borderId="21" applyNumberFormat="0" applyFont="0" applyAlignment="0" applyProtection="0"/>
    <xf numFmtId="0" fontId="31" fillId="0" borderId="27" applyNumberFormat="0" applyFill="0" applyAlignment="0" applyProtection="0"/>
    <xf numFmtId="0" fontId="12" fillId="36" borderId="14" applyNumberFormat="0" applyAlignment="0" applyProtection="0"/>
    <xf numFmtId="0" fontId="13" fillId="37" borderId="14" applyNumberFormat="0" applyAlignment="0" applyProtection="0"/>
    <xf numFmtId="0" fontId="5" fillId="24" borderId="21" applyNumberFormat="0" applyFont="0" applyAlignment="0" applyProtection="0"/>
    <xf numFmtId="0" fontId="4" fillId="24" borderId="21" applyNumberFormat="0" applyFont="0" applyAlignment="0" applyProtection="0"/>
    <xf numFmtId="0" fontId="19" fillId="27" borderId="14" applyNumberFormat="0" applyAlignment="0" applyProtection="0"/>
    <xf numFmtId="0" fontId="19" fillId="21" borderId="14" applyNumberFormat="0" applyAlignment="0" applyProtection="0"/>
    <xf numFmtId="0" fontId="31" fillId="0" borderId="27" applyNumberFormat="0" applyFill="0" applyAlignment="0" applyProtection="0"/>
    <xf numFmtId="0" fontId="4" fillId="24" borderId="21" applyNumberFormat="0" applyFont="0" applyAlignment="0" applyProtection="0"/>
    <xf numFmtId="0" fontId="19" fillId="21" borderId="14" applyNumberFormat="0" applyAlignment="0" applyProtection="0"/>
    <xf numFmtId="0" fontId="4" fillId="24" borderId="21" applyNumberFormat="0" applyFont="0" applyAlignment="0" applyProtection="0"/>
    <xf numFmtId="0" fontId="19" fillId="21" borderId="14" applyNumberFormat="0" applyAlignment="0" applyProtection="0"/>
    <xf numFmtId="0" fontId="13" fillId="37" borderId="14" applyNumberFormat="0" applyAlignment="0" applyProtection="0"/>
    <xf numFmtId="0" fontId="31" fillId="0" borderId="26" applyNumberFormat="0" applyFill="0" applyAlignment="0" applyProtection="0"/>
    <xf numFmtId="0" fontId="19" fillId="27" borderId="14" applyNumberFormat="0" applyAlignment="0" applyProtection="0"/>
    <xf numFmtId="0" fontId="31" fillId="0" borderId="26" applyNumberFormat="0" applyFill="0" applyAlignment="0" applyProtection="0"/>
    <xf numFmtId="0" fontId="4" fillId="24" borderId="21" applyNumberFormat="0" applyFont="0" applyAlignment="0" applyProtection="0"/>
    <xf numFmtId="0" fontId="12" fillId="36" borderId="14" applyNumberFormat="0" applyAlignment="0" applyProtection="0"/>
    <xf numFmtId="0" fontId="19" fillId="27" borderId="14" applyNumberFormat="0" applyAlignment="0" applyProtection="0"/>
    <xf numFmtId="0" fontId="4" fillId="24" borderId="21" applyNumberFormat="0" applyFont="0" applyAlignment="0" applyProtection="0"/>
    <xf numFmtId="0" fontId="31" fillId="0" borderId="26" applyNumberFormat="0" applyFill="0" applyAlignment="0" applyProtection="0"/>
    <xf numFmtId="0" fontId="31" fillId="0" borderId="26" applyNumberFormat="0" applyFill="0" applyAlignment="0" applyProtection="0"/>
    <xf numFmtId="0" fontId="26" fillId="36" borderId="22" applyNumberFormat="0" applyAlignment="0" applyProtection="0"/>
    <xf numFmtId="0" fontId="31" fillId="0" borderId="26" applyNumberFormat="0" applyFill="0" applyAlignment="0" applyProtection="0"/>
    <xf numFmtId="0" fontId="5" fillId="24" borderId="21" applyNumberFormat="0" applyFont="0" applyAlignment="0" applyProtection="0"/>
    <xf numFmtId="0" fontId="5" fillId="24" borderId="21" applyNumberFormat="0" applyFont="0" applyAlignment="0" applyProtection="0"/>
    <xf numFmtId="0" fontId="19" fillId="21" borderId="14" applyNumberFormat="0" applyAlignment="0" applyProtection="0"/>
    <xf numFmtId="0" fontId="4" fillId="24" borderId="21" applyNumberFormat="0" applyFont="0" applyAlignment="0" applyProtection="0"/>
    <xf numFmtId="0" fontId="12" fillId="36" borderId="14" applyNumberFormat="0" applyAlignment="0" applyProtection="0"/>
    <xf numFmtId="0" fontId="26" fillId="37" borderId="22" applyNumberFormat="0" applyAlignment="0" applyProtection="0"/>
    <xf numFmtId="0" fontId="19" fillId="21" borderId="14" applyNumberFormat="0" applyAlignment="0" applyProtection="0"/>
    <xf numFmtId="0" fontId="19" fillId="21" borderId="14" applyNumberFormat="0" applyAlignment="0" applyProtection="0"/>
    <xf numFmtId="0" fontId="13" fillId="37" borderId="14" applyNumberFormat="0" applyAlignment="0" applyProtection="0"/>
    <xf numFmtId="0" fontId="12" fillId="36" borderId="14" applyNumberFormat="0" applyAlignment="0" applyProtection="0"/>
    <xf numFmtId="0" fontId="5" fillId="24" borderId="21" applyNumberFormat="0" applyFont="0" applyAlignment="0" applyProtection="0"/>
    <xf numFmtId="0" fontId="12" fillId="36" borderId="14" applyNumberFormat="0" applyAlignment="0" applyProtection="0"/>
    <xf numFmtId="0" fontId="26" fillId="36" borderId="22" applyNumberFormat="0" applyAlignment="0" applyProtection="0"/>
    <xf numFmtId="0" fontId="19" fillId="21" borderId="14" applyNumberFormat="0" applyAlignment="0" applyProtection="0"/>
    <xf numFmtId="0" fontId="31" fillId="0" borderId="26" applyNumberFormat="0" applyFill="0" applyAlignment="0" applyProtection="0"/>
    <xf numFmtId="0" fontId="19" fillId="21" borderId="14" applyNumberFormat="0" applyAlignment="0" applyProtection="0"/>
    <xf numFmtId="0" fontId="4" fillId="24" borderId="21" applyNumberFormat="0" applyFont="0" applyAlignment="0" applyProtection="0"/>
    <xf numFmtId="0" fontId="12" fillId="36" borderId="14" applyNumberFormat="0" applyAlignment="0" applyProtection="0"/>
    <xf numFmtId="0" fontId="26" fillId="37" borderId="22" applyNumberFormat="0" applyAlignment="0" applyProtection="0"/>
    <xf numFmtId="0" fontId="19" fillId="27" borderId="14" applyNumberFormat="0" applyAlignment="0" applyProtection="0"/>
    <xf numFmtId="0" fontId="31" fillId="0" borderId="27" applyNumberFormat="0" applyFill="0" applyAlignment="0" applyProtection="0"/>
    <xf numFmtId="0" fontId="19" fillId="27" borderId="14" applyNumberFormat="0" applyAlignment="0" applyProtection="0"/>
    <xf numFmtId="0" fontId="31" fillId="0" borderId="26" applyNumberFormat="0" applyFill="0" applyAlignment="0" applyProtection="0"/>
    <xf numFmtId="0" fontId="31" fillId="0" borderId="27" applyNumberFormat="0" applyFill="0" applyAlignment="0" applyProtection="0"/>
    <xf numFmtId="0" fontId="26" fillId="36" borderId="22" applyNumberFormat="0" applyAlignment="0" applyProtection="0"/>
    <xf numFmtId="0" fontId="26" fillId="36" borderId="22" applyNumberFormat="0" applyAlignment="0" applyProtection="0"/>
    <xf numFmtId="0" fontId="12" fillId="36" borderId="14" applyNumberFormat="0" applyAlignment="0" applyProtection="0"/>
    <xf numFmtId="0" fontId="26" fillId="37" borderId="22" applyNumberFormat="0" applyAlignment="0" applyProtection="0"/>
    <xf numFmtId="0" fontId="19" fillId="27" borderId="14" applyNumberFormat="0" applyAlignment="0" applyProtection="0"/>
    <xf numFmtId="0" fontId="4" fillId="24" borderId="21" applyNumberFormat="0" applyFont="0" applyAlignment="0" applyProtection="0"/>
    <xf numFmtId="0" fontId="26" fillId="36" borderId="22" applyNumberFormat="0" applyAlignment="0" applyProtection="0"/>
    <xf numFmtId="0" fontId="5" fillId="24" borderId="21" applyNumberFormat="0" applyFont="0" applyAlignment="0" applyProtection="0"/>
    <xf numFmtId="0" fontId="19" fillId="27" borderId="14" applyNumberFormat="0" applyAlignment="0" applyProtection="0"/>
    <xf numFmtId="0" fontId="4" fillId="24" borderId="21" applyNumberFormat="0" applyFont="0" applyAlignment="0" applyProtection="0"/>
    <xf numFmtId="0" fontId="19" fillId="21" borderId="14" applyNumberFormat="0" applyAlignment="0" applyProtection="0"/>
    <xf numFmtId="0" fontId="4" fillId="24" borderId="21" applyNumberFormat="0" applyFont="0" applyAlignment="0" applyProtection="0"/>
    <xf numFmtId="0" fontId="5" fillId="24" borderId="21" applyNumberFormat="0" applyFont="0" applyAlignment="0" applyProtection="0"/>
    <xf numFmtId="0" fontId="31" fillId="0" borderId="26" applyNumberFormat="0" applyFill="0" applyAlignment="0" applyProtection="0"/>
    <xf numFmtId="0" fontId="19" fillId="21" borderId="14" applyNumberFormat="0" applyAlignment="0" applyProtection="0"/>
    <xf numFmtId="0" fontId="26" fillId="36" borderId="22" applyNumberFormat="0" applyAlignment="0" applyProtection="0"/>
    <xf numFmtId="0" fontId="4" fillId="24" borderId="21" applyNumberFormat="0" applyFont="0" applyAlignment="0" applyProtection="0"/>
    <xf numFmtId="0" fontId="26" fillId="37" borderId="22" applyNumberFormat="0" applyAlignment="0" applyProtection="0"/>
    <xf numFmtId="0" fontId="31" fillId="0" borderId="27" applyNumberFormat="0" applyFill="0" applyAlignment="0" applyProtection="0"/>
    <xf numFmtId="0" fontId="31" fillId="0" borderId="27" applyNumberFormat="0" applyFill="0" applyAlignment="0" applyProtection="0"/>
    <xf numFmtId="0" fontId="31" fillId="0" borderId="26" applyNumberFormat="0" applyFill="0" applyAlignment="0" applyProtection="0"/>
    <xf numFmtId="0" fontId="12" fillId="36" borderId="14" applyNumberFormat="0" applyAlignment="0" applyProtection="0"/>
    <xf numFmtId="0" fontId="31" fillId="0" borderId="26" applyNumberFormat="0" applyFill="0" applyAlignment="0" applyProtection="0"/>
    <xf numFmtId="0" fontId="19" fillId="21" borderId="14" applyNumberFormat="0" applyAlignment="0" applyProtection="0"/>
    <xf numFmtId="0" fontId="26" fillId="36" borderId="22" applyNumberFormat="0" applyAlignment="0" applyProtection="0"/>
    <xf numFmtId="0" fontId="12" fillId="36" borderId="14" applyNumberFormat="0" applyAlignment="0" applyProtection="0"/>
    <xf numFmtId="0" fontId="4" fillId="24" borderId="21" applyNumberFormat="0" applyFont="0" applyAlignment="0" applyProtection="0"/>
    <xf numFmtId="0" fontId="31" fillId="0" borderId="27" applyNumberFormat="0" applyFill="0" applyAlignment="0" applyProtection="0"/>
    <xf numFmtId="0" fontId="4" fillId="24" borderId="21" applyNumberFormat="0" applyFont="0" applyAlignment="0" applyProtection="0"/>
    <xf numFmtId="0" fontId="19" fillId="21" borderId="14" applyNumberFormat="0" applyAlignment="0" applyProtection="0"/>
    <xf numFmtId="0" fontId="26" fillId="36" borderId="22" applyNumberFormat="0" applyAlignment="0" applyProtection="0"/>
    <xf numFmtId="0" fontId="5" fillId="24" borderId="21" applyNumberFormat="0" applyFont="0" applyAlignment="0" applyProtection="0"/>
    <xf numFmtId="0" fontId="26" fillId="37" borderId="22" applyNumberFormat="0" applyAlignment="0" applyProtection="0"/>
    <xf numFmtId="0" fontId="19" fillId="21" borderId="14" applyNumberFormat="0" applyAlignment="0" applyProtection="0"/>
    <xf numFmtId="0" fontId="31" fillId="0" borderId="26" applyNumberFormat="0" applyFill="0" applyAlignment="0" applyProtection="0"/>
    <xf numFmtId="0" fontId="4" fillId="24" borderId="21" applyNumberFormat="0" applyFont="0" applyAlignment="0" applyProtection="0"/>
    <xf numFmtId="0" fontId="12" fillId="36" borderId="14" applyNumberFormat="0" applyAlignment="0" applyProtection="0"/>
    <xf numFmtId="0" fontId="12" fillId="36" borderId="14" applyNumberFormat="0" applyAlignment="0" applyProtection="0"/>
    <xf numFmtId="0" fontId="26" fillId="37" borderId="22" applyNumberFormat="0" applyAlignment="0" applyProtection="0"/>
    <xf numFmtId="0" fontId="12" fillId="36" borderId="14" applyNumberFormat="0" applyAlignment="0" applyProtection="0"/>
    <xf numFmtId="0" fontId="13" fillId="37" borderId="14" applyNumberFormat="0" applyAlignment="0" applyProtection="0"/>
    <xf numFmtId="0" fontId="4" fillId="24" borderId="21" applyNumberFormat="0" applyFont="0" applyAlignment="0" applyProtection="0"/>
    <xf numFmtId="0" fontId="26" fillId="36" borderId="22" applyNumberFormat="0" applyAlignment="0" applyProtection="0"/>
    <xf numFmtId="0" fontId="26" fillId="36" borderId="22" applyNumberFormat="0" applyAlignment="0" applyProtection="0"/>
    <xf numFmtId="0" fontId="13" fillId="37" borderId="14" applyNumberFormat="0" applyAlignment="0" applyProtection="0"/>
    <xf numFmtId="0" fontId="5" fillId="24" borderId="21" applyNumberFormat="0" applyFont="0" applyAlignment="0" applyProtection="0"/>
    <xf numFmtId="0" fontId="19" fillId="21" borderId="14" applyNumberFormat="0" applyAlignment="0" applyProtection="0"/>
    <xf numFmtId="0" fontId="19" fillId="21" borderId="14" applyNumberFormat="0" applyAlignment="0" applyProtection="0"/>
    <xf numFmtId="0" fontId="19" fillId="21" borderId="14" applyNumberFormat="0" applyAlignment="0" applyProtection="0"/>
    <xf numFmtId="0" fontId="5" fillId="24" borderId="21" applyNumberFormat="0" applyFont="0" applyAlignment="0" applyProtection="0"/>
    <xf numFmtId="0" fontId="13" fillId="37" borderId="14" applyNumberFormat="0" applyAlignment="0" applyProtection="0"/>
    <xf numFmtId="0" fontId="26" fillId="36" borderId="22" applyNumberFormat="0" applyAlignment="0" applyProtection="0"/>
    <xf numFmtId="0" fontId="19" fillId="21" borderId="14" applyNumberFormat="0" applyAlignment="0" applyProtection="0"/>
    <xf numFmtId="0" fontId="31" fillId="0" borderId="26" applyNumberFormat="0" applyFill="0" applyAlignment="0" applyProtection="0"/>
    <xf numFmtId="0" fontId="19" fillId="21" borderId="14" applyNumberFormat="0" applyAlignment="0" applyProtection="0"/>
    <xf numFmtId="0" fontId="19" fillId="27" borderId="14" applyNumberFormat="0" applyAlignment="0" applyProtection="0"/>
    <xf numFmtId="0" fontId="26" fillId="36" borderId="22" applyNumberFormat="0" applyAlignment="0" applyProtection="0"/>
    <xf numFmtId="0" fontId="19" fillId="27" borderId="14" applyNumberFormat="0" applyAlignment="0" applyProtection="0"/>
    <xf numFmtId="0" fontId="31" fillId="0" borderId="26" applyNumberFormat="0" applyFill="0" applyAlignment="0" applyProtection="0"/>
    <xf numFmtId="0" fontId="31" fillId="0" borderId="26" applyNumberFormat="0" applyFill="0" applyAlignment="0" applyProtection="0"/>
    <xf numFmtId="0" fontId="4" fillId="24" borderId="21" applyNumberFormat="0" applyFont="0" applyAlignment="0" applyProtection="0"/>
    <xf numFmtId="0" fontId="5" fillId="24" borderId="21" applyNumberFormat="0" applyFont="0" applyAlignment="0" applyProtection="0"/>
    <xf numFmtId="0" fontId="19" fillId="21" borderId="14" applyNumberFormat="0" applyAlignment="0" applyProtection="0"/>
    <xf numFmtId="0" fontId="4" fillId="24" borderId="21" applyNumberFormat="0" applyFont="0" applyAlignment="0" applyProtection="0"/>
    <xf numFmtId="0" fontId="12" fillId="36" borderId="14" applyNumberFormat="0" applyAlignment="0" applyProtection="0"/>
    <xf numFmtId="0" fontId="31" fillId="0" borderId="26" applyNumberFormat="0" applyFill="0" applyAlignment="0" applyProtection="0"/>
    <xf numFmtId="0" fontId="26" fillId="36" borderId="22" applyNumberFormat="0" applyAlignment="0" applyProtection="0"/>
    <xf numFmtId="0" fontId="26" fillId="36" borderId="22" applyNumberFormat="0" applyAlignment="0" applyProtection="0"/>
    <xf numFmtId="0" fontId="31" fillId="0" borderId="27" applyNumberFormat="0" applyFill="0" applyAlignment="0" applyProtection="0"/>
    <xf numFmtId="0" fontId="19" fillId="27" borderId="14" applyNumberFormat="0" applyAlignment="0" applyProtection="0"/>
    <xf numFmtId="0" fontId="4" fillId="24" borderId="21" applyNumberFormat="0" applyFont="0" applyAlignment="0" applyProtection="0"/>
    <xf numFmtId="0" fontId="19" fillId="21" borderId="14" applyNumberFormat="0" applyAlignment="0" applyProtection="0"/>
    <xf numFmtId="0" fontId="4" fillId="24" borderId="21" applyNumberFormat="0" applyFont="0" applyAlignment="0" applyProtection="0"/>
    <xf numFmtId="0" fontId="12" fillId="36" borderId="14" applyNumberFormat="0" applyAlignment="0" applyProtection="0"/>
    <xf numFmtId="0" fontId="31" fillId="0" borderId="26" applyNumberFormat="0" applyFill="0" applyAlignment="0" applyProtection="0"/>
    <xf numFmtId="0" fontId="26" fillId="37" borderId="22" applyNumberFormat="0" applyAlignment="0" applyProtection="0"/>
    <xf numFmtId="0" fontId="19" fillId="21" borderId="14" applyNumberFormat="0" applyAlignment="0" applyProtection="0"/>
    <xf numFmtId="0" fontId="12" fillId="36" borderId="14" applyNumberFormat="0" applyAlignment="0" applyProtection="0"/>
    <xf numFmtId="0" fontId="19" fillId="21" borderId="14" applyNumberFormat="0" applyAlignment="0" applyProtection="0"/>
    <xf numFmtId="0" fontId="26" fillId="36" borderId="22" applyNumberFormat="0" applyAlignment="0" applyProtection="0"/>
    <xf numFmtId="0" fontId="4" fillId="24" borderId="21" applyNumberFormat="0" applyFont="0" applyAlignment="0" applyProtection="0"/>
    <xf numFmtId="0" fontId="12" fillId="36" borderId="14" applyNumberFormat="0" applyAlignment="0" applyProtection="0"/>
    <xf numFmtId="0" fontId="31" fillId="0" borderId="27" applyNumberFormat="0" applyFill="0" applyAlignment="0" applyProtection="0"/>
    <xf numFmtId="0" fontId="19" fillId="21" borderId="14" applyNumberFormat="0" applyAlignment="0" applyProtection="0"/>
    <xf numFmtId="0" fontId="31" fillId="0" borderId="26" applyNumberFormat="0" applyFill="0" applyAlignment="0" applyProtection="0"/>
    <xf numFmtId="0" fontId="4" fillId="24" borderId="21" applyNumberFormat="0" applyFont="0" applyAlignment="0" applyProtection="0"/>
    <xf numFmtId="0" fontId="12" fillId="36" borderId="14" applyNumberFormat="0" applyAlignment="0" applyProtection="0"/>
    <xf numFmtId="0" fontId="13" fillId="37" borderId="14" applyNumberFormat="0" applyAlignment="0" applyProtection="0"/>
    <xf numFmtId="0" fontId="26" fillId="37" borderId="22" applyNumberFormat="0" applyAlignment="0" applyProtection="0"/>
    <xf numFmtId="0" fontId="26" fillId="36" borderId="22" applyNumberFormat="0" applyAlignment="0" applyProtection="0"/>
    <xf numFmtId="0" fontId="12" fillId="36" borderId="14" applyNumberFormat="0" applyAlignment="0" applyProtection="0"/>
    <xf numFmtId="0" fontId="12" fillId="36" borderId="14" applyNumberFormat="0" applyAlignment="0" applyProtection="0"/>
    <xf numFmtId="0" fontId="26" fillId="37" borderId="22" applyNumberFormat="0" applyAlignment="0" applyProtection="0"/>
    <xf numFmtId="0" fontId="4" fillId="24" borderId="21" applyNumberFormat="0" applyFont="0" applyAlignment="0" applyProtection="0"/>
    <xf numFmtId="0" fontId="26" fillId="36" borderId="22" applyNumberFormat="0" applyAlignment="0" applyProtection="0"/>
    <xf numFmtId="0" fontId="26" fillId="36" borderId="22" applyNumberFormat="0" applyAlignment="0" applyProtection="0"/>
    <xf numFmtId="0" fontId="13" fillId="37" borderId="14" applyNumberFormat="0" applyAlignment="0" applyProtection="0"/>
    <xf numFmtId="0" fontId="5" fillId="24" borderId="21" applyNumberFormat="0" applyFont="0" applyAlignment="0" applyProtection="0"/>
    <xf numFmtId="0" fontId="19" fillId="21" borderId="14" applyNumberFormat="0" applyAlignment="0" applyProtection="0"/>
    <xf numFmtId="0" fontId="19" fillId="21" borderId="14" applyNumberFormat="0" applyAlignment="0" applyProtection="0"/>
    <xf numFmtId="0" fontId="31" fillId="0" borderId="27" applyNumberFormat="0" applyFill="0" applyAlignment="0" applyProtection="0"/>
    <xf numFmtId="0" fontId="12" fillId="36" borderId="14" applyNumberFormat="0" applyAlignment="0" applyProtection="0"/>
    <xf numFmtId="0" fontId="19" fillId="21" borderId="14" applyNumberFormat="0" applyAlignment="0" applyProtection="0"/>
    <xf numFmtId="0" fontId="5" fillId="24" borderId="21" applyNumberFormat="0" applyFont="0" applyAlignment="0" applyProtection="0"/>
    <xf numFmtId="0" fontId="13" fillId="37" borderId="14" applyNumberFormat="0" applyAlignment="0" applyProtection="0"/>
    <xf numFmtId="0" fontId="13" fillId="37" borderId="14" applyNumberFormat="0" applyAlignment="0" applyProtection="0"/>
    <xf numFmtId="0" fontId="12" fillId="36" borderId="14" applyNumberFormat="0" applyAlignment="0" applyProtection="0"/>
    <xf numFmtId="0" fontId="26" fillId="36" borderId="22" applyNumberFormat="0" applyAlignment="0" applyProtection="0"/>
    <xf numFmtId="0" fontId="26" fillId="36" borderId="22" applyNumberFormat="0" applyAlignment="0" applyProtection="0"/>
    <xf numFmtId="0" fontId="26" fillId="37" borderId="22" applyNumberFormat="0" applyAlignment="0" applyProtection="0"/>
    <xf numFmtId="0" fontId="5" fillId="24" borderId="21" applyNumberFormat="0" applyFont="0" applyAlignment="0" applyProtection="0"/>
    <xf numFmtId="0" fontId="19" fillId="21" borderId="14" applyNumberFormat="0" applyAlignment="0" applyProtection="0"/>
    <xf numFmtId="0" fontId="13" fillId="37" borderId="14" applyNumberFormat="0" applyAlignment="0" applyProtection="0"/>
    <xf numFmtId="0" fontId="26" fillId="37" borderId="22" applyNumberFormat="0" applyAlignment="0" applyProtection="0"/>
    <xf numFmtId="0" fontId="12" fillId="36" borderId="14" applyNumberFormat="0" applyAlignment="0" applyProtection="0"/>
    <xf numFmtId="0" fontId="12" fillId="36" borderId="14" applyNumberFormat="0" applyAlignment="0" applyProtection="0"/>
    <xf numFmtId="0" fontId="26" fillId="37" borderId="22" applyNumberFormat="0" applyAlignment="0" applyProtection="0"/>
    <xf numFmtId="0" fontId="19" fillId="27" borderId="14" applyNumberFormat="0" applyAlignment="0" applyProtection="0"/>
    <xf numFmtId="0" fontId="19" fillId="27" borderId="14" applyNumberFormat="0" applyAlignment="0" applyProtection="0"/>
    <xf numFmtId="0" fontId="5" fillId="24" borderId="21" applyNumberFormat="0" applyFont="0" applyAlignment="0" applyProtection="0"/>
    <xf numFmtId="0" fontId="12" fillId="36" borderId="14" applyNumberFormat="0" applyAlignment="0" applyProtection="0"/>
    <xf numFmtId="0" fontId="26" fillId="37" borderId="22" applyNumberFormat="0" applyAlignment="0" applyProtection="0"/>
    <xf numFmtId="0" fontId="19" fillId="21" borderId="14" applyNumberFormat="0" applyAlignment="0" applyProtection="0"/>
    <xf numFmtId="0" fontId="12" fillId="36" borderId="14" applyNumberFormat="0" applyAlignment="0" applyProtection="0"/>
    <xf numFmtId="0" fontId="19" fillId="21" borderId="14" applyNumberFormat="0" applyAlignment="0" applyProtection="0"/>
    <xf numFmtId="0" fontId="19" fillId="21" borderId="14" applyNumberFormat="0" applyAlignment="0" applyProtection="0"/>
    <xf numFmtId="0" fontId="31" fillId="0" borderId="26" applyNumberFormat="0" applyFill="0" applyAlignment="0" applyProtection="0"/>
    <xf numFmtId="0" fontId="19" fillId="27" borderId="14" applyNumberFormat="0" applyAlignment="0" applyProtection="0"/>
    <xf numFmtId="0" fontId="19" fillId="21" borderId="14" applyNumberFormat="0" applyAlignment="0" applyProtection="0"/>
    <xf numFmtId="0" fontId="12" fillId="36" borderId="14" applyNumberFormat="0" applyAlignment="0" applyProtection="0"/>
    <xf numFmtId="0" fontId="19" fillId="27" borderId="14" applyNumberFormat="0" applyAlignment="0" applyProtection="0"/>
    <xf numFmtId="0" fontId="12" fillId="36" borderId="14" applyNumberFormat="0" applyAlignment="0" applyProtection="0"/>
    <xf numFmtId="0" fontId="19" fillId="21" borderId="14" applyNumberFormat="0" applyAlignment="0" applyProtection="0"/>
    <xf numFmtId="0" fontId="26" fillId="36" borderId="22" applyNumberFormat="0" applyAlignment="0" applyProtection="0"/>
    <xf numFmtId="0" fontId="26" fillId="37" borderId="22" applyNumberFormat="0" applyAlignment="0" applyProtection="0"/>
    <xf numFmtId="0" fontId="19" fillId="27" borderId="14" applyNumberFormat="0" applyAlignment="0" applyProtection="0"/>
    <xf numFmtId="0" fontId="31" fillId="0" borderId="27" applyNumberFormat="0" applyFill="0" applyAlignment="0" applyProtection="0"/>
    <xf numFmtId="0" fontId="4" fillId="24" borderId="21" applyNumberFormat="0" applyFont="0" applyAlignment="0" applyProtection="0"/>
    <xf numFmtId="0" fontId="26" fillId="37" borderId="22" applyNumberFormat="0" applyAlignment="0" applyProtection="0"/>
    <xf numFmtId="0" fontId="31" fillId="0" borderId="27" applyNumberFormat="0" applyFill="0" applyAlignment="0" applyProtection="0"/>
    <xf numFmtId="0" fontId="19" fillId="27" borderId="14" applyNumberFormat="0" applyAlignment="0" applyProtection="0"/>
    <xf numFmtId="0" fontId="31" fillId="0" borderId="27" applyNumberFormat="0" applyFill="0" applyAlignment="0" applyProtection="0"/>
    <xf numFmtId="0" fontId="26" fillId="36" borderId="22" applyNumberFormat="0" applyAlignment="0" applyProtection="0"/>
    <xf numFmtId="0" fontId="5" fillId="24" borderId="21" applyNumberFormat="0" applyFont="0" applyAlignment="0" applyProtection="0"/>
    <xf numFmtId="0" fontId="19" fillId="27" borderId="14" applyNumberFormat="0" applyAlignment="0" applyProtection="0"/>
    <xf numFmtId="0" fontId="26" fillId="37" borderId="22" applyNumberFormat="0" applyAlignment="0" applyProtection="0"/>
    <xf numFmtId="0" fontId="26" fillId="36" borderId="22" applyNumberFormat="0" applyAlignment="0" applyProtection="0"/>
    <xf numFmtId="0" fontId="5" fillId="24" borderId="21" applyNumberFormat="0" applyFont="0" applyAlignment="0" applyProtection="0"/>
    <xf numFmtId="0" fontId="12" fillId="36" borderId="14" applyNumberFormat="0" applyAlignment="0" applyProtection="0"/>
    <xf numFmtId="0" fontId="26" fillId="36" borderId="22" applyNumberFormat="0" applyAlignment="0" applyProtection="0"/>
    <xf numFmtId="0" fontId="12" fillId="36" borderId="14" applyNumberFormat="0" applyAlignment="0" applyProtection="0"/>
    <xf numFmtId="0" fontId="31" fillId="0" borderId="26" applyNumberFormat="0" applyFill="0" applyAlignment="0" applyProtection="0"/>
    <xf numFmtId="0" fontId="31" fillId="0" borderId="26" applyNumberFormat="0" applyFill="0" applyAlignment="0" applyProtection="0"/>
    <xf numFmtId="0" fontId="12" fillId="36" borderId="14" applyNumberFormat="0" applyAlignment="0" applyProtection="0"/>
    <xf numFmtId="0" fontId="12" fillId="36" borderId="14" applyNumberFormat="0" applyAlignment="0" applyProtection="0"/>
    <xf numFmtId="0" fontId="31" fillId="0" borderId="26" applyNumberFormat="0" applyFill="0" applyAlignment="0" applyProtection="0"/>
    <xf numFmtId="0" fontId="4" fillId="24" borderId="21" applyNumberFormat="0" applyFont="0" applyAlignment="0" applyProtection="0"/>
    <xf numFmtId="0" fontId="26" fillId="37" borderId="22" applyNumberFormat="0" applyAlignment="0" applyProtection="0"/>
    <xf numFmtId="0" fontId="19" fillId="21" borderId="14" applyNumberFormat="0" applyAlignment="0" applyProtection="0"/>
    <xf numFmtId="0" fontId="5" fillId="24" borderId="21" applyNumberFormat="0" applyFont="0" applyAlignment="0" applyProtection="0"/>
    <xf numFmtId="0" fontId="4" fillId="24" borderId="21" applyNumberFormat="0" applyFont="0" applyAlignment="0" applyProtection="0"/>
    <xf numFmtId="0" fontId="12" fillId="36" borderId="14" applyNumberFormat="0" applyAlignment="0" applyProtection="0"/>
    <xf numFmtId="0" fontId="19" fillId="21" borderId="14" applyNumberFormat="0" applyAlignment="0" applyProtection="0"/>
    <xf numFmtId="0" fontId="31" fillId="0" borderId="27" applyNumberFormat="0" applyFill="0" applyAlignment="0" applyProtection="0"/>
    <xf numFmtId="0" fontId="12" fillId="36" borderId="14" applyNumberFormat="0" applyAlignment="0" applyProtection="0"/>
    <xf numFmtId="0" fontId="31" fillId="0" borderId="27" applyNumberFormat="0" applyFill="0" applyAlignment="0" applyProtection="0"/>
    <xf numFmtId="0" fontId="5" fillId="24" borderId="21" applyNumberFormat="0" applyFont="0" applyAlignment="0" applyProtection="0"/>
    <xf numFmtId="0" fontId="5" fillId="24" borderId="21" applyNumberFormat="0" applyFont="0" applyAlignment="0" applyProtection="0"/>
    <xf numFmtId="0" fontId="4" fillId="24" borderId="21" applyNumberFormat="0" applyFont="0" applyAlignment="0" applyProtection="0"/>
    <xf numFmtId="0" fontId="19" fillId="27" borderId="14" applyNumberFormat="0" applyAlignment="0" applyProtection="0"/>
    <xf numFmtId="0" fontId="26" fillId="36" borderId="22" applyNumberFormat="0" applyAlignment="0" applyProtection="0"/>
    <xf numFmtId="0" fontId="31" fillId="0" borderId="27" applyNumberFormat="0" applyFill="0" applyAlignment="0" applyProtection="0"/>
    <xf numFmtId="0" fontId="19" fillId="21" borderId="14" applyNumberFormat="0" applyAlignment="0" applyProtection="0"/>
    <xf numFmtId="0" fontId="4" fillId="24" borderId="21" applyNumberFormat="0" applyFont="0" applyAlignment="0" applyProtection="0"/>
    <xf numFmtId="0" fontId="12" fillId="36" borderId="14" applyNumberFormat="0" applyAlignment="0" applyProtection="0"/>
    <xf numFmtId="0" fontId="13" fillId="37" borderId="14" applyNumberFormat="0" applyAlignment="0" applyProtection="0"/>
    <xf numFmtId="0" fontId="4" fillId="24" borderId="21" applyNumberFormat="0" applyFont="0" applyAlignment="0" applyProtection="0"/>
    <xf numFmtId="0" fontId="26" fillId="36" borderId="22" applyNumberFormat="0" applyAlignment="0" applyProtection="0"/>
    <xf numFmtId="0" fontId="31" fillId="0" borderId="27" applyNumberFormat="0" applyFill="0" applyAlignment="0" applyProtection="0"/>
    <xf numFmtId="0" fontId="19" fillId="21" borderId="14" applyNumberFormat="0" applyAlignment="0" applyProtection="0"/>
    <xf numFmtId="0" fontId="4" fillId="24" borderId="21" applyNumberFormat="0" applyFont="0" applyAlignment="0" applyProtection="0"/>
    <xf numFmtId="0" fontId="12" fillId="36" borderId="14" applyNumberFormat="0" applyAlignment="0" applyProtection="0"/>
    <xf numFmtId="0" fontId="13" fillId="37" borderId="14" applyNumberFormat="0" applyAlignment="0" applyProtection="0"/>
    <xf numFmtId="0" fontId="26" fillId="36" borderId="22" applyNumberFormat="0" applyAlignment="0" applyProtection="0"/>
    <xf numFmtId="0" fontId="19" fillId="21" borderId="14" applyNumberFormat="0" applyAlignment="0" applyProtection="0"/>
    <xf numFmtId="0" fontId="4" fillId="24" borderId="21" applyNumberFormat="0" applyFont="0" applyAlignment="0" applyProtection="0"/>
    <xf numFmtId="0" fontId="12" fillId="36" borderId="14" applyNumberFormat="0" applyAlignment="0" applyProtection="0"/>
    <xf numFmtId="0" fontId="13" fillId="37" borderId="14" applyNumberFormat="0" applyAlignment="0" applyProtection="0"/>
    <xf numFmtId="0" fontId="26" fillId="36" borderId="22" applyNumberFormat="0" applyAlignment="0" applyProtection="0"/>
    <xf numFmtId="0" fontId="19" fillId="21" borderId="14" applyNumberFormat="0" applyAlignment="0" applyProtection="0"/>
    <xf numFmtId="0" fontId="4" fillId="24" borderId="21" applyNumberFormat="0" applyFont="0" applyAlignment="0" applyProtection="0"/>
    <xf numFmtId="0" fontId="12" fillId="36" borderId="14" applyNumberFormat="0" applyAlignment="0" applyProtection="0"/>
    <xf numFmtId="0" fontId="13" fillId="37" borderId="14" applyNumberFormat="0" applyAlignment="0" applyProtection="0"/>
    <xf numFmtId="0" fontId="26" fillId="36" borderId="22" applyNumberFormat="0" applyAlignment="0" applyProtection="0"/>
    <xf numFmtId="0" fontId="19" fillId="21" borderId="14" applyNumberFormat="0" applyAlignment="0" applyProtection="0"/>
    <xf numFmtId="0" fontId="4" fillId="24" borderId="21" applyNumberFormat="0" applyFont="0" applyAlignment="0" applyProtection="0"/>
    <xf numFmtId="0" fontId="12" fillId="36" borderId="14" applyNumberFormat="0" applyAlignment="0" applyProtection="0"/>
    <xf numFmtId="0" fontId="13" fillId="37" borderId="14" applyNumberFormat="0" applyAlignment="0" applyProtection="0"/>
    <xf numFmtId="0" fontId="26" fillId="36" borderId="22" applyNumberFormat="0" applyAlignment="0" applyProtection="0"/>
    <xf numFmtId="0" fontId="19" fillId="21" borderId="14" applyNumberFormat="0" applyAlignment="0" applyProtection="0"/>
    <xf numFmtId="0" fontId="4" fillId="24" borderId="21" applyNumberFormat="0" applyFont="0" applyAlignment="0" applyProtection="0"/>
    <xf numFmtId="0" fontId="12" fillId="36" borderId="14" applyNumberFormat="0" applyAlignment="0" applyProtection="0"/>
    <xf numFmtId="0" fontId="26" fillId="36" borderId="22" applyNumberFormat="0" applyAlignment="0" applyProtection="0"/>
    <xf numFmtId="0" fontId="19" fillId="21" borderId="14" applyNumberFormat="0" applyAlignment="0" applyProtection="0"/>
    <xf numFmtId="0" fontId="4" fillId="24" borderId="21" applyNumberFormat="0" applyFont="0" applyAlignment="0" applyProtection="0"/>
    <xf numFmtId="0" fontId="12" fillId="36" borderId="14" applyNumberFormat="0" applyAlignment="0" applyProtection="0"/>
    <xf numFmtId="0" fontId="26" fillId="36" borderId="22" applyNumberFormat="0" applyAlignment="0" applyProtection="0"/>
    <xf numFmtId="0" fontId="19" fillId="21" borderId="14" applyNumberFormat="0" applyAlignment="0" applyProtection="0"/>
    <xf numFmtId="0" fontId="4" fillId="24" borderId="21" applyNumberFormat="0" applyFont="0" applyAlignment="0" applyProtection="0"/>
    <xf numFmtId="0" fontId="12" fillId="36" borderId="14" applyNumberFormat="0" applyAlignment="0" applyProtection="0"/>
    <xf numFmtId="0" fontId="19" fillId="21" borderId="14" applyNumberFormat="0" applyAlignment="0" applyProtection="0"/>
    <xf numFmtId="0" fontId="4" fillId="24" borderId="21" applyNumberFormat="0" applyFont="0" applyAlignment="0" applyProtection="0"/>
    <xf numFmtId="0" fontId="12" fillId="36" borderId="14" applyNumberFormat="0" applyAlignment="0" applyProtection="0"/>
    <xf numFmtId="0" fontId="19" fillId="21" borderId="14" applyNumberFormat="0" applyAlignment="0" applyProtection="0"/>
    <xf numFmtId="0" fontId="12" fillId="36" borderId="14" applyNumberFormat="0" applyAlignment="0" applyProtection="0"/>
    <xf numFmtId="0" fontId="19" fillId="21" borderId="14" applyNumberFormat="0" applyAlignment="0" applyProtection="0"/>
    <xf numFmtId="0" fontId="12" fillId="36" borderId="14" applyNumberFormat="0" applyAlignment="0" applyProtection="0"/>
    <xf numFmtId="0" fontId="12" fillId="36" borderId="14" applyNumberFormat="0" applyAlignment="0" applyProtection="0"/>
    <xf numFmtId="0" fontId="5" fillId="24" borderId="21" applyNumberFormat="0" applyFont="0" applyAlignment="0" applyProtection="0"/>
    <xf numFmtId="0" fontId="4" fillId="24" borderId="21" applyNumberFormat="0" applyFont="0" applyAlignment="0" applyProtection="0"/>
    <xf numFmtId="0" fontId="31" fillId="0" borderId="26" applyNumberFormat="0" applyFill="0" applyAlignment="0" applyProtection="0"/>
    <xf numFmtId="0" fontId="5" fillId="24" borderId="21" applyNumberFormat="0" applyFont="0" applyAlignment="0" applyProtection="0"/>
    <xf numFmtId="0" fontId="26" fillId="36" borderId="22" applyNumberFormat="0" applyAlignment="0" applyProtection="0"/>
    <xf numFmtId="0" fontId="4" fillId="24" borderId="21" applyNumberFormat="0" applyFont="0" applyAlignment="0" applyProtection="0"/>
    <xf numFmtId="0" fontId="4" fillId="24" borderId="21" applyNumberFormat="0" applyFont="0" applyAlignment="0" applyProtection="0"/>
    <xf numFmtId="0" fontId="5" fillId="24" borderId="21" applyNumberFormat="0" applyFont="0" applyAlignment="0" applyProtection="0"/>
    <xf numFmtId="0" fontId="26" fillId="36" borderId="22" applyNumberFormat="0" applyAlignment="0" applyProtection="0"/>
    <xf numFmtId="0" fontId="12" fillId="36" borderId="14" applyNumberFormat="0" applyAlignment="0" applyProtection="0"/>
    <xf numFmtId="0" fontId="5" fillId="24" borderId="21" applyNumberFormat="0" applyFont="0" applyAlignment="0" applyProtection="0"/>
    <xf numFmtId="0" fontId="4" fillId="24" borderId="21" applyNumberFormat="0" applyFont="0" applyAlignment="0" applyProtection="0"/>
    <xf numFmtId="0" fontId="26" fillId="37" borderId="22" applyNumberFormat="0" applyAlignment="0" applyProtection="0"/>
    <xf numFmtId="0" fontId="26" fillId="36" borderId="22" applyNumberFormat="0" applyAlignment="0" applyProtection="0"/>
    <xf numFmtId="0" fontId="4" fillId="24" borderId="21" applyNumberFormat="0" applyFont="0" applyAlignment="0" applyProtection="0"/>
    <xf numFmtId="0" fontId="31" fillId="0" borderId="26" applyNumberFormat="0" applyFill="0" applyAlignment="0" applyProtection="0"/>
    <xf numFmtId="0" fontId="4" fillId="24" borderId="21" applyNumberFormat="0" applyFont="0" applyAlignment="0" applyProtection="0"/>
    <xf numFmtId="0" fontId="12" fillId="36" borderId="14" applyNumberFormat="0" applyAlignment="0" applyProtection="0"/>
    <xf numFmtId="0" fontId="4" fillId="24" borderId="21" applyNumberFormat="0" applyFont="0" applyAlignment="0" applyProtection="0"/>
    <xf numFmtId="0" fontId="19" fillId="27" borderId="14" applyNumberFormat="0" applyAlignment="0" applyProtection="0"/>
    <xf numFmtId="0" fontId="13" fillId="37" borderId="14" applyNumberFormat="0" applyAlignment="0" applyProtection="0"/>
    <xf numFmtId="0" fontId="31" fillId="0" borderId="26" applyNumberFormat="0" applyFill="0" applyAlignment="0" applyProtection="0"/>
    <xf numFmtId="0" fontId="31" fillId="0" borderId="27" applyNumberFormat="0" applyFill="0" applyAlignment="0" applyProtection="0"/>
    <xf numFmtId="0" fontId="5" fillId="24" borderId="21" applyNumberFormat="0" applyFont="0" applyAlignment="0" applyProtection="0"/>
    <xf numFmtId="0" fontId="19" fillId="27" borderId="14" applyNumberFormat="0" applyAlignment="0" applyProtection="0"/>
    <xf numFmtId="0" fontId="19" fillId="21" borderId="14" applyNumberFormat="0" applyAlignment="0" applyProtection="0"/>
    <xf numFmtId="0" fontId="19" fillId="27" borderId="14" applyNumberFormat="0" applyAlignment="0" applyProtection="0"/>
    <xf numFmtId="0" fontId="26" fillId="37" borderId="22" applyNumberFormat="0" applyAlignment="0" applyProtection="0"/>
    <xf numFmtId="0" fontId="26" fillId="36" borderId="22" applyNumberFormat="0" applyAlignment="0" applyProtection="0"/>
    <xf numFmtId="0" fontId="12" fillId="36" borderId="14" applyNumberFormat="0" applyAlignment="0" applyProtection="0"/>
    <xf numFmtId="0" fontId="31" fillId="0" borderId="27" applyNumberFormat="0" applyFill="0" applyAlignment="0" applyProtection="0"/>
    <xf numFmtId="0" fontId="5" fillId="24" borderId="21" applyNumberFormat="0" applyFont="0" applyAlignment="0" applyProtection="0"/>
    <xf numFmtId="0" fontId="26" fillId="36" borderId="22" applyNumberFormat="0" applyAlignment="0" applyProtection="0"/>
    <xf numFmtId="0" fontId="26" fillId="36" borderId="22" applyNumberFormat="0" applyAlignment="0" applyProtection="0"/>
    <xf numFmtId="0" fontId="26" fillId="36" borderId="22" applyNumberFormat="0" applyAlignment="0" applyProtection="0"/>
    <xf numFmtId="0" fontId="26" fillId="37" borderId="22" applyNumberFormat="0" applyAlignment="0" applyProtection="0"/>
    <xf numFmtId="0" fontId="5" fillId="24" borderId="21" applyNumberFormat="0" applyFont="0" applyAlignment="0" applyProtection="0"/>
    <xf numFmtId="0" fontId="4" fillId="24" borderId="21" applyNumberFormat="0" applyFont="0" applyAlignment="0" applyProtection="0"/>
    <xf numFmtId="0" fontId="19" fillId="27" borderId="14" applyNumberFormat="0" applyAlignment="0" applyProtection="0"/>
    <xf numFmtId="0" fontId="19" fillId="21" borderId="14" applyNumberFormat="0" applyAlignment="0" applyProtection="0"/>
    <xf numFmtId="0" fontId="31" fillId="0" borderId="27" applyNumberFormat="0" applyFill="0" applyAlignment="0" applyProtection="0"/>
    <xf numFmtId="0" fontId="31" fillId="0" borderId="27" applyNumberFormat="0" applyFill="0" applyAlignment="0" applyProtection="0"/>
    <xf numFmtId="0" fontId="13" fillId="37" borderId="14" applyNumberFormat="0" applyAlignment="0" applyProtection="0"/>
    <xf numFmtId="0" fontId="13" fillId="37" borderId="14" applyNumberFormat="0" applyAlignment="0" applyProtection="0"/>
    <xf numFmtId="0" fontId="5" fillId="24" borderId="21" applyNumberFormat="0" applyFont="0" applyAlignment="0" applyProtection="0"/>
    <xf numFmtId="0" fontId="26" fillId="36" borderId="22" applyNumberFormat="0" applyAlignment="0" applyProtection="0"/>
    <xf numFmtId="0" fontId="26" fillId="36" borderId="22" applyNumberFormat="0" applyAlignment="0" applyProtection="0"/>
    <xf numFmtId="0" fontId="4" fillId="24" borderId="21" applyNumberFormat="0" applyFont="0" applyAlignment="0" applyProtection="0"/>
    <xf numFmtId="0" fontId="4" fillId="24" borderId="21" applyNumberFormat="0" applyFont="0" applyAlignment="0" applyProtection="0"/>
    <xf numFmtId="0" fontId="19" fillId="21" borderId="14" applyNumberFormat="0" applyAlignment="0" applyProtection="0"/>
    <xf numFmtId="0" fontId="31" fillId="0" borderId="27" applyNumberFormat="0" applyFill="0" applyAlignment="0" applyProtection="0"/>
    <xf numFmtId="0" fontId="31" fillId="0" borderId="26" applyNumberFormat="0" applyFill="0" applyAlignment="0" applyProtection="0"/>
    <xf numFmtId="0" fontId="26" fillId="36" borderId="22" applyNumberFormat="0" applyAlignment="0" applyProtection="0"/>
    <xf numFmtId="0" fontId="26" fillId="37" borderId="22" applyNumberFormat="0" applyAlignment="0" applyProtection="0"/>
    <xf numFmtId="0" fontId="26" fillId="36" borderId="22" applyNumberFormat="0" applyAlignment="0" applyProtection="0"/>
    <xf numFmtId="0" fontId="5" fillId="24" borderId="21" applyNumberFormat="0" applyFont="0" applyAlignment="0" applyProtection="0"/>
    <xf numFmtId="0" fontId="4" fillId="24" borderId="21" applyNumberFormat="0" applyFont="0" applyAlignment="0" applyProtection="0"/>
    <xf numFmtId="0" fontId="4" fillId="24" borderId="21" applyNumberFormat="0" applyFont="0" applyAlignment="0" applyProtection="0"/>
    <xf numFmtId="0" fontId="31" fillId="0" borderId="27" applyNumberFormat="0" applyFill="0" applyAlignment="0" applyProtection="0"/>
    <xf numFmtId="0" fontId="26" fillId="36" borderId="22" applyNumberFormat="0" applyAlignment="0" applyProtection="0"/>
    <xf numFmtId="0" fontId="19" fillId="21" borderId="14" applyNumberFormat="0" applyAlignment="0" applyProtection="0"/>
    <xf numFmtId="0" fontId="19" fillId="21" borderId="14" applyNumberFormat="0" applyAlignment="0" applyProtection="0"/>
    <xf numFmtId="0" fontId="19" fillId="27" borderId="14" applyNumberFormat="0" applyAlignment="0" applyProtection="0"/>
    <xf numFmtId="0" fontId="12" fillId="36" borderId="14" applyNumberFormat="0" applyAlignment="0" applyProtection="0"/>
    <xf numFmtId="0" fontId="13" fillId="37" borderId="14" applyNumberFormat="0" applyAlignment="0" applyProtection="0"/>
    <xf numFmtId="0" fontId="12" fillId="36" borderId="14" applyNumberFormat="0" applyAlignment="0" applyProtection="0"/>
    <xf numFmtId="0" fontId="19" fillId="21" borderId="14" applyNumberFormat="0" applyAlignment="0" applyProtection="0"/>
    <xf numFmtId="0" fontId="13" fillId="37" borderId="14" applyNumberFormat="0" applyAlignment="0" applyProtection="0"/>
    <xf numFmtId="0" fontId="12" fillId="36" borderId="14" applyNumberFormat="0" applyAlignment="0" applyProtection="0"/>
    <xf numFmtId="0" fontId="31" fillId="0" borderId="27" applyNumberFormat="0" applyFill="0" applyAlignment="0" applyProtection="0"/>
    <xf numFmtId="0" fontId="31" fillId="0" borderId="27" applyNumberFormat="0" applyFill="0" applyAlignment="0" applyProtection="0"/>
    <xf numFmtId="0" fontId="5" fillId="24" borderId="21" applyNumberFormat="0" applyFont="0" applyAlignment="0" applyProtection="0"/>
    <xf numFmtId="166" fontId="3" fillId="0" borderId="0" applyFont="0" applyFill="0" applyBorder="0" applyAlignment="0" applyProtection="0"/>
    <xf numFmtId="0" fontId="26" fillId="37" borderId="22" applyNumberFormat="0" applyAlignment="0" applyProtection="0"/>
    <xf numFmtId="0" fontId="4" fillId="24" borderId="21" applyNumberFormat="0" applyFont="0" applyAlignment="0" applyProtection="0"/>
    <xf numFmtId="0" fontId="4" fillId="24" borderId="21" applyNumberFormat="0" applyFont="0" applyAlignment="0" applyProtection="0"/>
    <xf numFmtId="0" fontId="5" fillId="24" borderId="21" applyNumberFormat="0" applyFont="0" applyAlignment="0" applyProtection="0"/>
    <xf numFmtId="0" fontId="12" fillId="36" borderId="14" applyNumberFormat="0" applyAlignment="0" applyProtection="0"/>
    <xf numFmtId="0" fontId="19" fillId="21" borderId="14" applyNumberFormat="0" applyAlignment="0" applyProtection="0"/>
    <xf numFmtId="0" fontId="26" fillId="36" borderId="22" applyNumberFormat="0" applyAlignment="0" applyProtection="0"/>
    <xf numFmtId="0" fontId="12" fillId="36" borderId="14" applyNumberFormat="0" applyAlignment="0" applyProtection="0"/>
    <xf numFmtId="0" fontId="31" fillId="0" borderId="27" applyNumberFormat="0" applyFill="0" applyAlignment="0" applyProtection="0"/>
    <xf numFmtId="0" fontId="26" fillId="37" borderId="22" applyNumberFormat="0" applyAlignment="0" applyProtection="0"/>
    <xf numFmtId="0" fontId="31" fillId="0" borderId="27" applyNumberFormat="0" applyFill="0" applyAlignment="0" applyProtection="0"/>
    <xf numFmtId="0" fontId="13" fillId="37" borderId="14" applyNumberFormat="0" applyAlignment="0" applyProtection="0"/>
    <xf numFmtId="0" fontId="31" fillId="0" borderId="26" applyNumberFormat="0" applyFill="0" applyAlignment="0" applyProtection="0"/>
    <xf numFmtId="0" fontId="19" fillId="27" borderId="14" applyNumberFormat="0" applyAlignment="0" applyProtection="0"/>
    <xf numFmtId="0" fontId="12" fillId="36" borderId="14" applyNumberFormat="0" applyAlignment="0" applyProtection="0"/>
    <xf numFmtId="0" fontId="13" fillId="37" borderId="14" applyNumberFormat="0" applyAlignment="0" applyProtection="0"/>
    <xf numFmtId="0" fontId="12" fillId="36" borderId="14" applyNumberFormat="0" applyAlignment="0" applyProtection="0"/>
    <xf numFmtId="0" fontId="5" fillId="24" borderId="21" applyNumberFormat="0" applyFont="0" applyAlignment="0" applyProtection="0"/>
    <xf numFmtId="0" fontId="5" fillId="24" borderId="21" applyNumberFormat="0" applyFont="0" applyAlignment="0" applyProtection="0"/>
    <xf numFmtId="0" fontId="26" fillId="36" borderId="22" applyNumberFormat="0" applyAlignment="0" applyProtection="0"/>
    <xf numFmtId="0" fontId="26" fillId="36" borderId="22" applyNumberFormat="0" applyAlignment="0" applyProtection="0"/>
    <xf numFmtId="0" fontId="4" fillId="24" borderId="21" applyNumberFormat="0" applyFont="0" applyAlignment="0" applyProtection="0"/>
    <xf numFmtId="0" fontId="26" fillId="36" borderId="22" applyNumberFormat="0" applyAlignment="0" applyProtection="0"/>
    <xf numFmtId="0" fontId="4" fillId="24" borderId="21" applyNumberFormat="0" applyFont="0" applyAlignment="0" applyProtection="0"/>
    <xf numFmtId="0" fontId="12" fillId="36" borderId="14" applyNumberFormat="0" applyAlignment="0" applyProtection="0"/>
    <xf numFmtId="0" fontId="4" fillId="24" borderId="21" applyNumberFormat="0" applyFont="0" applyAlignment="0" applyProtection="0"/>
    <xf numFmtId="0" fontId="13" fillId="37" borderId="14" applyNumberFormat="0" applyAlignment="0" applyProtection="0"/>
    <xf numFmtId="0" fontId="31" fillId="0" borderId="27" applyNumberFormat="0" applyFill="0" applyAlignment="0" applyProtection="0"/>
    <xf numFmtId="0" fontId="19" fillId="27" borderId="14" applyNumberFormat="0" applyAlignment="0" applyProtection="0"/>
    <xf numFmtId="0" fontId="26" fillId="36" borderId="22" applyNumberFormat="0" applyAlignment="0" applyProtection="0"/>
    <xf numFmtId="0" fontId="26" fillId="36" borderId="22" applyNumberFormat="0" applyAlignment="0" applyProtection="0"/>
    <xf numFmtId="0" fontId="26" fillId="36" borderId="22" applyNumberFormat="0" applyAlignment="0" applyProtection="0"/>
    <xf numFmtId="0" fontId="26" fillId="37" borderId="22" applyNumberFormat="0" applyAlignment="0" applyProtection="0"/>
    <xf numFmtId="0" fontId="5" fillId="24" borderId="21" applyNumberFormat="0" applyFont="0" applyAlignment="0" applyProtection="0"/>
    <xf numFmtId="0" fontId="4" fillId="24" borderId="21" applyNumberFormat="0" applyFont="0" applyAlignment="0" applyProtection="0"/>
    <xf numFmtId="0" fontId="19" fillId="27" borderId="14" applyNumberFormat="0" applyAlignment="0" applyProtection="0"/>
    <xf numFmtId="0" fontId="19" fillId="21" borderId="14" applyNumberFormat="0" applyAlignment="0" applyProtection="0"/>
    <xf numFmtId="0" fontId="13" fillId="37" borderId="14" applyNumberFormat="0" applyAlignment="0" applyProtection="0"/>
    <xf numFmtId="0" fontId="5" fillId="24" borderId="21" applyNumberFormat="0" applyFont="0" applyAlignment="0" applyProtection="0"/>
    <xf numFmtId="0" fontId="26" fillId="36" borderId="22" applyNumberFormat="0" applyAlignment="0" applyProtection="0"/>
    <xf numFmtId="0" fontId="26" fillId="36" borderId="22" applyNumberFormat="0" applyAlignment="0" applyProtection="0"/>
    <xf numFmtId="0" fontId="4" fillId="24" borderId="21" applyNumberFormat="0" applyFont="0" applyAlignment="0" applyProtection="0"/>
    <xf numFmtId="0" fontId="31" fillId="0" borderId="27" applyNumberFormat="0" applyFill="0" applyAlignment="0" applyProtection="0"/>
    <xf numFmtId="0" fontId="26" fillId="36" borderId="22" applyNumberFormat="0" applyAlignment="0" applyProtection="0"/>
    <xf numFmtId="0" fontId="4" fillId="24" borderId="21" applyNumberFormat="0" applyFont="0" applyAlignment="0" applyProtection="0"/>
    <xf numFmtId="0" fontId="13" fillId="37" borderId="14" applyNumberFormat="0" applyAlignment="0" applyProtection="0"/>
    <xf numFmtId="0" fontId="13" fillId="37" borderId="14" applyNumberFormat="0" applyAlignment="0" applyProtection="0"/>
    <xf numFmtId="0" fontId="4" fillId="24" borderId="21" applyNumberFormat="0" applyFont="0" applyAlignment="0" applyProtection="0"/>
    <xf numFmtId="0" fontId="26" fillId="36" borderId="22" applyNumberFormat="0" applyAlignment="0" applyProtection="0"/>
    <xf numFmtId="0" fontId="31" fillId="0" borderId="27" applyNumberFormat="0" applyFill="0" applyAlignment="0" applyProtection="0"/>
    <xf numFmtId="0" fontId="4" fillId="24" borderId="21" applyNumberFormat="0" applyFont="0" applyAlignment="0" applyProtection="0"/>
    <xf numFmtId="0" fontId="4" fillId="24" borderId="21" applyNumberFormat="0" applyFont="0" applyAlignment="0" applyProtection="0"/>
    <xf numFmtId="0" fontId="26" fillId="36" borderId="22" applyNumberFormat="0" applyAlignment="0" applyProtection="0"/>
    <xf numFmtId="0" fontId="26" fillId="36" borderId="22" applyNumberFormat="0" applyAlignment="0" applyProtection="0"/>
    <xf numFmtId="0" fontId="5" fillId="24" borderId="21" applyNumberFormat="0" applyFont="0" applyAlignment="0" applyProtection="0"/>
    <xf numFmtId="0" fontId="13" fillId="37" borderId="14" applyNumberFormat="0" applyAlignment="0" applyProtection="0"/>
    <xf numFmtId="0" fontId="19" fillId="21" borderId="14" applyNumberFormat="0" applyAlignment="0" applyProtection="0"/>
    <xf numFmtId="0" fontId="19" fillId="27" borderId="14" applyNumberFormat="0" applyAlignment="0" applyProtection="0"/>
    <xf numFmtId="0" fontId="4" fillId="24" borderId="21" applyNumberFormat="0" applyFont="0" applyAlignment="0" applyProtection="0"/>
    <xf numFmtId="0" fontId="5" fillId="24" borderId="21" applyNumberFormat="0" applyFont="0" applyAlignment="0" applyProtection="0"/>
    <xf numFmtId="0" fontId="26" fillId="37" borderId="22" applyNumberFormat="0" applyAlignment="0" applyProtection="0"/>
    <xf numFmtId="0" fontId="26" fillId="36" borderId="22" applyNumberFormat="0" applyAlignment="0" applyProtection="0"/>
    <xf numFmtId="0" fontId="26" fillId="36" borderId="22" applyNumberFormat="0" applyAlignment="0" applyProtection="0"/>
    <xf numFmtId="0" fontId="26" fillId="36" borderId="22" applyNumberFormat="0" applyAlignment="0" applyProtection="0"/>
    <xf numFmtId="0" fontId="5" fillId="24" borderId="21" applyNumberFormat="0" applyFont="0" applyAlignment="0" applyProtection="0"/>
    <xf numFmtId="0" fontId="19" fillId="27" borderId="14" applyNumberFormat="0" applyAlignment="0" applyProtection="0"/>
    <xf numFmtId="0" fontId="19" fillId="27" borderId="14" applyNumberFormat="0" applyAlignment="0" applyProtection="0"/>
    <xf numFmtId="0" fontId="31" fillId="0" borderId="27" applyNumberFormat="0" applyFill="0" applyAlignment="0" applyProtection="0"/>
    <xf numFmtId="0" fontId="31" fillId="0" borderId="26" applyNumberFormat="0" applyFill="0" applyAlignment="0" applyProtection="0"/>
    <xf numFmtId="0" fontId="13" fillId="37" borderId="14" applyNumberFormat="0" applyAlignment="0" applyProtection="0"/>
    <xf numFmtId="0" fontId="19" fillId="27" borderId="14" applyNumberFormat="0" applyAlignment="0" applyProtection="0"/>
    <xf numFmtId="0" fontId="4" fillId="24" borderId="21" applyNumberFormat="0" applyFont="0" applyAlignment="0" applyProtection="0"/>
    <xf numFmtId="0" fontId="12" fillId="36" borderId="14" applyNumberFormat="0" applyAlignment="0" applyProtection="0"/>
    <xf numFmtId="0" fontId="4" fillId="24" borderId="21" applyNumberFormat="0" applyFont="0" applyAlignment="0" applyProtection="0"/>
    <xf numFmtId="0" fontId="26" fillId="36" borderId="22" applyNumberFormat="0" applyAlignment="0" applyProtection="0"/>
    <xf numFmtId="0" fontId="4" fillId="24" borderId="21" applyNumberFormat="0" applyFont="0" applyAlignment="0" applyProtection="0"/>
    <xf numFmtId="0" fontId="5" fillId="24" borderId="21" applyNumberFormat="0" applyFont="0" applyAlignment="0" applyProtection="0"/>
    <xf numFmtId="0" fontId="26" fillId="36" borderId="22" applyNumberFormat="0" applyAlignment="0" applyProtection="0"/>
    <xf numFmtId="0" fontId="26" fillId="36" borderId="22" applyNumberFormat="0" applyAlignment="0" applyProtection="0"/>
    <xf numFmtId="0" fontId="5" fillId="24" borderId="21" applyNumberFormat="0" applyFont="0" applyAlignment="0" applyProtection="0"/>
    <xf numFmtId="0" fontId="31" fillId="0" borderId="26" applyNumberFormat="0" applyFill="0" applyAlignment="0" applyProtection="0"/>
    <xf numFmtId="0" fontId="5" fillId="24" borderId="21" applyNumberFormat="0" applyFont="0" applyAlignment="0" applyProtection="0"/>
    <xf numFmtId="0" fontId="26" fillId="37" borderId="22" applyNumberFormat="0" applyAlignment="0" applyProtection="0"/>
    <xf numFmtId="0" fontId="4" fillId="24" borderId="21" applyNumberFormat="0" applyFont="0" applyAlignment="0" applyProtection="0"/>
    <xf numFmtId="0" fontId="4" fillId="24" borderId="21" applyNumberFormat="0" applyFont="0" applyAlignment="0" applyProtection="0"/>
    <xf numFmtId="0" fontId="5" fillId="24" borderId="21" applyNumberFormat="0" applyFont="0" applyAlignment="0" applyProtection="0"/>
    <xf numFmtId="0" fontId="19" fillId="27" borderId="14" applyNumberFormat="0" applyAlignment="0" applyProtection="0"/>
    <xf numFmtId="0" fontId="31" fillId="0" borderId="26" applyNumberFormat="0" applyFill="0" applyAlignment="0" applyProtection="0"/>
    <xf numFmtId="0" fontId="19" fillId="21" borderId="14" applyNumberFormat="0" applyAlignment="0" applyProtection="0"/>
    <xf numFmtId="0" fontId="12" fillId="36" borderId="14" applyNumberFormat="0" applyAlignment="0" applyProtection="0"/>
    <xf numFmtId="0" fontId="13" fillId="37" borderId="14" applyNumberFormat="0" applyAlignment="0" applyProtection="0"/>
    <xf numFmtId="0" fontId="12" fillId="36" borderId="14" applyNumberFormat="0" applyAlignment="0" applyProtection="0"/>
    <xf numFmtId="0" fontId="19" fillId="27" borderId="14" applyNumberFormat="0" applyAlignment="0" applyProtection="0"/>
    <xf numFmtId="0" fontId="31" fillId="0" borderId="26" applyNumberFormat="0" applyFill="0" applyAlignment="0" applyProtection="0"/>
    <xf numFmtId="0" fontId="13" fillId="37" borderId="14" applyNumberFormat="0" applyAlignment="0" applyProtection="0"/>
    <xf numFmtId="0" fontId="31" fillId="0" borderId="27" applyNumberFormat="0" applyFill="0" applyAlignment="0" applyProtection="0"/>
    <xf numFmtId="0" fontId="26" fillId="37" borderId="22" applyNumberFormat="0" applyAlignment="0" applyProtection="0"/>
    <xf numFmtId="0" fontId="31" fillId="0" borderId="27" applyNumberFormat="0" applyFill="0" applyAlignment="0" applyProtection="0"/>
    <xf numFmtId="0" fontId="12" fillId="36" borderId="14" applyNumberFormat="0" applyAlignment="0" applyProtection="0"/>
    <xf numFmtId="0" fontId="26" fillId="36" borderId="22" applyNumberFormat="0" applyAlignment="0" applyProtection="0"/>
    <xf numFmtId="0" fontId="19" fillId="21" borderId="14" applyNumberFormat="0" applyAlignment="0" applyProtection="0"/>
    <xf numFmtId="0" fontId="12" fillId="36" borderId="14" applyNumberFormat="0" applyAlignment="0" applyProtection="0"/>
    <xf numFmtId="0" fontId="5" fillId="24" borderId="21" applyNumberFormat="0" applyFont="0" applyAlignment="0" applyProtection="0"/>
    <xf numFmtId="0" fontId="4" fillId="24" borderId="21" applyNumberFormat="0" applyFont="0" applyAlignment="0" applyProtection="0"/>
    <xf numFmtId="0" fontId="4" fillId="24" borderId="21" applyNumberFormat="0" applyFont="0" applyAlignment="0" applyProtection="0"/>
    <xf numFmtId="0" fontId="5" fillId="24" borderId="21" applyNumberFormat="0" applyFont="0" applyAlignment="0" applyProtection="0"/>
    <xf numFmtId="0" fontId="19" fillId="27" borderId="14" applyNumberFormat="0" applyAlignment="0" applyProtection="0"/>
    <xf numFmtId="0" fontId="26" fillId="37" borderId="22" applyNumberFormat="0" applyAlignment="0" applyProtection="0"/>
    <xf numFmtId="0" fontId="5" fillId="24" borderId="21" applyNumberFormat="0" applyFont="0" applyAlignment="0" applyProtection="0"/>
    <xf numFmtId="0" fontId="31" fillId="0" borderId="27" applyNumberFormat="0" applyFill="0" applyAlignment="0" applyProtection="0"/>
    <xf numFmtId="0" fontId="31" fillId="0" borderId="27" applyNumberFormat="0" applyFill="0" applyAlignment="0" applyProtection="0"/>
    <xf numFmtId="0" fontId="12" fillId="36" borderId="14" applyNumberFormat="0" applyAlignment="0" applyProtection="0"/>
    <xf numFmtId="0" fontId="13" fillId="37" borderId="14" applyNumberFormat="0" applyAlignment="0" applyProtection="0"/>
    <xf numFmtId="0" fontId="19" fillId="21" borderId="14" applyNumberFormat="0" applyAlignment="0" applyProtection="0"/>
    <xf numFmtId="0" fontId="12" fillId="36" borderId="14" applyNumberFormat="0" applyAlignment="0" applyProtection="0"/>
    <xf numFmtId="0" fontId="13" fillId="37" borderId="14" applyNumberFormat="0" applyAlignment="0" applyProtection="0"/>
    <xf numFmtId="0" fontId="12" fillId="36" borderId="14" applyNumberFormat="0" applyAlignment="0" applyProtection="0"/>
    <xf numFmtId="0" fontId="19" fillId="27" borderId="14" applyNumberFormat="0" applyAlignment="0" applyProtection="0"/>
    <xf numFmtId="0" fontId="19" fillId="21" borderId="14" applyNumberFormat="0" applyAlignment="0" applyProtection="0"/>
    <xf numFmtId="0" fontId="19" fillId="21" borderId="14" applyNumberFormat="0" applyAlignment="0" applyProtection="0"/>
    <xf numFmtId="0" fontId="26" fillId="36" borderId="22" applyNumberFormat="0" applyAlignment="0" applyProtection="0"/>
    <xf numFmtId="0" fontId="31" fillId="0" borderId="27" applyNumberFormat="0" applyFill="0" applyAlignment="0" applyProtection="0"/>
    <xf numFmtId="0" fontId="4" fillId="24" borderId="21" applyNumberFormat="0" applyFont="0" applyAlignment="0" applyProtection="0"/>
    <xf numFmtId="0" fontId="4" fillId="24" borderId="21" applyNumberFormat="0" applyFont="0" applyAlignment="0" applyProtection="0"/>
    <xf numFmtId="0" fontId="5" fillId="24" borderId="21" applyNumberFormat="0" applyFont="0" applyAlignment="0" applyProtection="0"/>
    <xf numFmtId="0" fontId="26" fillId="36" borderId="22" applyNumberFormat="0" applyAlignment="0" applyProtection="0"/>
    <xf numFmtId="0" fontId="26" fillId="37" borderId="22" applyNumberFormat="0" applyAlignment="0" applyProtection="0"/>
    <xf numFmtId="0" fontId="26" fillId="36" borderId="22" applyNumberFormat="0" applyAlignment="0" applyProtection="0"/>
    <xf numFmtId="0" fontId="31" fillId="0" borderId="26" applyNumberFormat="0" applyFill="0" applyAlignment="0" applyProtection="0"/>
    <xf numFmtId="0" fontId="31" fillId="0" borderId="27" applyNumberFormat="0" applyFill="0" applyAlignment="0" applyProtection="0"/>
    <xf numFmtId="0" fontId="19" fillId="21" borderId="14" applyNumberFormat="0" applyAlignment="0" applyProtection="0"/>
    <xf numFmtId="0" fontId="4" fillId="24" borderId="21" applyNumberFormat="0" applyFont="0" applyAlignment="0" applyProtection="0"/>
    <xf numFmtId="0" fontId="4" fillId="24" borderId="21" applyNumberFormat="0" applyFont="0" applyAlignment="0" applyProtection="0"/>
    <xf numFmtId="0" fontId="26" fillId="36" borderId="22" applyNumberFormat="0" applyAlignment="0" applyProtection="0"/>
    <xf numFmtId="0" fontId="26" fillId="36" borderId="22" applyNumberFormat="0" applyAlignment="0" applyProtection="0"/>
    <xf numFmtId="0" fontId="5" fillId="24" borderId="21" applyNumberFormat="0" applyFont="0" applyAlignment="0" applyProtection="0"/>
    <xf numFmtId="0" fontId="13" fillId="37" borderId="14" applyNumberFormat="0" applyAlignment="0" applyProtection="0"/>
    <xf numFmtId="0" fontId="13" fillId="37" borderId="14" applyNumberFormat="0" applyAlignment="0" applyProtection="0"/>
    <xf numFmtId="0" fontId="31" fillId="0" borderId="27" applyNumberFormat="0" applyFill="0" applyAlignment="0" applyProtection="0"/>
    <xf numFmtId="0" fontId="31" fillId="0" borderId="27" applyNumberFormat="0" applyFill="0" applyAlignment="0" applyProtection="0"/>
    <xf numFmtId="0" fontId="19" fillId="21" borderId="14" applyNumberFormat="0" applyAlignment="0" applyProtection="0"/>
    <xf numFmtId="0" fontId="19" fillId="27" borderId="14" applyNumberFormat="0" applyAlignment="0" applyProtection="0"/>
    <xf numFmtId="0" fontId="4" fillId="24" borderId="21" applyNumberFormat="0" applyFont="0" applyAlignment="0" applyProtection="0"/>
    <xf numFmtId="0" fontId="5" fillId="24" borderId="21" applyNumberFormat="0" applyFont="0" applyAlignment="0" applyProtection="0"/>
    <xf numFmtId="0" fontId="26" fillId="37" borderId="22" applyNumberFormat="0" applyAlignment="0" applyProtection="0"/>
    <xf numFmtId="0" fontId="26" fillId="36" borderId="22" applyNumberFormat="0" applyAlignment="0" applyProtection="0"/>
    <xf numFmtId="0" fontId="26" fillId="36" borderId="22" applyNumberFormat="0" applyAlignment="0" applyProtection="0"/>
    <xf numFmtId="0" fontId="26" fillId="36" borderId="22" applyNumberFormat="0" applyAlignment="0" applyProtection="0"/>
    <xf numFmtId="0" fontId="5" fillId="24" borderId="21" applyNumberFormat="0" applyFont="0" applyAlignment="0" applyProtection="0"/>
    <xf numFmtId="0" fontId="31" fillId="0" borderId="27" applyNumberFormat="0" applyFill="0" applyAlignment="0" applyProtection="0"/>
    <xf numFmtId="0" fontId="12" fillId="36" borderId="14" applyNumberFormat="0" applyAlignment="0" applyProtection="0"/>
    <xf numFmtId="0" fontId="26" fillId="36" borderId="22" applyNumberFormat="0" applyAlignment="0" applyProtection="0"/>
    <xf numFmtId="0" fontId="26" fillId="37" borderId="22" applyNumberFormat="0" applyAlignment="0" applyProtection="0"/>
    <xf numFmtId="0" fontId="19" fillId="27" borderId="14" applyNumberFormat="0" applyAlignment="0" applyProtection="0"/>
    <xf numFmtId="0" fontId="19" fillId="21" borderId="14" applyNumberFormat="0" applyAlignment="0" applyProtection="0"/>
    <xf numFmtId="0" fontId="19" fillId="27" borderId="14" applyNumberFormat="0" applyAlignment="0" applyProtection="0"/>
    <xf numFmtId="0" fontId="5" fillId="24" borderId="21" applyNumberFormat="0" applyFont="0" applyAlignment="0" applyProtection="0"/>
    <xf numFmtId="0" fontId="31" fillId="0" borderId="27" applyNumberFormat="0" applyFill="0" applyAlignment="0" applyProtection="0"/>
    <xf numFmtId="0" fontId="31" fillId="0" borderId="26" applyNumberFormat="0" applyFill="0" applyAlignment="0" applyProtection="0"/>
    <xf numFmtId="0" fontId="13" fillId="37" borderId="14" applyNumberFormat="0" applyAlignment="0" applyProtection="0"/>
    <xf numFmtId="0" fontId="19" fillId="27" borderId="14" applyNumberFormat="0" applyAlignment="0" applyProtection="0"/>
    <xf numFmtId="0" fontId="4" fillId="24" borderId="21" applyNumberFormat="0" applyFont="0" applyAlignment="0" applyProtection="0"/>
    <xf numFmtId="0" fontId="12" fillId="36" borderId="14" applyNumberFormat="0" applyAlignment="0" applyProtection="0"/>
    <xf numFmtId="0" fontId="4" fillId="24" borderId="21" applyNumberFormat="0" applyFont="0" applyAlignment="0" applyProtection="0"/>
    <xf numFmtId="0" fontId="31" fillId="0" borderId="26" applyNumberFormat="0" applyFill="0" applyAlignment="0" applyProtection="0"/>
    <xf numFmtId="0" fontId="4" fillId="24" borderId="21" applyNumberFormat="0" applyFont="0" applyAlignment="0" applyProtection="0"/>
    <xf numFmtId="0" fontId="26" fillId="36" borderId="22" applyNumberFormat="0" applyAlignment="0" applyProtection="0"/>
    <xf numFmtId="0" fontId="26" fillId="37" borderId="22" applyNumberFormat="0" applyAlignment="0" applyProtection="0"/>
    <xf numFmtId="0" fontId="4" fillId="24" borderId="21" applyNumberFormat="0" applyFont="0" applyAlignment="0" applyProtection="0"/>
    <xf numFmtId="0" fontId="5" fillId="24" borderId="21" applyNumberFormat="0" applyFont="0" applyAlignment="0" applyProtection="0"/>
    <xf numFmtId="0" fontId="12" fillId="36" borderId="14" applyNumberFormat="0" applyAlignment="0" applyProtection="0"/>
    <xf numFmtId="0" fontId="26" fillId="36" borderId="22" applyNumberFormat="0" applyAlignment="0" applyProtection="0"/>
    <xf numFmtId="0" fontId="5" fillId="24" borderId="21" applyNumberFormat="0" applyFont="0" applyAlignment="0" applyProtection="0"/>
    <xf numFmtId="0" fontId="4" fillId="24" borderId="21" applyNumberFormat="0" applyFont="0" applyAlignment="0" applyProtection="0"/>
    <xf numFmtId="0" fontId="4" fillId="24" borderId="21" applyNumberFormat="0" applyFont="0" applyAlignment="0" applyProtection="0"/>
    <xf numFmtId="0" fontId="26" fillId="36" borderId="22" applyNumberFormat="0" applyAlignment="0" applyProtection="0"/>
    <xf numFmtId="0" fontId="5" fillId="24" borderId="21" applyNumberFormat="0" applyFont="0" applyAlignment="0" applyProtection="0"/>
    <xf numFmtId="0" fontId="4" fillId="24" borderId="21" applyNumberFormat="0" applyFont="0" applyAlignment="0" applyProtection="0"/>
    <xf numFmtId="0" fontId="4" fillId="24" borderId="21" applyNumberFormat="0" applyFont="0" applyAlignment="0" applyProtection="0"/>
    <xf numFmtId="0" fontId="26" fillId="36" borderId="22" applyNumberFormat="0" applyAlignment="0" applyProtection="0"/>
    <xf numFmtId="0" fontId="19" fillId="27" borderId="14" applyNumberFormat="0" applyAlignment="0" applyProtection="0"/>
    <xf numFmtId="0" fontId="31" fillId="0" borderId="27" applyNumberFormat="0" applyFill="0" applyAlignment="0" applyProtection="0"/>
    <xf numFmtId="0" fontId="31" fillId="0" borderId="26" applyNumberFormat="0" applyFill="0" applyAlignment="0" applyProtection="0"/>
    <xf numFmtId="0" fontId="19" fillId="27" borderId="14" applyNumberFormat="0" applyAlignment="0" applyProtection="0"/>
    <xf numFmtId="0" fontId="26" fillId="36" borderId="22" applyNumberFormat="0" applyAlignment="0" applyProtection="0"/>
    <xf numFmtId="0" fontId="26" fillId="37" borderId="22" applyNumberFormat="0" applyAlignment="0" applyProtection="0"/>
    <xf numFmtId="0" fontId="26" fillId="37" borderId="22" applyNumberFormat="0" applyAlignment="0" applyProtection="0"/>
    <xf numFmtId="0" fontId="26" fillId="36" borderId="22" applyNumberFormat="0" applyAlignment="0" applyProtection="0"/>
    <xf numFmtId="0" fontId="4" fillId="24" borderId="21" applyNumberFormat="0" applyFont="0" applyAlignment="0" applyProtection="0"/>
    <xf numFmtId="0" fontId="26" fillId="37" borderId="22" applyNumberFormat="0" applyAlignment="0" applyProtection="0"/>
    <xf numFmtId="0" fontId="26" fillId="36" borderId="22" applyNumberFormat="0" applyAlignment="0" applyProtection="0"/>
    <xf numFmtId="0" fontId="12" fillId="36" borderId="14" applyNumberFormat="0" applyAlignment="0" applyProtection="0"/>
    <xf numFmtId="0" fontId="13" fillId="37" borderId="14" applyNumberFormat="0" applyAlignment="0" applyProtection="0"/>
    <xf numFmtId="0" fontId="12" fillId="36" borderId="14" applyNumberFormat="0" applyAlignment="0" applyProtection="0"/>
    <xf numFmtId="0" fontId="19" fillId="21" borderId="14" applyNumberFormat="0" applyAlignment="0" applyProtection="0"/>
    <xf numFmtId="0" fontId="26" fillId="36" borderId="22" applyNumberFormat="0" applyAlignment="0" applyProtection="0"/>
    <xf numFmtId="0" fontId="26" fillId="37" borderId="22" applyNumberFormat="0" applyAlignment="0" applyProtection="0"/>
    <xf numFmtId="0" fontId="4" fillId="24" borderId="21" applyNumberFormat="0" applyFont="0" applyAlignment="0" applyProtection="0"/>
    <xf numFmtId="0" fontId="19" fillId="21" borderId="14" applyNumberFormat="0" applyAlignment="0" applyProtection="0"/>
    <xf numFmtId="0" fontId="26" fillId="36" borderId="22" applyNumberFormat="0" applyAlignment="0" applyProtection="0"/>
    <xf numFmtId="0" fontId="13" fillId="37" borderId="14" applyNumberFormat="0" applyAlignment="0" applyProtection="0"/>
    <xf numFmtId="0" fontId="12" fillId="36" borderId="14" applyNumberFormat="0" applyAlignment="0" applyProtection="0"/>
    <xf numFmtId="0" fontId="19" fillId="21" borderId="14" applyNumberFormat="0" applyAlignment="0" applyProtection="0"/>
    <xf numFmtId="0" fontId="26" fillId="36" borderId="22" applyNumberFormat="0" applyAlignment="0" applyProtection="0"/>
    <xf numFmtId="0" fontId="4" fillId="24" borderId="21" applyNumberFormat="0" applyFont="0" applyAlignment="0" applyProtection="0"/>
    <xf numFmtId="0" fontId="26" fillId="37" borderId="22" applyNumberFormat="0" applyAlignment="0" applyProtection="0"/>
    <xf numFmtId="0" fontId="19" fillId="27" borderId="14" applyNumberFormat="0" applyAlignment="0" applyProtection="0"/>
    <xf numFmtId="0" fontId="19" fillId="21" borderId="14" applyNumberFormat="0" applyAlignment="0" applyProtection="0"/>
    <xf numFmtId="0" fontId="4" fillId="24" borderId="21" applyNumberFormat="0" applyFont="0" applyAlignment="0" applyProtection="0"/>
    <xf numFmtId="0" fontId="4" fillId="24" borderId="21" applyNumberFormat="0" applyFont="0" applyAlignment="0" applyProtection="0"/>
    <xf numFmtId="0" fontId="31" fillId="0" borderId="26" applyNumberFormat="0" applyFill="0" applyAlignment="0" applyProtection="0"/>
    <xf numFmtId="0" fontId="31" fillId="0" borderId="27" applyNumberFormat="0" applyFill="0" applyAlignment="0" applyProtection="0"/>
    <xf numFmtId="0" fontId="13" fillId="37" borderId="14" applyNumberFormat="0" applyAlignment="0" applyProtection="0"/>
    <xf numFmtId="0" fontId="31" fillId="0" borderId="27" applyNumberFormat="0" applyFill="0" applyAlignment="0" applyProtection="0"/>
    <xf numFmtId="0" fontId="13" fillId="37" borderId="14" applyNumberFormat="0" applyAlignment="0" applyProtection="0"/>
    <xf numFmtId="0" fontId="19" fillId="21" borderId="14" applyNumberFormat="0" applyAlignment="0" applyProtection="0"/>
    <xf numFmtId="0" fontId="26" fillId="36" borderId="22" applyNumberFormat="0" applyAlignment="0" applyProtection="0"/>
    <xf numFmtId="0" fontId="26" fillId="37" borderId="22" applyNumberFormat="0" applyAlignment="0" applyProtection="0"/>
    <xf numFmtId="0" fontId="4" fillId="24" borderId="21" applyNumberFormat="0" applyFont="0" applyAlignment="0" applyProtection="0"/>
    <xf numFmtId="0" fontId="4" fillId="24" borderId="21" applyNumberFormat="0" applyFont="0" applyAlignment="0" applyProtection="0"/>
    <xf numFmtId="0" fontId="13" fillId="37" borderId="14" applyNumberFormat="0" applyAlignment="0" applyProtection="0"/>
    <xf numFmtId="0" fontId="19" fillId="21" borderId="14" applyNumberFormat="0" applyAlignment="0" applyProtection="0"/>
    <xf numFmtId="0" fontId="19" fillId="27" borderId="14" applyNumberFormat="0" applyAlignment="0" applyProtection="0"/>
    <xf numFmtId="0" fontId="26" fillId="36" borderId="22" applyNumberFormat="0" applyAlignment="0" applyProtection="0"/>
    <xf numFmtId="0" fontId="13" fillId="37" borderId="14" applyNumberFormat="0" applyAlignment="0" applyProtection="0"/>
    <xf numFmtId="0" fontId="5" fillId="24" borderId="21" applyNumberFormat="0" applyFont="0" applyAlignment="0" applyProtection="0"/>
    <xf numFmtId="0" fontId="26" fillId="37" borderId="22" applyNumberFormat="0" applyAlignment="0" applyProtection="0"/>
    <xf numFmtId="0" fontId="19" fillId="21" borderId="14" applyNumberFormat="0" applyAlignment="0" applyProtection="0"/>
    <xf numFmtId="0" fontId="19" fillId="21" borderId="14" applyNumberFormat="0" applyAlignment="0" applyProtection="0"/>
    <xf numFmtId="0" fontId="5" fillId="24" borderId="21" applyNumberFormat="0" applyFont="0" applyAlignment="0" applyProtection="0"/>
    <xf numFmtId="0" fontId="19" fillId="21" borderId="14" applyNumberFormat="0" applyAlignment="0" applyProtection="0"/>
    <xf numFmtId="0" fontId="19" fillId="27" borderId="14" applyNumberFormat="0" applyAlignment="0" applyProtection="0"/>
    <xf numFmtId="0" fontId="19" fillId="21" borderId="14" applyNumberFormat="0" applyAlignment="0" applyProtection="0"/>
    <xf numFmtId="0" fontId="19" fillId="27" borderId="14" applyNumberFormat="0" applyAlignment="0" applyProtection="0"/>
    <xf numFmtId="0" fontId="12" fillId="36" borderId="14" applyNumberFormat="0" applyAlignment="0" applyProtection="0"/>
    <xf numFmtId="0" fontId="13" fillId="37" borderId="14" applyNumberFormat="0" applyAlignment="0" applyProtection="0"/>
    <xf numFmtId="0" fontId="19" fillId="21" borderId="14" applyNumberFormat="0" applyAlignment="0" applyProtection="0"/>
    <xf numFmtId="0" fontId="19" fillId="27" borderId="14" applyNumberFormat="0" applyAlignment="0" applyProtection="0"/>
    <xf numFmtId="0" fontId="19" fillId="21" borderId="14" applyNumberFormat="0" applyAlignment="0" applyProtection="0"/>
    <xf numFmtId="0" fontId="4" fillId="24" borderId="21" applyNumberFormat="0" applyFont="0" applyAlignment="0" applyProtection="0"/>
    <xf numFmtId="0" fontId="12" fillId="36" borderId="14" applyNumberFormat="0" applyAlignment="0" applyProtection="0"/>
    <xf numFmtId="0" fontId="5" fillId="24" borderId="21" applyNumberFormat="0" applyFont="0" applyAlignment="0" applyProtection="0"/>
    <xf numFmtId="0" fontId="31" fillId="0" borderId="26" applyNumberFormat="0" applyFill="0" applyAlignment="0" applyProtection="0"/>
    <xf numFmtId="0" fontId="26" fillId="36" borderId="22" applyNumberFormat="0" applyAlignment="0" applyProtection="0"/>
    <xf numFmtId="0" fontId="12" fillId="36" borderId="14" applyNumberFormat="0" applyAlignment="0" applyProtection="0"/>
    <xf numFmtId="0" fontId="12" fillId="36" borderId="14" applyNumberFormat="0" applyAlignment="0" applyProtection="0"/>
    <xf numFmtId="0" fontId="12" fillId="36" borderId="14" applyNumberFormat="0" applyAlignment="0" applyProtection="0"/>
    <xf numFmtId="0" fontId="26" fillId="36" borderId="22" applyNumberFormat="0" applyAlignment="0" applyProtection="0"/>
    <xf numFmtId="0" fontId="26" fillId="36" borderId="22" applyNumberFormat="0" applyAlignment="0" applyProtection="0"/>
    <xf numFmtId="0" fontId="26" fillId="36" borderId="22" applyNumberFormat="0" applyAlignment="0" applyProtection="0"/>
    <xf numFmtId="0" fontId="4" fillId="24" borderId="21" applyNumberFormat="0" applyFont="0" applyAlignment="0" applyProtection="0"/>
    <xf numFmtId="0" fontId="4" fillId="24" borderId="21" applyNumberFormat="0" applyFont="0" applyAlignment="0" applyProtection="0"/>
    <xf numFmtId="0" fontId="12" fillId="36" borderId="14" applyNumberFormat="0" applyAlignment="0" applyProtection="0"/>
    <xf numFmtId="0" fontId="13" fillId="37" borderId="14" applyNumberFormat="0" applyAlignment="0" applyProtection="0"/>
    <xf numFmtId="0" fontId="26" fillId="36" borderId="22" applyNumberFormat="0" applyAlignment="0" applyProtection="0"/>
    <xf numFmtId="0" fontId="13" fillId="37" borderId="14" applyNumberFormat="0" applyAlignment="0" applyProtection="0"/>
    <xf numFmtId="0" fontId="19" fillId="21" borderId="14" applyNumberFormat="0" applyAlignment="0" applyProtection="0"/>
    <xf numFmtId="0" fontId="19" fillId="27" borderId="14" applyNumberFormat="0" applyAlignment="0" applyProtection="0"/>
    <xf numFmtId="0" fontId="31" fillId="0" borderId="26" applyNumberFormat="0" applyFill="0" applyAlignment="0" applyProtection="0"/>
    <xf numFmtId="0" fontId="31" fillId="0" borderId="27" applyNumberFormat="0" applyFill="0" applyAlignment="0" applyProtection="0"/>
    <xf numFmtId="0" fontId="31" fillId="0" borderId="26" applyNumberFormat="0" applyFill="0" applyAlignment="0" applyProtection="0"/>
    <xf numFmtId="0" fontId="13" fillId="37" borderId="14" applyNumberFormat="0" applyAlignment="0" applyProtection="0"/>
    <xf numFmtId="0" fontId="31" fillId="0" borderId="27" applyNumberFormat="0" applyFill="0" applyAlignment="0" applyProtection="0"/>
    <xf numFmtId="0" fontId="4" fillId="24" borderId="21" applyNumberFormat="0" applyFont="0" applyAlignment="0" applyProtection="0"/>
    <xf numFmtId="0" fontId="26" fillId="36" borderId="22" applyNumberFormat="0" applyAlignment="0" applyProtection="0"/>
    <xf numFmtId="0" fontId="26" fillId="37" borderId="22" applyNumberFormat="0" applyAlignment="0" applyProtection="0"/>
    <xf numFmtId="0" fontId="26" fillId="37" borderId="22" applyNumberFormat="0" applyAlignment="0" applyProtection="0"/>
    <xf numFmtId="0" fontId="26" fillId="36" borderId="22" applyNumberFormat="0" applyAlignment="0" applyProtection="0"/>
    <xf numFmtId="0" fontId="12" fillId="36" borderId="14" applyNumberFormat="0" applyAlignment="0" applyProtection="0"/>
    <xf numFmtId="0" fontId="31" fillId="0" borderId="27" applyNumberFormat="0" applyFill="0" applyAlignment="0" applyProtection="0"/>
    <xf numFmtId="0" fontId="26" fillId="36" borderId="22" applyNumberFormat="0" applyAlignment="0" applyProtection="0"/>
    <xf numFmtId="0" fontId="26" fillId="36" borderId="22" applyNumberFormat="0" applyAlignment="0" applyProtection="0"/>
    <xf numFmtId="0" fontId="4" fillId="24" borderId="21" applyNumberFormat="0" applyFont="0" applyAlignment="0" applyProtection="0"/>
    <xf numFmtId="0" fontId="12" fillId="36" borderId="14" applyNumberFormat="0" applyAlignment="0" applyProtection="0"/>
    <xf numFmtId="0" fontId="4" fillId="24" borderId="21" applyNumberFormat="0" applyFont="0" applyAlignment="0" applyProtection="0"/>
    <xf numFmtId="0" fontId="31" fillId="0" borderId="26" applyNumberFormat="0" applyFill="0" applyAlignment="0" applyProtection="0"/>
    <xf numFmtId="0" fontId="31" fillId="0" borderId="27" applyNumberFormat="0" applyFill="0" applyAlignment="0" applyProtection="0"/>
    <xf numFmtId="0" fontId="19" fillId="27" borderId="14" applyNumberFormat="0" applyAlignment="0" applyProtection="0"/>
    <xf numFmtId="0" fontId="26" fillId="36" borderId="22" applyNumberFormat="0" applyAlignment="0" applyProtection="0"/>
    <xf numFmtId="0" fontId="31" fillId="0" borderId="27" applyNumberFormat="0" applyFill="0" applyAlignment="0" applyProtection="0"/>
    <xf numFmtId="0" fontId="4" fillId="24" borderId="21" applyNumberFormat="0" applyFont="0" applyAlignment="0" applyProtection="0"/>
    <xf numFmtId="0" fontId="4" fillId="24" borderId="21" applyNumberFormat="0" applyFont="0" applyAlignment="0" applyProtection="0"/>
    <xf numFmtId="0" fontId="5" fillId="24" borderId="21" applyNumberFormat="0" applyFont="0" applyAlignment="0" applyProtection="0"/>
    <xf numFmtId="0" fontId="26" fillId="36" borderId="22" applyNumberFormat="0" applyAlignment="0" applyProtection="0"/>
    <xf numFmtId="0" fontId="5" fillId="24" borderId="21" applyNumberFormat="0" applyFont="0" applyAlignment="0" applyProtection="0"/>
    <xf numFmtId="0" fontId="31" fillId="0" borderId="26" applyNumberFormat="0" applyFill="0" applyAlignment="0" applyProtection="0"/>
    <xf numFmtId="0" fontId="31" fillId="0" borderId="26" applyNumberFormat="0" applyFill="0" applyAlignment="0" applyProtection="0"/>
    <xf numFmtId="0" fontId="19" fillId="21" borderId="14" applyNumberFormat="0" applyAlignment="0" applyProtection="0"/>
    <xf numFmtId="0" fontId="26" fillId="37" borderId="22" applyNumberFormat="0" applyAlignment="0" applyProtection="0"/>
    <xf numFmtId="0" fontId="26" fillId="36" borderId="22" applyNumberFormat="0" applyAlignment="0" applyProtection="0"/>
    <xf numFmtId="0" fontId="5" fillId="24" borderId="21" applyNumberFormat="0" applyFont="0" applyAlignment="0" applyProtection="0"/>
    <xf numFmtId="0" fontId="31" fillId="0" borderId="27" applyNumberFormat="0" applyFill="0" applyAlignment="0" applyProtection="0"/>
    <xf numFmtId="0" fontId="13" fillId="37" borderId="14" applyNumberFormat="0" applyAlignment="0" applyProtection="0"/>
    <xf numFmtId="0" fontId="4" fillId="24" borderId="21" applyNumberFormat="0" applyFont="0" applyAlignment="0" applyProtection="0"/>
    <xf numFmtId="0" fontId="31" fillId="0" borderId="26" applyNumberFormat="0" applyFill="0" applyAlignment="0" applyProtection="0"/>
    <xf numFmtId="0" fontId="4" fillId="24" borderId="21" applyNumberFormat="0" applyFont="0" applyAlignment="0" applyProtection="0"/>
    <xf numFmtId="0" fontId="13" fillId="37" borderId="14" applyNumberFormat="0" applyAlignment="0" applyProtection="0"/>
    <xf numFmtId="0" fontId="12" fillId="36" borderId="14" applyNumberFormat="0" applyAlignment="0" applyProtection="0"/>
    <xf numFmtId="0" fontId="31" fillId="0" borderId="26" applyNumberFormat="0" applyFill="0" applyAlignment="0" applyProtection="0"/>
    <xf numFmtId="0" fontId="31" fillId="0" borderId="27" applyNumberFormat="0" applyFill="0" applyAlignment="0" applyProtection="0"/>
    <xf numFmtId="0" fontId="4" fillId="24" borderId="21" applyNumberFormat="0" applyFont="0" applyAlignment="0" applyProtection="0"/>
    <xf numFmtId="0" fontId="26" fillId="37" borderId="22" applyNumberFormat="0" applyAlignment="0" applyProtection="0"/>
    <xf numFmtId="0" fontId="4" fillId="24" borderId="21" applyNumberFormat="0" applyFont="0" applyAlignment="0" applyProtection="0"/>
    <xf numFmtId="0" fontId="19" fillId="27" borderId="14" applyNumberFormat="0" applyAlignment="0" applyProtection="0"/>
    <xf numFmtId="0" fontId="26" fillId="36" borderId="22" applyNumberFormat="0" applyAlignment="0" applyProtection="0"/>
    <xf numFmtId="0" fontId="26" fillId="37" borderId="22" applyNumberFormat="0" applyAlignment="0" applyProtection="0"/>
    <xf numFmtId="0" fontId="4" fillId="24" borderId="21" applyNumberFormat="0" applyFont="0" applyAlignment="0" applyProtection="0"/>
    <xf numFmtId="0" fontId="19" fillId="21" borderId="14" applyNumberFormat="0" applyAlignment="0" applyProtection="0"/>
    <xf numFmtId="0" fontId="13" fillId="37" borderId="14" applyNumberFormat="0" applyAlignment="0" applyProtection="0"/>
    <xf numFmtId="0" fontId="31" fillId="0" borderId="26" applyNumberFormat="0" applyFill="0" applyAlignment="0" applyProtection="0"/>
    <xf numFmtId="0" fontId="19" fillId="27" borderId="14" applyNumberFormat="0" applyAlignment="0" applyProtection="0"/>
    <xf numFmtId="0" fontId="26" fillId="36" borderId="22" applyNumberFormat="0" applyAlignment="0" applyProtection="0"/>
    <xf numFmtId="0" fontId="26" fillId="37" borderId="22" applyNumberFormat="0" applyAlignment="0" applyProtection="0"/>
    <xf numFmtId="0" fontId="12" fillId="36" borderId="14" applyNumberFormat="0" applyAlignment="0" applyProtection="0"/>
    <xf numFmtId="0" fontId="12" fillId="36" borderId="14" applyNumberFormat="0" applyAlignment="0" applyProtection="0"/>
    <xf numFmtId="0" fontId="19" fillId="21" borderId="14" applyNumberFormat="0" applyAlignment="0" applyProtection="0"/>
    <xf numFmtId="0" fontId="5" fillId="24" borderId="21" applyNumberFormat="0" applyFont="0" applyAlignment="0" applyProtection="0"/>
    <xf numFmtId="0" fontId="19" fillId="21" borderId="14" applyNumberFormat="0" applyAlignment="0" applyProtection="0"/>
    <xf numFmtId="0" fontId="19" fillId="21" borderId="14" applyNumberFormat="0" applyAlignment="0" applyProtection="0"/>
    <xf numFmtId="0" fontId="12" fillId="36" borderId="14" applyNumberFormat="0" applyAlignment="0" applyProtection="0"/>
    <xf numFmtId="0" fontId="26" fillId="36" borderId="22" applyNumberFormat="0" applyAlignment="0" applyProtection="0"/>
    <xf numFmtId="0" fontId="4" fillId="24" borderId="21" applyNumberFormat="0" applyFont="0" applyAlignment="0" applyProtection="0"/>
    <xf numFmtId="0" fontId="12" fillId="36" borderId="14" applyNumberFormat="0" applyAlignment="0" applyProtection="0"/>
    <xf numFmtId="0" fontId="19" fillId="21" borderId="14" applyNumberFormat="0" applyAlignment="0" applyProtection="0"/>
    <xf numFmtId="0" fontId="19" fillId="21" borderId="14" applyNumberFormat="0" applyAlignment="0" applyProtection="0"/>
    <xf numFmtId="0" fontId="26" fillId="36" borderId="22" applyNumberFormat="0" applyAlignment="0" applyProtection="0"/>
    <xf numFmtId="0" fontId="26" fillId="36" borderId="22" applyNumberFormat="0" applyAlignment="0" applyProtection="0"/>
    <xf numFmtId="0" fontId="19" fillId="21" borderId="14" applyNumberFormat="0" applyAlignment="0" applyProtection="0"/>
    <xf numFmtId="0" fontId="31" fillId="0" borderId="27" applyNumberFormat="0" applyFill="0" applyAlignment="0" applyProtection="0"/>
    <xf numFmtId="0" fontId="31" fillId="0" borderId="27" applyNumberFormat="0" applyFill="0" applyAlignment="0" applyProtection="0"/>
    <xf numFmtId="0" fontId="13" fillId="37" borderId="14" applyNumberFormat="0" applyAlignment="0" applyProtection="0"/>
    <xf numFmtId="0" fontId="12" fillId="36" borderId="14" applyNumberFormat="0" applyAlignment="0" applyProtection="0"/>
    <xf numFmtId="0" fontId="19" fillId="21" borderId="14" applyNumberFormat="0" applyAlignment="0" applyProtection="0"/>
    <xf numFmtId="0" fontId="19" fillId="27" borderId="14" applyNumberFormat="0" applyAlignment="0" applyProtection="0"/>
    <xf numFmtId="0" fontId="26" fillId="37" borderId="22" applyNumberFormat="0" applyAlignment="0" applyProtection="0"/>
    <xf numFmtId="0" fontId="12" fillId="36" borderId="14" applyNumberFormat="0" applyAlignment="0" applyProtection="0"/>
    <xf numFmtId="0" fontId="26" fillId="36" borderId="22" applyNumberFormat="0" applyAlignment="0" applyProtection="0"/>
    <xf numFmtId="0" fontId="19" fillId="21" borderId="14" applyNumberFormat="0" applyAlignment="0" applyProtection="0"/>
    <xf numFmtId="0" fontId="13" fillId="37" borderId="14" applyNumberFormat="0" applyAlignment="0" applyProtection="0"/>
    <xf numFmtId="0" fontId="31" fillId="0" borderId="26" applyNumberFormat="0" applyFill="0" applyAlignment="0" applyProtection="0"/>
    <xf numFmtId="0" fontId="26" fillId="37" borderId="22" applyNumberFormat="0" applyAlignment="0" applyProtection="0"/>
    <xf numFmtId="0" fontId="12" fillId="36" borderId="14" applyNumberFormat="0" applyAlignment="0" applyProtection="0"/>
    <xf numFmtId="0" fontId="26" fillId="36" borderId="22" applyNumberFormat="0" applyAlignment="0" applyProtection="0"/>
    <xf numFmtId="0" fontId="4" fillId="24" borderId="21" applyNumberFormat="0" applyFont="0" applyAlignment="0" applyProtection="0"/>
    <xf numFmtId="0" fontId="4" fillId="24" borderId="21" applyNumberFormat="0" applyFont="0" applyAlignment="0" applyProtection="0"/>
    <xf numFmtId="0" fontId="12" fillId="36" borderId="14" applyNumberFormat="0" applyAlignment="0" applyProtection="0"/>
    <xf numFmtId="0" fontId="12" fillId="36" borderId="14" applyNumberFormat="0" applyAlignment="0" applyProtection="0"/>
    <xf numFmtId="0" fontId="19" fillId="27" borderId="14" applyNumberFormat="0" applyAlignment="0" applyProtection="0"/>
    <xf numFmtId="0" fontId="26" fillId="36" borderId="22" applyNumberFormat="0" applyAlignment="0" applyProtection="0"/>
    <xf numFmtId="0" fontId="5" fillId="24" borderId="21" applyNumberFormat="0" applyFont="0" applyAlignment="0" applyProtection="0"/>
    <xf numFmtId="0" fontId="31" fillId="0" borderId="27" applyNumberFormat="0" applyFill="0" applyAlignment="0" applyProtection="0"/>
    <xf numFmtId="0" fontId="12" fillId="36" borderId="14" applyNumberFormat="0" applyAlignment="0" applyProtection="0"/>
    <xf numFmtId="0" fontId="13" fillId="37" borderId="14" applyNumberFormat="0" applyAlignment="0" applyProtection="0"/>
    <xf numFmtId="0" fontId="5" fillId="24" borderId="21" applyNumberFormat="0" applyFont="0" applyAlignment="0" applyProtection="0"/>
    <xf numFmtId="0" fontId="4" fillId="24" borderId="21" applyNumberFormat="0" applyFont="0" applyAlignment="0" applyProtection="0"/>
    <xf numFmtId="0" fontId="19" fillId="27" borderId="14" applyNumberFormat="0" applyAlignment="0" applyProtection="0"/>
    <xf numFmtId="0" fontId="19" fillId="21" borderId="14" applyNumberFormat="0" applyAlignment="0" applyProtection="0"/>
    <xf numFmtId="0" fontId="31" fillId="0" borderId="27" applyNumberFormat="0" applyFill="0" applyAlignment="0" applyProtection="0"/>
    <xf numFmtId="0" fontId="4" fillId="24" borderId="21" applyNumberFormat="0" applyFont="0" applyAlignment="0" applyProtection="0"/>
    <xf numFmtId="0" fontId="19" fillId="21" borderId="14" applyNumberFormat="0" applyAlignment="0" applyProtection="0"/>
    <xf numFmtId="0" fontId="4" fillId="24" borderId="21" applyNumberFormat="0" applyFont="0" applyAlignment="0" applyProtection="0"/>
    <xf numFmtId="0" fontId="19" fillId="21" borderId="14" applyNumberFormat="0" applyAlignment="0" applyProtection="0"/>
    <xf numFmtId="0" fontId="13" fillId="37" borderId="14" applyNumberFormat="0" applyAlignment="0" applyProtection="0"/>
    <xf numFmtId="0" fontId="31" fillId="0" borderId="26" applyNumberFormat="0" applyFill="0" applyAlignment="0" applyProtection="0"/>
    <xf numFmtId="0" fontId="19" fillId="27" borderId="14" applyNumberFormat="0" applyAlignment="0" applyProtection="0"/>
    <xf numFmtId="0" fontId="31" fillId="0" borderId="26" applyNumberFormat="0" applyFill="0" applyAlignment="0" applyProtection="0"/>
    <xf numFmtId="0" fontId="4" fillId="24" borderId="21" applyNumberFormat="0" applyFont="0" applyAlignment="0" applyProtection="0"/>
    <xf numFmtId="0" fontId="12" fillId="36" borderId="14" applyNumberFormat="0" applyAlignment="0" applyProtection="0"/>
    <xf numFmtId="0" fontId="19" fillId="27" borderId="14" applyNumberFormat="0" applyAlignment="0" applyProtection="0"/>
    <xf numFmtId="0" fontId="4" fillId="24" borderId="21" applyNumberFormat="0" applyFont="0" applyAlignment="0" applyProtection="0"/>
    <xf numFmtId="0" fontId="31" fillId="0" borderId="26" applyNumberFormat="0" applyFill="0" applyAlignment="0" applyProtection="0"/>
    <xf numFmtId="0" fontId="31" fillId="0" borderId="26" applyNumberFormat="0" applyFill="0" applyAlignment="0" applyProtection="0"/>
    <xf numFmtId="0" fontId="26" fillId="36" borderId="22" applyNumberFormat="0" applyAlignment="0" applyProtection="0"/>
    <xf numFmtId="0" fontId="31" fillId="0" borderId="26" applyNumberFormat="0" applyFill="0" applyAlignment="0" applyProtection="0"/>
    <xf numFmtId="0" fontId="5" fillId="24" borderId="21" applyNumberFormat="0" applyFont="0" applyAlignment="0" applyProtection="0"/>
    <xf numFmtId="0" fontId="5" fillId="24" borderId="21" applyNumberFormat="0" applyFont="0" applyAlignment="0" applyProtection="0"/>
    <xf numFmtId="0" fontId="19" fillId="21" borderId="14" applyNumberFormat="0" applyAlignment="0" applyProtection="0"/>
    <xf numFmtId="0" fontId="4" fillId="24" borderId="21" applyNumberFormat="0" applyFont="0" applyAlignment="0" applyProtection="0"/>
    <xf numFmtId="0" fontId="12" fillId="36" borderId="14" applyNumberFormat="0" applyAlignment="0" applyProtection="0"/>
    <xf numFmtId="0" fontId="26" fillId="37" borderId="22" applyNumberFormat="0" applyAlignment="0" applyProtection="0"/>
    <xf numFmtId="0" fontId="19" fillId="21" borderId="14" applyNumberFormat="0" applyAlignment="0" applyProtection="0"/>
    <xf numFmtId="0" fontId="19" fillId="21" borderId="14" applyNumberFormat="0" applyAlignment="0" applyProtection="0"/>
    <xf numFmtId="0" fontId="13" fillId="37" borderId="14" applyNumberFormat="0" applyAlignment="0" applyProtection="0"/>
    <xf numFmtId="0" fontId="12" fillId="36" borderId="14" applyNumberFormat="0" applyAlignment="0" applyProtection="0"/>
    <xf numFmtId="0" fontId="5" fillId="24" borderId="21" applyNumberFormat="0" applyFont="0" applyAlignment="0" applyProtection="0"/>
    <xf numFmtId="0" fontId="12" fillId="36" borderId="14" applyNumberFormat="0" applyAlignment="0" applyProtection="0"/>
    <xf numFmtId="0" fontId="26" fillId="36" borderId="22" applyNumberFormat="0" applyAlignment="0" applyProtection="0"/>
    <xf numFmtId="0" fontId="19" fillId="21" borderId="14" applyNumberFormat="0" applyAlignment="0" applyProtection="0"/>
    <xf numFmtId="0" fontId="31" fillId="0" borderId="26" applyNumberFormat="0" applyFill="0" applyAlignment="0" applyProtection="0"/>
    <xf numFmtId="0" fontId="19" fillId="21" borderId="14" applyNumberFormat="0" applyAlignment="0" applyProtection="0"/>
    <xf numFmtId="0" fontId="4" fillId="24" borderId="21" applyNumberFormat="0" applyFont="0" applyAlignment="0" applyProtection="0"/>
    <xf numFmtId="0" fontId="12" fillId="36" borderId="14" applyNumberFormat="0" applyAlignment="0" applyProtection="0"/>
    <xf numFmtId="0" fontId="26" fillId="37" borderId="22" applyNumberFormat="0" applyAlignment="0" applyProtection="0"/>
    <xf numFmtId="0" fontId="19" fillId="27" borderId="14" applyNumberFormat="0" applyAlignment="0" applyProtection="0"/>
    <xf numFmtId="0" fontId="31" fillId="0" borderId="27" applyNumberFormat="0" applyFill="0" applyAlignment="0" applyProtection="0"/>
    <xf numFmtId="0" fontId="19" fillId="27" borderId="14" applyNumberFormat="0" applyAlignment="0" applyProtection="0"/>
    <xf numFmtId="0" fontId="31" fillId="0" borderId="26" applyNumberFormat="0" applyFill="0" applyAlignment="0" applyProtection="0"/>
    <xf numFmtId="0" fontId="31" fillId="0" borderId="27" applyNumberFormat="0" applyFill="0" applyAlignment="0" applyProtection="0"/>
    <xf numFmtId="0" fontId="26" fillId="36" borderId="22" applyNumberFormat="0" applyAlignment="0" applyProtection="0"/>
    <xf numFmtId="0" fontId="26" fillId="36" borderId="22" applyNumberFormat="0" applyAlignment="0" applyProtection="0"/>
    <xf numFmtId="0" fontId="12" fillId="36" borderId="14" applyNumberFormat="0" applyAlignment="0" applyProtection="0"/>
    <xf numFmtId="0" fontId="26" fillId="37" borderId="22" applyNumberFormat="0" applyAlignment="0" applyProtection="0"/>
    <xf numFmtId="0" fontId="19" fillId="27" borderId="14" applyNumberFormat="0" applyAlignment="0" applyProtection="0"/>
    <xf numFmtId="0" fontId="4" fillId="24" borderId="21" applyNumberFormat="0" applyFont="0" applyAlignment="0" applyProtection="0"/>
    <xf numFmtId="0" fontId="26" fillId="36" borderId="22" applyNumberFormat="0" applyAlignment="0" applyProtection="0"/>
    <xf numFmtId="0" fontId="5" fillId="24" borderId="21" applyNumberFormat="0" applyFont="0" applyAlignment="0" applyProtection="0"/>
    <xf numFmtId="0" fontId="19" fillId="27" borderId="14" applyNumberFormat="0" applyAlignment="0" applyProtection="0"/>
    <xf numFmtId="0" fontId="4" fillId="24" borderId="21" applyNumberFormat="0" applyFont="0" applyAlignment="0" applyProtection="0"/>
    <xf numFmtId="0" fontId="19" fillId="21" borderId="14" applyNumberFormat="0" applyAlignment="0" applyProtection="0"/>
    <xf numFmtId="0" fontId="4" fillId="24" borderId="21" applyNumberFormat="0" applyFont="0" applyAlignment="0" applyProtection="0"/>
    <xf numFmtId="0" fontId="5" fillId="24" borderId="21" applyNumberFormat="0" applyFont="0" applyAlignment="0" applyProtection="0"/>
    <xf numFmtId="0" fontId="31" fillId="0" borderId="26" applyNumberFormat="0" applyFill="0" applyAlignment="0" applyProtection="0"/>
    <xf numFmtId="0" fontId="19" fillId="21" borderId="14" applyNumberFormat="0" applyAlignment="0" applyProtection="0"/>
    <xf numFmtId="0" fontId="26" fillId="36" borderId="22" applyNumberFormat="0" applyAlignment="0" applyProtection="0"/>
    <xf numFmtId="0" fontId="4" fillId="24" borderId="21" applyNumberFormat="0" applyFont="0" applyAlignment="0" applyProtection="0"/>
    <xf numFmtId="0" fontId="26" fillId="37" borderId="22" applyNumberFormat="0" applyAlignment="0" applyProtection="0"/>
    <xf numFmtId="0" fontId="31" fillId="0" borderId="27" applyNumberFormat="0" applyFill="0" applyAlignment="0" applyProtection="0"/>
    <xf numFmtId="0" fontId="31" fillId="0" borderId="27" applyNumberFormat="0" applyFill="0" applyAlignment="0" applyProtection="0"/>
    <xf numFmtId="0" fontId="31" fillId="0" borderId="26" applyNumberFormat="0" applyFill="0" applyAlignment="0" applyProtection="0"/>
    <xf numFmtId="0" fontId="12" fillId="36" borderId="14" applyNumberFormat="0" applyAlignment="0" applyProtection="0"/>
    <xf numFmtId="0" fontId="31" fillId="0" borderId="26" applyNumberFormat="0" applyFill="0" applyAlignment="0" applyProtection="0"/>
    <xf numFmtId="0" fontId="19" fillId="21" borderId="14" applyNumberFormat="0" applyAlignment="0" applyProtection="0"/>
    <xf numFmtId="0" fontId="26" fillId="36" borderId="22" applyNumberFormat="0" applyAlignment="0" applyProtection="0"/>
    <xf numFmtId="0" fontId="12" fillId="36" borderId="14" applyNumberFormat="0" applyAlignment="0" applyProtection="0"/>
    <xf numFmtId="0" fontId="4" fillId="24" borderId="21" applyNumberFormat="0" applyFont="0" applyAlignment="0" applyProtection="0"/>
    <xf numFmtId="0" fontId="31" fillId="0" borderId="27" applyNumberFormat="0" applyFill="0" applyAlignment="0" applyProtection="0"/>
    <xf numFmtId="0" fontId="4" fillId="24" borderId="21" applyNumberFormat="0" applyFont="0" applyAlignment="0" applyProtection="0"/>
    <xf numFmtId="0" fontId="19" fillId="21" borderId="14" applyNumberFormat="0" applyAlignment="0" applyProtection="0"/>
    <xf numFmtId="0" fontId="26" fillId="36" borderId="22" applyNumberFormat="0" applyAlignment="0" applyProtection="0"/>
    <xf numFmtId="0" fontId="5" fillId="24" borderId="21" applyNumberFormat="0" applyFont="0" applyAlignment="0" applyProtection="0"/>
    <xf numFmtId="0" fontId="26" fillId="37" borderId="22" applyNumberFormat="0" applyAlignment="0" applyProtection="0"/>
    <xf numFmtId="0" fontId="19" fillId="21" borderId="14" applyNumberFormat="0" applyAlignment="0" applyProtection="0"/>
    <xf numFmtId="0" fontId="31" fillId="0" borderId="26" applyNumberFormat="0" applyFill="0" applyAlignment="0" applyProtection="0"/>
    <xf numFmtId="0" fontId="4" fillId="24" borderId="21" applyNumberFormat="0" applyFont="0" applyAlignment="0" applyProtection="0"/>
    <xf numFmtId="0" fontId="12" fillId="36" borderId="14" applyNumberFormat="0" applyAlignment="0" applyProtection="0"/>
    <xf numFmtId="0" fontId="12" fillId="36" borderId="14" applyNumberFormat="0" applyAlignment="0" applyProtection="0"/>
    <xf numFmtId="0" fontId="26" fillId="37" borderId="22" applyNumberFormat="0" applyAlignment="0" applyProtection="0"/>
    <xf numFmtId="0" fontId="12" fillId="36" borderId="14" applyNumberFormat="0" applyAlignment="0" applyProtection="0"/>
    <xf numFmtId="0" fontId="13" fillId="37" borderId="14" applyNumberFormat="0" applyAlignment="0" applyProtection="0"/>
    <xf numFmtId="0" fontId="4" fillId="24" borderId="21" applyNumberFormat="0" applyFont="0" applyAlignment="0" applyProtection="0"/>
    <xf numFmtId="0" fontId="26" fillId="36" borderId="22" applyNumberFormat="0" applyAlignment="0" applyProtection="0"/>
    <xf numFmtId="0" fontId="26" fillId="36" borderId="22" applyNumberFormat="0" applyAlignment="0" applyProtection="0"/>
    <xf numFmtId="0" fontId="13" fillId="37" borderId="14" applyNumberFormat="0" applyAlignment="0" applyProtection="0"/>
    <xf numFmtId="0" fontId="5" fillId="24" borderId="21" applyNumberFormat="0" applyFont="0" applyAlignment="0" applyProtection="0"/>
    <xf numFmtId="0" fontId="19" fillId="21" borderId="14" applyNumberFormat="0" applyAlignment="0" applyProtection="0"/>
    <xf numFmtId="0" fontId="19" fillId="21" borderId="14" applyNumberFormat="0" applyAlignment="0" applyProtection="0"/>
    <xf numFmtId="0" fontId="19" fillId="21" borderId="14" applyNumberFormat="0" applyAlignment="0" applyProtection="0"/>
    <xf numFmtId="0" fontId="5" fillId="24" borderId="21" applyNumberFormat="0" applyFont="0" applyAlignment="0" applyProtection="0"/>
    <xf numFmtId="0" fontId="13" fillId="37" borderId="14" applyNumberFormat="0" applyAlignment="0" applyProtection="0"/>
    <xf numFmtId="0" fontId="26" fillId="36" borderId="22" applyNumberFormat="0" applyAlignment="0" applyProtection="0"/>
    <xf numFmtId="0" fontId="19" fillId="21" borderId="14" applyNumberFormat="0" applyAlignment="0" applyProtection="0"/>
    <xf numFmtId="0" fontId="31" fillId="0" borderId="26" applyNumberFormat="0" applyFill="0" applyAlignment="0" applyProtection="0"/>
    <xf numFmtId="0" fontId="19" fillId="21" borderId="14" applyNumberFormat="0" applyAlignment="0" applyProtection="0"/>
    <xf numFmtId="0" fontId="19" fillId="27" borderId="14" applyNumberFormat="0" applyAlignment="0" applyProtection="0"/>
    <xf numFmtId="0" fontId="26" fillId="36" borderId="22" applyNumberFormat="0" applyAlignment="0" applyProtection="0"/>
    <xf numFmtId="0" fontId="19" fillId="27" borderId="14" applyNumberFormat="0" applyAlignment="0" applyProtection="0"/>
    <xf numFmtId="0" fontId="31" fillId="0" borderId="26" applyNumberFormat="0" applyFill="0" applyAlignment="0" applyProtection="0"/>
    <xf numFmtId="0" fontId="31" fillId="0" borderId="26" applyNumberFormat="0" applyFill="0" applyAlignment="0" applyProtection="0"/>
    <xf numFmtId="0" fontId="4" fillId="24" borderId="21" applyNumberFormat="0" applyFont="0" applyAlignment="0" applyProtection="0"/>
    <xf numFmtId="0" fontId="5" fillId="24" borderId="21" applyNumberFormat="0" applyFont="0" applyAlignment="0" applyProtection="0"/>
    <xf numFmtId="0" fontId="19" fillId="21" borderId="14" applyNumberFormat="0" applyAlignment="0" applyProtection="0"/>
    <xf numFmtId="0" fontId="4" fillId="24" borderId="21" applyNumberFormat="0" applyFont="0" applyAlignment="0" applyProtection="0"/>
    <xf numFmtId="0" fontId="12" fillId="36" borderId="14" applyNumberFormat="0" applyAlignment="0" applyProtection="0"/>
    <xf numFmtId="0" fontId="31" fillId="0" borderId="26" applyNumberFormat="0" applyFill="0" applyAlignment="0" applyProtection="0"/>
    <xf numFmtId="0" fontId="26" fillId="36" borderId="22" applyNumberFormat="0" applyAlignment="0" applyProtection="0"/>
    <xf numFmtId="0" fontId="26" fillId="36" borderId="22" applyNumberFormat="0" applyAlignment="0" applyProtection="0"/>
    <xf numFmtId="0" fontId="31" fillId="0" borderId="27" applyNumberFormat="0" applyFill="0" applyAlignment="0" applyProtection="0"/>
    <xf numFmtId="0" fontId="19" fillId="27" borderId="14" applyNumberFormat="0" applyAlignment="0" applyProtection="0"/>
    <xf numFmtId="0" fontId="4" fillId="24" borderId="21" applyNumberFormat="0" applyFont="0" applyAlignment="0" applyProtection="0"/>
    <xf numFmtId="0" fontId="19" fillId="21" borderId="14" applyNumberFormat="0" applyAlignment="0" applyProtection="0"/>
    <xf numFmtId="0" fontId="4" fillId="24" borderId="21" applyNumberFormat="0" applyFont="0" applyAlignment="0" applyProtection="0"/>
    <xf numFmtId="0" fontId="12" fillId="36" borderId="14" applyNumberFormat="0" applyAlignment="0" applyProtection="0"/>
    <xf numFmtId="0" fontId="31" fillId="0" borderId="26" applyNumberFormat="0" applyFill="0" applyAlignment="0" applyProtection="0"/>
    <xf numFmtId="0" fontId="26" fillId="37" borderId="22" applyNumberFormat="0" applyAlignment="0" applyProtection="0"/>
    <xf numFmtId="0" fontId="19" fillId="21" borderId="14" applyNumberFormat="0" applyAlignment="0" applyProtection="0"/>
    <xf numFmtId="0" fontId="12" fillId="36" borderId="14" applyNumberFormat="0" applyAlignment="0" applyProtection="0"/>
    <xf numFmtId="0" fontId="19" fillId="21" borderId="14" applyNumberFormat="0" applyAlignment="0" applyProtection="0"/>
    <xf numFmtId="0" fontId="26" fillId="36" borderId="22" applyNumberFormat="0" applyAlignment="0" applyProtection="0"/>
    <xf numFmtId="0" fontId="4" fillId="24" borderId="21" applyNumberFormat="0" applyFont="0" applyAlignment="0" applyProtection="0"/>
    <xf numFmtId="0" fontId="12" fillId="36" borderId="14" applyNumberFormat="0" applyAlignment="0" applyProtection="0"/>
    <xf numFmtId="0" fontId="31" fillId="0" borderId="27" applyNumberFormat="0" applyFill="0" applyAlignment="0" applyProtection="0"/>
    <xf numFmtId="0" fontId="19" fillId="21" borderId="14" applyNumberFormat="0" applyAlignment="0" applyProtection="0"/>
    <xf numFmtId="0" fontId="31" fillId="0" borderId="26" applyNumberFormat="0" applyFill="0" applyAlignment="0" applyProtection="0"/>
    <xf numFmtId="0" fontId="4" fillId="24" borderId="21" applyNumberFormat="0" applyFont="0" applyAlignment="0" applyProtection="0"/>
    <xf numFmtId="0" fontId="12" fillId="36" borderId="14" applyNumberFormat="0" applyAlignment="0" applyProtection="0"/>
    <xf numFmtId="0" fontId="13" fillId="37" borderId="14" applyNumberFormat="0" applyAlignment="0" applyProtection="0"/>
    <xf numFmtId="0" fontId="26" fillId="37" borderId="22" applyNumberFormat="0" applyAlignment="0" applyProtection="0"/>
    <xf numFmtId="0" fontId="26" fillId="36" borderId="22" applyNumberFormat="0" applyAlignment="0" applyProtection="0"/>
    <xf numFmtId="0" fontId="12" fillId="36" borderId="14" applyNumberFormat="0" applyAlignment="0" applyProtection="0"/>
    <xf numFmtId="0" fontId="12" fillId="36" borderId="14" applyNumberFormat="0" applyAlignment="0" applyProtection="0"/>
    <xf numFmtId="0" fontId="26" fillId="37" borderId="22" applyNumberFormat="0" applyAlignment="0" applyProtection="0"/>
    <xf numFmtId="0" fontId="4" fillId="24" borderId="21" applyNumberFormat="0" applyFont="0" applyAlignment="0" applyProtection="0"/>
    <xf numFmtId="0" fontId="26" fillId="36" borderId="22" applyNumberFormat="0" applyAlignment="0" applyProtection="0"/>
    <xf numFmtId="0" fontId="26" fillId="36" borderId="22" applyNumberFormat="0" applyAlignment="0" applyProtection="0"/>
    <xf numFmtId="0" fontId="13" fillId="37" borderId="14" applyNumberFormat="0" applyAlignment="0" applyProtection="0"/>
    <xf numFmtId="0" fontId="5" fillId="24" borderId="21" applyNumberFormat="0" applyFont="0" applyAlignment="0" applyProtection="0"/>
    <xf numFmtId="0" fontId="19" fillId="21" borderId="14" applyNumberFormat="0" applyAlignment="0" applyProtection="0"/>
    <xf numFmtId="0" fontId="19" fillId="21" borderId="14" applyNumberFormat="0" applyAlignment="0" applyProtection="0"/>
    <xf numFmtId="0" fontId="31" fillId="0" borderId="27" applyNumberFormat="0" applyFill="0" applyAlignment="0" applyProtection="0"/>
    <xf numFmtId="0" fontId="12" fillId="36" borderId="14" applyNumberFormat="0" applyAlignment="0" applyProtection="0"/>
    <xf numFmtId="0" fontId="19" fillId="21" borderId="14" applyNumberFormat="0" applyAlignment="0" applyProtection="0"/>
    <xf numFmtId="0" fontId="5" fillId="24" borderId="21" applyNumberFormat="0" applyFont="0" applyAlignment="0" applyProtection="0"/>
    <xf numFmtId="0" fontId="13" fillId="37" borderId="14" applyNumberFormat="0" applyAlignment="0" applyProtection="0"/>
    <xf numFmtId="0" fontId="13" fillId="37" borderId="14" applyNumberFormat="0" applyAlignment="0" applyProtection="0"/>
    <xf numFmtId="0" fontId="12" fillId="36" borderId="14" applyNumberFormat="0" applyAlignment="0" applyProtection="0"/>
    <xf numFmtId="0" fontId="26" fillId="36" borderId="22" applyNumberFormat="0" applyAlignment="0" applyProtection="0"/>
    <xf numFmtId="0" fontId="26" fillId="36" borderId="22" applyNumberFormat="0" applyAlignment="0" applyProtection="0"/>
    <xf numFmtId="0" fontId="26" fillId="37" borderId="22" applyNumberFormat="0" applyAlignment="0" applyProtection="0"/>
    <xf numFmtId="0" fontId="5" fillId="24" borderId="21" applyNumberFormat="0" applyFont="0" applyAlignment="0" applyProtection="0"/>
    <xf numFmtId="0" fontId="19" fillId="21" borderId="14" applyNumberFormat="0" applyAlignment="0" applyProtection="0"/>
    <xf numFmtId="0" fontId="13" fillId="37" borderId="14" applyNumberFormat="0" applyAlignment="0" applyProtection="0"/>
    <xf numFmtId="0" fontId="26" fillId="37" borderId="22" applyNumberFormat="0" applyAlignment="0" applyProtection="0"/>
    <xf numFmtId="0" fontId="12" fillId="36" borderId="14" applyNumberFormat="0" applyAlignment="0" applyProtection="0"/>
    <xf numFmtId="0" fontId="12" fillId="36" borderId="14" applyNumberFormat="0" applyAlignment="0" applyProtection="0"/>
    <xf numFmtId="0" fontId="26" fillId="37" borderId="22" applyNumberFormat="0" applyAlignment="0" applyProtection="0"/>
    <xf numFmtId="0" fontId="19" fillId="27" borderId="14" applyNumberFormat="0" applyAlignment="0" applyProtection="0"/>
    <xf numFmtId="0" fontId="19" fillId="27" borderId="14" applyNumberFormat="0" applyAlignment="0" applyProtection="0"/>
    <xf numFmtId="0" fontId="5" fillId="24" borderId="21" applyNumberFormat="0" applyFont="0" applyAlignment="0" applyProtection="0"/>
    <xf numFmtId="0" fontId="12" fillId="36" borderId="14" applyNumberFormat="0" applyAlignment="0" applyProtection="0"/>
    <xf numFmtId="0" fontId="26" fillId="37" borderId="22" applyNumberFormat="0" applyAlignment="0" applyProtection="0"/>
    <xf numFmtId="0" fontId="19" fillId="21" borderId="14" applyNumberFormat="0" applyAlignment="0" applyProtection="0"/>
    <xf numFmtId="0" fontId="12" fillId="36" borderId="14" applyNumberFormat="0" applyAlignment="0" applyProtection="0"/>
    <xf numFmtId="0" fontId="19" fillId="21" borderId="14" applyNumberFormat="0" applyAlignment="0" applyProtection="0"/>
    <xf numFmtId="0" fontId="19" fillId="21" borderId="14" applyNumberFormat="0" applyAlignment="0" applyProtection="0"/>
    <xf numFmtId="0" fontId="31" fillId="0" borderId="26" applyNumberFormat="0" applyFill="0" applyAlignment="0" applyProtection="0"/>
    <xf numFmtId="0" fontId="19" fillId="27" borderId="14" applyNumberFormat="0" applyAlignment="0" applyProtection="0"/>
    <xf numFmtId="0" fontId="19" fillId="21" borderId="14" applyNumberFormat="0" applyAlignment="0" applyProtection="0"/>
    <xf numFmtId="0" fontId="12" fillId="36" borderId="14" applyNumberFormat="0" applyAlignment="0" applyProtection="0"/>
    <xf numFmtId="0" fontId="19" fillId="27" borderId="14" applyNumberFormat="0" applyAlignment="0" applyProtection="0"/>
    <xf numFmtId="0" fontId="12" fillId="36" borderId="14" applyNumberFormat="0" applyAlignment="0" applyProtection="0"/>
    <xf numFmtId="0" fontId="19" fillId="21" borderId="14" applyNumberFormat="0" applyAlignment="0" applyProtection="0"/>
    <xf numFmtId="0" fontId="26" fillId="36" borderId="22" applyNumberFormat="0" applyAlignment="0" applyProtection="0"/>
    <xf numFmtId="0" fontId="26" fillId="37" borderId="22" applyNumberFormat="0" applyAlignment="0" applyProtection="0"/>
    <xf numFmtId="0" fontId="19" fillId="27" borderId="14" applyNumberFormat="0" applyAlignment="0" applyProtection="0"/>
    <xf numFmtId="0" fontId="31" fillId="0" borderId="27" applyNumberFormat="0" applyFill="0" applyAlignment="0" applyProtection="0"/>
    <xf numFmtId="0" fontId="4" fillId="24" borderId="21" applyNumberFormat="0" applyFont="0" applyAlignment="0" applyProtection="0"/>
    <xf numFmtId="0" fontId="26" fillId="37" borderId="22" applyNumberFormat="0" applyAlignment="0" applyProtection="0"/>
    <xf numFmtId="0" fontId="31" fillId="0" borderId="27" applyNumberFormat="0" applyFill="0" applyAlignment="0" applyProtection="0"/>
    <xf numFmtId="0" fontId="19" fillId="27" borderId="14" applyNumberFormat="0" applyAlignment="0" applyProtection="0"/>
    <xf numFmtId="0" fontId="31" fillId="0" borderId="27" applyNumberFormat="0" applyFill="0" applyAlignment="0" applyProtection="0"/>
    <xf numFmtId="0" fontId="26" fillId="36" borderId="22" applyNumberFormat="0" applyAlignment="0" applyProtection="0"/>
    <xf numFmtId="0" fontId="5" fillId="24" borderId="21" applyNumberFormat="0" applyFont="0" applyAlignment="0" applyProtection="0"/>
    <xf numFmtId="0" fontId="19" fillId="27" borderId="14" applyNumberFormat="0" applyAlignment="0" applyProtection="0"/>
    <xf numFmtId="0" fontId="26" fillId="37" borderId="22" applyNumberFormat="0" applyAlignment="0" applyProtection="0"/>
    <xf numFmtId="0" fontId="26" fillId="36" borderId="22" applyNumberFormat="0" applyAlignment="0" applyProtection="0"/>
    <xf numFmtId="0" fontId="5" fillId="24" borderId="21" applyNumberFormat="0" applyFont="0" applyAlignment="0" applyProtection="0"/>
    <xf numFmtId="0" fontId="12" fillId="36" borderId="14" applyNumberFormat="0" applyAlignment="0" applyProtection="0"/>
    <xf numFmtId="0" fontId="26" fillId="36" borderId="22" applyNumberFormat="0" applyAlignment="0" applyProtection="0"/>
    <xf numFmtId="0" fontId="12" fillId="36" borderId="14" applyNumberFormat="0" applyAlignment="0" applyProtection="0"/>
    <xf numFmtId="0" fontId="31" fillId="0" borderId="26" applyNumberFormat="0" applyFill="0" applyAlignment="0" applyProtection="0"/>
    <xf numFmtId="0" fontId="31" fillId="0" borderId="26" applyNumberFormat="0" applyFill="0" applyAlignment="0" applyProtection="0"/>
    <xf numFmtId="0" fontId="12" fillId="36" borderId="14" applyNumberFormat="0" applyAlignment="0" applyProtection="0"/>
    <xf numFmtId="0" fontId="12" fillId="36" borderId="14" applyNumberFormat="0" applyAlignment="0" applyProtection="0"/>
    <xf numFmtId="0" fontId="31" fillId="0" borderId="26" applyNumberFormat="0" applyFill="0" applyAlignment="0" applyProtection="0"/>
    <xf numFmtId="0" fontId="4" fillId="24" borderId="21" applyNumberFormat="0" applyFont="0" applyAlignment="0" applyProtection="0"/>
    <xf numFmtId="0" fontId="26" fillId="37" borderId="22" applyNumberFormat="0" applyAlignment="0" applyProtection="0"/>
    <xf numFmtId="0" fontId="19" fillId="21" borderId="14" applyNumberFormat="0" applyAlignment="0" applyProtection="0"/>
    <xf numFmtId="0" fontId="5" fillId="24" borderId="21" applyNumberFormat="0" applyFont="0" applyAlignment="0" applyProtection="0"/>
    <xf numFmtId="0" fontId="4" fillId="24" borderId="21" applyNumberFormat="0" applyFont="0" applyAlignment="0" applyProtection="0"/>
    <xf numFmtId="0" fontId="12" fillId="36" borderId="14" applyNumberFormat="0" applyAlignment="0" applyProtection="0"/>
    <xf numFmtId="0" fontId="19" fillId="21" borderId="14" applyNumberFormat="0" applyAlignment="0" applyProtection="0"/>
    <xf numFmtId="0" fontId="31" fillId="0" borderId="27" applyNumberFormat="0" applyFill="0" applyAlignment="0" applyProtection="0"/>
    <xf numFmtId="0" fontId="12" fillId="36" borderId="14" applyNumberFormat="0" applyAlignment="0" applyProtection="0"/>
    <xf numFmtId="0" fontId="31" fillId="0" borderId="27" applyNumberFormat="0" applyFill="0" applyAlignment="0" applyProtection="0"/>
    <xf numFmtId="0" fontId="5" fillId="24" borderId="21" applyNumberFormat="0" applyFont="0" applyAlignment="0" applyProtection="0"/>
    <xf numFmtId="0" fontId="5" fillId="24" borderId="21" applyNumberFormat="0" applyFont="0" applyAlignment="0" applyProtection="0"/>
    <xf numFmtId="0" fontId="4" fillId="24" borderId="21" applyNumberFormat="0" applyFont="0" applyAlignment="0" applyProtection="0"/>
    <xf numFmtId="0" fontId="19" fillId="27" borderId="14" applyNumberFormat="0" applyAlignment="0" applyProtection="0"/>
    <xf numFmtId="0" fontId="26" fillId="36" borderId="22" applyNumberFormat="0" applyAlignment="0" applyProtection="0"/>
    <xf numFmtId="0" fontId="31" fillId="0" borderId="27" applyNumberFormat="0" applyFill="0" applyAlignment="0" applyProtection="0"/>
    <xf numFmtId="0" fontId="19" fillId="21" borderId="14" applyNumberFormat="0" applyAlignment="0" applyProtection="0"/>
    <xf numFmtId="0" fontId="4" fillId="24" borderId="21" applyNumberFormat="0" applyFont="0" applyAlignment="0" applyProtection="0"/>
    <xf numFmtId="0" fontId="12" fillId="36" borderId="14" applyNumberFormat="0" applyAlignment="0" applyProtection="0"/>
    <xf numFmtId="0" fontId="13" fillId="37" borderId="14" applyNumberFormat="0" applyAlignment="0" applyProtection="0"/>
    <xf numFmtId="0" fontId="4" fillId="24" borderId="21" applyNumberFormat="0" applyFont="0" applyAlignment="0" applyProtection="0"/>
    <xf numFmtId="0" fontId="26" fillId="36" borderId="22" applyNumberFormat="0" applyAlignment="0" applyProtection="0"/>
    <xf numFmtId="0" fontId="31" fillId="0" borderId="27" applyNumberFormat="0" applyFill="0" applyAlignment="0" applyProtection="0"/>
    <xf numFmtId="0" fontId="19" fillId="21" borderId="14" applyNumberFormat="0" applyAlignment="0" applyProtection="0"/>
    <xf numFmtId="0" fontId="4" fillId="24" borderId="21" applyNumberFormat="0" applyFont="0" applyAlignment="0" applyProtection="0"/>
    <xf numFmtId="0" fontId="12" fillId="36" borderId="14" applyNumberFormat="0" applyAlignment="0" applyProtection="0"/>
    <xf numFmtId="0" fontId="13" fillId="37" borderId="14" applyNumberFormat="0" applyAlignment="0" applyProtection="0"/>
    <xf numFmtId="0" fontId="26" fillId="36" borderId="22" applyNumberFormat="0" applyAlignment="0" applyProtection="0"/>
    <xf numFmtId="0" fontId="19" fillId="21" borderId="14" applyNumberFormat="0" applyAlignment="0" applyProtection="0"/>
    <xf numFmtId="0" fontId="4" fillId="24" borderId="21" applyNumberFormat="0" applyFont="0" applyAlignment="0" applyProtection="0"/>
    <xf numFmtId="0" fontId="12" fillId="36" borderId="14" applyNumberFormat="0" applyAlignment="0" applyProtection="0"/>
    <xf numFmtId="0" fontId="13" fillId="37" borderId="14" applyNumberFormat="0" applyAlignment="0" applyProtection="0"/>
    <xf numFmtId="0" fontId="26" fillId="36" borderId="22" applyNumberFormat="0" applyAlignment="0" applyProtection="0"/>
    <xf numFmtId="0" fontId="19" fillId="21" borderId="14" applyNumberFormat="0" applyAlignment="0" applyProtection="0"/>
    <xf numFmtId="0" fontId="4" fillId="24" borderId="21" applyNumberFormat="0" applyFont="0" applyAlignment="0" applyProtection="0"/>
    <xf numFmtId="0" fontId="12" fillId="36" borderId="14" applyNumberFormat="0" applyAlignment="0" applyProtection="0"/>
    <xf numFmtId="0" fontId="13" fillId="37" borderId="14" applyNumberFormat="0" applyAlignment="0" applyProtection="0"/>
    <xf numFmtId="0" fontId="26" fillId="36" borderId="22" applyNumberFormat="0" applyAlignment="0" applyProtection="0"/>
    <xf numFmtId="0" fontId="19" fillId="21" borderId="14" applyNumberFormat="0" applyAlignment="0" applyProtection="0"/>
    <xf numFmtId="0" fontId="4" fillId="24" borderId="21" applyNumberFormat="0" applyFont="0" applyAlignment="0" applyProtection="0"/>
    <xf numFmtId="0" fontId="12" fillId="36" borderId="14" applyNumberFormat="0" applyAlignment="0" applyProtection="0"/>
    <xf numFmtId="0" fontId="13" fillId="37" borderId="14" applyNumberFormat="0" applyAlignment="0" applyProtection="0"/>
    <xf numFmtId="166" fontId="3" fillId="0" borderId="0" applyFont="0" applyFill="0" applyBorder="0" applyAlignment="0" applyProtection="0"/>
    <xf numFmtId="0" fontId="26" fillId="36" borderId="22" applyNumberFormat="0" applyAlignment="0" applyProtection="0"/>
    <xf numFmtId="0" fontId="19" fillId="21" borderId="14" applyNumberFormat="0" applyAlignment="0" applyProtection="0"/>
    <xf numFmtId="0" fontId="4" fillId="24" borderId="21" applyNumberFormat="0" applyFont="0" applyAlignment="0" applyProtection="0"/>
    <xf numFmtId="0" fontId="12" fillId="36" borderId="14" applyNumberFormat="0" applyAlignment="0" applyProtection="0"/>
    <xf numFmtId="0" fontId="26" fillId="36" borderId="22" applyNumberFormat="0" applyAlignment="0" applyProtection="0"/>
    <xf numFmtId="0" fontId="19" fillId="21" borderId="14" applyNumberFormat="0" applyAlignment="0" applyProtection="0"/>
    <xf numFmtId="0" fontId="4" fillId="24" borderId="21" applyNumberFormat="0" applyFont="0" applyAlignment="0" applyProtection="0"/>
    <xf numFmtId="0" fontId="12" fillId="36" borderId="14" applyNumberFormat="0" applyAlignment="0" applyProtection="0"/>
    <xf numFmtId="0" fontId="26" fillId="36" borderId="22" applyNumberFormat="0" applyAlignment="0" applyProtection="0"/>
    <xf numFmtId="0" fontId="19" fillId="21" borderId="14" applyNumberFormat="0" applyAlignment="0" applyProtection="0"/>
    <xf numFmtId="0" fontId="4" fillId="24" borderId="21" applyNumberFormat="0" applyFont="0" applyAlignment="0" applyProtection="0"/>
    <xf numFmtId="0" fontId="12" fillId="36" borderId="14" applyNumberFormat="0" applyAlignment="0" applyProtection="0"/>
    <xf numFmtId="0" fontId="5" fillId="24" borderId="21" applyNumberFormat="0" applyFont="0" applyAlignment="0" applyProtection="0"/>
    <xf numFmtId="0" fontId="19" fillId="21" borderId="14" applyNumberFormat="0" applyAlignment="0" applyProtection="0"/>
    <xf numFmtId="0" fontId="4" fillId="24" borderId="21" applyNumberFormat="0" applyFont="0" applyAlignment="0" applyProtection="0"/>
    <xf numFmtId="0" fontId="12" fillId="36" borderId="14" applyNumberFormat="0" applyAlignment="0" applyProtection="0"/>
    <xf numFmtId="0" fontId="31" fillId="0" borderId="27" applyNumberFormat="0" applyFill="0" applyAlignment="0" applyProtection="0"/>
    <xf numFmtId="0" fontId="19" fillId="21" borderId="14" applyNumberFormat="0" applyAlignment="0" applyProtection="0"/>
    <xf numFmtId="0" fontId="12" fillId="36" borderId="14" applyNumberFormat="0" applyAlignment="0" applyProtection="0"/>
    <xf numFmtId="0" fontId="19" fillId="21" borderId="14" applyNumberFormat="0" applyAlignment="0" applyProtection="0"/>
    <xf numFmtId="0" fontId="12" fillId="36" borderId="14" applyNumberFormat="0" applyAlignment="0" applyProtection="0"/>
    <xf numFmtId="0" fontId="31" fillId="0" borderId="27" applyNumberFormat="0" applyFill="0" applyAlignment="0" applyProtection="0"/>
    <xf numFmtId="0" fontId="12" fillId="36" borderId="14" applyNumberFormat="0" applyAlignment="0" applyProtection="0"/>
    <xf numFmtId="0" fontId="12" fillId="36" borderId="14" applyNumberFormat="0" applyAlignment="0" applyProtection="0"/>
    <xf numFmtId="0" fontId="4" fillId="24" borderId="21" applyNumberFormat="0" applyFont="0" applyAlignment="0" applyProtection="0"/>
    <xf numFmtId="0" fontId="4" fillId="24" borderId="21" applyNumberFormat="0" applyFont="0" applyAlignment="0" applyProtection="0"/>
    <xf numFmtId="0" fontId="26" fillId="36" borderId="22" applyNumberFormat="0" applyAlignment="0" applyProtection="0"/>
    <xf numFmtId="0" fontId="19" fillId="27" borderId="14" applyNumberFormat="0" applyAlignment="0" applyProtection="0"/>
    <xf numFmtId="0" fontId="31" fillId="0" borderId="27" applyNumberFormat="0" applyFill="0" applyAlignment="0" applyProtection="0"/>
    <xf numFmtId="0" fontId="31" fillId="0" borderId="26" applyNumberFormat="0" applyFill="0" applyAlignment="0" applyProtection="0"/>
    <xf numFmtId="0" fontId="19" fillId="27" borderId="14" applyNumberFormat="0" applyAlignment="0" applyProtection="0"/>
    <xf numFmtId="0" fontId="26" fillId="36" borderId="22" applyNumberFormat="0" applyAlignment="0" applyProtection="0"/>
    <xf numFmtId="0" fontId="26" fillId="37" borderId="22" applyNumberFormat="0" applyAlignment="0" applyProtection="0"/>
    <xf numFmtId="0" fontId="26" fillId="37" borderId="22" applyNumberFormat="0" applyAlignment="0" applyProtection="0"/>
    <xf numFmtId="0" fontId="26" fillId="36" borderId="22" applyNumberFormat="0" applyAlignment="0" applyProtection="0"/>
    <xf numFmtId="0" fontId="4" fillId="24" borderId="21" applyNumberFormat="0" applyFont="0" applyAlignment="0" applyProtection="0"/>
    <xf numFmtId="0" fontId="26" fillId="37" borderId="22" applyNumberFormat="0" applyAlignment="0" applyProtection="0"/>
    <xf numFmtId="0" fontId="26" fillId="36" borderId="22" applyNumberFormat="0" applyAlignment="0" applyProtection="0"/>
    <xf numFmtId="0" fontId="12" fillId="36" borderId="14" applyNumberFormat="0" applyAlignment="0" applyProtection="0"/>
    <xf numFmtId="0" fontId="13" fillId="37" borderId="14" applyNumberFormat="0" applyAlignment="0" applyProtection="0"/>
    <xf numFmtId="0" fontId="12" fillId="36" borderId="14" applyNumberFormat="0" applyAlignment="0" applyProtection="0"/>
    <xf numFmtId="0" fontId="19" fillId="21" borderId="14" applyNumberFormat="0" applyAlignment="0" applyProtection="0"/>
    <xf numFmtId="0" fontId="26" fillId="36" borderId="22" applyNumberFormat="0" applyAlignment="0" applyProtection="0"/>
    <xf numFmtId="0" fontId="26" fillId="37" borderId="22" applyNumberFormat="0" applyAlignment="0" applyProtection="0"/>
    <xf numFmtId="0" fontId="4" fillId="24" borderId="21" applyNumberFormat="0" applyFont="0" applyAlignment="0" applyProtection="0"/>
    <xf numFmtId="0" fontId="19" fillId="21" borderId="14" applyNumberFormat="0" applyAlignment="0" applyProtection="0"/>
    <xf numFmtId="0" fontId="26" fillId="36" borderId="22" applyNumberFormat="0" applyAlignment="0" applyProtection="0"/>
    <xf numFmtId="0" fontId="13" fillId="37" borderId="14" applyNumberFormat="0" applyAlignment="0" applyProtection="0"/>
    <xf numFmtId="0" fontId="12" fillId="36" borderId="14" applyNumberFormat="0" applyAlignment="0" applyProtection="0"/>
    <xf numFmtId="0" fontId="19" fillId="21" borderId="14" applyNumberFormat="0" applyAlignment="0" applyProtection="0"/>
    <xf numFmtId="0" fontId="26" fillId="36" borderId="22" applyNumberFormat="0" applyAlignment="0" applyProtection="0"/>
    <xf numFmtId="0" fontId="4" fillId="24" borderId="21" applyNumberFormat="0" applyFont="0" applyAlignment="0" applyProtection="0"/>
    <xf numFmtId="0" fontId="26" fillId="37" borderId="22" applyNumberFormat="0" applyAlignment="0" applyProtection="0"/>
    <xf numFmtId="0" fontId="19" fillId="27" borderId="14" applyNumberFormat="0" applyAlignment="0" applyProtection="0"/>
    <xf numFmtId="0" fontId="19" fillId="21" borderId="14" applyNumberFormat="0" applyAlignment="0" applyProtection="0"/>
    <xf numFmtId="0" fontId="4" fillId="24" borderId="21" applyNumberFormat="0" applyFont="0" applyAlignment="0" applyProtection="0"/>
    <xf numFmtId="0" fontId="4" fillId="24" borderId="21" applyNumberFormat="0" applyFont="0" applyAlignment="0" applyProtection="0"/>
    <xf numFmtId="0" fontId="31" fillId="0" borderId="26" applyNumberFormat="0" applyFill="0" applyAlignment="0" applyProtection="0"/>
    <xf numFmtId="0" fontId="31" fillId="0" borderId="27" applyNumberFormat="0" applyFill="0" applyAlignment="0" applyProtection="0"/>
    <xf numFmtId="0" fontId="13" fillId="37" borderId="14" applyNumberFormat="0" applyAlignment="0" applyProtection="0"/>
    <xf numFmtId="0" fontId="31" fillId="0" borderId="27" applyNumberFormat="0" applyFill="0" applyAlignment="0" applyProtection="0"/>
    <xf numFmtId="0" fontId="13" fillId="37" borderId="14" applyNumberFormat="0" applyAlignment="0" applyProtection="0"/>
    <xf numFmtId="0" fontId="19" fillId="21" borderId="14" applyNumberFormat="0" applyAlignment="0" applyProtection="0"/>
    <xf numFmtId="0" fontId="26" fillId="36" borderId="22" applyNumberFormat="0" applyAlignment="0" applyProtection="0"/>
    <xf numFmtId="0" fontId="26" fillId="37" borderId="22" applyNumberFormat="0" applyAlignment="0" applyProtection="0"/>
    <xf numFmtId="0" fontId="4" fillId="24" borderId="21" applyNumberFormat="0" applyFont="0" applyAlignment="0" applyProtection="0"/>
    <xf numFmtId="0" fontId="4" fillId="24" borderId="21" applyNumberFormat="0" applyFont="0" applyAlignment="0" applyProtection="0"/>
    <xf numFmtId="0" fontId="13" fillId="37" borderId="14" applyNumberFormat="0" applyAlignment="0" applyProtection="0"/>
    <xf numFmtId="0" fontId="19" fillId="21" borderId="14" applyNumberFormat="0" applyAlignment="0" applyProtection="0"/>
    <xf numFmtId="0" fontId="19" fillId="27" borderId="14" applyNumberFormat="0" applyAlignment="0" applyProtection="0"/>
    <xf numFmtId="0" fontId="26" fillId="36" borderId="22" applyNumberFormat="0" applyAlignment="0" applyProtection="0"/>
    <xf numFmtId="0" fontId="13" fillId="37" borderId="14" applyNumberFormat="0" applyAlignment="0" applyProtection="0"/>
    <xf numFmtId="0" fontId="5" fillId="24" borderId="21" applyNumberFormat="0" applyFont="0" applyAlignment="0" applyProtection="0"/>
    <xf numFmtId="0" fontId="26" fillId="37" borderId="22" applyNumberFormat="0" applyAlignment="0" applyProtection="0"/>
    <xf numFmtId="0" fontId="19" fillId="21" borderId="14" applyNumberFormat="0" applyAlignment="0" applyProtection="0"/>
    <xf numFmtId="0" fontId="19" fillId="21" borderId="14" applyNumberFormat="0" applyAlignment="0" applyProtection="0"/>
    <xf numFmtId="0" fontId="5" fillId="24" borderId="21" applyNumberFormat="0" applyFont="0" applyAlignment="0" applyProtection="0"/>
    <xf numFmtId="0" fontId="19" fillId="21" borderId="14" applyNumberFormat="0" applyAlignment="0" applyProtection="0"/>
    <xf numFmtId="0" fontId="19" fillId="27" borderId="14" applyNumberFormat="0" applyAlignment="0" applyProtection="0"/>
    <xf numFmtId="0" fontId="19" fillId="21" borderId="14" applyNumberFormat="0" applyAlignment="0" applyProtection="0"/>
    <xf numFmtId="0" fontId="19" fillId="27" borderId="14" applyNumberFormat="0" applyAlignment="0" applyProtection="0"/>
    <xf numFmtId="0" fontId="12" fillId="36" borderId="14" applyNumberFormat="0" applyAlignment="0" applyProtection="0"/>
    <xf numFmtId="0" fontId="13" fillId="37" borderId="14" applyNumberFormat="0" applyAlignment="0" applyProtection="0"/>
    <xf numFmtId="0" fontId="19" fillId="21" borderId="14" applyNumberFormat="0" applyAlignment="0" applyProtection="0"/>
    <xf numFmtId="0" fontId="19" fillId="27" borderId="14" applyNumberFormat="0" applyAlignment="0" applyProtection="0"/>
    <xf numFmtId="0" fontId="19" fillId="21" borderId="14" applyNumberFormat="0" applyAlignment="0" applyProtection="0"/>
    <xf numFmtId="0" fontId="4" fillId="24" borderId="21" applyNumberFormat="0" applyFont="0" applyAlignment="0" applyProtection="0"/>
    <xf numFmtId="0" fontId="12" fillId="36" borderId="14" applyNumberFormat="0" applyAlignment="0" applyProtection="0"/>
    <xf numFmtId="0" fontId="5" fillId="24" borderId="21" applyNumberFormat="0" applyFont="0" applyAlignment="0" applyProtection="0"/>
    <xf numFmtId="0" fontId="31" fillId="0" borderId="26" applyNumberFormat="0" applyFill="0" applyAlignment="0" applyProtection="0"/>
    <xf numFmtId="0" fontId="26" fillId="36" borderId="22" applyNumberFormat="0" applyAlignment="0" applyProtection="0"/>
    <xf numFmtId="0" fontId="12" fillId="36" borderId="14" applyNumberFormat="0" applyAlignment="0" applyProtection="0"/>
    <xf numFmtId="0" fontId="12" fillId="36" borderId="14" applyNumberFormat="0" applyAlignment="0" applyProtection="0"/>
    <xf numFmtId="0" fontId="12" fillId="36" borderId="14" applyNumberFormat="0" applyAlignment="0" applyProtection="0"/>
    <xf numFmtId="0" fontId="26" fillId="36" borderId="22" applyNumberFormat="0" applyAlignment="0" applyProtection="0"/>
    <xf numFmtId="0" fontId="26" fillId="36" borderId="22" applyNumberFormat="0" applyAlignment="0" applyProtection="0"/>
    <xf numFmtId="0" fontId="26" fillId="36" borderId="22" applyNumberFormat="0" applyAlignment="0" applyProtection="0"/>
    <xf numFmtId="0" fontId="4" fillId="24" borderId="21" applyNumberFormat="0" applyFont="0" applyAlignment="0" applyProtection="0"/>
    <xf numFmtId="0" fontId="4" fillId="24" borderId="21" applyNumberFormat="0" applyFont="0" applyAlignment="0" applyProtection="0"/>
    <xf numFmtId="0" fontId="12" fillId="36" borderId="14" applyNumberFormat="0" applyAlignment="0" applyProtection="0"/>
    <xf numFmtId="0" fontId="13" fillId="37" borderId="14" applyNumberFormat="0" applyAlignment="0" applyProtection="0"/>
    <xf numFmtId="0" fontId="26" fillId="36" borderId="22" applyNumberFormat="0" applyAlignment="0" applyProtection="0"/>
    <xf numFmtId="0" fontId="13" fillId="37" borderId="14" applyNumberFormat="0" applyAlignment="0" applyProtection="0"/>
    <xf numFmtId="0" fontId="19" fillId="21" borderId="14" applyNumberFormat="0" applyAlignment="0" applyProtection="0"/>
    <xf numFmtId="0" fontId="19" fillId="27" borderId="14" applyNumberFormat="0" applyAlignment="0" applyProtection="0"/>
    <xf numFmtId="0" fontId="31" fillId="0" borderId="26" applyNumberFormat="0" applyFill="0" applyAlignment="0" applyProtection="0"/>
    <xf numFmtId="0" fontId="31" fillId="0" borderId="27" applyNumberFormat="0" applyFill="0" applyAlignment="0" applyProtection="0"/>
    <xf numFmtId="0" fontId="31" fillId="0" borderId="26" applyNumberFormat="0" applyFill="0" applyAlignment="0" applyProtection="0"/>
    <xf numFmtId="0" fontId="13" fillId="37" borderId="14" applyNumberFormat="0" applyAlignment="0" applyProtection="0"/>
    <xf numFmtId="0" fontId="31" fillId="0" borderId="27" applyNumberFormat="0" applyFill="0" applyAlignment="0" applyProtection="0"/>
    <xf numFmtId="0" fontId="4" fillId="24" borderId="21" applyNumberFormat="0" applyFont="0" applyAlignment="0" applyProtection="0"/>
    <xf numFmtId="0" fontId="26" fillId="36" borderId="22" applyNumberFormat="0" applyAlignment="0" applyProtection="0"/>
    <xf numFmtId="0" fontId="26" fillId="37" borderId="22" applyNumberFormat="0" applyAlignment="0" applyProtection="0"/>
    <xf numFmtId="0" fontId="26" fillId="37" borderId="22" applyNumberFormat="0" applyAlignment="0" applyProtection="0"/>
    <xf numFmtId="0" fontId="26" fillId="36" borderId="22" applyNumberFormat="0" applyAlignment="0" applyProtection="0"/>
    <xf numFmtId="0" fontId="12" fillId="36" borderId="14" applyNumberFormat="0" applyAlignment="0" applyProtection="0"/>
    <xf numFmtId="0" fontId="31" fillId="0" borderId="27" applyNumberFormat="0" applyFill="0" applyAlignment="0" applyProtection="0"/>
    <xf numFmtId="0" fontId="26" fillId="36" borderId="22" applyNumberFormat="0" applyAlignment="0" applyProtection="0"/>
    <xf numFmtId="0" fontId="26" fillId="36" borderId="22" applyNumberFormat="0" applyAlignment="0" applyProtection="0"/>
    <xf numFmtId="0" fontId="4" fillId="24" borderId="21" applyNumberFormat="0" applyFont="0" applyAlignment="0" applyProtection="0"/>
    <xf numFmtId="0" fontId="12" fillId="36" borderId="14" applyNumberFormat="0" applyAlignment="0" applyProtection="0"/>
    <xf numFmtId="0" fontId="4" fillId="24" borderId="21" applyNumberFormat="0" applyFont="0" applyAlignment="0" applyProtection="0"/>
    <xf numFmtId="0" fontId="31" fillId="0" borderId="26" applyNumberFormat="0" applyFill="0" applyAlignment="0" applyProtection="0"/>
    <xf numFmtId="0" fontId="31" fillId="0" borderId="27" applyNumberFormat="0" applyFill="0" applyAlignment="0" applyProtection="0"/>
    <xf numFmtId="0" fontId="19" fillId="27" borderId="14" applyNumberFormat="0" applyAlignment="0" applyProtection="0"/>
    <xf numFmtId="0" fontId="26" fillId="36" borderId="22" applyNumberFormat="0" applyAlignment="0" applyProtection="0"/>
    <xf numFmtId="0" fontId="31" fillId="0" borderId="27" applyNumberFormat="0" applyFill="0" applyAlignment="0" applyProtection="0"/>
    <xf numFmtId="0" fontId="4" fillId="24" borderId="21" applyNumberFormat="0" applyFont="0" applyAlignment="0" applyProtection="0"/>
    <xf numFmtId="0" fontId="4" fillId="24" borderId="21" applyNumberFormat="0" applyFont="0" applyAlignment="0" applyProtection="0"/>
    <xf numFmtId="0" fontId="5" fillId="24" borderId="21" applyNumberFormat="0" applyFont="0" applyAlignment="0" applyProtection="0"/>
    <xf numFmtId="0" fontId="26" fillId="36" borderId="22" applyNumberFormat="0" applyAlignment="0" applyProtection="0"/>
    <xf numFmtId="0" fontId="5" fillId="24" borderId="21" applyNumberFormat="0" applyFont="0" applyAlignment="0" applyProtection="0"/>
    <xf numFmtId="0" fontId="31" fillId="0" borderId="26" applyNumberFormat="0" applyFill="0" applyAlignment="0" applyProtection="0"/>
    <xf numFmtId="0" fontId="31" fillId="0" borderId="26" applyNumberFormat="0" applyFill="0" applyAlignment="0" applyProtection="0"/>
    <xf numFmtId="0" fontId="19" fillId="21" borderId="14" applyNumberFormat="0" applyAlignment="0" applyProtection="0"/>
    <xf numFmtId="0" fontId="26" fillId="37" borderId="22" applyNumberFormat="0" applyAlignment="0" applyProtection="0"/>
    <xf numFmtId="0" fontId="26" fillId="36" borderId="22" applyNumberFormat="0" applyAlignment="0" applyProtection="0"/>
    <xf numFmtId="0" fontId="5" fillId="24" borderId="21" applyNumberFormat="0" applyFont="0" applyAlignment="0" applyProtection="0"/>
    <xf numFmtId="0" fontId="31" fillId="0" borderId="27" applyNumberFormat="0" applyFill="0" applyAlignment="0" applyProtection="0"/>
    <xf numFmtId="0" fontId="13" fillId="37" borderId="14" applyNumberFormat="0" applyAlignment="0" applyProtection="0"/>
    <xf numFmtId="0" fontId="4" fillId="24" borderId="21" applyNumberFormat="0" applyFont="0" applyAlignment="0" applyProtection="0"/>
    <xf numFmtId="0" fontId="31" fillId="0" borderId="26" applyNumberFormat="0" applyFill="0" applyAlignment="0" applyProtection="0"/>
    <xf numFmtId="0" fontId="4" fillId="24" borderId="21" applyNumberFormat="0" applyFont="0" applyAlignment="0" applyProtection="0"/>
    <xf numFmtId="0" fontId="13" fillId="37" borderId="14" applyNumberFormat="0" applyAlignment="0" applyProtection="0"/>
    <xf numFmtId="0" fontId="12" fillId="36" borderId="14" applyNumberFormat="0" applyAlignment="0" applyProtection="0"/>
    <xf numFmtId="0" fontId="31" fillId="0" borderId="26" applyNumberFormat="0" applyFill="0" applyAlignment="0" applyProtection="0"/>
    <xf numFmtId="0" fontId="31" fillId="0" borderId="27" applyNumberFormat="0" applyFill="0" applyAlignment="0" applyProtection="0"/>
    <xf numFmtId="0" fontId="4" fillId="24" borderId="21" applyNumberFormat="0" applyFont="0" applyAlignment="0" applyProtection="0"/>
    <xf numFmtId="0" fontId="26" fillId="37" borderId="22" applyNumberFormat="0" applyAlignment="0" applyProtection="0"/>
    <xf numFmtId="0" fontId="4" fillId="24" borderId="21" applyNumberFormat="0" applyFont="0" applyAlignment="0" applyProtection="0"/>
    <xf numFmtId="0" fontId="19" fillId="27" borderId="14" applyNumberFormat="0" applyAlignment="0" applyProtection="0"/>
    <xf numFmtId="0" fontId="26" fillId="36" borderId="22" applyNumberFormat="0" applyAlignment="0" applyProtection="0"/>
    <xf numFmtId="0" fontId="26" fillId="37" borderId="22" applyNumberFormat="0" applyAlignment="0" applyProtection="0"/>
    <xf numFmtId="0" fontId="4" fillId="24" borderId="21" applyNumberFormat="0" applyFont="0" applyAlignment="0" applyProtection="0"/>
    <xf numFmtId="0" fontId="19" fillId="21" borderId="14" applyNumberFormat="0" applyAlignment="0" applyProtection="0"/>
    <xf numFmtId="0" fontId="13" fillId="37" borderId="14" applyNumberFormat="0" applyAlignment="0" applyProtection="0"/>
    <xf numFmtId="0" fontId="31" fillId="0" borderId="26" applyNumberFormat="0" applyFill="0" applyAlignment="0" applyProtection="0"/>
    <xf numFmtId="0" fontId="19" fillId="27" borderId="14" applyNumberFormat="0" applyAlignment="0" applyProtection="0"/>
    <xf numFmtId="0" fontId="26" fillId="36" borderId="22" applyNumberFormat="0" applyAlignment="0" applyProtection="0"/>
    <xf numFmtId="0" fontId="26" fillId="37" borderId="22" applyNumberFormat="0" applyAlignment="0" applyProtection="0"/>
    <xf numFmtId="0" fontId="12" fillId="36" borderId="14" applyNumberFormat="0" applyAlignment="0" applyProtection="0"/>
    <xf numFmtId="0" fontId="12" fillId="36" borderId="14" applyNumberFormat="0" applyAlignment="0" applyProtection="0"/>
    <xf numFmtId="0" fontId="19" fillId="21" borderId="14" applyNumberFormat="0" applyAlignment="0" applyProtection="0"/>
    <xf numFmtId="0" fontId="5" fillId="24" borderId="21" applyNumberFormat="0" applyFont="0" applyAlignment="0" applyProtection="0"/>
    <xf numFmtId="0" fontId="19" fillId="21" borderId="14" applyNumberFormat="0" applyAlignment="0" applyProtection="0"/>
    <xf numFmtId="0" fontId="19" fillId="21" borderId="14" applyNumberFormat="0" applyAlignment="0" applyProtection="0"/>
    <xf numFmtId="0" fontId="12" fillId="36" borderId="14" applyNumberFormat="0" applyAlignment="0" applyProtection="0"/>
    <xf numFmtId="0" fontId="26" fillId="36" borderId="22" applyNumberFormat="0" applyAlignment="0" applyProtection="0"/>
    <xf numFmtId="0" fontId="4" fillId="24" borderId="21" applyNumberFormat="0" applyFont="0" applyAlignment="0" applyProtection="0"/>
    <xf numFmtId="0" fontId="12" fillId="36" borderId="14" applyNumberFormat="0" applyAlignment="0" applyProtection="0"/>
    <xf numFmtId="0" fontId="19" fillId="21" borderId="14" applyNumberFormat="0" applyAlignment="0" applyProtection="0"/>
    <xf numFmtId="0" fontId="19" fillId="21" borderId="14" applyNumberFormat="0" applyAlignment="0" applyProtection="0"/>
    <xf numFmtId="0" fontId="26" fillId="36" borderId="22" applyNumberFormat="0" applyAlignment="0" applyProtection="0"/>
    <xf numFmtId="0" fontId="26" fillId="36" borderId="22" applyNumberFormat="0" applyAlignment="0" applyProtection="0"/>
    <xf numFmtId="0" fontId="19" fillId="21" borderId="14" applyNumberFormat="0" applyAlignment="0" applyProtection="0"/>
    <xf numFmtId="0" fontId="31" fillId="0" borderId="27" applyNumberFormat="0" applyFill="0" applyAlignment="0" applyProtection="0"/>
    <xf numFmtId="0" fontId="31" fillId="0" borderId="27" applyNumberFormat="0" applyFill="0" applyAlignment="0" applyProtection="0"/>
    <xf numFmtId="0" fontId="13" fillId="37" borderId="14" applyNumberFormat="0" applyAlignment="0" applyProtection="0"/>
    <xf numFmtId="0" fontId="12" fillId="36" borderId="14" applyNumberFormat="0" applyAlignment="0" applyProtection="0"/>
    <xf numFmtId="0" fontId="19" fillId="21" borderId="14" applyNumberFormat="0" applyAlignment="0" applyProtection="0"/>
    <xf numFmtId="0" fontId="19" fillId="27" borderId="14" applyNumberFormat="0" applyAlignment="0" applyProtection="0"/>
    <xf numFmtId="0" fontId="26" fillId="37" borderId="22" applyNumberFormat="0" applyAlignment="0" applyProtection="0"/>
    <xf numFmtId="0" fontId="12" fillId="36" borderId="14" applyNumberFormat="0" applyAlignment="0" applyProtection="0"/>
    <xf numFmtId="0" fontId="26" fillId="36" borderId="22" applyNumberFormat="0" applyAlignment="0" applyProtection="0"/>
    <xf numFmtId="0" fontId="19" fillId="21" borderId="14" applyNumberFormat="0" applyAlignment="0" applyProtection="0"/>
    <xf numFmtId="0" fontId="13" fillId="37" borderId="14" applyNumberFormat="0" applyAlignment="0" applyProtection="0"/>
    <xf numFmtId="0" fontId="31" fillId="0" borderId="26" applyNumberFormat="0" applyFill="0" applyAlignment="0" applyProtection="0"/>
    <xf numFmtId="0" fontId="26" fillId="37" borderId="22" applyNumberFormat="0" applyAlignment="0" applyProtection="0"/>
    <xf numFmtId="0" fontId="12" fillId="36" borderId="14" applyNumberFormat="0" applyAlignment="0" applyProtection="0"/>
    <xf numFmtId="0" fontId="26" fillId="36" borderId="22" applyNumberFormat="0" applyAlignment="0" applyProtection="0"/>
    <xf numFmtId="0" fontId="4" fillId="24" borderId="21" applyNumberFormat="0" applyFont="0" applyAlignment="0" applyProtection="0"/>
    <xf numFmtId="0" fontId="4" fillId="24" borderId="21" applyNumberFormat="0" applyFont="0" applyAlignment="0" applyProtection="0"/>
    <xf numFmtId="0" fontId="12" fillId="36" borderId="14" applyNumberFormat="0" applyAlignment="0" applyProtection="0"/>
    <xf numFmtId="0" fontId="12" fillId="36" borderId="14" applyNumberFormat="0" applyAlignment="0" applyProtection="0"/>
    <xf numFmtId="0" fontId="19" fillId="27" borderId="14" applyNumberFormat="0" applyAlignment="0" applyProtection="0"/>
    <xf numFmtId="0" fontId="26" fillId="36" borderId="22" applyNumberFormat="0" applyAlignment="0" applyProtection="0"/>
    <xf numFmtId="0" fontId="5" fillId="24" borderId="21" applyNumberFormat="0" applyFont="0" applyAlignment="0" applyProtection="0"/>
    <xf numFmtId="0" fontId="31" fillId="0" borderId="27" applyNumberFormat="0" applyFill="0" applyAlignment="0" applyProtection="0"/>
    <xf numFmtId="0" fontId="12" fillId="36" borderId="14" applyNumberFormat="0" applyAlignment="0" applyProtection="0"/>
    <xf numFmtId="0" fontId="13" fillId="37" borderId="14" applyNumberFormat="0" applyAlignment="0" applyProtection="0"/>
    <xf numFmtId="0" fontId="5" fillId="24" borderId="21" applyNumberFormat="0" applyFont="0" applyAlignment="0" applyProtection="0"/>
    <xf numFmtId="0" fontId="4" fillId="24" borderId="21" applyNumberFormat="0" applyFont="0" applyAlignment="0" applyProtection="0"/>
    <xf numFmtId="0" fontId="19" fillId="27" borderId="14" applyNumberFormat="0" applyAlignment="0" applyProtection="0"/>
    <xf numFmtId="0" fontId="19" fillId="21" borderId="14" applyNumberFormat="0" applyAlignment="0" applyProtection="0"/>
    <xf numFmtId="0" fontId="31" fillId="0" borderId="27" applyNumberFormat="0" applyFill="0" applyAlignment="0" applyProtection="0"/>
    <xf numFmtId="0" fontId="4" fillId="24" borderId="21" applyNumberFormat="0" applyFont="0" applyAlignment="0" applyProtection="0"/>
    <xf numFmtId="0" fontId="19" fillId="21" borderId="14" applyNumberFormat="0" applyAlignment="0" applyProtection="0"/>
    <xf numFmtId="0" fontId="4" fillId="24" borderId="21" applyNumberFormat="0" applyFont="0" applyAlignment="0" applyProtection="0"/>
    <xf numFmtId="0" fontId="19" fillId="21" borderId="14" applyNumberFormat="0" applyAlignment="0" applyProtection="0"/>
    <xf numFmtId="0" fontId="13" fillId="37" borderId="14" applyNumberFormat="0" applyAlignment="0" applyProtection="0"/>
    <xf numFmtId="0" fontId="31" fillId="0" borderId="26" applyNumberFormat="0" applyFill="0" applyAlignment="0" applyProtection="0"/>
    <xf numFmtId="0" fontId="19" fillId="27" borderId="14" applyNumberFormat="0" applyAlignment="0" applyProtection="0"/>
    <xf numFmtId="0" fontId="31" fillId="0" borderId="26" applyNumberFormat="0" applyFill="0" applyAlignment="0" applyProtection="0"/>
    <xf numFmtId="0" fontId="4" fillId="24" borderId="21" applyNumberFormat="0" applyFont="0" applyAlignment="0" applyProtection="0"/>
    <xf numFmtId="0" fontId="12" fillId="36" borderId="14" applyNumberFormat="0" applyAlignment="0" applyProtection="0"/>
    <xf numFmtId="0" fontId="19" fillId="27" borderId="14" applyNumberFormat="0" applyAlignment="0" applyProtection="0"/>
    <xf numFmtId="0" fontId="4" fillId="24" borderId="21" applyNumberFormat="0" applyFont="0" applyAlignment="0" applyProtection="0"/>
    <xf numFmtId="0" fontId="31" fillId="0" borderId="26" applyNumberFormat="0" applyFill="0" applyAlignment="0" applyProtection="0"/>
    <xf numFmtId="0" fontId="31" fillId="0" borderId="26" applyNumberFormat="0" applyFill="0" applyAlignment="0" applyProtection="0"/>
    <xf numFmtId="0" fontId="26" fillId="36" borderId="22" applyNumberFormat="0" applyAlignment="0" applyProtection="0"/>
    <xf numFmtId="0" fontId="31" fillId="0" borderId="26" applyNumberFormat="0" applyFill="0" applyAlignment="0" applyProtection="0"/>
    <xf numFmtId="0" fontId="5" fillId="24" borderId="21" applyNumberFormat="0" applyFont="0" applyAlignment="0" applyProtection="0"/>
    <xf numFmtId="0" fontId="5" fillId="24" borderId="21" applyNumberFormat="0" applyFont="0" applyAlignment="0" applyProtection="0"/>
    <xf numFmtId="0" fontId="19" fillId="21" borderId="14" applyNumberFormat="0" applyAlignment="0" applyProtection="0"/>
    <xf numFmtId="0" fontId="4" fillId="24" borderId="21" applyNumberFormat="0" applyFont="0" applyAlignment="0" applyProtection="0"/>
    <xf numFmtId="0" fontId="12" fillId="36" borderId="14" applyNumberFormat="0" applyAlignment="0" applyProtection="0"/>
    <xf numFmtId="0" fontId="26" fillId="37" borderId="22" applyNumberFormat="0" applyAlignment="0" applyProtection="0"/>
    <xf numFmtId="0" fontId="19" fillId="21" borderId="14" applyNumberFormat="0" applyAlignment="0" applyProtection="0"/>
    <xf numFmtId="0" fontId="19" fillId="21" borderId="14" applyNumberFormat="0" applyAlignment="0" applyProtection="0"/>
    <xf numFmtId="0" fontId="13" fillId="37" borderId="14" applyNumberFormat="0" applyAlignment="0" applyProtection="0"/>
    <xf numFmtId="0" fontId="12" fillId="36" borderId="14" applyNumberFormat="0" applyAlignment="0" applyProtection="0"/>
    <xf numFmtId="0" fontId="5" fillId="24" borderId="21" applyNumberFormat="0" applyFont="0" applyAlignment="0" applyProtection="0"/>
    <xf numFmtId="0" fontId="12" fillId="36" borderId="14" applyNumberFormat="0" applyAlignment="0" applyProtection="0"/>
    <xf numFmtId="0" fontId="26" fillId="36" borderId="22" applyNumberFormat="0" applyAlignment="0" applyProtection="0"/>
    <xf numFmtId="0" fontId="19" fillId="21" borderId="14" applyNumberFormat="0" applyAlignment="0" applyProtection="0"/>
    <xf numFmtId="0" fontId="31" fillId="0" borderId="26" applyNumberFormat="0" applyFill="0" applyAlignment="0" applyProtection="0"/>
    <xf numFmtId="0" fontId="19" fillId="21" borderId="14" applyNumberFormat="0" applyAlignment="0" applyProtection="0"/>
    <xf numFmtId="0" fontId="4" fillId="24" borderId="21" applyNumberFormat="0" applyFont="0" applyAlignment="0" applyProtection="0"/>
    <xf numFmtId="0" fontId="12" fillId="36" borderId="14" applyNumberFormat="0" applyAlignment="0" applyProtection="0"/>
    <xf numFmtId="0" fontId="26" fillId="37" borderId="22" applyNumberFormat="0" applyAlignment="0" applyProtection="0"/>
    <xf numFmtId="0" fontId="19" fillId="27" borderId="14" applyNumberFormat="0" applyAlignment="0" applyProtection="0"/>
    <xf numFmtId="0" fontId="31" fillId="0" borderId="27" applyNumberFormat="0" applyFill="0" applyAlignment="0" applyProtection="0"/>
    <xf numFmtId="0" fontId="19" fillId="27" borderId="14" applyNumberFormat="0" applyAlignment="0" applyProtection="0"/>
    <xf numFmtId="0" fontId="31" fillId="0" borderId="26" applyNumberFormat="0" applyFill="0" applyAlignment="0" applyProtection="0"/>
    <xf numFmtId="0" fontId="31" fillId="0" borderId="27" applyNumberFormat="0" applyFill="0" applyAlignment="0" applyProtection="0"/>
    <xf numFmtId="0" fontId="26" fillId="36" borderId="22" applyNumberFormat="0" applyAlignment="0" applyProtection="0"/>
    <xf numFmtId="0" fontId="26" fillId="36" borderId="22" applyNumberFormat="0" applyAlignment="0" applyProtection="0"/>
    <xf numFmtId="0" fontId="12" fillId="36" borderId="14" applyNumberFormat="0" applyAlignment="0" applyProtection="0"/>
    <xf numFmtId="0" fontId="26" fillId="37" borderId="22" applyNumberFormat="0" applyAlignment="0" applyProtection="0"/>
    <xf numFmtId="0" fontId="19" fillId="27" borderId="14" applyNumberFormat="0" applyAlignment="0" applyProtection="0"/>
    <xf numFmtId="0" fontId="4" fillId="24" borderId="21" applyNumberFormat="0" applyFont="0" applyAlignment="0" applyProtection="0"/>
    <xf numFmtId="0" fontId="26" fillId="36" borderId="22" applyNumberFormat="0" applyAlignment="0" applyProtection="0"/>
    <xf numFmtId="0" fontId="5" fillId="24" borderId="21" applyNumberFormat="0" applyFont="0" applyAlignment="0" applyProtection="0"/>
    <xf numFmtId="0" fontId="19" fillId="27" borderId="14" applyNumberFormat="0" applyAlignment="0" applyProtection="0"/>
    <xf numFmtId="0" fontId="4" fillId="24" borderId="21" applyNumberFormat="0" applyFont="0" applyAlignment="0" applyProtection="0"/>
    <xf numFmtId="0" fontId="19" fillId="21" borderId="14" applyNumberFormat="0" applyAlignment="0" applyProtection="0"/>
    <xf numFmtId="0" fontId="4" fillId="24" borderId="21" applyNumberFormat="0" applyFont="0" applyAlignment="0" applyProtection="0"/>
    <xf numFmtId="0" fontId="5" fillId="24" borderId="21" applyNumberFormat="0" applyFont="0" applyAlignment="0" applyProtection="0"/>
    <xf numFmtId="0" fontId="31" fillId="0" borderId="26" applyNumberFormat="0" applyFill="0" applyAlignment="0" applyProtection="0"/>
    <xf numFmtId="0" fontId="19" fillId="21" borderId="14" applyNumberFormat="0" applyAlignment="0" applyProtection="0"/>
    <xf numFmtId="0" fontId="26" fillId="36" borderId="22" applyNumberFormat="0" applyAlignment="0" applyProtection="0"/>
    <xf numFmtId="0" fontId="4" fillId="24" borderId="21" applyNumberFormat="0" applyFont="0" applyAlignment="0" applyProtection="0"/>
    <xf numFmtId="0" fontId="26" fillId="37" borderId="22" applyNumberFormat="0" applyAlignment="0" applyProtection="0"/>
    <xf numFmtId="0" fontId="31" fillId="0" borderId="27" applyNumberFormat="0" applyFill="0" applyAlignment="0" applyProtection="0"/>
    <xf numFmtId="0" fontId="31" fillId="0" borderId="27" applyNumberFormat="0" applyFill="0" applyAlignment="0" applyProtection="0"/>
    <xf numFmtId="0" fontId="31" fillId="0" borderId="26" applyNumberFormat="0" applyFill="0" applyAlignment="0" applyProtection="0"/>
    <xf numFmtId="0" fontId="12" fillId="36" borderId="14" applyNumberFormat="0" applyAlignment="0" applyProtection="0"/>
    <xf numFmtId="0" fontId="31" fillId="0" borderId="26" applyNumberFormat="0" applyFill="0" applyAlignment="0" applyProtection="0"/>
    <xf numFmtId="0" fontId="19" fillId="21" borderId="14" applyNumberFormat="0" applyAlignment="0" applyProtection="0"/>
    <xf numFmtId="0" fontId="26" fillId="36" borderId="22" applyNumberFormat="0" applyAlignment="0" applyProtection="0"/>
    <xf numFmtId="0" fontId="12" fillId="36" borderId="14" applyNumberFormat="0" applyAlignment="0" applyProtection="0"/>
    <xf numFmtId="0" fontId="4" fillId="24" borderId="21" applyNumberFormat="0" applyFont="0" applyAlignment="0" applyProtection="0"/>
    <xf numFmtId="0" fontId="31" fillId="0" borderId="27" applyNumberFormat="0" applyFill="0" applyAlignment="0" applyProtection="0"/>
    <xf numFmtId="0" fontId="4" fillId="24" borderId="21" applyNumberFormat="0" applyFont="0" applyAlignment="0" applyProtection="0"/>
    <xf numFmtId="0" fontId="19" fillId="21" borderId="14" applyNumberFormat="0" applyAlignment="0" applyProtection="0"/>
    <xf numFmtId="0" fontId="26" fillId="36" borderId="22" applyNumberFormat="0" applyAlignment="0" applyProtection="0"/>
    <xf numFmtId="0" fontId="5" fillId="24" borderId="21" applyNumberFormat="0" applyFont="0" applyAlignment="0" applyProtection="0"/>
    <xf numFmtId="0" fontId="26" fillId="37" borderId="22" applyNumberFormat="0" applyAlignment="0" applyProtection="0"/>
    <xf numFmtId="0" fontId="19" fillId="21" borderId="14" applyNumberFormat="0" applyAlignment="0" applyProtection="0"/>
    <xf numFmtId="0" fontId="31" fillId="0" borderId="26" applyNumberFormat="0" applyFill="0" applyAlignment="0" applyProtection="0"/>
    <xf numFmtId="0" fontId="4" fillId="24" borderId="21" applyNumberFormat="0" applyFont="0" applyAlignment="0" applyProtection="0"/>
    <xf numFmtId="0" fontId="12" fillId="36" borderId="14" applyNumberFormat="0" applyAlignment="0" applyProtection="0"/>
    <xf numFmtId="0" fontId="12" fillId="36" borderId="14" applyNumberFormat="0" applyAlignment="0" applyProtection="0"/>
    <xf numFmtId="0" fontId="26" fillId="37" borderId="22" applyNumberFormat="0" applyAlignment="0" applyProtection="0"/>
    <xf numFmtId="0" fontId="12" fillId="36" borderId="14" applyNumberFormat="0" applyAlignment="0" applyProtection="0"/>
    <xf numFmtId="0" fontId="13" fillId="37" borderId="14" applyNumberFormat="0" applyAlignment="0" applyProtection="0"/>
    <xf numFmtId="0" fontId="4" fillId="24" borderId="21" applyNumberFormat="0" applyFont="0" applyAlignment="0" applyProtection="0"/>
    <xf numFmtId="0" fontId="26" fillId="36" borderId="22" applyNumberFormat="0" applyAlignment="0" applyProtection="0"/>
    <xf numFmtId="0" fontId="26" fillId="36" borderId="22" applyNumberFormat="0" applyAlignment="0" applyProtection="0"/>
    <xf numFmtId="0" fontId="13" fillId="37" borderId="14" applyNumberFormat="0" applyAlignment="0" applyProtection="0"/>
    <xf numFmtId="0" fontId="5" fillId="24" borderId="21" applyNumberFormat="0" applyFont="0" applyAlignment="0" applyProtection="0"/>
    <xf numFmtId="0" fontId="19" fillId="21" borderId="14" applyNumberFormat="0" applyAlignment="0" applyProtection="0"/>
    <xf numFmtId="0" fontId="19" fillId="21" borderId="14" applyNumberFormat="0" applyAlignment="0" applyProtection="0"/>
    <xf numFmtId="0" fontId="19" fillId="21" borderId="14" applyNumberFormat="0" applyAlignment="0" applyProtection="0"/>
    <xf numFmtId="0" fontId="5" fillId="24" borderId="21" applyNumberFormat="0" applyFont="0" applyAlignment="0" applyProtection="0"/>
    <xf numFmtId="0" fontId="13" fillId="37" borderId="14" applyNumberFormat="0" applyAlignment="0" applyProtection="0"/>
    <xf numFmtId="0" fontId="26" fillId="36" borderId="22" applyNumberFormat="0" applyAlignment="0" applyProtection="0"/>
    <xf numFmtId="0" fontId="19" fillId="21" borderId="14" applyNumberFormat="0" applyAlignment="0" applyProtection="0"/>
    <xf numFmtId="0" fontId="31" fillId="0" borderId="26" applyNumberFormat="0" applyFill="0" applyAlignment="0" applyProtection="0"/>
    <xf numFmtId="0" fontId="19" fillId="21" borderId="14" applyNumberFormat="0" applyAlignment="0" applyProtection="0"/>
    <xf numFmtId="0" fontId="19" fillId="27" borderId="14" applyNumberFormat="0" applyAlignment="0" applyProtection="0"/>
    <xf numFmtId="0" fontId="26" fillId="36" borderId="22" applyNumberFormat="0" applyAlignment="0" applyProtection="0"/>
    <xf numFmtId="0" fontId="19" fillId="27" borderId="14" applyNumberFormat="0" applyAlignment="0" applyProtection="0"/>
    <xf numFmtId="0" fontId="31" fillId="0" borderId="26" applyNumberFormat="0" applyFill="0" applyAlignment="0" applyProtection="0"/>
    <xf numFmtId="0" fontId="31" fillId="0" borderId="26" applyNumberFormat="0" applyFill="0" applyAlignment="0" applyProtection="0"/>
    <xf numFmtId="0" fontId="4" fillId="24" borderId="21" applyNumberFormat="0" applyFont="0" applyAlignment="0" applyProtection="0"/>
    <xf numFmtId="0" fontId="5" fillId="24" borderId="21" applyNumberFormat="0" applyFont="0" applyAlignment="0" applyProtection="0"/>
    <xf numFmtId="0" fontId="19" fillId="21" borderId="14" applyNumberFormat="0" applyAlignment="0" applyProtection="0"/>
    <xf numFmtId="0" fontId="4" fillId="24" borderId="21" applyNumberFormat="0" applyFont="0" applyAlignment="0" applyProtection="0"/>
    <xf numFmtId="0" fontId="12" fillId="36" borderId="14" applyNumberFormat="0" applyAlignment="0" applyProtection="0"/>
    <xf numFmtId="0" fontId="31" fillId="0" borderId="26" applyNumberFormat="0" applyFill="0" applyAlignment="0" applyProtection="0"/>
    <xf numFmtId="0" fontId="26" fillId="36" borderId="22" applyNumberFormat="0" applyAlignment="0" applyProtection="0"/>
    <xf numFmtId="0" fontId="26" fillId="36" borderId="22" applyNumberFormat="0" applyAlignment="0" applyProtection="0"/>
    <xf numFmtId="0" fontId="31" fillId="0" borderId="27" applyNumberFormat="0" applyFill="0" applyAlignment="0" applyProtection="0"/>
    <xf numFmtId="0" fontId="19" fillId="27" borderId="14" applyNumberFormat="0" applyAlignment="0" applyProtection="0"/>
    <xf numFmtId="0" fontId="4" fillId="24" borderId="21" applyNumberFormat="0" applyFont="0" applyAlignment="0" applyProtection="0"/>
    <xf numFmtId="0" fontId="19" fillId="21" borderId="14" applyNumberFormat="0" applyAlignment="0" applyProtection="0"/>
    <xf numFmtId="0" fontId="4" fillId="24" borderId="21" applyNumberFormat="0" applyFont="0" applyAlignment="0" applyProtection="0"/>
    <xf numFmtId="0" fontId="12" fillId="36" borderId="14" applyNumberFormat="0" applyAlignment="0" applyProtection="0"/>
    <xf numFmtId="0" fontId="31" fillId="0" borderId="26" applyNumberFormat="0" applyFill="0" applyAlignment="0" applyProtection="0"/>
    <xf numFmtId="0" fontId="26" fillId="37" borderId="22" applyNumberFormat="0" applyAlignment="0" applyProtection="0"/>
    <xf numFmtId="0" fontId="19" fillId="21" borderId="14" applyNumberFormat="0" applyAlignment="0" applyProtection="0"/>
    <xf numFmtId="0" fontId="12" fillId="36" borderId="14" applyNumberFormat="0" applyAlignment="0" applyProtection="0"/>
    <xf numFmtId="0" fontId="19" fillId="21" borderId="14" applyNumberFormat="0" applyAlignment="0" applyProtection="0"/>
    <xf numFmtId="0" fontId="26" fillId="36" borderId="22" applyNumberFormat="0" applyAlignment="0" applyProtection="0"/>
    <xf numFmtId="0" fontId="4" fillId="24" borderId="21" applyNumberFormat="0" applyFont="0" applyAlignment="0" applyProtection="0"/>
    <xf numFmtId="0" fontId="12" fillId="36" borderId="14" applyNumberFormat="0" applyAlignment="0" applyProtection="0"/>
    <xf numFmtId="0" fontId="31" fillId="0" borderId="27" applyNumberFormat="0" applyFill="0" applyAlignment="0" applyProtection="0"/>
    <xf numFmtId="0" fontId="19" fillId="21" borderId="14" applyNumberFormat="0" applyAlignment="0" applyProtection="0"/>
    <xf numFmtId="0" fontId="31" fillId="0" borderId="26" applyNumberFormat="0" applyFill="0" applyAlignment="0" applyProtection="0"/>
    <xf numFmtId="0" fontId="4" fillId="24" borderId="21" applyNumberFormat="0" applyFont="0" applyAlignment="0" applyProtection="0"/>
    <xf numFmtId="0" fontId="12" fillId="36" borderId="14" applyNumberFormat="0" applyAlignment="0" applyProtection="0"/>
    <xf numFmtId="0" fontId="13" fillId="37" borderId="14" applyNumberFormat="0" applyAlignment="0" applyProtection="0"/>
    <xf numFmtId="0" fontId="26" fillId="37" borderId="22" applyNumberFormat="0" applyAlignment="0" applyProtection="0"/>
    <xf numFmtId="0" fontId="26" fillId="36" borderId="22" applyNumberFormat="0" applyAlignment="0" applyProtection="0"/>
    <xf numFmtId="0" fontId="12" fillId="36" borderId="14" applyNumberFormat="0" applyAlignment="0" applyProtection="0"/>
    <xf numFmtId="0" fontId="12" fillId="36" borderId="14" applyNumberFormat="0" applyAlignment="0" applyProtection="0"/>
    <xf numFmtId="0" fontId="26" fillId="37" borderId="22" applyNumberFormat="0" applyAlignment="0" applyProtection="0"/>
    <xf numFmtId="0" fontId="4" fillId="24" borderId="21" applyNumberFormat="0" applyFont="0" applyAlignment="0" applyProtection="0"/>
    <xf numFmtId="0" fontId="26" fillId="36" borderId="22" applyNumberFormat="0" applyAlignment="0" applyProtection="0"/>
    <xf numFmtId="0" fontId="26" fillId="36" borderId="22" applyNumberFormat="0" applyAlignment="0" applyProtection="0"/>
    <xf numFmtId="0" fontId="13" fillId="37" borderId="14" applyNumberFormat="0" applyAlignment="0" applyProtection="0"/>
    <xf numFmtId="0" fontId="5" fillId="24" borderId="21" applyNumberFormat="0" applyFont="0" applyAlignment="0" applyProtection="0"/>
    <xf numFmtId="0" fontId="19" fillId="21" borderId="14" applyNumberFormat="0" applyAlignment="0" applyProtection="0"/>
    <xf numFmtId="0" fontId="19" fillId="21" borderId="14" applyNumberFormat="0" applyAlignment="0" applyProtection="0"/>
    <xf numFmtId="0" fontId="31" fillId="0" borderId="27" applyNumberFormat="0" applyFill="0" applyAlignment="0" applyProtection="0"/>
    <xf numFmtId="0" fontId="12" fillId="36" borderId="14" applyNumberFormat="0" applyAlignment="0" applyProtection="0"/>
    <xf numFmtId="0" fontId="19" fillId="21" borderId="14" applyNumberFormat="0" applyAlignment="0" applyProtection="0"/>
    <xf numFmtId="0" fontId="5" fillId="24" borderId="21" applyNumberFormat="0" applyFont="0" applyAlignment="0" applyProtection="0"/>
    <xf numFmtId="0" fontId="13" fillId="37" borderId="14" applyNumberFormat="0" applyAlignment="0" applyProtection="0"/>
    <xf numFmtId="0" fontId="13" fillId="37" borderId="14" applyNumberFormat="0" applyAlignment="0" applyProtection="0"/>
    <xf numFmtId="0" fontId="12" fillId="36" borderId="14" applyNumberFormat="0" applyAlignment="0" applyProtection="0"/>
    <xf numFmtId="0" fontId="26" fillId="36" borderId="22" applyNumberFormat="0" applyAlignment="0" applyProtection="0"/>
    <xf numFmtId="0" fontId="26" fillId="36" borderId="22" applyNumberFormat="0" applyAlignment="0" applyProtection="0"/>
    <xf numFmtId="0" fontId="26" fillId="37" borderId="22" applyNumberFormat="0" applyAlignment="0" applyProtection="0"/>
    <xf numFmtId="0" fontId="5" fillId="24" borderId="21" applyNumberFormat="0" applyFont="0" applyAlignment="0" applyProtection="0"/>
    <xf numFmtId="0" fontId="19" fillId="21" borderId="14" applyNumberFormat="0" applyAlignment="0" applyProtection="0"/>
    <xf numFmtId="0" fontId="13" fillId="37" borderId="14" applyNumberFormat="0" applyAlignment="0" applyProtection="0"/>
    <xf numFmtId="0" fontId="26" fillId="37" borderId="22" applyNumberFormat="0" applyAlignment="0" applyProtection="0"/>
    <xf numFmtId="0" fontId="12" fillId="36" borderId="14" applyNumberFormat="0" applyAlignment="0" applyProtection="0"/>
    <xf numFmtId="0" fontId="12" fillId="36" borderId="14" applyNumberFormat="0" applyAlignment="0" applyProtection="0"/>
    <xf numFmtId="0" fontId="26" fillId="37" borderId="22" applyNumberFormat="0" applyAlignment="0" applyProtection="0"/>
    <xf numFmtId="0" fontId="19" fillId="27" borderId="14" applyNumberFormat="0" applyAlignment="0" applyProtection="0"/>
    <xf numFmtId="0" fontId="19" fillId="27" borderId="14" applyNumberFormat="0" applyAlignment="0" applyProtection="0"/>
    <xf numFmtId="0" fontId="5" fillId="24" borderId="21" applyNumberFormat="0" applyFont="0" applyAlignment="0" applyProtection="0"/>
    <xf numFmtId="0" fontId="12" fillId="36" borderId="14" applyNumberFormat="0" applyAlignment="0" applyProtection="0"/>
    <xf numFmtId="0" fontId="26" fillId="37" borderId="22" applyNumberFormat="0" applyAlignment="0" applyProtection="0"/>
    <xf numFmtId="0" fontId="19" fillId="21" borderId="14" applyNumberFormat="0" applyAlignment="0" applyProtection="0"/>
    <xf numFmtId="0" fontId="12" fillId="36" borderId="14" applyNumberFormat="0" applyAlignment="0" applyProtection="0"/>
    <xf numFmtId="0" fontId="19" fillId="21" borderId="14" applyNumberFormat="0" applyAlignment="0" applyProtection="0"/>
    <xf numFmtId="0" fontId="19" fillId="21" borderId="14" applyNumberFormat="0" applyAlignment="0" applyProtection="0"/>
    <xf numFmtId="0" fontId="31" fillId="0" borderId="26" applyNumberFormat="0" applyFill="0" applyAlignment="0" applyProtection="0"/>
    <xf numFmtId="0" fontId="19" fillId="27" borderId="14" applyNumberFormat="0" applyAlignment="0" applyProtection="0"/>
    <xf numFmtId="0" fontId="19" fillId="21" borderId="14" applyNumberFormat="0" applyAlignment="0" applyProtection="0"/>
    <xf numFmtId="0" fontId="12" fillId="36" borderId="14" applyNumberFormat="0" applyAlignment="0" applyProtection="0"/>
    <xf numFmtId="0" fontId="19" fillId="27" borderId="14" applyNumberFormat="0" applyAlignment="0" applyProtection="0"/>
    <xf numFmtId="0" fontId="12" fillId="36" borderId="14" applyNumberFormat="0" applyAlignment="0" applyProtection="0"/>
    <xf numFmtId="0" fontId="19" fillId="21" borderId="14" applyNumberFormat="0" applyAlignment="0" applyProtection="0"/>
    <xf numFmtId="0" fontId="26" fillId="36" borderId="22" applyNumberFormat="0" applyAlignment="0" applyProtection="0"/>
    <xf numFmtId="0" fontId="26" fillId="37" borderId="22" applyNumberFormat="0" applyAlignment="0" applyProtection="0"/>
    <xf numFmtId="0" fontId="19" fillId="27" borderId="14" applyNumberFormat="0" applyAlignment="0" applyProtection="0"/>
    <xf numFmtId="0" fontId="31" fillId="0" borderId="27" applyNumberFormat="0" applyFill="0" applyAlignment="0" applyProtection="0"/>
    <xf numFmtId="0" fontId="4" fillId="24" borderId="21" applyNumberFormat="0" applyFont="0" applyAlignment="0" applyProtection="0"/>
    <xf numFmtId="0" fontId="26" fillId="37" borderId="22" applyNumberFormat="0" applyAlignment="0" applyProtection="0"/>
    <xf numFmtId="0" fontId="31" fillId="0" borderId="27" applyNumberFormat="0" applyFill="0" applyAlignment="0" applyProtection="0"/>
    <xf numFmtId="0" fontId="19" fillId="27" borderId="14" applyNumberFormat="0" applyAlignment="0" applyProtection="0"/>
    <xf numFmtId="0" fontId="31" fillId="0" borderId="27" applyNumberFormat="0" applyFill="0" applyAlignment="0" applyProtection="0"/>
    <xf numFmtId="0" fontId="26" fillId="36" borderId="22" applyNumberFormat="0" applyAlignment="0" applyProtection="0"/>
    <xf numFmtId="0" fontId="5" fillId="24" borderId="21" applyNumberFormat="0" applyFont="0" applyAlignment="0" applyProtection="0"/>
    <xf numFmtId="0" fontId="19" fillId="27" borderId="14" applyNumberFormat="0" applyAlignment="0" applyProtection="0"/>
    <xf numFmtId="0" fontId="26" fillId="37" borderId="22" applyNumberFormat="0" applyAlignment="0" applyProtection="0"/>
    <xf numFmtId="0" fontId="26" fillId="36" borderId="22" applyNumberFormat="0" applyAlignment="0" applyProtection="0"/>
    <xf numFmtId="0" fontId="5" fillId="24" borderId="21" applyNumberFormat="0" applyFont="0" applyAlignment="0" applyProtection="0"/>
    <xf numFmtId="0" fontId="12" fillId="36" borderId="14" applyNumberFormat="0" applyAlignment="0" applyProtection="0"/>
    <xf numFmtId="0" fontId="26" fillId="36" borderId="22" applyNumberFormat="0" applyAlignment="0" applyProtection="0"/>
    <xf numFmtId="0" fontId="12" fillId="36" borderId="14" applyNumberFormat="0" applyAlignment="0" applyProtection="0"/>
    <xf numFmtId="0" fontId="31" fillId="0" borderId="26" applyNumberFormat="0" applyFill="0" applyAlignment="0" applyProtection="0"/>
    <xf numFmtId="0" fontId="31" fillId="0" borderId="26" applyNumberFormat="0" applyFill="0" applyAlignment="0" applyProtection="0"/>
    <xf numFmtId="0" fontId="12" fillId="36" borderId="14" applyNumberFormat="0" applyAlignment="0" applyProtection="0"/>
    <xf numFmtId="0" fontId="12" fillId="36" borderId="14" applyNumberFormat="0" applyAlignment="0" applyProtection="0"/>
    <xf numFmtId="0" fontId="31" fillId="0" borderId="26" applyNumberFormat="0" applyFill="0" applyAlignment="0" applyProtection="0"/>
    <xf numFmtId="0" fontId="4" fillId="24" borderId="21" applyNumberFormat="0" applyFont="0" applyAlignment="0" applyProtection="0"/>
    <xf numFmtId="0" fontId="26" fillId="37" borderId="22" applyNumberFormat="0" applyAlignment="0" applyProtection="0"/>
    <xf numFmtId="0" fontId="19" fillId="21" borderId="14" applyNumberFormat="0" applyAlignment="0" applyProtection="0"/>
    <xf numFmtId="0" fontId="5" fillId="24" borderId="21" applyNumberFormat="0" applyFont="0" applyAlignment="0" applyProtection="0"/>
    <xf numFmtId="0" fontId="4" fillId="24" borderId="21" applyNumberFormat="0" applyFont="0" applyAlignment="0" applyProtection="0"/>
    <xf numFmtId="0" fontId="12" fillId="36" borderId="14" applyNumberFormat="0" applyAlignment="0" applyProtection="0"/>
    <xf numFmtId="0" fontId="19" fillId="21" borderId="14" applyNumberFormat="0" applyAlignment="0" applyProtection="0"/>
    <xf numFmtId="0" fontId="31" fillId="0" borderId="27" applyNumberFormat="0" applyFill="0" applyAlignment="0" applyProtection="0"/>
    <xf numFmtId="0" fontId="12" fillId="36" borderId="14" applyNumberFormat="0" applyAlignment="0" applyProtection="0"/>
    <xf numFmtId="0" fontId="31" fillId="0" borderId="27" applyNumberFormat="0" applyFill="0" applyAlignment="0" applyProtection="0"/>
    <xf numFmtId="0" fontId="5" fillId="24" borderId="21" applyNumberFormat="0" applyFont="0" applyAlignment="0" applyProtection="0"/>
    <xf numFmtId="0" fontId="5" fillId="24" borderId="21" applyNumberFormat="0" applyFont="0" applyAlignment="0" applyProtection="0"/>
    <xf numFmtId="0" fontId="4" fillId="24" borderId="21" applyNumberFormat="0" applyFont="0" applyAlignment="0" applyProtection="0"/>
    <xf numFmtId="0" fontId="19" fillId="27" borderId="14" applyNumberFormat="0" applyAlignment="0" applyProtection="0"/>
    <xf numFmtId="0" fontId="26" fillId="36" borderId="22" applyNumberFormat="0" applyAlignment="0" applyProtection="0"/>
    <xf numFmtId="0" fontId="31" fillId="0" borderId="27" applyNumberFormat="0" applyFill="0" applyAlignment="0" applyProtection="0"/>
    <xf numFmtId="0" fontId="19" fillId="21" borderId="14" applyNumberFormat="0" applyAlignment="0" applyProtection="0"/>
    <xf numFmtId="0" fontId="4" fillId="24" borderId="21" applyNumberFormat="0" applyFont="0" applyAlignment="0" applyProtection="0"/>
    <xf numFmtId="0" fontId="12" fillId="36" borderId="14" applyNumberFormat="0" applyAlignment="0" applyProtection="0"/>
    <xf numFmtId="0" fontId="13" fillId="37" borderId="14" applyNumberFormat="0" applyAlignment="0" applyProtection="0"/>
    <xf numFmtId="0" fontId="4" fillId="24" borderId="21" applyNumberFormat="0" applyFont="0" applyAlignment="0" applyProtection="0"/>
    <xf numFmtId="0" fontId="26" fillId="36" borderId="22" applyNumberFormat="0" applyAlignment="0" applyProtection="0"/>
    <xf numFmtId="0" fontId="31" fillId="0" borderId="27" applyNumberFormat="0" applyFill="0" applyAlignment="0" applyProtection="0"/>
    <xf numFmtId="0" fontId="19" fillId="21" borderId="14" applyNumberFormat="0" applyAlignment="0" applyProtection="0"/>
    <xf numFmtId="0" fontId="4" fillId="24" borderId="21" applyNumberFormat="0" applyFont="0" applyAlignment="0" applyProtection="0"/>
    <xf numFmtId="0" fontId="12" fillId="36" borderId="14" applyNumberFormat="0" applyAlignment="0" applyProtection="0"/>
    <xf numFmtId="0" fontId="13" fillId="37" borderId="14" applyNumberFormat="0" applyAlignment="0" applyProtection="0"/>
    <xf numFmtId="0" fontId="26" fillId="36" borderId="22" applyNumberFormat="0" applyAlignment="0" applyProtection="0"/>
    <xf numFmtId="0" fontId="19" fillId="21" borderId="14" applyNumberFormat="0" applyAlignment="0" applyProtection="0"/>
    <xf numFmtId="0" fontId="4" fillId="24" borderId="21" applyNumberFormat="0" applyFont="0" applyAlignment="0" applyProtection="0"/>
    <xf numFmtId="0" fontId="12" fillId="36" borderId="14" applyNumberFormat="0" applyAlignment="0" applyProtection="0"/>
    <xf numFmtId="0" fontId="13" fillId="37" borderId="14" applyNumberFormat="0" applyAlignment="0" applyProtection="0"/>
    <xf numFmtId="0" fontId="26" fillId="36" borderId="22" applyNumberFormat="0" applyAlignment="0" applyProtection="0"/>
    <xf numFmtId="0" fontId="19" fillId="21" borderId="14" applyNumberFormat="0" applyAlignment="0" applyProtection="0"/>
    <xf numFmtId="0" fontId="4" fillId="24" borderId="21" applyNumberFormat="0" applyFont="0" applyAlignment="0" applyProtection="0"/>
    <xf numFmtId="0" fontId="12" fillId="36" borderId="14" applyNumberFormat="0" applyAlignment="0" applyProtection="0"/>
    <xf numFmtId="0" fontId="13" fillId="37" borderId="14" applyNumberFormat="0" applyAlignment="0" applyProtection="0"/>
    <xf numFmtId="0" fontId="26" fillId="36" borderId="22" applyNumberFormat="0" applyAlignment="0" applyProtection="0"/>
    <xf numFmtId="0" fontId="19" fillId="21" borderId="14" applyNumberFormat="0" applyAlignment="0" applyProtection="0"/>
    <xf numFmtId="0" fontId="4" fillId="24" borderId="21" applyNumberFormat="0" applyFont="0" applyAlignment="0" applyProtection="0"/>
    <xf numFmtId="0" fontId="12" fillId="36" borderId="14" applyNumberFormat="0" applyAlignment="0" applyProtection="0"/>
    <xf numFmtId="0" fontId="13" fillId="37" borderId="14" applyNumberFormat="0" applyAlignment="0" applyProtection="0"/>
    <xf numFmtId="166" fontId="3" fillId="0" borderId="0" applyFont="0" applyFill="0" applyBorder="0" applyAlignment="0" applyProtection="0"/>
    <xf numFmtId="0" fontId="26" fillId="36" borderId="22" applyNumberFormat="0" applyAlignment="0" applyProtection="0"/>
    <xf numFmtId="0" fontId="19" fillId="21" borderId="14" applyNumberFormat="0" applyAlignment="0" applyProtection="0"/>
    <xf numFmtId="0" fontId="4" fillId="24" borderId="21" applyNumberFormat="0" applyFont="0" applyAlignment="0" applyProtection="0"/>
    <xf numFmtId="0" fontId="12" fillId="36" borderId="14" applyNumberFormat="0" applyAlignment="0" applyProtection="0"/>
    <xf numFmtId="0" fontId="26" fillId="36" borderId="22" applyNumberFormat="0" applyAlignment="0" applyProtection="0"/>
    <xf numFmtId="0" fontId="19" fillId="21" borderId="14" applyNumberFormat="0" applyAlignment="0" applyProtection="0"/>
    <xf numFmtId="0" fontId="4" fillId="24" borderId="21" applyNumberFormat="0" applyFont="0" applyAlignment="0" applyProtection="0"/>
    <xf numFmtId="0" fontId="12" fillId="36" borderId="14" applyNumberFormat="0" applyAlignment="0" applyProtection="0"/>
    <xf numFmtId="0" fontId="26" fillId="36" borderId="22" applyNumberFormat="0" applyAlignment="0" applyProtection="0"/>
    <xf numFmtId="0" fontId="19" fillId="21" borderId="14" applyNumberFormat="0" applyAlignment="0" applyProtection="0"/>
    <xf numFmtId="0" fontId="4" fillId="24" borderId="21" applyNumberFormat="0" applyFont="0" applyAlignment="0" applyProtection="0"/>
    <xf numFmtId="0" fontId="12" fillId="36" borderId="14" applyNumberFormat="0" applyAlignment="0" applyProtection="0"/>
    <xf numFmtId="0" fontId="5" fillId="24" borderId="21" applyNumberFormat="0" applyFont="0" applyAlignment="0" applyProtection="0"/>
    <xf numFmtId="0" fontId="19" fillId="21" borderId="14" applyNumberFormat="0" applyAlignment="0" applyProtection="0"/>
    <xf numFmtId="0" fontId="4" fillId="24" borderId="21" applyNumberFormat="0" applyFont="0" applyAlignment="0" applyProtection="0"/>
    <xf numFmtId="0" fontId="12" fillId="36" borderId="14" applyNumberFormat="0" applyAlignment="0" applyProtection="0"/>
    <xf numFmtId="0" fontId="31" fillId="0" borderId="27" applyNumberFormat="0" applyFill="0" applyAlignment="0" applyProtection="0"/>
    <xf numFmtId="0" fontId="19" fillId="21" borderId="14" applyNumberFormat="0" applyAlignment="0" applyProtection="0"/>
    <xf numFmtId="0" fontId="12" fillId="36" borderId="14" applyNumberFormat="0" applyAlignment="0" applyProtection="0"/>
    <xf numFmtId="0" fontId="19" fillId="21" borderId="14" applyNumberFormat="0" applyAlignment="0" applyProtection="0"/>
    <xf numFmtId="0" fontId="12" fillId="36" borderId="14" applyNumberFormat="0" applyAlignment="0" applyProtection="0"/>
    <xf numFmtId="0" fontId="31" fillId="0" borderId="27" applyNumberFormat="0" applyFill="0" applyAlignment="0" applyProtection="0"/>
    <xf numFmtId="0" fontId="12" fillId="36" borderId="14" applyNumberFormat="0" applyAlignment="0" applyProtection="0"/>
    <xf numFmtId="0" fontId="12" fillId="36" borderId="14" applyNumberFormat="0" applyAlignment="0" applyProtection="0"/>
    <xf numFmtId="0" fontId="4" fillId="24" borderId="21" applyNumberFormat="0" applyFont="0" applyAlignment="0" applyProtection="0"/>
    <xf numFmtId="0" fontId="4" fillId="24" borderId="21" applyNumberFormat="0" applyFont="0" applyAlignment="0" applyProtection="0"/>
    <xf numFmtId="0" fontId="26" fillId="36" borderId="22" applyNumberFormat="0" applyAlignment="0" applyProtection="0"/>
    <xf numFmtId="0" fontId="19" fillId="27" borderId="14" applyNumberFormat="0" applyAlignment="0" applyProtection="0"/>
    <xf numFmtId="0" fontId="31" fillId="0" borderId="27" applyNumberFormat="0" applyFill="0" applyAlignment="0" applyProtection="0"/>
    <xf numFmtId="0" fontId="31" fillId="0" borderId="26" applyNumberFormat="0" applyFill="0" applyAlignment="0" applyProtection="0"/>
    <xf numFmtId="0" fontId="19" fillId="27" borderId="14" applyNumberFormat="0" applyAlignment="0" applyProtection="0"/>
    <xf numFmtId="0" fontId="26" fillId="36" borderId="22" applyNumberFormat="0" applyAlignment="0" applyProtection="0"/>
    <xf numFmtId="0" fontId="26" fillId="37" borderId="22" applyNumberFormat="0" applyAlignment="0" applyProtection="0"/>
    <xf numFmtId="0" fontId="26" fillId="37" borderId="22" applyNumberFormat="0" applyAlignment="0" applyProtection="0"/>
    <xf numFmtId="0" fontId="26" fillId="36" borderId="22" applyNumberFormat="0" applyAlignment="0" applyProtection="0"/>
    <xf numFmtId="0" fontId="4" fillId="24" borderId="21" applyNumberFormat="0" applyFont="0" applyAlignment="0" applyProtection="0"/>
    <xf numFmtId="0" fontId="26" fillId="37" borderId="22" applyNumberFormat="0" applyAlignment="0" applyProtection="0"/>
    <xf numFmtId="0" fontId="26" fillId="36" borderId="22" applyNumberFormat="0" applyAlignment="0" applyProtection="0"/>
    <xf numFmtId="0" fontId="12" fillId="36" borderId="14" applyNumberFormat="0" applyAlignment="0" applyProtection="0"/>
    <xf numFmtId="0" fontId="13" fillId="37" borderId="14" applyNumberFormat="0" applyAlignment="0" applyProtection="0"/>
    <xf numFmtId="0" fontId="12" fillId="36" borderId="14" applyNumberFormat="0" applyAlignment="0" applyProtection="0"/>
    <xf numFmtId="0" fontId="19" fillId="21" borderId="14" applyNumberFormat="0" applyAlignment="0" applyProtection="0"/>
    <xf numFmtId="0" fontId="26" fillId="36" borderId="22" applyNumberFormat="0" applyAlignment="0" applyProtection="0"/>
    <xf numFmtId="0" fontId="26" fillId="37" borderId="22" applyNumberFormat="0" applyAlignment="0" applyProtection="0"/>
    <xf numFmtId="0" fontId="4" fillId="24" borderId="21" applyNumberFormat="0" applyFont="0" applyAlignment="0" applyProtection="0"/>
    <xf numFmtId="0" fontId="19" fillId="21" borderId="14" applyNumberFormat="0" applyAlignment="0" applyProtection="0"/>
    <xf numFmtId="0" fontId="26" fillId="36" borderId="22" applyNumberFormat="0" applyAlignment="0" applyProtection="0"/>
    <xf numFmtId="0" fontId="13" fillId="37" borderId="14" applyNumberFormat="0" applyAlignment="0" applyProtection="0"/>
    <xf numFmtId="0" fontId="12" fillId="36" borderId="14" applyNumberFormat="0" applyAlignment="0" applyProtection="0"/>
    <xf numFmtId="0" fontId="19" fillId="21" borderId="14" applyNumberFormat="0" applyAlignment="0" applyProtection="0"/>
    <xf numFmtId="0" fontId="26" fillId="36" borderId="22" applyNumberFormat="0" applyAlignment="0" applyProtection="0"/>
    <xf numFmtId="0" fontId="4" fillId="24" borderId="21" applyNumberFormat="0" applyFont="0" applyAlignment="0" applyProtection="0"/>
    <xf numFmtId="0" fontId="26" fillId="37" borderId="22" applyNumberFormat="0" applyAlignment="0" applyProtection="0"/>
    <xf numFmtId="0" fontId="19" fillId="27" borderId="14" applyNumberFormat="0" applyAlignment="0" applyProtection="0"/>
    <xf numFmtId="0" fontId="19" fillId="21" borderId="14" applyNumberFormat="0" applyAlignment="0" applyProtection="0"/>
    <xf numFmtId="0" fontId="4" fillId="24" borderId="21" applyNumberFormat="0" applyFont="0" applyAlignment="0" applyProtection="0"/>
    <xf numFmtId="0" fontId="4" fillId="24" borderId="21" applyNumberFormat="0" applyFont="0" applyAlignment="0" applyProtection="0"/>
    <xf numFmtId="0" fontId="31" fillId="0" borderId="26" applyNumberFormat="0" applyFill="0" applyAlignment="0" applyProtection="0"/>
    <xf numFmtId="0" fontId="31" fillId="0" borderId="27" applyNumberFormat="0" applyFill="0" applyAlignment="0" applyProtection="0"/>
    <xf numFmtId="0" fontId="13" fillId="37" borderId="14" applyNumberFormat="0" applyAlignment="0" applyProtection="0"/>
    <xf numFmtId="0" fontId="31" fillId="0" borderId="27" applyNumberFormat="0" applyFill="0" applyAlignment="0" applyProtection="0"/>
    <xf numFmtId="0" fontId="13" fillId="37" borderId="14" applyNumberFormat="0" applyAlignment="0" applyProtection="0"/>
    <xf numFmtId="0" fontId="19" fillId="21" borderId="14" applyNumberFormat="0" applyAlignment="0" applyProtection="0"/>
    <xf numFmtId="0" fontId="26" fillId="36" borderId="22" applyNumberFormat="0" applyAlignment="0" applyProtection="0"/>
    <xf numFmtId="0" fontId="26" fillId="37" borderId="22" applyNumberFormat="0" applyAlignment="0" applyProtection="0"/>
    <xf numFmtId="0" fontId="4" fillId="24" borderId="21" applyNumberFormat="0" applyFont="0" applyAlignment="0" applyProtection="0"/>
    <xf numFmtId="0" fontId="4" fillId="24" borderId="21" applyNumberFormat="0" applyFont="0" applyAlignment="0" applyProtection="0"/>
    <xf numFmtId="0" fontId="13" fillId="37" borderId="14" applyNumberFormat="0" applyAlignment="0" applyProtection="0"/>
    <xf numFmtId="0" fontId="19" fillId="21" borderId="14" applyNumberFormat="0" applyAlignment="0" applyProtection="0"/>
    <xf numFmtId="0" fontId="19" fillId="27" borderId="14" applyNumberFormat="0" applyAlignment="0" applyProtection="0"/>
    <xf numFmtId="0" fontId="26" fillId="36" borderId="22" applyNumberFormat="0" applyAlignment="0" applyProtection="0"/>
    <xf numFmtId="0" fontId="13" fillId="37" borderId="14" applyNumberFormat="0" applyAlignment="0" applyProtection="0"/>
    <xf numFmtId="0" fontId="5" fillId="24" borderId="21" applyNumberFormat="0" applyFont="0" applyAlignment="0" applyProtection="0"/>
    <xf numFmtId="0" fontId="26" fillId="37" borderId="22" applyNumberFormat="0" applyAlignment="0" applyProtection="0"/>
    <xf numFmtId="0" fontId="19" fillId="21" borderId="14" applyNumberFormat="0" applyAlignment="0" applyProtection="0"/>
    <xf numFmtId="0" fontId="19" fillId="21" borderId="14" applyNumberFormat="0" applyAlignment="0" applyProtection="0"/>
    <xf numFmtId="0" fontId="5" fillId="24" borderId="21" applyNumberFormat="0" applyFont="0" applyAlignment="0" applyProtection="0"/>
    <xf numFmtId="0" fontId="19" fillId="21" borderId="14" applyNumberFormat="0" applyAlignment="0" applyProtection="0"/>
    <xf numFmtId="0" fontId="19" fillId="27" borderId="14" applyNumberFormat="0" applyAlignment="0" applyProtection="0"/>
    <xf numFmtId="0" fontId="19" fillId="21" borderId="14" applyNumberFormat="0" applyAlignment="0" applyProtection="0"/>
    <xf numFmtId="0" fontId="19" fillId="27" borderId="14" applyNumberFormat="0" applyAlignment="0" applyProtection="0"/>
    <xf numFmtId="0" fontId="12" fillId="36" borderId="14" applyNumberFormat="0" applyAlignment="0" applyProtection="0"/>
    <xf numFmtId="0" fontId="13" fillId="37" borderId="14" applyNumberFormat="0" applyAlignment="0" applyProtection="0"/>
    <xf numFmtId="0" fontId="19" fillId="21" borderId="14" applyNumberFormat="0" applyAlignment="0" applyProtection="0"/>
    <xf numFmtId="0" fontId="19" fillId="27" borderId="14" applyNumberFormat="0" applyAlignment="0" applyProtection="0"/>
    <xf numFmtId="0" fontId="19" fillId="21" borderId="14" applyNumberFormat="0" applyAlignment="0" applyProtection="0"/>
    <xf numFmtId="0" fontId="4" fillId="24" borderId="21" applyNumberFormat="0" applyFont="0" applyAlignment="0" applyProtection="0"/>
    <xf numFmtId="0" fontId="12" fillId="36" borderId="14" applyNumberFormat="0" applyAlignment="0" applyProtection="0"/>
    <xf numFmtId="0" fontId="5" fillId="24" borderId="21" applyNumberFormat="0" applyFont="0" applyAlignment="0" applyProtection="0"/>
    <xf numFmtId="0" fontId="31" fillId="0" borderId="26" applyNumberFormat="0" applyFill="0" applyAlignment="0" applyProtection="0"/>
    <xf numFmtId="0" fontId="26" fillId="36" borderId="22" applyNumberFormat="0" applyAlignment="0" applyProtection="0"/>
    <xf numFmtId="0" fontId="12" fillId="36" borderId="14" applyNumberFormat="0" applyAlignment="0" applyProtection="0"/>
    <xf numFmtId="0" fontId="12" fillId="36" borderId="14" applyNumberFormat="0" applyAlignment="0" applyProtection="0"/>
    <xf numFmtId="0" fontId="12" fillId="36" borderId="14" applyNumberFormat="0" applyAlignment="0" applyProtection="0"/>
    <xf numFmtId="0" fontId="26" fillId="36" borderId="22" applyNumberFormat="0" applyAlignment="0" applyProtection="0"/>
    <xf numFmtId="0" fontId="26" fillId="36" borderId="22" applyNumberFormat="0" applyAlignment="0" applyProtection="0"/>
    <xf numFmtId="0" fontId="26" fillId="36" borderId="22" applyNumberFormat="0" applyAlignment="0" applyProtection="0"/>
    <xf numFmtId="0" fontId="4" fillId="24" borderId="21" applyNumberFormat="0" applyFont="0" applyAlignment="0" applyProtection="0"/>
    <xf numFmtId="0" fontId="4" fillId="24" borderId="21" applyNumberFormat="0" applyFont="0" applyAlignment="0" applyProtection="0"/>
    <xf numFmtId="0" fontId="12" fillId="36" borderId="14" applyNumberFormat="0" applyAlignment="0" applyProtection="0"/>
    <xf numFmtId="0" fontId="13" fillId="37" borderId="14" applyNumberFormat="0" applyAlignment="0" applyProtection="0"/>
    <xf numFmtId="0" fontId="26" fillId="36" borderId="22" applyNumberFormat="0" applyAlignment="0" applyProtection="0"/>
    <xf numFmtId="0" fontId="13" fillId="37" borderId="14" applyNumberFormat="0" applyAlignment="0" applyProtection="0"/>
    <xf numFmtId="0" fontId="19" fillId="21" borderId="14" applyNumberFormat="0" applyAlignment="0" applyProtection="0"/>
    <xf numFmtId="0" fontId="19" fillId="27" borderId="14" applyNumberFormat="0" applyAlignment="0" applyProtection="0"/>
    <xf numFmtId="0" fontId="31" fillId="0" borderId="26" applyNumberFormat="0" applyFill="0" applyAlignment="0" applyProtection="0"/>
    <xf numFmtId="0" fontId="31" fillId="0" borderId="27" applyNumberFormat="0" applyFill="0" applyAlignment="0" applyProtection="0"/>
    <xf numFmtId="0" fontId="31" fillId="0" borderId="26" applyNumberFormat="0" applyFill="0" applyAlignment="0" applyProtection="0"/>
    <xf numFmtId="0" fontId="13" fillId="37" borderId="14" applyNumberFormat="0" applyAlignment="0" applyProtection="0"/>
    <xf numFmtId="0" fontId="31" fillId="0" borderId="27" applyNumberFormat="0" applyFill="0" applyAlignment="0" applyProtection="0"/>
    <xf numFmtId="0" fontId="4" fillId="24" borderId="21" applyNumberFormat="0" applyFont="0" applyAlignment="0" applyProtection="0"/>
    <xf numFmtId="0" fontId="26" fillId="36" borderId="22" applyNumberFormat="0" applyAlignment="0" applyProtection="0"/>
    <xf numFmtId="0" fontId="26" fillId="37" borderId="22" applyNumberFormat="0" applyAlignment="0" applyProtection="0"/>
    <xf numFmtId="0" fontId="26" fillId="37" borderId="22" applyNumberFormat="0" applyAlignment="0" applyProtection="0"/>
    <xf numFmtId="0" fontId="26" fillId="36" borderId="22" applyNumberFormat="0" applyAlignment="0" applyProtection="0"/>
    <xf numFmtId="0" fontId="12" fillId="36" borderId="14" applyNumberFormat="0" applyAlignment="0" applyProtection="0"/>
    <xf numFmtId="0" fontId="31" fillId="0" borderId="27" applyNumberFormat="0" applyFill="0" applyAlignment="0" applyProtection="0"/>
    <xf numFmtId="0" fontId="26" fillId="36" borderId="22" applyNumberFormat="0" applyAlignment="0" applyProtection="0"/>
    <xf numFmtId="0" fontId="26" fillId="36" borderId="22" applyNumberFormat="0" applyAlignment="0" applyProtection="0"/>
    <xf numFmtId="0" fontId="4" fillId="24" borderId="21" applyNumberFormat="0" applyFont="0" applyAlignment="0" applyProtection="0"/>
    <xf numFmtId="0" fontId="12" fillId="36" borderId="14" applyNumberFormat="0" applyAlignment="0" applyProtection="0"/>
    <xf numFmtId="0" fontId="4" fillId="24" borderId="21" applyNumberFormat="0" applyFont="0" applyAlignment="0" applyProtection="0"/>
    <xf numFmtId="0" fontId="31" fillId="0" borderId="26" applyNumberFormat="0" applyFill="0" applyAlignment="0" applyProtection="0"/>
    <xf numFmtId="0" fontId="31" fillId="0" borderId="27" applyNumberFormat="0" applyFill="0" applyAlignment="0" applyProtection="0"/>
    <xf numFmtId="0" fontId="19" fillId="27" borderId="14" applyNumberFormat="0" applyAlignment="0" applyProtection="0"/>
    <xf numFmtId="0" fontId="26" fillId="36" borderId="22" applyNumberFormat="0" applyAlignment="0" applyProtection="0"/>
    <xf numFmtId="0" fontId="31" fillId="0" borderId="27" applyNumberFormat="0" applyFill="0" applyAlignment="0" applyProtection="0"/>
    <xf numFmtId="0" fontId="4" fillId="24" borderId="21" applyNumberFormat="0" applyFont="0" applyAlignment="0" applyProtection="0"/>
    <xf numFmtId="0" fontId="4" fillId="24" borderId="21" applyNumberFormat="0" applyFont="0" applyAlignment="0" applyProtection="0"/>
    <xf numFmtId="0" fontId="5" fillId="24" borderId="21" applyNumberFormat="0" applyFont="0" applyAlignment="0" applyProtection="0"/>
    <xf numFmtId="0" fontId="26" fillId="36" borderId="22" applyNumberFormat="0" applyAlignment="0" applyProtection="0"/>
    <xf numFmtId="0" fontId="5" fillId="24" borderId="21" applyNumberFormat="0" applyFont="0" applyAlignment="0" applyProtection="0"/>
    <xf numFmtId="0" fontId="31" fillId="0" borderId="26" applyNumberFormat="0" applyFill="0" applyAlignment="0" applyProtection="0"/>
    <xf numFmtId="0" fontId="31" fillId="0" borderId="26" applyNumberFormat="0" applyFill="0" applyAlignment="0" applyProtection="0"/>
    <xf numFmtId="0" fontId="19" fillId="21" borderId="14" applyNumberFormat="0" applyAlignment="0" applyProtection="0"/>
    <xf numFmtId="0" fontId="26" fillId="37" borderId="22" applyNumberFormat="0" applyAlignment="0" applyProtection="0"/>
    <xf numFmtId="0" fontId="26" fillId="36" borderId="22" applyNumberFormat="0" applyAlignment="0" applyProtection="0"/>
    <xf numFmtId="0" fontId="5" fillId="24" borderId="21" applyNumberFormat="0" applyFont="0" applyAlignment="0" applyProtection="0"/>
    <xf numFmtId="0" fontId="31" fillId="0" borderId="27" applyNumberFormat="0" applyFill="0" applyAlignment="0" applyProtection="0"/>
    <xf numFmtId="0" fontId="13" fillId="37" borderId="14" applyNumberFormat="0" applyAlignment="0" applyProtection="0"/>
    <xf numFmtId="0" fontId="4" fillId="24" borderId="21" applyNumberFormat="0" applyFont="0" applyAlignment="0" applyProtection="0"/>
    <xf numFmtId="0" fontId="31" fillId="0" borderId="26" applyNumberFormat="0" applyFill="0" applyAlignment="0" applyProtection="0"/>
    <xf numFmtId="0" fontId="4" fillId="24" borderId="21" applyNumberFormat="0" applyFont="0" applyAlignment="0" applyProtection="0"/>
    <xf numFmtId="0" fontId="13" fillId="37" borderId="14" applyNumberFormat="0" applyAlignment="0" applyProtection="0"/>
    <xf numFmtId="0" fontId="12" fillId="36" borderId="14" applyNumberFormat="0" applyAlignment="0" applyProtection="0"/>
    <xf numFmtId="0" fontId="31" fillId="0" borderId="26" applyNumberFormat="0" applyFill="0" applyAlignment="0" applyProtection="0"/>
    <xf numFmtId="0" fontId="31" fillId="0" borderId="27" applyNumberFormat="0" applyFill="0" applyAlignment="0" applyProtection="0"/>
    <xf numFmtId="0" fontId="4" fillId="24" borderId="21" applyNumberFormat="0" applyFont="0" applyAlignment="0" applyProtection="0"/>
    <xf numFmtId="0" fontId="26" fillId="37" borderId="22" applyNumberFormat="0" applyAlignment="0" applyProtection="0"/>
    <xf numFmtId="0" fontId="4" fillId="24" borderId="21" applyNumberFormat="0" applyFont="0" applyAlignment="0" applyProtection="0"/>
    <xf numFmtId="0" fontId="19" fillId="27" borderId="14" applyNumberFormat="0" applyAlignment="0" applyProtection="0"/>
    <xf numFmtId="0" fontId="26" fillId="36" borderId="22" applyNumberFormat="0" applyAlignment="0" applyProtection="0"/>
    <xf numFmtId="0" fontId="26" fillId="37" borderId="22" applyNumberFormat="0" applyAlignment="0" applyProtection="0"/>
    <xf numFmtId="0" fontId="4" fillId="24" borderId="21" applyNumberFormat="0" applyFont="0" applyAlignment="0" applyProtection="0"/>
    <xf numFmtId="0" fontId="19" fillId="21" borderId="14" applyNumberFormat="0" applyAlignment="0" applyProtection="0"/>
    <xf numFmtId="0" fontId="13" fillId="37" borderId="14" applyNumberFormat="0" applyAlignment="0" applyProtection="0"/>
    <xf numFmtId="0" fontId="31" fillId="0" borderId="26" applyNumberFormat="0" applyFill="0" applyAlignment="0" applyProtection="0"/>
    <xf numFmtId="0" fontId="19" fillId="27" borderId="14" applyNumberFormat="0" applyAlignment="0" applyProtection="0"/>
    <xf numFmtId="0" fontId="26" fillId="36" borderId="22" applyNumberFormat="0" applyAlignment="0" applyProtection="0"/>
    <xf numFmtId="0" fontId="26" fillId="37" borderId="22" applyNumberFormat="0" applyAlignment="0" applyProtection="0"/>
    <xf numFmtId="0" fontId="12" fillId="36" borderId="14" applyNumberFormat="0" applyAlignment="0" applyProtection="0"/>
    <xf numFmtId="0" fontId="12" fillId="36" borderId="14" applyNumberFormat="0" applyAlignment="0" applyProtection="0"/>
    <xf numFmtId="0" fontId="19" fillId="21" borderId="14" applyNumberFormat="0" applyAlignment="0" applyProtection="0"/>
    <xf numFmtId="0" fontId="5" fillId="24" borderId="21" applyNumberFormat="0" applyFont="0" applyAlignment="0" applyProtection="0"/>
    <xf numFmtId="0" fontId="19" fillId="21" borderId="14" applyNumberFormat="0" applyAlignment="0" applyProtection="0"/>
    <xf numFmtId="0" fontId="19" fillId="21" borderId="14" applyNumberFormat="0" applyAlignment="0" applyProtection="0"/>
    <xf numFmtId="0" fontId="12" fillId="36" borderId="14" applyNumberFormat="0" applyAlignment="0" applyProtection="0"/>
    <xf numFmtId="0" fontId="26" fillId="36" borderId="22" applyNumberFormat="0" applyAlignment="0" applyProtection="0"/>
    <xf numFmtId="0" fontId="4" fillId="24" borderId="21" applyNumberFormat="0" applyFont="0" applyAlignment="0" applyProtection="0"/>
    <xf numFmtId="0" fontId="12" fillId="36" borderId="14" applyNumberFormat="0" applyAlignment="0" applyProtection="0"/>
    <xf numFmtId="0" fontId="19" fillId="21" borderId="14" applyNumberFormat="0" applyAlignment="0" applyProtection="0"/>
    <xf numFmtId="0" fontId="19" fillId="21" borderId="14" applyNumberFormat="0" applyAlignment="0" applyProtection="0"/>
    <xf numFmtId="0" fontId="26" fillId="36" borderId="22" applyNumberFormat="0" applyAlignment="0" applyProtection="0"/>
    <xf numFmtId="0" fontId="26" fillId="36" borderId="22" applyNumberFormat="0" applyAlignment="0" applyProtection="0"/>
    <xf numFmtId="0" fontId="31" fillId="0" borderId="27" applyNumberFormat="0" applyFill="0" applyAlignment="0" applyProtection="0"/>
    <xf numFmtId="0" fontId="31" fillId="0" borderId="27" applyNumberFormat="0" applyFill="0" applyAlignment="0" applyProtection="0"/>
    <xf numFmtId="0" fontId="13" fillId="37" borderId="14" applyNumberFormat="0" applyAlignment="0" applyProtection="0"/>
    <xf numFmtId="0" fontId="12" fillId="36" borderId="14" applyNumberFormat="0" applyAlignment="0" applyProtection="0"/>
    <xf numFmtId="0" fontId="19" fillId="21" borderId="14" applyNumberFormat="0" applyAlignment="0" applyProtection="0"/>
    <xf numFmtId="0" fontId="19" fillId="27" borderId="14" applyNumberFormat="0" applyAlignment="0" applyProtection="0"/>
    <xf numFmtId="0" fontId="26" fillId="37" borderId="22" applyNumberFormat="0" applyAlignment="0" applyProtection="0"/>
    <xf numFmtId="0" fontId="12" fillId="36" borderId="14" applyNumberFormat="0" applyAlignment="0" applyProtection="0"/>
    <xf numFmtId="0" fontId="26" fillId="36" borderId="22" applyNumberFormat="0" applyAlignment="0" applyProtection="0"/>
    <xf numFmtId="0" fontId="19" fillId="21" borderId="14" applyNumberFormat="0" applyAlignment="0" applyProtection="0"/>
    <xf numFmtId="0" fontId="13" fillId="37" borderId="14" applyNumberFormat="0" applyAlignment="0" applyProtection="0"/>
    <xf numFmtId="0" fontId="31" fillId="0" borderId="26" applyNumberFormat="0" applyFill="0" applyAlignment="0" applyProtection="0"/>
    <xf numFmtId="0" fontId="26" fillId="37" borderId="22" applyNumberFormat="0" applyAlignment="0" applyProtection="0"/>
    <xf numFmtId="0" fontId="12" fillId="36" borderId="14" applyNumberFormat="0" applyAlignment="0" applyProtection="0"/>
    <xf numFmtId="0" fontId="26" fillId="36" borderId="22" applyNumberFormat="0" applyAlignment="0" applyProtection="0"/>
    <xf numFmtId="0" fontId="4" fillId="24" borderId="21" applyNumberFormat="0" applyFont="0" applyAlignment="0" applyProtection="0"/>
    <xf numFmtId="0" fontId="4" fillId="24" borderId="21" applyNumberFormat="0" applyFont="0" applyAlignment="0" applyProtection="0"/>
    <xf numFmtId="0" fontId="12" fillId="36" borderId="14" applyNumberFormat="0" applyAlignment="0" applyProtection="0"/>
    <xf numFmtId="0" fontId="12" fillId="36" borderId="14" applyNumberFormat="0" applyAlignment="0" applyProtection="0"/>
    <xf numFmtId="0" fontId="19" fillId="27" borderId="14" applyNumberFormat="0" applyAlignment="0" applyProtection="0"/>
    <xf numFmtId="0" fontId="26" fillId="36" borderId="22" applyNumberFormat="0" applyAlignment="0" applyProtection="0"/>
    <xf numFmtId="0" fontId="5" fillId="24" borderId="21" applyNumberFormat="0" applyFont="0" applyAlignment="0" applyProtection="0"/>
    <xf numFmtId="0" fontId="31" fillId="0" borderId="27" applyNumberFormat="0" applyFill="0" applyAlignment="0" applyProtection="0"/>
    <xf numFmtId="0" fontId="12" fillId="36" borderId="14" applyNumberFormat="0" applyAlignment="0" applyProtection="0"/>
    <xf numFmtId="0" fontId="13" fillId="37" borderId="14" applyNumberFormat="0" applyAlignment="0" applyProtection="0"/>
    <xf numFmtId="0" fontId="5" fillId="24" borderId="21" applyNumberFormat="0" applyFont="0" applyAlignment="0" applyProtection="0"/>
    <xf numFmtId="0" fontId="4" fillId="24" borderId="21" applyNumberFormat="0" applyFont="0" applyAlignment="0" applyProtection="0"/>
    <xf numFmtId="0" fontId="19" fillId="27" borderId="14" applyNumberFormat="0" applyAlignment="0" applyProtection="0"/>
    <xf numFmtId="0" fontId="19" fillId="21" borderId="14" applyNumberFormat="0" applyAlignment="0" applyProtection="0"/>
    <xf numFmtId="0" fontId="31" fillId="0" borderId="27" applyNumberFormat="0" applyFill="0" applyAlignment="0" applyProtection="0"/>
    <xf numFmtId="0" fontId="4" fillId="24" borderId="21" applyNumberFormat="0" applyFont="0" applyAlignment="0" applyProtection="0"/>
    <xf numFmtId="0" fontId="19" fillId="21" borderId="14" applyNumberFormat="0" applyAlignment="0" applyProtection="0"/>
    <xf numFmtId="0" fontId="4" fillId="24" borderId="21" applyNumberFormat="0" applyFont="0" applyAlignment="0" applyProtection="0"/>
    <xf numFmtId="0" fontId="19" fillId="21" borderId="14" applyNumberFormat="0" applyAlignment="0" applyProtection="0"/>
    <xf numFmtId="0" fontId="13" fillId="37" borderId="14" applyNumberFormat="0" applyAlignment="0" applyProtection="0"/>
    <xf numFmtId="0" fontId="31" fillId="0" borderId="26" applyNumberFormat="0" applyFill="0" applyAlignment="0" applyProtection="0"/>
    <xf numFmtId="0" fontId="19" fillId="27" borderId="14" applyNumberFormat="0" applyAlignment="0" applyProtection="0"/>
    <xf numFmtId="0" fontId="31" fillId="0" borderId="26" applyNumberFormat="0" applyFill="0" applyAlignment="0" applyProtection="0"/>
    <xf numFmtId="0" fontId="4" fillId="24" borderId="21" applyNumberFormat="0" applyFont="0" applyAlignment="0" applyProtection="0"/>
    <xf numFmtId="0" fontId="12" fillId="36" borderId="14" applyNumberFormat="0" applyAlignment="0" applyProtection="0"/>
    <xf numFmtId="0" fontId="19" fillId="27" borderId="14" applyNumberFormat="0" applyAlignment="0" applyProtection="0"/>
    <xf numFmtId="0" fontId="4" fillId="24" borderId="21" applyNumberFormat="0" applyFont="0" applyAlignment="0" applyProtection="0"/>
    <xf numFmtId="0" fontId="31" fillId="0" borderId="26" applyNumberFormat="0" applyFill="0" applyAlignment="0" applyProtection="0"/>
    <xf numFmtId="0" fontId="31" fillId="0" borderId="26" applyNumberFormat="0" applyFill="0" applyAlignment="0" applyProtection="0"/>
    <xf numFmtId="0" fontId="26" fillId="36" borderId="22" applyNumberFormat="0" applyAlignment="0" applyProtection="0"/>
    <xf numFmtId="0" fontId="31" fillId="0" borderId="26" applyNumberFormat="0" applyFill="0" applyAlignment="0" applyProtection="0"/>
    <xf numFmtId="0" fontId="5" fillId="24" borderId="21" applyNumberFormat="0" applyFont="0" applyAlignment="0" applyProtection="0"/>
    <xf numFmtId="0" fontId="5" fillId="24" borderId="21" applyNumberFormat="0" applyFont="0" applyAlignment="0" applyProtection="0"/>
    <xf numFmtId="0" fontId="19" fillId="21" borderId="14" applyNumberFormat="0" applyAlignment="0" applyProtection="0"/>
    <xf numFmtId="0" fontId="4" fillId="24" borderId="21" applyNumberFormat="0" applyFont="0" applyAlignment="0" applyProtection="0"/>
    <xf numFmtId="0" fontId="12" fillId="36" borderId="14" applyNumberFormat="0" applyAlignment="0" applyProtection="0"/>
    <xf numFmtId="0" fontId="26" fillId="37" borderId="22" applyNumberFormat="0" applyAlignment="0" applyProtection="0"/>
    <xf numFmtId="0" fontId="19" fillId="21" borderId="14" applyNumberFormat="0" applyAlignment="0" applyProtection="0"/>
    <xf numFmtId="0" fontId="19" fillId="21" borderId="14" applyNumberFormat="0" applyAlignment="0" applyProtection="0"/>
    <xf numFmtId="0" fontId="13" fillId="37" borderId="14" applyNumberFormat="0" applyAlignment="0" applyProtection="0"/>
    <xf numFmtId="0" fontId="12" fillId="36" borderId="14" applyNumberFormat="0" applyAlignment="0" applyProtection="0"/>
    <xf numFmtId="0" fontId="5" fillId="24" borderId="21" applyNumberFormat="0" applyFont="0" applyAlignment="0" applyProtection="0"/>
    <xf numFmtId="0" fontId="12" fillId="36" borderId="14" applyNumberFormat="0" applyAlignment="0" applyProtection="0"/>
    <xf numFmtId="0" fontId="26" fillId="36" borderId="22" applyNumberFormat="0" applyAlignment="0" applyProtection="0"/>
    <xf numFmtId="0" fontId="19" fillId="21" borderId="14" applyNumberFormat="0" applyAlignment="0" applyProtection="0"/>
    <xf numFmtId="0" fontId="31" fillId="0" borderId="26" applyNumberFormat="0" applyFill="0" applyAlignment="0" applyProtection="0"/>
    <xf numFmtId="0" fontId="19" fillId="21" borderId="14" applyNumberFormat="0" applyAlignment="0" applyProtection="0"/>
    <xf numFmtId="0" fontId="4" fillId="24" borderId="21" applyNumberFormat="0" applyFont="0" applyAlignment="0" applyProtection="0"/>
    <xf numFmtId="0" fontId="12" fillId="36" borderId="14" applyNumberFormat="0" applyAlignment="0" applyProtection="0"/>
    <xf numFmtId="0" fontId="26" fillId="37" borderId="22" applyNumberFormat="0" applyAlignment="0" applyProtection="0"/>
    <xf numFmtId="0" fontId="19" fillId="27" borderId="14" applyNumberFormat="0" applyAlignment="0" applyProtection="0"/>
    <xf numFmtId="0" fontId="31" fillId="0" borderId="27" applyNumberFormat="0" applyFill="0" applyAlignment="0" applyProtection="0"/>
    <xf numFmtId="0" fontId="19" fillId="27" borderId="14" applyNumberFormat="0" applyAlignment="0" applyProtection="0"/>
    <xf numFmtId="0" fontId="31" fillId="0" borderId="26" applyNumberFormat="0" applyFill="0" applyAlignment="0" applyProtection="0"/>
    <xf numFmtId="0" fontId="31" fillId="0" borderId="27" applyNumberFormat="0" applyFill="0" applyAlignment="0" applyProtection="0"/>
    <xf numFmtId="0" fontId="26" fillId="36" borderId="22" applyNumberFormat="0" applyAlignment="0" applyProtection="0"/>
    <xf numFmtId="0" fontId="26" fillId="36" borderId="22" applyNumberFormat="0" applyAlignment="0" applyProtection="0"/>
    <xf numFmtId="0" fontId="12" fillId="36" borderId="14" applyNumberFormat="0" applyAlignment="0" applyProtection="0"/>
    <xf numFmtId="0" fontId="26" fillId="37" borderId="22" applyNumberFormat="0" applyAlignment="0" applyProtection="0"/>
    <xf numFmtId="0" fontId="19" fillId="27" borderId="14" applyNumberFormat="0" applyAlignment="0" applyProtection="0"/>
    <xf numFmtId="0" fontId="4" fillId="24" borderId="21" applyNumberFormat="0" applyFont="0" applyAlignment="0" applyProtection="0"/>
    <xf numFmtId="0" fontId="26" fillId="36" borderId="22" applyNumberFormat="0" applyAlignment="0" applyProtection="0"/>
    <xf numFmtId="0" fontId="5" fillId="24" borderId="21" applyNumberFormat="0" applyFont="0" applyAlignment="0" applyProtection="0"/>
    <xf numFmtId="0" fontId="19" fillId="27" borderId="14" applyNumberFormat="0" applyAlignment="0" applyProtection="0"/>
    <xf numFmtId="0" fontId="4" fillId="24" borderId="21" applyNumberFormat="0" applyFont="0" applyAlignment="0" applyProtection="0"/>
    <xf numFmtId="0" fontId="19" fillId="21" borderId="14" applyNumberFormat="0" applyAlignment="0" applyProtection="0"/>
    <xf numFmtId="0" fontId="4" fillId="24" borderId="21" applyNumberFormat="0" applyFont="0" applyAlignment="0" applyProtection="0"/>
    <xf numFmtId="0" fontId="5" fillId="24" borderId="21" applyNumberFormat="0" applyFont="0" applyAlignment="0" applyProtection="0"/>
    <xf numFmtId="0" fontId="31" fillId="0" borderId="26" applyNumberFormat="0" applyFill="0" applyAlignment="0" applyProtection="0"/>
    <xf numFmtId="0" fontId="19" fillId="21" borderId="14" applyNumberFormat="0" applyAlignment="0" applyProtection="0"/>
    <xf numFmtId="0" fontId="26" fillId="36" borderId="22" applyNumberFormat="0" applyAlignment="0" applyProtection="0"/>
    <xf numFmtId="0" fontId="4" fillId="24" borderId="21" applyNumberFormat="0" applyFont="0" applyAlignment="0" applyProtection="0"/>
    <xf numFmtId="0" fontId="26" fillId="37" borderId="22" applyNumberFormat="0" applyAlignment="0" applyProtection="0"/>
    <xf numFmtId="0" fontId="31" fillId="0" borderId="27" applyNumberFormat="0" applyFill="0" applyAlignment="0" applyProtection="0"/>
    <xf numFmtId="0" fontId="31" fillId="0" borderId="27" applyNumberFormat="0" applyFill="0" applyAlignment="0" applyProtection="0"/>
    <xf numFmtId="0" fontId="31" fillId="0" borderId="26" applyNumberFormat="0" applyFill="0" applyAlignment="0" applyProtection="0"/>
    <xf numFmtId="0" fontId="12" fillId="36" borderId="14" applyNumberFormat="0" applyAlignment="0" applyProtection="0"/>
    <xf numFmtId="0" fontId="31" fillId="0" borderId="26" applyNumberFormat="0" applyFill="0" applyAlignment="0" applyProtection="0"/>
    <xf numFmtId="0" fontId="19" fillId="21" borderId="14" applyNumberFormat="0" applyAlignment="0" applyProtection="0"/>
    <xf numFmtId="0" fontId="26" fillId="36" borderId="22" applyNumberFormat="0" applyAlignment="0" applyProtection="0"/>
    <xf numFmtId="0" fontId="12" fillId="36" borderId="14" applyNumberFormat="0" applyAlignment="0" applyProtection="0"/>
    <xf numFmtId="0" fontId="4" fillId="24" borderId="21" applyNumberFormat="0" applyFont="0" applyAlignment="0" applyProtection="0"/>
    <xf numFmtId="0" fontId="31" fillId="0" borderId="27" applyNumberFormat="0" applyFill="0" applyAlignment="0" applyProtection="0"/>
    <xf numFmtId="0" fontId="4" fillId="24" borderId="21" applyNumberFormat="0" applyFont="0" applyAlignment="0" applyProtection="0"/>
    <xf numFmtId="0" fontId="19" fillId="21" borderId="14" applyNumberFormat="0" applyAlignment="0" applyProtection="0"/>
    <xf numFmtId="0" fontId="26" fillId="36" borderId="22" applyNumberFormat="0" applyAlignment="0" applyProtection="0"/>
    <xf numFmtId="0" fontId="5" fillId="24" borderId="21" applyNumberFormat="0" applyFont="0" applyAlignment="0" applyProtection="0"/>
    <xf numFmtId="0" fontId="26" fillId="37" borderId="22" applyNumberFormat="0" applyAlignment="0" applyProtection="0"/>
    <xf numFmtId="0" fontId="19" fillId="21" borderId="14" applyNumberFormat="0" applyAlignment="0" applyProtection="0"/>
    <xf numFmtId="0" fontId="31" fillId="0" borderId="26" applyNumberFormat="0" applyFill="0" applyAlignment="0" applyProtection="0"/>
    <xf numFmtId="0" fontId="4" fillId="24" borderId="21" applyNumberFormat="0" applyFont="0" applyAlignment="0" applyProtection="0"/>
    <xf numFmtId="0" fontId="12" fillId="36" borderId="14" applyNumberFormat="0" applyAlignment="0" applyProtection="0"/>
    <xf numFmtId="0" fontId="12" fillId="36" borderId="14" applyNumberFormat="0" applyAlignment="0" applyProtection="0"/>
    <xf numFmtId="0" fontId="26" fillId="37" borderId="22" applyNumberFormat="0" applyAlignment="0" applyProtection="0"/>
    <xf numFmtId="0" fontId="12" fillId="36" borderId="14" applyNumberFormat="0" applyAlignment="0" applyProtection="0"/>
    <xf numFmtId="0" fontId="13" fillId="37" borderId="14" applyNumberFormat="0" applyAlignment="0" applyProtection="0"/>
    <xf numFmtId="0" fontId="4" fillId="24" borderId="21" applyNumberFormat="0" applyFont="0" applyAlignment="0" applyProtection="0"/>
    <xf numFmtId="0" fontId="26" fillId="36" borderId="22" applyNumberFormat="0" applyAlignment="0" applyProtection="0"/>
    <xf numFmtId="0" fontId="26" fillId="36" borderId="22" applyNumberFormat="0" applyAlignment="0" applyProtection="0"/>
    <xf numFmtId="0" fontId="13" fillId="37" borderId="14" applyNumberFormat="0" applyAlignment="0" applyProtection="0"/>
    <xf numFmtId="0" fontId="5" fillId="24" borderId="21" applyNumberFormat="0" applyFont="0" applyAlignment="0" applyProtection="0"/>
    <xf numFmtId="0" fontId="19" fillId="21" borderId="14" applyNumberFormat="0" applyAlignment="0" applyProtection="0"/>
    <xf numFmtId="0" fontId="19" fillId="21" borderId="14" applyNumberFormat="0" applyAlignment="0" applyProtection="0"/>
    <xf numFmtId="0" fontId="19" fillId="21" borderId="14" applyNumberFormat="0" applyAlignment="0" applyProtection="0"/>
    <xf numFmtId="0" fontId="5" fillId="24" borderId="21" applyNumberFormat="0" applyFont="0" applyAlignment="0" applyProtection="0"/>
    <xf numFmtId="0" fontId="13" fillId="37" borderId="14" applyNumberFormat="0" applyAlignment="0" applyProtection="0"/>
    <xf numFmtId="0" fontId="26" fillId="36" borderId="22" applyNumberFormat="0" applyAlignment="0" applyProtection="0"/>
    <xf numFmtId="0" fontId="19" fillId="21" borderId="14" applyNumberFormat="0" applyAlignment="0" applyProtection="0"/>
    <xf numFmtId="0" fontId="31" fillId="0" borderId="26" applyNumberFormat="0" applyFill="0" applyAlignment="0" applyProtection="0"/>
    <xf numFmtId="0" fontId="19" fillId="21" borderId="14" applyNumberFormat="0" applyAlignment="0" applyProtection="0"/>
    <xf numFmtId="0" fontId="19" fillId="27" borderId="14" applyNumberFormat="0" applyAlignment="0" applyProtection="0"/>
    <xf numFmtId="0" fontId="26" fillId="36" borderId="22" applyNumberFormat="0" applyAlignment="0" applyProtection="0"/>
    <xf numFmtId="0" fontId="19" fillId="27" borderId="14" applyNumberFormat="0" applyAlignment="0" applyProtection="0"/>
    <xf numFmtId="0" fontId="31" fillId="0" borderId="26" applyNumberFormat="0" applyFill="0" applyAlignment="0" applyProtection="0"/>
    <xf numFmtId="0" fontId="31" fillId="0" borderId="26" applyNumberFormat="0" applyFill="0" applyAlignment="0" applyProtection="0"/>
    <xf numFmtId="0" fontId="4" fillId="24" borderId="21" applyNumberFormat="0" applyFont="0" applyAlignment="0" applyProtection="0"/>
    <xf numFmtId="0" fontId="5" fillId="24" borderId="21" applyNumberFormat="0" applyFont="0" applyAlignment="0" applyProtection="0"/>
    <xf numFmtId="0" fontId="19" fillId="21" borderId="14" applyNumberFormat="0" applyAlignment="0" applyProtection="0"/>
    <xf numFmtId="0" fontId="4" fillId="24" borderId="21" applyNumberFormat="0" applyFont="0" applyAlignment="0" applyProtection="0"/>
    <xf numFmtId="0" fontId="12" fillId="36" borderId="14" applyNumberFormat="0" applyAlignment="0" applyProtection="0"/>
    <xf numFmtId="0" fontId="31" fillId="0" borderId="26" applyNumberFormat="0" applyFill="0" applyAlignment="0" applyProtection="0"/>
    <xf numFmtId="0" fontId="26" fillId="36" borderId="22" applyNumberFormat="0" applyAlignment="0" applyProtection="0"/>
    <xf numFmtId="0" fontId="26" fillId="36" borderId="22" applyNumberFormat="0" applyAlignment="0" applyProtection="0"/>
    <xf numFmtId="0" fontId="31" fillId="0" borderId="27" applyNumberFormat="0" applyFill="0" applyAlignment="0" applyProtection="0"/>
    <xf numFmtId="0" fontId="19" fillId="27" borderId="14" applyNumberFormat="0" applyAlignment="0" applyProtection="0"/>
    <xf numFmtId="0" fontId="4" fillId="24" borderId="21" applyNumberFormat="0" applyFont="0" applyAlignment="0" applyProtection="0"/>
    <xf numFmtId="0" fontId="19" fillId="21" borderId="14" applyNumberFormat="0" applyAlignment="0" applyProtection="0"/>
    <xf numFmtId="0" fontId="4" fillId="24" borderId="21" applyNumberFormat="0" applyFont="0" applyAlignment="0" applyProtection="0"/>
    <xf numFmtId="0" fontId="12" fillId="36" borderId="14" applyNumberFormat="0" applyAlignment="0" applyProtection="0"/>
    <xf numFmtId="0" fontId="31" fillId="0" borderId="26" applyNumberFormat="0" applyFill="0" applyAlignment="0" applyProtection="0"/>
    <xf numFmtId="0" fontId="26" fillId="37" borderId="22" applyNumberFormat="0" applyAlignment="0" applyProtection="0"/>
    <xf numFmtId="0" fontId="19" fillId="21" borderId="14" applyNumberFormat="0" applyAlignment="0" applyProtection="0"/>
    <xf numFmtId="0" fontId="12" fillId="36" borderId="14" applyNumberFormat="0" applyAlignment="0" applyProtection="0"/>
    <xf numFmtId="0" fontId="19" fillId="21" borderId="14" applyNumberFormat="0" applyAlignment="0" applyProtection="0"/>
    <xf numFmtId="0" fontId="26" fillId="36" borderId="22" applyNumberFormat="0" applyAlignment="0" applyProtection="0"/>
    <xf numFmtId="0" fontId="4" fillId="24" borderId="21" applyNumberFormat="0" applyFont="0" applyAlignment="0" applyProtection="0"/>
    <xf numFmtId="0" fontId="12" fillId="36" borderId="14" applyNumberFormat="0" applyAlignment="0" applyProtection="0"/>
    <xf numFmtId="0" fontId="31" fillId="0" borderId="27" applyNumberFormat="0" applyFill="0" applyAlignment="0" applyProtection="0"/>
    <xf numFmtId="0" fontId="19" fillId="21" borderId="14" applyNumberFormat="0" applyAlignment="0" applyProtection="0"/>
    <xf numFmtId="0" fontId="31" fillId="0" borderId="26" applyNumberFormat="0" applyFill="0" applyAlignment="0" applyProtection="0"/>
    <xf numFmtId="0" fontId="4" fillId="24" borderId="21" applyNumberFormat="0" applyFont="0" applyAlignment="0" applyProtection="0"/>
    <xf numFmtId="0" fontId="12" fillId="36" borderId="14" applyNumberFormat="0" applyAlignment="0" applyProtection="0"/>
    <xf numFmtId="0" fontId="13" fillId="37" borderId="14" applyNumberFormat="0" applyAlignment="0" applyProtection="0"/>
    <xf numFmtId="0" fontId="26" fillId="37" borderId="22" applyNumberFormat="0" applyAlignment="0" applyProtection="0"/>
    <xf numFmtId="0" fontId="26" fillId="36" borderId="22" applyNumberFormat="0" applyAlignment="0" applyProtection="0"/>
    <xf numFmtId="0" fontId="12" fillId="36" borderId="14" applyNumberFormat="0" applyAlignment="0" applyProtection="0"/>
    <xf numFmtId="0" fontId="12" fillId="36" borderId="14" applyNumberFormat="0" applyAlignment="0" applyProtection="0"/>
    <xf numFmtId="0" fontId="26" fillId="37" borderId="22" applyNumberFormat="0" applyAlignment="0" applyProtection="0"/>
    <xf numFmtId="0" fontId="4" fillId="24" borderId="21" applyNumberFormat="0" applyFont="0" applyAlignment="0" applyProtection="0"/>
    <xf numFmtId="0" fontId="26" fillId="36" borderId="22" applyNumberFormat="0" applyAlignment="0" applyProtection="0"/>
    <xf numFmtId="0" fontId="26" fillId="36" borderId="22" applyNumberFormat="0" applyAlignment="0" applyProtection="0"/>
    <xf numFmtId="0" fontId="13" fillId="37" borderId="14" applyNumberFormat="0" applyAlignment="0" applyProtection="0"/>
    <xf numFmtId="0" fontId="5" fillId="24" borderId="21" applyNumberFormat="0" applyFont="0" applyAlignment="0" applyProtection="0"/>
    <xf numFmtId="0" fontId="19" fillId="21" borderId="14" applyNumberFormat="0" applyAlignment="0" applyProtection="0"/>
    <xf numFmtId="0" fontId="19" fillId="21" borderId="14" applyNumberFormat="0" applyAlignment="0" applyProtection="0"/>
    <xf numFmtId="0" fontId="31" fillId="0" borderId="27" applyNumberFormat="0" applyFill="0" applyAlignment="0" applyProtection="0"/>
    <xf numFmtId="0" fontId="12" fillId="36" borderId="14" applyNumberFormat="0" applyAlignment="0" applyProtection="0"/>
    <xf numFmtId="0" fontId="19" fillId="21" borderId="14" applyNumberFormat="0" applyAlignment="0" applyProtection="0"/>
    <xf numFmtId="0" fontId="5" fillId="24" borderId="21" applyNumberFormat="0" applyFont="0" applyAlignment="0" applyProtection="0"/>
    <xf numFmtId="0" fontId="13" fillId="37" borderId="14" applyNumberFormat="0" applyAlignment="0" applyProtection="0"/>
    <xf numFmtId="0" fontId="13" fillId="37" borderId="14" applyNumberFormat="0" applyAlignment="0" applyProtection="0"/>
    <xf numFmtId="0" fontId="12" fillId="36" borderId="14" applyNumberFormat="0" applyAlignment="0" applyProtection="0"/>
    <xf numFmtId="0" fontId="26" fillId="36" borderId="22" applyNumberFormat="0" applyAlignment="0" applyProtection="0"/>
    <xf numFmtId="0" fontId="26" fillId="36" borderId="22" applyNumberFormat="0" applyAlignment="0" applyProtection="0"/>
    <xf numFmtId="0" fontId="26" fillId="37" borderId="22" applyNumberFormat="0" applyAlignment="0" applyProtection="0"/>
    <xf numFmtId="0" fontId="5" fillId="24" borderId="21" applyNumberFormat="0" applyFont="0" applyAlignment="0" applyProtection="0"/>
    <xf numFmtId="0" fontId="19" fillId="21" borderId="14" applyNumberFormat="0" applyAlignment="0" applyProtection="0"/>
    <xf numFmtId="0" fontId="13" fillId="37" borderId="14" applyNumberFormat="0" applyAlignment="0" applyProtection="0"/>
    <xf numFmtId="0" fontId="26" fillId="37" borderId="22" applyNumberFormat="0" applyAlignment="0" applyProtection="0"/>
    <xf numFmtId="0" fontId="12" fillId="36" borderId="14" applyNumberFormat="0" applyAlignment="0" applyProtection="0"/>
    <xf numFmtId="0" fontId="12" fillId="36" borderId="14" applyNumberFormat="0" applyAlignment="0" applyProtection="0"/>
    <xf numFmtId="0" fontId="26" fillId="37" borderId="22" applyNumberFormat="0" applyAlignment="0" applyProtection="0"/>
    <xf numFmtId="0" fontId="19" fillId="27" borderId="14" applyNumberFormat="0" applyAlignment="0" applyProtection="0"/>
    <xf numFmtId="0" fontId="19" fillId="27" borderId="14" applyNumberFormat="0" applyAlignment="0" applyProtection="0"/>
    <xf numFmtId="0" fontId="5" fillId="24" borderId="21" applyNumberFormat="0" applyFont="0" applyAlignment="0" applyProtection="0"/>
    <xf numFmtId="0" fontId="12" fillId="36" borderId="14" applyNumberFormat="0" applyAlignment="0" applyProtection="0"/>
    <xf numFmtId="0" fontId="26" fillId="37" borderId="22" applyNumberFormat="0" applyAlignment="0" applyProtection="0"/>
    <xf numFmtId="0" fontId="19" fillId="21" borderId="14" applyNumberFormat="0" applyAlignment="0" applyProtection="0"/>
    <xf numFmtId="0" fontId="12" fillId="36" borderId="14" applyNumberFormat="0" applyAlignment="0" applyProtection="0"/>
    <xf numFmtId="0" fontId="19" fillId="21" borderId="14" applyNumberFormat="0" applyAlignment="0" applyProtection="0"/>
    <xf numFmtId="0" fontId="19" fillId="21" borderId="14" applyNumberFormat="0" applyAlignment="0" applyProtection="0"/>
    <xf numFmtId="0" fontId="31" fillId="0" borderId="26" applyNumberFormat="0" applyFill="0" applyAlignment="0" applyProtection="0"/>
    <xf numFmtId="0" fontId="19" fillId="27" borderId="14" applyNumberFormat="0" applyAlignment="0" applyProtection="0"/>
    <xf numFmtId="0" fontId="19" fillId="21" borderId="14" applyNumberFormat="0" applyAlignment="0" applyProtection="0"/>
    <xf numFmtId="0" fontId="12" fillId="36" borderId="14" applyNumberFormat="0" applyAlignment="0" applyProtection="0"/>
    <xf numFmtId="0" fontId="19" fillId="27" borderId="14" applyNumberFormat="0" applyAlignment="0" applyProtection="0"/>
    <xf numFmtId="0" fontId="12" fillId="36" borderId="14" applyNumberFormat="0" applyAlignment="0" applyProtection="0"/>
    <xf numFmtId="0" fontId="19" fillId="21" borderId="14" applyNumberFormat="0" applyAlignment="0" applyProtection="0"/>
    <xf numFmtId="0" fontId="26" fillId="36" borderId="22" applyNumberFormat="0" applyAlignment="0" applyProtection="0"/>
    <xf numFmtId="0" fontId="26" fillId="37" borderId="22" applyNumberFormat="0" applyAlignment="0" applyProtection="0"/>
    <xf numFmtId="0" fontId="19" fillId="27" borderId="14" applyNumberFormat="0" applyAlignment="0" applyProtection="0"/>
    <xf numFmtId="0" fontId="31" fillId="0" borderId="27" applyNumberFormat="0" applyFill="0" applyAlignment="0" applyProtection="0"/>
    <xf numFmtId="0" fontId="4" fillId="24" borderId="21" applyNumberFormat="0" applyFont="0" applyAlignment="0" applyProtection="0"/>
    <xf numFmtId="0" fontId="26" fillId="37" borderId="22" applyNumberFormat="0" applyAlignment="0" applyProtection="0"/>
    <xf numFmtId="0" fontId="31" fillId="0" borderId="27" applyNumberFormat="0" applyFill="0" applyAlignment="0" applyProtection="0"/>
    <xf numFmtId="0" fontId="19" fillId="27" borderId="14" applyNumberFormat="0" applyAlignment="0" applyProtection="0"/>
    <xf numFmtId="0" fontId="31" fillId="0" borderId="27" applyNumberFormat="0" applyFill="0" applyAlignment="0" applyProtection="0"/>
    <xf numFmtId="0" fontId="26" fillId="36" borderId="22" applyNumberFormat="0" applyAlignment="0" applyProtection="0"/>
    <xf numFmtId="0" fontId="5" fillId="24" borderId="21" applyNumberFormat="0" applyFont="0" applyAlignment="0" applyProtection="0"/>
    <xf numFmtId="0" fontId="19" fillId="27" borderId="14" applyNumberFormat="0" applyAlignment="0" applyProtection="0"/>
    <xf numFmtId="0" fontId="26" fillId="37" borderId="22" applyNumberFormat="0" applyAlignment="0" applyProtection="0"/>
    <xf numFmtId="0" fontId="26" fillId="36" borderId="22" applyNumberFormat="0" applyAlignment="0" applyProtection="0"/>
    <xf numFmtId="0" fontId="5" fillId="24" borderId="21" applyNumberFormat="0" applyFont="0" applyAlignment="0" applyProtection="0"/>
    <xf numFmtId="0" fontId="12" fillId="36" borderId="14" applyNumberFormat="0" applyAlignment="0" applyProtection="0"/>
    <xf numFmtId="0" fontId="26" fillId="36" borderId="22" applyNumberFormat="0" applyAlignment="0" applyProtection="0"/>
    <xf numFmtId="0" fontId="12" fillId="36" borderId="14" applyNumberFormat="0" applyAlignment="0" applyProtection="0"/>
    <xf numFmtId="0" fontId="31" fillId="0" borderId="26" applyNumberFormat="0" applyFill="0" applyAlignment="0" applyProtection="0"/>
    <xf numFmtId="0" fontId="31" fillId="0" borderId="26" applyNumberFormat="0" applyFill="0" applyAlignment="0" applyProtection="0"/>
    <xf numFmtId="0" fontId="12" fillId="36" borderId="14" applyNumberFormat="0" applyAlignment="0" applyProtection="0"/>
    <xf numFmtId="0" fontId="12" fillId="36" borderId="14" applyNumberFormat="0" applyAlignment="0" applyProtection="0"/>
    <xf numFmtId="0" fontId="31" fillId="0" borderId="26" applyNumberFormat="0" applyFill="0" applyAlignment="0" applyProtection="0"/>
    <xf numFmtId="0" fontId="4" fillId="24" borderId="21" applyNumberFormat="0" applyFont="0" applyAlignment="0" applyProtection="0"/>
    <xf numFmtId="0" fontId="26" fillId="37" borderId="22" applyNumberFormat="0" applyAlignment="0" applyProtection="0"/>
    <xf numFmtId="0" fontId="19" fillId="21" borderId="14" applyNumberFormat="0" applyAlignment="0" applyProtection="0"/>
    <xf numFmtId="0" fontId="5" fillId="24" borderId="21" applyNumberFormat="0" applyFont="0" applyAlignment="0" applyProtection="0"/>
    <xf numFmtId="0" fontId="4" fillId="24" borderId="21" applyNumberFormat="0" applyFont="0" applyAlignment="0" applyProtection="0"/>
    <xf numFmtId="0" fontId="12" fillId="36" borderId="14" applyNumberFormat="0" applyAlignment="0" applyProtection="0"/>
    <xf numFmtId="0" fontId="19" fillId="21" borderId="14" applyNumberFormat="0" applyAlignment="0" applyProtection="0"/>
    <xf numFmtId="0" fontId="31" fillId="0" borderId="27" applyNumberFormat="0" applyFill="0" applyAlignment="0" applyProtection="0"/>
    <xf numFmtId="0" fontId="12" fillId="36" borderId="14" applyNumberFormat="0" applyAlignment="0" applyProtection="0"/>
    <xf numFmtId="0" fontId="31" fillId="0" borderId="27" applyNumberFormat="0" applyFill="0" applyAlignment="0" applyProtection="0"/>
    <xf numFmtId="0" fontId="5" fillId="24" borderId="21" applyNumberFormat="0" applyFont="0" applyAlignment="0" applyProtection="0"/>
    <xf numFmtId="0" fontId="5" fillId="24" borderId="21" applyNumberFormat="0" applyFont="0" applyAlignment="0" applyProtection="0"/>
    <xf numFmtId="0" fontId="4" fillId="24" borderId="21" applyNumberFormat="0" applyFont="0" applyAlignment="0" applyProtection="0"/>
    <xf numFmtId="0" fontId="19" fillId="27" borderId="14" applyNumberFormat="0" applyAlignment="0" applyProtection="0"/>
    <xf numFmtId="0" fontId="26" fillId="36" borderId="22" applyNumberFormat="0" applyAlignment="0" applyProtection="0"/>
    <xf numFmtId="0" fontId="31" fillId="0" borderId="27" applyNumberFormat="0" applyFill="0" applyAlignment="0" applyProtection="0"/>
    <xf numFmtId="0" fontId="19" fillId="21" borderId="14" applyNumberFormat="0" applyAlignment="0" applyProtection="0"/>
    <xf numFmtId="0" fontId="4" fillId="24" borderId="21" applyNumberFormat="0" applyFont="0" applyAlignment="0" applyProtection="0"/>
    <xf numFmtId="0" fontId="12" fillId="36" borderId="14" applyNumberFormat="0" applyAlignment="0" applyProtection="0"/>
    <xf numFmtId="0" fontId="13" fillId="37" borderId="14" applyNumberFormat="0" applyAlignment="0" applyProtection="0"/>
    <xf numFmtId="0" fontId="4" fillId="24" borderId="21" applyNumberFormat="0" applyFont="0" applyAlignment="0" applyProtection="0"/>
    <xf numFmtId="0" fontId="26" fillId="36" borderId="22" applyNumberFormat="0" applyAlignment="0" applyProtection="0"/>
    <xf numFmtId="0" fontId="31" fillId="0" borderId="27" applyNumberFormat="0" applyFill="0" applyAlignment="0" applyProtection="0"/>
    <xf numFmtId="0" fontId="19" fillId="21" borderId="14" applyNumberFormat="0" applyAlignment="0" applyProtection="0"/>
    <xf numFmtId="0" fontId="4" fillId="24" borderId="21" applyNumberFormat="0" applyFont="0" applyAlignment="0" applyProtection="0"/>
    <xf numFmtId="0" fontId="12" fillId="36" borderId="14" applyNumberFormat="0" applyAlignment="0" applyProtection="0"/>
    <xf numFmtId="0" fontId="13" fillId="37" borderId="14" applyNumberFormat="0" applyAlignment="0" applyProtection="0"/>
    <xf numFmtId="0" fontId="26" fillId="36" borderId="22" applyNumberFormat="0" applyAlignment="0" applyProtection="0"/>
    <xf numFmtId="0" fontId="19" fillId="21" borderId="14" applyNumberFormat="0" applyAlignment="0" applyProtection="0"/>
    <xf numFmtId="0" fontId="4" fillId="24" borderId="21" applyNumberFormat="0" applyFont="0" applyAlignment="0" applyProtection="0"/>
    <xf numFmtId="0" fontId="12" fillId="36" borderId="14" applyNumberFormat="0" applyAlignment="0" applyProtection="0"/>
    <xf numFmtId="0" fontId="13" fillId="37" borderId="14" applyNumberFormat="0" applyAlignment="0" applyProtection="0"/>
    <xf numFmtId="0" fontId="26" fillId="36" borderId="22" applyNumberFormat="0" applyAlignment="0" applyProtection="0"/>
    <xf numFmtId="0" fontId="19" fillId="21" borderId="14" applyNumberFormat="0" applyAlignment="0" applyProtection="0"/>
    <xf numFmtId="0" fontId="4" fillId="24" borderId="21" applyNumberFormat="0" applyFont="0" applyAlignment="0" applyProtection="0"/>
    <xf numFmtId="0" fontId="12" fillId="36" borderId="14" applyNumberFormat="0" applyAlignment="0" applyProtection="0"/>
    <xf numFmtId="0" fontId="13" fillId="37" borderId="14" applyNumberFormat="0" applyAlignment="0" applyProtection="0"/>
    <xf numFmtId="0" fontId="26" fillId="36" borderId="22" applyNumberFormat="0" applyAlignment="0" applyProtection="0"/>
    <xf numFmtId="0" fontId="19" fillId="21" borderId="14" applyNumberFormat="0" applyAlignment="0" applyProtection="0"/>
    <xf numFmtId="0" fontId="4" fillId="24" borderId="21" applyNumberFormat="0" applyFont="0" applyAlignment="0" applyProtection="0"/>
    <xf numFmtId="0" fontId="12" fillId="36" borderId="14" applyNumberFormat="0" applyAlignment="0" applyProtection="0"/>
    <xf numFmtId="0" fontId="13" fillId="37" borderId="14" applyNumberFormat="0" applyAlignment="0" applyProtection="0"/>
    <xf numFmtId="0" fontId="26" fillId="36" borderId="22" applyNumberFormat="0" applyAlignment="0" applyProtection="0"/>
    <xf numFmtId="0" fontId="19" fillId="21" borderId="14" applyNumberFormat="0" applyAlignment="0" applyProtection="0"/>
    <xf numFmtId="0" fontId="4" fillId="24" borderId="21" applyNumberFormat="0" applyFont="0" applyAlignment="0" applyProtection="0"/>
    <xf numFmtId="0" fontId="12" fillId="36" borderId="14" applyNumberFormat="0" applyAlignment="0" applyProtection="0"/>
    <xf numFmtId="0" fontId="26" fillId="36" borderId="22" applyNumberFormat="0" applyAlignment="0" applyProtection="0"/>
    <xf numFmtId="0" fontId="19" fillId="21" borderId="14" applyNumberFormat="0" applyAlignment="0" applyProtection="0"/>
    <xf numFmtId="0" fontId="4" fillId="24" borderId="21" applyNumberFormat="0" applyFont="0" applyAlignment="0" applyProtection="0"/>
    <xf numFmtId="0" fontId="12" fillId="36" borderId="14" applyNumberFormat="0" applyAlignment="0" applyProtection="0"/>
    <xf numFmtId="0" fontId="26" fillId="36" borderId="22" applyNumberFormat="0" applyAlignment="0" applyProtection="0"/>
    <xf numFmtId="0" fontId="19" fillId="21" borderId="14" applyNumberFormat="0" applyAlignment="0" applyProtection="0"/>
    <xf numFmtId="0" fontId="4" fillId="24" borderId="21" applyNumberFormat="0" applyFont="0" applyAlignment="0" applyProtection="0"/>
    <xf numFmtId="0" fontId="12" fillId="36" borderId="14" applyNumberFormat="0" applyAlignment="0" applyProtection="0"/>
    <xf numFmtId="0" fontId="19" fillId="21" borderId="14" applyNumberFormat="0" applyAlignment="0" applyProtection="0"/>
    <xf numFmtId="0" fontId="4" fillId="24" borderId="21" applyNumberFormat="0" applyFont="0" applyAlignment="0" applyProtection="0"/>
    <xf numFmtId="0" fontId="12" fillId="36" borderId="14" applyNumberFormat="0" applyAlignment="0" applyProtection="0"/>
    <xf numFmtId="0" fontId="19" fillId="21" borderId="14" applyNumberFormat="0" applyAlignment="0" applyProtection="0"/>
    <xf numFmtId="0" fontId="12" fillId="36" borderId="14" applyNumberFormat="0" applyAlignment="0" applyProtection="0"/>
    <xf numFmtId="0" fontId="19" fillId="21" borderId="14" applyNumberFormat="0" applyAlignment="0" applyProtection="0"/>
    <xf numFmtId="0" fontId="12" fillId="36" borderId="14" applyNumberFormat="0" applyAlignment="0" applyProtection="0"/>
    <xf numFmtId="0" fontId="12" fillId="36" borderId="14" applyNumberFormat="0" applyAlignment="0" applyProtection="0"/>
    <xf numFmtId="0" fontId="4" fillId="24" borderId="21" applyNumberFormat="0" applyFont="0" applyAlignment="0" applyProtection="0"/>
    <xf numFmtId="0" fontId="4" fillId="24" borderId="21" applyNumberFormat="0" applyFont="0" applyAlignment="0" applyProtection="0"/>
    <xf numFmtId="0" fontId="26" fillId="36" borderId="22" applyNumberFormat="0" applyAlignment="0" applyProtection="0"/>
    <xf numFmtId="0" fontId="19" fillId="27" borderId="14" applyNumberFormat="0" applyAlignment="0" applyProtection="0"/>
    <xf numFmtId="0" fontId="31" fillId="0" borderId="27" applyNumberFormat="0" applyFill="0" applyAlignment="0" applyProtection="0"/>
    <xf numFmtId="0" fontId="31" fillId="0" borderId="26" applyNumberFormat="0" applyFill="0" applyAlignment="0" applyProtection="0"/>
    <xf numFmtId="0" fontId="19" fillId="27" borderId="14" applyNumberFormat="0" applyAlignment="0" applyProtection="0"/>
    <xf numFmtId="0" fontId="26" fillId="36" borderId="22" applyNumberFormat="0" applyAlignment="0" applyProtection="0"/>
    <xf numFmtId="0" fontId="26" fillId="37" borderId="22" applyNumberFormat="0" applyAlignment="0" applyProtection="0"/>
    <xf numFmtId="0" fontId="26" fillId="37" borderId="22" applyNumberFormat="0" applyAlignment="0" applyProtection="0"/>
    <xf numFmtId="0" fontId="26" fillId="36" borderId="22" applyNumberFormat="0" applyAlignment="0" applyProtection="0"/>
    <xf numFmtId="0" fontId="4" fillId="24" borderId="21" applyNumberFormat="0" applyFont="0" applyAlignment="0" applyProtection="0"/>
    <xf numFmtId="0" fontId="26" fillId="37" borderId="22" applyNumberFormat="0" applyAlignment="0" applyProtection="0"/>
    <xf numFmtId="0" fontId="26" fillId="36" borderId="22" applyNumberFormat="0" applyAlignment="0" applyProtection="0"/>
    <xf numFmtId="0" fontId="12" fillId="36" borderId="14" applyNumberFormat="0" applyAlignment="0" applyProtection="0"/>
    <xf numFmtId="0" fontId="13" fillId="37" borderId="14" applyNumberFormat="0" applyAlignment="0" applyProtection="0"/>
    <xf numFmtId="0" fontId="12" fillId="36" borderId="14" applyNumberFormat="0" applyAlignment="0" applyProtection="0"/>
    <xf numFmtId="0" fontId="19" fillId="21" borderId="14" applyNumberFormat="0" applyAlignment="0" applyProtection="0"/>
    <xf numFmtId="0" fontId="26" fillId="36" borderId="22" applyNumberFormat="0" applyAlignment="0" applyProtection="0"/>
    <xf numFmtId="0" fontId="26" fillId="37" borderId="22" applyNumberFormat="0" applyAlignment="0" applyProtection="0"/>
    <xf numFmtId="0" fontId="4" fillId="24" borderId="21" applyNumberFormat="0" applyFont="0" applyAlignment="0" applyProtection="0"/>
    <xf numFmtId="0" fontId="19" fillId="21" borderId="14" applyNumberFormat="0" applyAlignment="0" applyProtection="0"/>
    <xf numFmtId="0" fontId="26" fillId="36" borderId="22" applyNumberFormat="0" applyAlignment="0" applyProtection="0"/>
    <xf numFmtId="0" fontId="13" fillId="37" borderId="14" applyNumberFormat="0" applyAlignment="0" applyProtection="0"/>
    <xf numFmtId="0" fontId="12" fillId="36" borderId="14" applyNumberFormat="0" applyAlignment="0" applyProtection="0"/>
    <xf numFmtId="0" fontId="19" fillId="21" borderId="14" applyNumberFormat="0" applyAlignment="0" applyProtection="0"/>
    <xf numFmtId="0" fontId="26" fillId="36" borderId="22" applyNumberFormat="0" applyAlignment="0" applyProtection="0"/>
    <xf numFmtId="0" fontId="4" fillId="24" borderId="21" applyNumberFormat="0" applyFont="0" applyAlignment="0" applyProtection="0"/>
    <xf numFmtId="0" fontId="26" fillId="37" borderId="22" applyNumberFormat="0" applyAlignment="0" applyProtection="0"/>
    <xf numFmtId="0" fontId="19" fillId="27" borderId="14" applyNumberFormat="0" applyAlignment="0" applyProtection="0"/>
    <xf numFmtId="0" fontId="19" fillId="21" borderId="14" applyNumberFormat="0" applyAlignment="0" applyProtection="0"/>
    <xf numFmtId="0" fontId="4" fillId="24" borderId="21" applyNumberFormat="0" applyFont="0" applyAlignment="0" applyProtection="0"/>
    <xf numFmtId="0" fontId="4" fillId="24" borderId="21" applyNumberFormat="0" applyFont="0" applyAlignment="0" applyProtection="0"/>
    <xf numFmtId="0" fontId="31" fillId="0" borderId="26" applyNumberFormat="0" applyFill="0" applyAlignment="0" applyProtection="0"/>
    <xf numFmtId="0" fontId="31" fillId="0" borderId="27" applyNumberFormat="0" applyFill="0" applyAlignment="0" applyProtection="0"/>
    <xf numFmtId="0" fontId="13" fillId="37" borderId="14" applyNumberFormat="0" applyAlignment="0" applyProtection="0"/>
    <xf numFmtId="0" fontId="31" fillId="0" borderId="27" applyNumberFormat="0" applyFill="0" applyAlignment="0" applyProtection="0"/>
    <xf numFmtId="0" fontId="13" fillId="37" borderId="14" applyNumberFormat="0" applyAlignment="0" applyProtection="0"/>
    <xf numFmtId="0" fontId="19" fillId="21" borderId="14" applyNumberFormat="0" applyAlignment="0" applyProtection="0"/>
    <xf numFmtId="0" fontId="26" fillId="36" borderId="22" applyNumberFormat="0" applyAlignment="0" applyProtection="0"/>
    <xf numFmtId="0" fontId="26" fillId="37" borderId="22" applyNumberFormat="0" applyAlignment="0" applyProtection="0"/>
    <xf numFmtId="0" fontId="4" fillId="24" borderId="21" applyNumberFormat="0" applyFont="0" applyAlignment="0" applyProtection="0"/>
    <xf numFmtId="0" fontId="4" fillId="24" borderId="21" applyNumberFormat="0" applyFont="0" applyAlignment="0" applyProtection="0"/>
    <xf numFmtId="0" fontId="13" fillId="37" borderId="14" applyNumberFormat="0" applyAlignment="0" applyProtection="0"/>
    <xf numFmtId="0" fontId="19" fillId="21" borderId="14" applyNumberFormat="0" applyAlignment="0" applyProtection="0"/>
    <xf numFmtId="0" fontId="19" fillId="27" borderId="14" applyNumberFormat="0" applyAlignment="0" applyProtection="0"/>
    <xf numFmtId="0" fontId="26" fillId="36" borderId="22" applyNumberFormat="0" applyAlignment="0" applyProtection="0"/>
    <xf numFmtId="0" fontId="13" fillId="37" borderId="14" applyNumberFormat="0" applyAlignment="0" applyProtection="0"/>
    <xf numFmtId="0" fontId="5" fillId="24" borderId="21" applyNumberFormat="0" applyFont="0" applyAlignment="0" applyProtection="0"/>
    <xf numFmtId="0" fontId="26" fillId="37" borderId="22" applyNumberFormat="0" applyAlignment="0" applyProtection="0"/>
    <xf numFmtId="0" fontId="19" fillId="21" borderId="14" applyNumberFormat="0" applyAlignment="0" applyProtection="0"/>
    <xf numFmtId="0" fontId="19" fillId="21" borderId="14" applyNumberFormat="0" applyAlignment="0" applyProtection="0"/>
    <xf numFmtId="0" fontId="5" fillId="24" borderId="21" applyNumberFormat="0" applyFont="0" applyAlignment="0" applyProtection="0"/>
    <xf numFmtId="0" fontId="19" fillId="21" borderId="14" applyNumberFormat="0" applyAlignment="0" applyProtection="0"/>
    <xf numFmtId="0" fontId="19" fillId="27" borderId="14" applyNumberFormat="0" applyAlignment="0" applyProtection="0"/>
    <xf numFmtId="0" fontId="19" fillId="21" borderId="14" applyNumberFormat="0" applyAlignment="0" applyProtection="0"/>
    <xf numFmtId="0" fontId="19" fillId="27" borderId="14" applyNumberFormat="0" applyAlignment="0" applyProtection="0"/>
    <xf numFmtId="0" fontId="12" fillId="36" borderId="14" applyNumberFormat="0" applyAlignment="0" applyProtection="0"/>
    <xf numFmtId="0" fontId="13" fillId="37" borderId="14" applyNumberFormat="0" applyAlignment="0" applyProtection="0"/>
    <xf numFmtId="0" fontId="19" fillId="21" borderId="14" applyNumberFormat="0" applyAlignment="0" applyProtection="0"/>
    <xf numFmtId="0" fontId="19" fillId="27" borderId="14" applyNumberFormat="0" applyAlignment="0" applyProtection="0"/>
    <xf numFmtId="0" fontId="19" fillId="21" borderId="14" applyNumberFormat="0" applyAlignment="0" applyProtection="0"/>
    <xf numFmtId="0" fontId="4" fillId="24" borderId="21" applyNumberFormat="0" applyFont="0" applyAlignment="0" applyProtection="0"/>
    <xf numFmtId="0" fontId="12" fillId="36" borderId="14" applyNumberFormat="0" applyAlignment="0" applyProtection="0"/>
    <xf numFmtId="0" fontId="5" fillId="24" borderId="21" applyNumberFormat="0" applyFont="0" applyAlignment="0" applyProtection="0"/>
    <xf numFmtId="0" fontId="31" fillId="0" borderId="26" applyNumberFormat="0" applyFill="0" applyAlignment="0" applyProtection="0"/>
    <xf numFmtId="0" fontId="26" fillId="36" borderId="22" applyNumberFormat="0" applyAlignment="0" applyProtection="0"/>
    <xf numFmtId="0" fontId="12" fillId="36" borderId="14" applyNumberFormat="0" applyAlignment="0" applyProtection="0"/>
    <xf numFmtId="0" fontId="12" fillId="36" borderId="14" applyNumberFormat="0" applyAlignment="0" applyProtection="0"/>
    <xf numFmtId="0" fontId="12" fillId="36" borderId="14" applyNumberFormat="0" applyAlignment="0" applyProtection="0"/>
    <xf numFmtId="0" fontId="26" fillId="36" borderId="22" applyNumberFormat="0" applyAlignment="0" applyProtection="0"/>
    <xf numFmtId="0" fontId="26" fillId="36" borderId="22" applyNumberFormat="0" applyAlignment="0" applyProtection="0"/>
    <xf numFmtId="0" fontId="26" fillId="36" borderId="22" applyNumberFormat="0" applyAlignment="0" applyProtection="0"/>
    <xf numFmtId="0" fontId="4" fillId="24" borderId="21" applyNumberFormat="0" applyFont="0" applyAlignment="0" applyProtection="0"/>
    <xf numFmtId="0" fontId="4" fillId="24" borderId="21" applyNumberFormat="0" applyFont="0" applyAlignment="0" applyProtection="0"/>
    <xf numFmtId="0" fontId="12" fillId="36" borderId="14" applyNumberFormat="0" applyAlignment="0" applyProtection="0"/>
    <xf numFmtId="0" fontId="13" fillId="37" borderId="14" applyNumberFormat="0" applyAlignment="0" applyProtection="0"/>
    <xf numFmtId="0" fontId="26" fillId="36" borderId="22" applyNumberFormat="0" applyAlignment="0" applyProtection="0"/>
    <xf numFmtId="0" fontId="13" fillId="37" borderId="14" applyNumberFormat="0" applyAlignment="0" applyProtection="0"/>
    <xf numFmtId="0" fontId="19" fillId="21" borderId="14" applyNumberFormat="0" applyAlignment="0" applyProtection="0"/>
    <xf numFmtId="0" fontId="19" fillId="27" borderId="14" applyNumberFormat="0" applyAlignment="0" applyProtection="0"/>
    <xf numFmtId="0" fontId="31" fillId="0" borderId="26" applyNumberFormat="0" applyFill="0" applyAlignment="0" applyProtection="0"/>
    <xf numFmtId="0" fontId="31" fillId="0" borderId="27" applyNumberFormat="0" applyFill="0" applyAlignment="0" applyProtection="0"/>
    <xf numFmtId="0" fontId="31" fillId="0" borderId="26" applyNumberFormat="0" applyFill="0" applyAlignment="0" applyProtection="0"/>
    <xf numFmtId="0" fontId="13" fillId="37" borderId="14" applyNumberFormat="0" applyAlignment="0" applyProtection="0"/>
    <xf numFmtId="0" fontId="31" fillId="0" borderId="27" applyNumberFormat="0" applyFill="0" applyAlignment="0" applyProtection="0"/>
    <xf numFmtId="0" fontId="4" fillId="24" borderId="21" applyNumberFormat="0" applyFont="0" applyAlignment="0" applyProtection="0"/>
    <xf numFmtId="0" fontId="26" fillId="36" borderId="22" applyNumberFormat="0" applyAlignment="0" applyProtection="0"/>
    <xf numFmtId="0" fontId="26" fillId="37" borderId="22" applyNumberFormat="0" applyAlignment="0" applyProtection="0"/>
    <xf numFmtId="0" fontId="26" fillId="37" borderId="22" applyNumberFormat="0" applyAlignment="0" applyProtection="0"/>
    <xf numFmtId="0" fontId="26" fillId="36" borderId="22" applyNumberFormat="0" applyAlignment="0" applyProtection="0"/>
    <xf numFmtId="0" fontId="12" fillId="36" borderId="14" applyNumberFormat="0" applyAlignment="0" applyProtection="0"/>
    <xf numFmtId="0" fontId="31" fillId="0" borderId="27" applyNumberFormat="0" applyFill="0" applyAlignment="0" applyProtection="0"/>
    <xf numFmtId="0" fontId="26" fillId="36" borderId="22" applyNumberFormat="0" applyAlignment="0" applyProtection="0"/>
    <xf numFmtId="0" fontId="26" fillId="36" borderId="22" applyNumberFormat="0" applyAlignment="0" applyProtection="0"/>
    <xf numFmtId="0" fontId="4" fillId="24" borderId="21" applyNumberFormat="0" applyFont="0" applyAlignment="0" applyProtection="0"/>
    <xf numFmtId="0" fontId="12" fillId="36" borderId="14" applyNumberFormat="0" applyAlignment="0" applyProtection="0"/>
    <xf numFmtId="0" fontId="4" fillId="24" borderId="21" applyNumberFormat="0" applyFont="0" applyAlignment="0" applyProtection="0"/>
    <xf numFmtId="0" fontId="31" fillId="0" borderId="26" applyNumberFormat="0" applyFill="0" applyAlignment="0" applyProtection="0"/>
    <xf numFmtId="0" fontId="31" fillId="0" borderId="27" applyNumberFormat="0" applyFill="0" applyAlignment="0" applyProtection="0"/>
    <xf numFmtId="0" fontId="19" fillId="27" borderId="14" applyNumberFormat="0" applyAlignment="0" applyProtection="0"/>
    <xf numFmtId="0" fontId="26" fillId="36" borderId="22" applyNumberFormat="0" applyAlignment="0" applyProtection="0"/>
    <xf numFmtId="0" fontId="31" fillId="0" borderId="27" applyNumberFormat="0" applyFill="0" applyAlignment="0" applyProtection="0"/>
    <xf numFmtId="0" fontId="4" fillId="24" borderId="21" applyNumberFormat="0" applyFont="0" applyAlignment="0" applyProtection="0"/>
    <xf numFmtId="0" fontId="4" fillId="24" borderId="21" applyNumberFormat="0" applyFont="0" applyAlignment="0" applyProtection="0"/>
    <xf numFmtId="0" fontId="5" fillId="24" borderId="21" applyNumberFormat="0" applyFont="0" applyAlignment="0" applyProtection="0"/>
    <xf numFmtId="0" fontId="26" fillId="36" borderId="22" applyNumberFormat="0" applyAlignment="0" applyProtection="0"/>
    <xf numFmtId="0" fontId="5" fillId="24" borderId="21" applyNumberFormat="0" applyFont="0" applyAlignment="0" applyProtection="0"/>
    <xf numFmtId="0" fontId="31" fillId="0" borderId="26" applyNumberFormat="0" applyFill="0" applyAlignment="0" applyProtection="0"/>
    <xf numFmtId="0" fontId="31" fillId="0" borderId="26" applyNumberFormat="0" applyFill="0" applyAlignment="0" applyProtection="0"/>
    <xf numFmtId="0" fontId="19" fillId="21" borderId="14" applyNumberFormat="0" applyAlignment="0" applyProtection="0"/>
    <xf numFmtId="0" fontId="26" fillId="37" borderId="22" applyNumberFormat="0" applyAlignment="0" applyProtection="0"/>
    <xf numFmtId="0" fontId="26" fillId="36" borderId="22" applyNumberFormat="0" applyAlignment="0" applyProtection="0"/>
    <xf numFmtId="0" fontId="5" fillId="24" borderId="21" applyNumberFormat="0" applyFont="0" applyAlignment="0" applyProtection="0"/>
    <xf numFmtId="0" fontId="31" fillId="0" borderId="27" applyNumberFormat="0" applyFill="0" applyAlignment="0" applyProtection="0"/>
    <xf numFmtId="0" fontId="13" fillId="37" borderId="14" applyNumberFormat="0" applyAlignment="0" applyProtection="0"/>
    <xf numFmtId="0" fontId="4" fillId="24" borderId="21" applyNumberFormat="0" applyFont="0" applyAlignment="0" applyProtection="0"/>
    <xf numFmtId="0" fontId="31" fillId="0" borderId="26" applyNumberFormat="0" applyFill="0" applyAlignment="0" applyProtection="0"/>
    <xf numFmtId="0" fontId="4" fillId="24" borderId="21" applyNumberFormat="0" applyFont="0" applyAlignment="0" applyProtection="0"/>
    <xf numFmtId="0" fontId="13" fillId="37" borderId="14" applyNumberFormat="0" applyAlignment="0" applyProtection="0"/>
    <xf numFmtId="0" fontId="12" fillId="36" borderId="14" applyNumberFormat="0" applyAlignment="0" applyProtection="0"/>
    <xf numFmtId="0" fontId="31" fillId="0" borderId="26" applyNumberFormat="0" applyFill="0" applyAlignment="0" applyProtection="0"/>
    <xf numFmtId="0" fontId="31" fillId="0" borderId="27" applyNumberFormat="0" applyFill="0" applyAlignment="0" applyProtection="0"/>
    <xf numFmtId="0" fontId="4" fillId="24" borderId="21" applyNumberFormat="0" applyFont="0" applyAlignment="0" applyProtection="0"/>
    <xf numFmtId="0" fontId="26" fillId="37" borderId="22" applyNumberFormat="0" applyAlignment="0" applyProtection="0"/>
    <xf numFmtId="0" fontId="4" fillId="24" borderId="21" applyNumberFormat="0" applyFont="0" applyAlignment="0" applyProtection="0"/>
    <xf numFmtId="0" fontId="19" fillId="27" borderId="14" applyNumberFormat="0" applyAlignment="0" applyProtection="0"/>
    <xf numFmtId="0" fontId="26" fillId="36" borderId="22" applyNumberFormat="0" applyAlignment="0" applyProtection="0"/>
    <xf numFmtId="0" fontId="26" fillId="37" borderId="22" applyNumberFormat="0" applyAlignment="0" applyProtection="0"/>
    <xf numFmtId="0" fontId="4" fillId="24" borderId="21" applyNumberFormat="0" applyFont="0" applyAlignment="0" applyProtection="0"/>
    <xf numFmtId="0" fontId="19" fillId="21" borderId="14" applyNumberFormat="0" applyAlignment="0" applyProtection="0"/>
    <xf numFmtId="0" fontId="13" fillId="37" borderId="14" applyNumberFormat="0" applyAlignment="0" applyProtection="0"/>
    <xf numFmtId="0" fontId="31" fillId="0" borderId="26" applyNumberFormat="0" applyFill="0" applyAlignment="0" applyProtection="0"/>
    <xf numFmtId="0" fontId="19" fillId="27" borderId="14" applyNumberFormat="0" applyAlignment="0" applyProtection="0"/>
    <xf numFmtId="0" fontId="26" fillId="36" borderId="22" applyNumberFormat="0" applyAlignment="0" applyProtection="0"/>
    <xf numFmtId="0" fontId="26" fillId="37" borderId="22" applyNumberFormat="0" applyAlignment="0" applyProtection="0"/>
    <xf numFmtId="0" fontId="12" fillId="36" borderId="14" applyNumberFormat="0" applyAlignment="0" applyProtection="0"/>
    <xf numFmtId="0" fontId="12" fillId="36" borderId="14" applyNumberFormat="0" applyAlignment="0" applyProtection="0"/>
    <xf numFmtId="0" fontId="19" fillId="21" borderId="14" applyNumberFormat="0" applyAlignment="0" applyProtection="0"/>
    <xf numFmtId="0" fontId="5" fillId="24" borderId="21" applyNumberFormat="0" applyFont="0" applyAlignment="0" applyProtection="0"/>
    <xf numFmtId="0" fontId="19" fillId="21" borderId="14" applyNumberFormat="0" applyAlignment="0" applyProtection="0"/>
    <xf numFmtId="0" fontId="19" fillId="21" borderId="14" applyNumberFormat="0" applyAlignment="0" applyProtection="0"/>
    <xf numFmtId="0" fontId="12" fillId="36" borderId="14" applyNumberFormat="0" applyAlignment="0" applyProtection="0"/>
    <xf numFmtId="0" fontId="26" fillId="36" borderId="22" applyNumberFormat="0" applyAlignment="0" applyProtection="0"/>
    <xf numFmtId="0" fontId="4" fillId="24" borderId="21" applyNumberFormat="0" applyFont="0" applyAlignment="0" applyProtection="0"/>
    <xf numFmtId="0" fontId="12" fillId="36" borderId="14" applyNumberFormat="0" applyAlignment="0" applyProtection="0"/>
    <xf numFmtId="0" fontId="19" fillId="21" borderId="14" applyNumberFormat="0" applyAlignment="0" applyProtection="0"/>
    <xf numFmtId="0" fontId="19" fillId="21" borderId="14" applyNumberFormat="0" applyAlignment="0" applyProtection="0"/>
    <xf numFmtId="0" fontId="26" fillId="36" borderId="22" applyNumberFormat="0" applyAlignment="0" applyProtection="0"/>
    <xf numFmtId="0" fontId="26" fillId="36" borderId="22" applyNumberFormat="0" applyAlignment="0" applyProtection="0"/>
    <xf numFmtId="0" fontId="31" fillId="0" borderId="27" applyNumberFormat="0" applyFill="0" applyAlignment="0" applyProtection="0"/>
    <xf numFmtId="0" fontId="31" fillId="0" borderId="27" applyNumberFormat="0" applyFill="0" applyAlignment="0" applyProtection="0"/>
    <xf numFmtId="0" fontId="13" fillId="37" borderId="14" applyNumberFormat="0" applyAlignment="0" applyProtection="0"/>
    <xf numFmtId="0" fontId="12" fillId="36" borderId="14" applyNumberFormat="0" applyAlignment="0" applyProtection="0"/>
    <xf numFmtId="0" fontId="19" fillId="21" borderId="14" applyNumberFormat="0" applyAlignment="0" applyProtection="0"/>
    <xf numFmtId="0" fontId="19" fillId="27" borderId="14" applyNumberFormat="0" applyAlignment="0" applyProtection="0"/>
    <xf numFmtId="0" fontId="26" fillId="37" borderId="22" applyNumberFormat="0" applyAlignment="0" applyProtection="0"/>
    <xf numFmtId="0" fontId="12" fillId="36" borderId="14" applyNumberFormat="0" applyAlignment="0" applyProtection="0"/>
    <xf numFmtId="0" fontId="26" fillId="36" borderId="22" applyNumberFormat="0" applyAlignment="0" applyProtection="0"/>
    <xf numFmtId="0" fontId="19" fillId="21" borderId="14" applyNumberFormat="0" applyAlignment="0" applyProtection="0"/>
    <xf numFmtId="0" fontId="13" fillId="37" borderId="14" applyNumberFormat="0" applyAlignment="0" applyProtection="0"/>
    <xf numFmtId="0" fontId="31" fillId="0" borderId="26" applyNumberFormat="0" applyFill="0" applyAlignment="0" applyProtection="0"/>
    <xf numFmtId="0" fontId="26" fillId="37" borderId="22" applyNumberFormat="0" applyAlignment="0" applyProtection="0"/>
    <xf numFmtId="0" fontId="12" fillId="36" borderId="14" applyNumberFormat="0" applyAlignment="0" applyProtection="0"/>
    <xf numFmtId="0" fontId="26" fillId="36" borderId="22" applyNumberFormat="0" applyAlignment="0" applyProtection="0"/>
    <xf numFmtId="0" fontId="4" fillId="24" borderId="21" applyNumberFormat="0" applyFont="0" applyAlignment="0" applyProtection="0"/>
    <xf numFmtId="0" fontId="4" fillId="24" borderId="21" applyNumberFormat="0" applyFont="0" applyAlignment="0" applyProtection="0"/>
    <xf numFmtId="0" fontId="12" fillId="36" borderId="14" applyNumberFormat="0" applyAlignment="0" applyProtection="0"/>
    <xf numFmtId="0" fontId="12" fillId="36" borderId="14" applyNumberFormat="0" applyAlignment="0" applyProtection="0"/>
    <xf numFmtId="0" fontId="19" fillId="27" borderId="14" applyNumberFormat="0" applyAlignment="0" applyProtection="0"/>
    <xf numFmtId="0" fontId="26" fillId="36" borderId="22" applyNumberFormat="0" applyAlignment="0" applyProtection="0"/>
    <xf numFmtId="0" fontId="5" fillId="24" borderId="21" applyNumberFormat="0" applyFont="0" applyAlignment="0" applyProtection="0"/>
    <xf numFmtId="0" fontId="31" fillId="0" borderId="27" applyNumberFormat="0" applyFill="0" applyAlignment="0" applyProtection="0"/>
    <xf numFmtId="0" fontId="12" fillId="36" borderId="14" applyNumberFormat="0" applyAlignment="0" applyProtection="0"/>
    <xf numFmtId="0" fontId="13" fillId="37" borderId="14" applyNumberFormat="0" applyAlignment="0" applyProtection="0"/>
    <xf numFmtId="0" fontId="5" fillId="24" borderId="21" applyNumberFormat="0" applyFont="0" applyAlignment="0" applyProtection="0"/>
    <xf numFmtId="0" fontId="4" fillId="24" borderId="21" applyNumberFormat="0" applyFont="0" applyAlignment="0" applyProtection="0"/>
    <xf numFmtId="0" fontId="19" fillId="27" borderId="14" applyNumberFormat="0" applyAlignment="0" applyProtection="0"/>
    <xf numFmtId="0" fontId="19" fillId="21" borderId="14" applyNumberFormat="0" applyAlignment="0" applyProtection="0"/>
    <xf numFmtId="0" fontId="31" fillId="0" borderId="27" applyNumberFormat="0" applyFill="0" applyAlignment="0" applyProtection="0"/>
    <xf numFmtId="0" fontId="4" fillId="24" borderId="21" applyNumberFormat="0" applyFont="0" applyAlignment="0" applyProtection="0"/>
    <xf numFmtId="0" fontId="19" fillId="21" borderId="14" applyNumberFormat="0" applyAlignment="0" applyProtection="0"/>
    <xf numFmtId="0" fontId="4" fillId="24" borderId="21" applyNumberFormat="0" applyFont="0" applyAlignment="0" applyProtection="0"/>
    <xf numFmtId="0" fontId="19" fillId="21" borderId="14" applyNumberFormat="0" applyAlignment="0" applyProtection="0"/>
    <xf numFmtId="0" fontId="13" fillId="37" borderId="14" applyNumberFormat="0" applyAlignment="0" applyProtection="0"/>
    <xf numFmtId="0" fontId="31" fillId="0" borderId="26" applyNumberFormat="0" applyFill="0" applyAlignment="0" applyProtection="0"/>
    <xf numFmtId="0" fontId="19" fillId="27" borderId="14" applyNumberFormat="0" applyAlignment="0" applyProtection="0"/>
    <xf numFmtId="0" fontId="31" fillId="0" borderId="26" applyNumberFormat="0" applyFill="0" applyAlignment="0" applyProtection="0"/>
    <xf numFmtId="0" fontId="4" fillId="24" borderId="21" applyNumberFormat="0" applyFont="0" applyAlignment="0" applyProtection="0"/>
    <xf numFmtId="0" fontId="12" fillId="36" borderId="14" applyNumberFormat="0" applyAlignment="0" applyProtection="0"/>
    <xf numFmtId="0" fontId="19" fillId="27" borderId="14" applyNumberFormat="0" applyAlignment="0" applyProtection="0"/>
    <xf numFmtId="0" fontId="4" fillId="24" borderId="21" applyNumberFormat="0" applyFont="0" applyAlignment="0" applyProtection="0"/>
    <xf numFmtId="0" fontId="31" fillId="0" borderId="26" applyNumberFormat="0" applyFill="0" applyAlignment="0" applyProtection="0"/>
    <xf numFmtId="0" fontId="31" fillId="0" borderId="26" applyNumberFormat="0" applyFill="0" applyAlignment="0" applyProtection="0"/>
    <xf numFmtId="0" fontId="26" fillId="36" borderId="22" applyNumberFormat="0" applyAlignment="0" applyProtection="0"/>
    <xf numFmtId="0" fontId="31" fillId="0" borderId="26" applyNumberFormat="0" applyFill="0" applyAlignment="0" applyProtection="0"/>
    <xf numFmtId="0" fontId="5" fillId="24" borderId="21" applyNumberFormat="0" applyFont="0" applyAlignment="0" applyProtection="0"/>
    <xf numFmtId="0" fontId="5" fillId="24" borderId="21" applyNumberFormat="0" applyFont="0" applyAlignment="0" applyProtection="0"/>
    <xf numFmtId="0" fontId="19" fillId="21" borderId="14" applyNumberFormat="0" applyAlignment="0" applyProtection="0"/>
    <xf numFmtId="0" fontId="4" fillId="24" borderId="21" applyNumberFormat="0" applyFont="0" applyAlignment="0" applyProtection="0"/>
    <xf numFmtId="0" fontId="12" fillId="36" borderId="14" applyNumberFormat="0" applyAlignment="0" applyProtection="0"/>
    <xf numFmtId="0" fontId="26" fillId="37" borderId="22" applyNumberFormat="0" applyAlignment="0" applyProtection="0"/>
    <xf numFmtId="0" fontId="19" fillId="21" borderId="14" applyNumberFormat="0" applyAlignment="0" applyProtection="0"/>
    <xf numFmtId="0" fontId="19" fillId="21" borderId="14" applyNumberFormat="0" applyAlignment="0" applyProtection="0"/>
    <xf numFmtId="0" fontId="13" fillId="37" borderId="14" applyNumberFormat="0" applyAlignment="0" applyProtection="0"/>
    <xf numFmtId="0" fontId="12" fillId="36" borderId="14" applyNumberFormat="0" applyAlignment="0" applyProtection="0"/>
    <xf numFmtId="0" fontId="5" fillId="24" borderId="21" applyNumberFormat="0" applyFont="0" applyAlignment="0" applyProtection="0"/>
    <xf numFmtId="0" fontId="12" fillId="36" borderId="14" applyNumberFormat="0" applyAlignment="0" applyProtection="0"/>
    <xf numFmtId="0" fontId="26" fillId="36" borderId="22" applyNumberFormat="0" applyAlignment="0" applyProtection="0"/>
    <xf numFmtId="0" fontId="19" fillId="21" borderId="14" applyNumberFormat="0" applyAlignment="0" applyProtection="0"/>
    <xf numFmtId="0" fontId="31" fillId="0" borderId="26" applyNumberFormat="0" applyFill="0" applyAlignment="0" applyProtection="0"/>
    <xf numFmtId="0" fontId="19" fillId="21" borderId="14" applyNumberFormat="0" applyAlignment="0" applyProtection="0"/>
    <xf numFmtId="0" fontId="4" fillId="24" borderId="21" applyNumberFormat="0" applyFont="0" applyAlignment="0" applyProtection="0"/>
    <xf numFmtId="0" fontId="12" fillId="36" borderId="14" applyNumberFormat="0" applyAlignment="0" applyProtection="0"/>
    <xf numFmtId="0" fontId="26" fillId="37" borderId="22" applyNumberFormat="0" applyAlignment="0" applyProtection="0"/>
    <xf numFmtId="0" fontId="19" fillId="27" borderId="14" applyNumberFormat="0" applyAlignment="0" applyProtection="0"/>
    <xf numFmtId="0" fontId="31" fillId="0" borderId="27" applyNumberFormat="0" applyFill="0" applyAlignment="0" applyProtection="0"/>
    <xf numFmtId="0" fontId="19" fillId="27" borderId="14" applyNumberFormat="0" applyAlignment="0" applyProtection="0"/>
    <xf numFmtId="0" fontId="31" fillId="0" borderId="26" applyNumberFormat="0" applyFill="0" applyAlignment="0" applyProtection="0"/>
    <xf numFmtId="0" fontId="31" fillId="0" borderId="27" applyNumberFormat="0" applyFill="0" applyAlignment="0" applyProtection="0"/>
    <xf numFmtId="0" fontId="26" fillId="36" borderId="22" applyNumberFormat="0" applyAlignment="0" applyProtection="0"/>
    <xf numFmtId="0" fontId="26" fillId="36" borderId="22" applyNumberFormat="0" applyAlignment="0" applyProtection="0"/>
    <xf numFmtId="0" fontId="12" fillId="36" borderId="14" applyNumberFormat="0" applyAlignment="0" applyProtection="0"/>
    <xf numFmtId="0" fontId="26" fillId="37" borderId="22" applyNumberFormat="0" applyAlignment="0" applyProtection="0"/>
    <xf numFmtId="0" fontId="19" fillId="27" borderId="14" applyNumberFormat="0" applyAlignment="0" applyProtection="0"/>
    <xf numFmtId="0" fontId="4" fillId="24" borderId="21" applyNumberFormat="0" applyFont="0" applyAlignment="0" applyProtection="0"/>
    <xf numFmtId="0" fontId="26" fillId="36" borderId="22" applyNumberFormat="0" applyAlignment="0" applyProtection="0"/>
    <xf numFmtId="0" fontId="5" fillId="24" borderId="21" applyNumberFormat="0" applyFont="0" applyAlignment="0" applyProtection="0"/>
    <xf numFmtId="0" fontId="19" fillId="27" borderId="14" applyNumberFormat="0" applyAlignment="0" applyProtection="0"/>
    <xf numFmtId="0" fontId="4" fillId="24" borderId="21" applyNumberFormat="0" applyFont="0" applyAlignment="0" applyProtection="0"/>
    <xf numFmtId="0" fontId="19" fillId="21" borderId="14" applyNumberFormat="0" applyAlignment="0" applyProtection="0"/>
    <xf numFmtId="0" fontId="4" fillId="24" borderId="21" applyNumberFormat="0" applyFont="0" applyAlignment="0" applyProtection="0"/>
    <xf numFmtId="0" fontId="5" fillId="24" borderId="21" applyNumberFormat="0" applyFont="0" applyAlignment="0" applyProtection="0"/>
    <xf numFmtId="0" fontId="31" fillId="0" borderId="26" applyNumberFormat="0" applyFill="0" applyAlignment="0" applyProtection="0"/>
    <xf numFmtId="0" fontId="19" fillId="21" borderId="14" applyNumberFormat="0" applyAlignment="0" applyProtection="0"/>
    <xf numFmtId="0" fontId="26" fillId="36" borderId="22" applyNumberFormat="0" applyAlignment="0" applyProtection="0"/>
    <xf numFmtId="0" fontId="4" fillId="24" borderId="21" applyNumberFormat="0" applyFont="0" applyAlignment="0" applyProtection="0"/>
    <xf numFmtId="0" fontId="26" fillId="37" borderId="22" applyNumberFormat="0" applyAlignment="0" applyProtection="0"/>
    <xf numFmtId="0" fontId="31" fillId="0" borderId="27" applyNumberFormat="0" applyFill="0" applyAlignment="0" applyProtection="0"/>
    <xf numFmtId="0" fontId="31" fillId="0" borderId="27" applyNumberFormat="0" applyFill="0" applyAlignment="0" applyProtection="0"/>
    <xf numFmtId="0" fontId="31" fillId="0" borderId="26" applyNumberFormat="0" applyFill="0" applyAlignment="0" applyProtection="0"/>
    <xf numFmtId="0" fontId="12" fillId="36" borderId="14" applyNumberFormat="0" applyAlignment="0" applyProtection="0"/>
    <xf numFmtId="0" fontId="31" fillId="0" borderId="26" applyNumberFormat="0" applyFill="0" applyAlignment="0" applyProtection="0"/>
    <xf numFmtId="0" fontId="19" fillId="21" borderId="14" applyNumberFormat="0" applyAlignment="0" applyProtection="0"/>
    <xf numFmtId="0" fontId="26" fillId="36" borderId="22" applyNumberFormat="0" applyAlignment="0" applyProtection="0"/>
    <xf numFmtId="0" fontId="12" fillId="36" borderId="14" applyNumberFormat="0" applyAlignment="0" applyProtection="0"/>
    <xf numFmtId="0" fontId="4" fillId="24" borderId="21" applyNumberFormat="0" applyFont="0" applyAlignment="0" applyProtection="0"/>
    <xf numFmtId="0" fontId="31" fillId="0" borderId="27" applyNumberFormat="0" applyFill="0" applyAlignment="0" applyProtection="0"/>
    <xf numFmtId="0" fontId="4" fillId="24" borderId="21" applyNumberFormat="0" applyFont="0" applyAlignment="0" applyProtection="0"/>
    <xf numFmtId="0" fontId="19" fillId="21" borderId="14" applyNumberFormat="0" applyAlignment="0" applyProtection="0"/>
    <xf numFmtId="0" fontId="26" fillId="36" borderId="22" applyNumberFormat="0" applyAlignment="0" applyProtection="0"/>
    <xf numFmtId="0" fontId="5" fillId="24" borderId="21" applyNumberFormat="0" applyFont="0" applyAlignment="0" applyProtection="0"/>
    <xf numFmtId="0" fontId="26" fillId="37" borderId="22" applyNumberFormat="0" applyAlignment="0" applyProtection="0"/>
    <xf numFmtId="0" fontId="19" fillId="21" borderId="14" applyNumberFormat="0" applyAlignment="0" applyProtection="0"/>
    <xf numFmtId="0" fontId="31" fillId="0" borderId="26" applyNumberFormat="0" applyFill="0" applyAlignment="0" applyProtection="0"/>
    <xf numFmtId="0" fontId="4" fillId="24" borderId="21" applyNumberFormat="0" applyFont="0" applyAlignment="0" applyProtection="0"/>
    <xf numFmtId="0" fontId="12" fillId="36" borderId="14" applyNumberFormat="0" applyAlignment="0" applyProtection="0"/>
    <xf numFmtId="0" fontId="12" fillId="36" borderId="14" applyNumberFormat="0" applyAlignment="0" applyProtection="0"/>
    <xf numFmtId="0" fontId="26" fillId="37" borderId="22" applyNumberFormat="0" applyAlignment="0" applyProtection="0"/>
    <xf numFmtId="0" fontId="12" fillId="36" borderId="14" applyNumberFormat="0" applyAlignment="0" applyProtection="0"/>
    <xf numFmtId="0" fontId="13" fillId="37" borderId="14" applyNumberFormat="0" applyAlignment="0" applyProtection="0"/>
    <xf numFmtId="0" fontId="4" fillId="24" borderId="21" applyNumberFormat="0" applyFont="0" applyAlignment="0" applyProtection="0"/>
    <xf numFmtId="0" fontId="26" fillId="36" borderId="22" applyNumberFormat="0" applyAlignment="0" applyProtection="0"/>
    <xf numFmtId="0" fontId="26" fillId="36" borderId="22" applyNumberFormat="0" applyAlignment="0" applyProtection="0"/>
    <xf numFmtId="0" fontId="13" fillId="37" borderId="14" applyNumberFormat="0" applyAlignment="0" applyProtection="0"/>
    <xf numFmtId="0" fontId="5" fillId="24" borderId="21" applyNumberFormat="0" applyFont="0" applyAlignment="0" applyProtection="0"/>
    <xf numFmtId="0" fontId="19" fillId="21" borderId="14" applyNumberFormat="0" applyAlignment="0" applyProtection="0"/>
    <xf numFmtId="0" fontId="19" fillId="21" borderId="14" applyNumberFormat="0" applyAlignment="0" applyProtection="0"/>
    <xf numFmtId="0" fontId="19" fillId="21" borderId="14" applyNumberFormat="0" applyAlignment="0" applyProtection="0"/>
    <xf numFmtId="0" fontId="5" fillId="24" borderId="21" applyNumberFormat="0" applyFont="0" applyAlignment="0" applyProtection="0"/>
    <xf numFmtId="0" fontId="13" fillId="37" borderId="14" applyNumberFormat="0" applyAlignment="0" applyProtection="0"/>
    <xf numFmtId="0" fontId="26" fillId="36" borderId="22" applyNumberFormat="0" applyAlignment="0" applyProtection="0"/>
    <xf numFmtId="0" fontId="19" fillId="21" borderId="14" applyNumberFormat="0" applyAlignment="0" applyProtection="0"/>
    <xf numFmtId="0" fontId="31" fillId="0" borderId="26" applyNumberFormat="0" applyFill="0" applyAlignment="0" applyProtection="0"/>
    <xf numFmtId="0" fontId="19" fillId="21" borderId="14" applyNumberFormat="0" applyAlignment="0" applyProtection="0"/>
    <xf numFmtId="0" fontId="19" fillId="27" borderId="14" applyNumberFormat="0" applyAlignment="0" applyProtection="0"/>
    <xf numFmtId="0" fontId="26" fillId="36" borderId="22" applyNumberFormat="0" applyAlignment="0" applyProtection="0"/>
    <xf numFmtId="0" fontId="19" fillId="27" borderId="14" applyNumberFormat="0" applyAlignment="0" applyProtection="0"/>
    <xf numFmtId="0" fontId="31" fillId="0" borderId="26" applyNumberFormat="0" applyFill="0" applyAlignment="0" applyProtection="0"/>
    <xf numFmtId="0" fontId="31" fillId="0" borderId="26" applyNumberFormat="0" applyFill="0" applyAlignment="0" applyProtection="0"/>
    <xf numFmtId="0" fontId="4" fillId="24" borderId="21" applyNumberFormat="0" applyFont="0" applyAlignment="0" applyProtection="0"/>
    <xf numFmtId="0" fontId="5" fillId="24" borderId="21" applyNumberFormat="0" applyFont="0" applyAlignment="0" applyProtection="0"/>
    <xf numFmtId="0" fontId="19" fillId="21" borderId="14" applyNumberFormat="0" applyAlignment="0" applyProtection="0"/>
    <xf numFmtId="0" fontId="4" fillId="24" borderId="21" applyNumberFormat="0" applyFont="0" applyAlignment="0" applyProtection="0"/>
    <xf numFmtId="0" fontId="12" fillId="36" borderId="14" applyNumberFormat="0" applyAlignment="0" applyProtection="0"/>
    <xf numFmtId="0" fontId="31" fillId="0" borderId="26" applyNumberFormat="0" applyFill="0" applyAlignment="0" applyProtection="0"/>
    <xf numFmtId="0" fontId="26" fillId="36" borderId="22" applyNumberFormat="0" applyAlignment="0" applyProtection="0"/>
    <xf numFmtId="0" fontId="26" fillId="36" borderId="22" applyNumberFormat="0" applyAlignment="0" applyProtection="0"/>
    <xf numFmtId="0" fontId="31" fillId="0" borderId="27" applyNumberFormat="0" applyFill="0" applyAlignment="0" applyProtection="0"/>
    <xf numFmtId="0" fontId="19" fillId="27" borderId="14" applyNumberFormat="0" applyAlignment="0" applyProtection="0"/>
    <xf numFmtId="0" fontId="4" fillId="24" borderId="21" applyNumberFormat="0" applyFont="0" applyAlignment="0" applyProtection="0"/>
    <xf numFmtId="0" fontId="19" fillId="21" borderId="14" applyNumberFormat="0" applyAlignment="0" applyProtection="0"/>
    <xf numFmtId="0" fontId="4" fillId="24" borderId="21" applyNumberFormat="0" applyFont="0" applyAlignment="0" applyProtection="0"/>
    <xf numFmtId="0" fontId="12" fillId="36" borderId="14" applyNumberFormat="0" applyAlignment="0" applyProtection="0"/>
    <xf numFmtId="0" fontId="31" fillId="0" borderId="26" applyNumberFormat="0" applyFill="0" applyAlignment="0" applyProtection="0"/>
    <xf numFmtId="0" fontId="26" fillId="37" borderId="22" applyNumberFormat="0" applyAlignment="0" applyProtection="0"/>
    <xf numFmtId="0" fontId="19" fillId="21" borderId="14" applyNumberFormat="0" applyAlignment="0" applyProtection="0"/>
    <xf numFmtId="0" fontId="12" fillId="36" borderId="14" applyNumberFormat="0" applyAlignment="0" applyProtection="0"/>
    <xf numFmtId="0" fontId="19" fillId="21" borderId="14" applyNumberFormat="0" applyAlignment="0" applyProtection="0"/>
    <xf numFmtId="0" fontId="26" fillId="36" borderId="22" applyNumberFormat="0" applyAlignment="0" applyProtection="0"/>
    <xf numFmtId="0" fontId="4" fillId="24" borderId="21" applyNumberFormat="0" applyFont="0" applyAlignment="0" applyProtection="0"/>
    <xf numFmtId="0" fontId="12" fillId="36" borderId="14" applyNumberFormat="0" applyAlignment="0" applyProtection="0"/>
    <xf numFmtId="0" fontId="31" fillId="0" borderId="27" applyNumberFormat="0" applyFill="0" applyAlignment="0" applyProtection="0"/>
    <xf numFmtId="0" fontId="19" fillId="21" borderId="14" applyNumberFormat="0" applyAlignment="0" applyProtection="0"/>
    <xf numFmtId="0" fontId="31" fillId="0" borderId="26" applyNumberFormat="0" applyFill="0" applyAlignment="0" applyProtection="0"/>
    <xf numFmtId="0" fontId="4" fillId="24" borderId="21" applyNumberFormat="0" applyFont="0" applyAlignment="0" applyProtection="0"/>
    <xf numFmtId="0" fontId="12" fillId="36" borderId="14" applyNumberFormat="0" applyAlignment="0" applyProtection="0"/>
    <xf numFmtId="0" fontId="13" fillId="37" borderId="14" applyNumberFormat="0" applyAlignment="0" applyProtection="0"/>
    <xf numFmtId="0" fontId="26" fillId="37" borderId="22" applyNumberFormat="0" applyAlignment="0" applyProtection="0"/>
    <xf numFmtId="0" fontId="26" fillId="36" borderId="22" applyNumberFormat="0" applyAlignment="0" applyProtection="0"/>
    <xf numFmtId="0" fontId="12" fillId="36" borderId="14" applyNumberFormat="0" applyAlignment="0" applyProtection="0"/>
    <xf numFmtId="0" fontId="12" fillId="36" borderId="14" applyNumberFormat="0" applyAlignment="0" applyProtection="0"/>
    <xf numFmtId="0" fontId="26" fillId="37" borderId="22" applyNumberFormat="0" applyAlignment="0" applyProtection="0"/>
    <xf numFmtId="0" fontId="4" fillId="24" borderId="21" applyNumberFormat="0" applyFont="0" applyAlignment="0" applyProtection="0"/>
    <xf numFmtId="0" fontId="26" fillId="36" borderId="22" applyNumberFormat="0" applyAlignment="0" applyProtection="0"/>
    <xf numFmtId="0" fontId="26" fillId="36" borderId="22" applyNumberFormat="0" applyAlignment="0" applyProtection="0"/>
    <xf numFmtId="0" fontId="13" fillId="37" borderId="14" applyNumberFormat="0" applyAlignment="0" applyProtection="0"/>
    <xf numFmtId="0" fontId="5" fillId="24" borderId="21" applyNumberFormat="0" applyFont="0" applyAlignment="0" applyProtection="0"/>
    <xf numFmtId="0" fontId="19" fillId="21" borderId="14" applyNumberFormat="0" applyAlignment="0" applyProtection="0"/>
    <xf numFmtId="0" fontId="19" fillId="21" borderId="14" applyNumberFormat="0" applyAlignment="0" applyProtection="0"/>
    <xf numFmtId="0" fontId="31" fillId="0" borderId="27" applyNumberFormat="0" applyFill="0" applyAlignment="0" applyProtection="0"/>
    <xf numFmtId="0" fontId="12" fillId="36" borderId="14" applyNumberFormat="0" applyAlignment="0" applyProtection="0"/>
    <xf numFmtId="0" fontId="19" fillId="21" borderId="14" applyNumberFormat="0" applyAlignment="0" applyProtection="0"/>
    <xf numFmtId="0" fontId="5" fillId="24" borderId="21" applyNumberFormat="0" applyFont="0" applyAlignment="0" applyProtection="0"/>
    <xf numFmtId="0" fontId="13" fillId="37" borderId="14" applyNumberFormat="0" applyAlignment="0" applyProtection="0"/>
    <xf numFmtId="0" fontId="13" fillId="37" borderId="14" applyNumberFormat="0" applyAlignment="0" applyProtection="0"/>
    <xf numFmtId="0" fontId="12" fillId="36" borderId="14" applyNumberFormat="0" applyAlignment="0" applyProtection="0"/>
    <xf numFmtId="0" fontId="26" fillId="36" borderId="22" applyNumberFormat="0" applyAlignment="0" applyProtection="0"/>
    <xf numFmtId="0" fontId="26" fillId="36" borderId="22" applyNumberFormat="0" applyAlignment="0" applyProtection="0"/>
    <xf numFmtId="0" fontId="26" fillId="37" borderId="22" applyNumberFormat="0" applyAlignment="0" applyProtection="0"/>
    <xf numFmtId="0" fontId="5" fillId="24" borderId="21" applyNumberFormat="0" applyFont="0" applyAlignment="0" applyProtection="0"/>
    <xf numFmtId="0" fontId="19" fillId="21" borderId="14" applyNumberFormat="0" applyAlignment="0" applyProtection="0"/>
    <xf numFmtId="0" fontId="13" fillId="37" borderId="14" applyNumberFormat="0" applyAlignment="0" applyProtection="0"/>
    <xf numFmtId="0" fontId="26" fillId="37" borderId="22" applyNumberFormat="0" applyAlignment="0" applyProtection="0"/>
    <xf numFmtId="0" fontId="12" fillId="36" borderId="14" applyNumberFormat="0" applyAlignment="0" applyProtection="0"/>
    <xf numFmtId="0" fontId="12" fillId="36" borderId="14" applyNumberFormat="0" applyAlignment="0" applyProtection="0"/>
    <xf numFmtId="0" fontId="26" fillId="37" borderId="22" applyNumberFormat="0" applyAlignment="0" applyProtection="0"/>
    <xf numFmtId="0" fontId="19" fillId="27" borderId="14" applyNumberFormat="0" applyAlignment="0" applyProtection="0"/>
    <xf numFmtId="0" fontId="19" fillId="27" borderId="14" applyNumberFormat="0" applyAlignment="0" applyProtection="0"/>
    <xf numFmtId="0" fontId="5" fillId="24" borderId="21" applyNumberFormat="0" applyFont="0" applyAlignment="0" applyProtection="0"/>
    <xf numFmtId="0" fontId="12" fillId="36" borderId="14" applyNumberFormat="0" applyAlignment="0" applyProtection="0"/>
    <xf numFmtId="0" fontId="26" fillId="37" borderId="22" applyNumberFormat="0" applyAlignment="0" applyProtection="0"/>
    <xf numFmtId="0" fontId="19" fillId="21" borderId="14" applyNumberFormat="0" applyAlignment="0" applyProtection="0"/>
    <xf numFmtId="0" fontId="12" fillId="36" borderId="14" applyNumberFormat="0" applyAlignment="0" applyProtection="0"/>
    <xf numFmtId="0" fontId="19" fillId="21" borderId="14" applyNumberFormat="0" applyAlignment="0" applyProtection="0"/>
    <xf numFmtId="0" fontId="19" fillId="21" borderId="14" applyNumberFormat="0" applyAlignment="0" applyProtection="0"/>
    <xf numFmtId="0" fontId="31" fillId="0" borderId="26" applyNumberFormat="0" applyFill="0" applyAlignment="0" applyProtection="0"/>
    <xf numFmtId="0" fontId="19" fillId="27" borderId="14" applyNumberFormat="0" applyAlignment="0" applyProtection="0"/>
    <xf numFmtId="0" fontId="19" fillId="21" borderId="14" applyNumberFormat="0" applyAlignment="0" applyProtection="0"/>
    <xf numFmtId="0" fontId="12" fillId="36" borderId="14" applyNumberFormat="0" applyAlignment="0" applyProtection="0"/>
    <xf numFmtId="0" fontId="19" fillId="27" borderId="14" applyNumberFormat="0" applyAlignment="0" applyProtection="0"/>
    <xf numFmtId="0" fontId="12" fillId="36" borderId="14" applyNumberFormat="0" applyAlignment="0" applyProtection="0"/>
    <xf numFmtId="0" fontId="19" fillId="21" borderId="14" applyNumberFormat="0" applyAlignment="0" applyProtection="0"/>
    <xf numFmtId="0" fontId="26" fillId="36" borderId="22" applyNumberFormat="0" applyAlignment="0" applyProtection="0"/>
    <xf numFmtId="0" fontId="26" fillId="37" borderId="22" applyNumberFormat="0" applyAlignment="0" applyProtection="0"/>
    <xf numFmtId="0" fontId="19" fillId="27" borderId="14" applyNumberFormat="0" applyAlignment="0" applyProtection="0"/>
    <xf numFmtId="0" fontId="31" fillId="0" borderId="27" applyNumberFormat="0" applyFill="0" applyAlignment="0" applyProtection="0"/>
    <xf numFmtId="0" fontId="4" fillId="24" borderId="21" applyNumberFormat="0" applyFont="0" applyAlignment="0" applyProtection="0"/>
    <xf numFmtId="0" fontId="26" fillId="37" borderId="22" applyNumberFormat="0" applyAlignment="0" applyProtection="0"/>
    <xf numFmtId="0" fontId="31" fillId="0" borderId="27" applyNumberFormat="0" applyFill="0" applyAlignment="0" applyProtection="0"/>
    <xf numFmtId="0" fontId="19" fillId="27" borderId="14" applyNumberFormat="0" applyAlignment="0" applyProtection="0"/>
    <xf numFmtId="0" fontId="31" fillId="0" borderId="27" applyNumberFormat="0" applyFill="0" applyAlignment="0" applyProtection="0"/>
    <xf numFmtId="0" fontId="26" fillId="36" borderId="22" applyNumberFormat="0" applyAlignment="0" applyProtection="0"/>
    <xf numFmtId="0" fontId="5" fillId="24" borderId="21" applyNumberFormat="0" applyFont="0" applyAlignment="0" applyProtection="0"/>
    <xf numFmtId="0" fontId="19" fillId="27" borderId="14" applyNumberFormat="0" applyAlignment="0" applyProtection="0"/>
    <xf numFmtId="0" fontId="26" fillId="37" borderId="22" applyNumberFormat="0" applyAlignment="0" applyProtection="0"/>
    <xf numFmtId="0" fontId="26" fillId="36" borderId="22" applyNumberFormat="0" applyAlignment="0" applyProtection="0"/>
    <xf numFmtId="0" fontId="5" fillId="24" borderId="21" applyNumberFormat="0" applyFont="0" applyAlignment="0" applyProtection="0"/>
    <xf numFmtId="0" fontId="12" fillId="36" borderId="14" applyNumberFormat="0" applyAlignment="0" applyProtection="0"/>
    <xf numFmtId="0" fontId="26" fillId="36" borderId="22" applyNumberFormat="0" applyAlignment="0" applyProtection="0"/>
    <xf numFmtId="0" fontId="12" fillId="36" borderId="14" applyNumberFormat="0" applyAlignment="0" applyProtection="0"/>
    <xf numFmtId="0" fontId="31" fillId="0" borderId="26" applyNumberFormat="0" applyFill="0" applyAlignment="0" applyProtection="0"/>
    <xf numFmtId="0" fontId="31" fillId="0" borderId="26" applyNumberFormat="0" applyFill="0" applyAlignment="0" applyProtection="0"/>
    <xf numFmtId="0" fontId="12" fillId="36" borderId="14" applyNumberFormat="0" applyAlignment="0" applyProtection="0"/>
    <xf numFmtId="0" fontId="12" fillId="36" borderId="14" applyNumberFormat="0" applyAlignment="0" applyProtection="0"/>
    <xf numFmtId="0" fontId="31" fillId="0" borderId="26" applyNumberFormat="0" applyFill="0" applyAlignment="0" applyProtection="0"/>
    <xf numFmtId="0" fontId="4" fillId="24" borderId="21" applyNumberFormat="0" applyFont="0" applyAlignment="0" applyProtection="0"/>
    <xf numFmtId="0" fontId="26" fillId="37" borderId="22" applyNumberFormat="0" applyAlignment="0" applyProtection="0"/>
    <xf numFmtId="0" fontId="19" fillId="21" borderId="14" applyNumberFormat="0" applyAlignment="0" applyProtection="0"/>
    <xf numFmtId="0" fontId="5" fillId="24" borderId="21" applyNumberFormat="0" applyFont="0" applyAlignment="0" applyProtection="0"/>
    <xf numFmtId="0" fontId="4" fillId="24" borderId="21" applyNumberFormat="0" applyFont="0" applyAlignment="0" applyProtection="0"/>
    <xf numFmtId="0" fontId="12" fillId="36" borderId="14" applyNumberFormat="0" applyAlignment="0" applyProtection="0"/>
    <xf numFmtId="0" fontId="19" fillId="21" borderId="14" applyNumberFormat="0" applyAlignment="0" applyProtection="0"/>
    <xf numFmtId="0" fontId="31" fillId="0" borderId="27" applyNumberFormat="0" applyFill="0" applyAlignment="0" applyProtection="0"/>
    <xf numFmtId="0" fontId="12" fillId="36" borderId="14" applyNumberFormat="0" applyAlignment="0" applyProtection="0"/>
    <xf numFmtId="0" fontId="31" fillId="0" borderId="27" applyNumberFormat="0" applyFill="0" applyAlignment="0" applyProtection="0"/>
    <xf numFmtId="0" fontId="5" fillId="24" borderId="21" applyNumberFormat="0" applyFont="0" applyAlignment="0" applyProtection="0"/>
    <xf numFmtId="0" fontId="5" fillId="24" borderId="21" applyNumberFormat="0" applyFont="0" applyAlignment="0" applyProtection="0"/>
    <xf numFmtId="0" fontId="4" fillId="24" borderId="21" applyNumberFormat="0" applyFont="0" applyAlignment="0" applyProtection="0"/>
    <xf numFmtId="0" fontId="19" fillId="27" borderId="14" applyNumberFormat="0" applyAlignment="0" applyProtection="0"/>
    <xf numFmtId="0" fontId="26" fillId="36" borderId="22" applyNumberFormat="0" applyAlignment="0" applyProtection="0"/>
    <xf numFmtId="0" fontId="31" fillId="0" borderId="27" applyNumberFormat="0" applyFill="0" applyAlignment="0" applyProtection="0"/>
    <xf numFmtId="0" fontId="19" fillId="21" borderId="14" applyNumberFormat="0" applyAlignment="0" applyProtection="0"/>
    <xf numFmtId="0" fontId="4" fillId="24" borderId="21" applyNumberFormat="0" applyFont="0" applyAlignment="0" applyProtection="0"/>
    <xf numFmtId="0" fontId="12" fillId="36" borderId="14" applyNumberFormat="0" applyAlignment="0" applyProtection="0"/>
    <xf numFmtId="0" fontId="13" fillId="37" borderId="14" applyNumberFormat="0" applyAlignment="0" applyProtection="0"/>
    <xf numFmtId="0" fontId="4" fillId="24" borderId="21" applyNumberFormat="0" applyFont="0" applyAlignment="0" applyProtection="0"/>
    <xf numFmtId="0" fontId="26" fillId="36" borderId="22" applyNumberFormat="0" applyAlignment="0" applyProtection="0"/>
    <xf numFmtId="0" fontId="31" fillId="0" borderId="27" applyNumberFormat="0" applyFill="0" applyAlignment="0" applyProtection="0"/>
    <xf numFmtId="0" fontId="19" fillId="21" borderId="14" applyNumberFormat="0" applyAlignment="0" applyProtection="0"/>
    <xf numFmtId="0" fontId="4" fillId="24" borderId="21" applyNumberFormat="0" applyFont="0" applyAlignment="0" applyProtection="0"/>
    <xf numFmtId="0" fontId="12" fillId="36" borderId="14" applyNumberFormat="0" applyAlignment="0" applyProtection="0"/>
    <xf numFmtId="0" fontId="13" fillId="37" borderId="14" applyNumberFormat="0" applyAlignment="0" applyProtection="0"/>
    <xf numFmtId="0" fontId="26" fillId="36" borderId="22" applyNumberFormat="0" applyAlignment="0" applyProtection="0"/>
    <xf numFmtId="0" fontId="19" fillId="21" borderId="14" applyNumberFormat="0" applyAlignment="0" applyProtection="0"/>
    <xf numFmtId="0" fontId="4" fillId="24" borderId="21" applyNumberFormat="0" applyFont="0" applyAlignment="0" applyProtection="0"/>
    <xf numFmtId="0" fontId="12" fillId="36" borderId="14" applyNumberFormat="0" applyAlignment="0" applyProtection="0"/>
    <xf numFmtId="0" fontId="13" fillId="37" borderId="14" applyNumberFormat="0" applyAlignment="0" applyProtection="0"/>
    <xf numFmtId="0" fontId="26" fillId="36" borderId="22" applyNumberFormat="0" applyAlignment="0" applyProtection="0"/>
    <xf numFmtId="0" fontId="19" fillId="21" borderId="14" applyNumberFormat="0" applyAlignment="0" applyProtection="0"/>
    <xf numFmtId="0" fontId="4" fillId="24" borderId="21" applyNumberFormat="0" applyFont="0" applyAlignment="0" applyProtection="0"/>
    <xf numFmtId="0" fontId="12" fillId="36" borderId="14" applyNumberFormat="0" applyAlignment="0" applyProtection="0"/>
    <xf numFmtId="0" fontId="13" fillId="37" borderId="14" applyNumberFormat="0" applyAlignment="0" applyProtection="0"/>
    <xf numFmtId="0" fontId="26" fillId="36" borderId="22" applyNumberFormat="0" applyAlignment="0" applyProtection="0"/>
    <xf numFmtId="0" fontId="19" fillId="21" borderId="14" applyNumberFormat="0" applyAlignment="0" applyProtection="0"/>
    <xf numFmtId="0" fontId="4" fillId="24" borderId="21" applyNumberFormat="0" applyFont="0" applyAlignment="0" applyProtection="0"/>
    <xf numFmtId="0" fontId="12" fillId="36" borderId="14" applyNumberFormat="0" applyAlignment="0" applyProtection="0"/>
    <xf numFmtId="0" fontId="13" fillId="37" borderId="14" applyNumberFormat="0" applyAlignment="0" applyProtection="0"/>
    <xf numFmtId="0" fontId="26" fillId="36" borderId="22" applyNumberFormat="0" applyAlignment="0" applyProtection="0"/>
    <xf numFmtId="0" fontId="19" fillId="21" borderId="14" applyNumberFormat="0" applyAlignment="0" applyProtection="0"/>
    <xf numFmtId="0" fontId="4" fillId="24" borderId="21" applyNumberFormat="0" applyFont="0" applyAlignment="0" applyProtection="0"/>
    <xf numFmtId="0" fontId="12" fillId="36" borderId="14" applyNumberFormat="0" applyAlignment="0" applyProtection="0"/>
    <xf numFmtId="0" fontId="26" fillId="36" borderId="22" applyNumberFormat="0" applyAlignment="0" applyProtection="0"/>
    <xf numFmtId="0" fontId="19" fillId="21" borderId="14" applyNumberFormat="0" applyAlignment="0" applyProtection="0"/>
    <xf numFmtId="0" fontId="4" fillId="24" borderId="21" applyNumberFormat="0" applyFont="0" applyAlignment="0" applyProtection="0"/>
    <xf numFmtId="0" fontId="12" fillId="36" borderId="14" applyNumberFormat="0" applyAlignment="0" applyProtection="0"/>
    <xf numFmtId="0" fontId="26" fillId="36" borderId="22" applyNumberFormat="0" applyAlignment="0" applyProtection="0"/>
    <xf numFmtId="0" fontId="19" fillId="21" borderId="14" applyNumberFormat="0" applyAlignment="0" applyProtection="0"/>
    <xf numFmtId="0" fontId="4" fillId="24" borderId="21" applyNumberFormat="0" applyFont="0" applyAlignment="0" applyProtection="0"/>
    <xf numFmtId="0" fontId="12" fillId="36" borderId="14" applyNumberFormat="0" applyAlignment="0" applyProtection="0"/>
    <xf numFmtId="0" fontId="19" fillId="21" borderId="14" applyNumberFormat="0" applyAlignment="0" applyProtection="0"/>
    <xf numFmtId="0" fontId="4" fillId="24" borderId="21" applyNumberFormat="0" applyFont="0" applyAlignment="0" applyProtection="0"/>
    <xf numFmtId="0" fontId="12" fillId="36" borderId="14" applyNumberFormat="0" applyAlignment="0" applyProtection="0"/>
    <xf numFmtId="0" fontId="19" fillId="21" borderId="14" applyNumberFormat="0" applyAlignment="0" applyProtection="0"/>
    <xf numFmtId="0" fontId="12" fillId="36" borderId="14" applyNumberFormat="0" applyAlignment="0" applyProtection="0"/>
    <xf numFmtId="0" fontId="19" fillId="21" borderId="14" applyNumberFormat="0" applyAlignment="0" applyProtection="0"/>
    <xf numFmtId="0" fontId="12" fillId="36" borderId="14" applyNumberFormat="0" applyAlignment="0" applyProtection="0"/>
    <xf numFmtId="0" fontId="12" fillId="36" borderId="14" applyNumberFormat="0" applyAlignment="0" applyProtection="0"/>
    <xf numFmtId="165" fontId="3" fillId="0" borderId="0" applyFont="0" applyFill="0" applyBorder="0" applyAlignment="0" applyProtection="0"/>
    <xf numFmtId="42" fontId="3" fillId="0" borderId="0" applyFont="0" applyFill="0" applyBorder="0" applyAlignment="0" applyProtection="0"/>
    <xf numFmtId="0" fontId="35" fillId="0" borderId="0"/>
    <xf numFmtId="43" fontId="3" fillId="0" borderId="0" applyFont="0" applyFill="0" applyBorder="0" applyAlignment="0" applyProtection="0"/>
    <xf numFmtId="43" fontId="3" fillId="0" borderId="0" applyFont="0" applyFill="0" applyBorder="0" applyAlignment="0" applyProtection="0"/>
  </cellStyleXfs>
  <cellXfs count="714">
    <xf numFmtId="0" fontId="0" fillId="0" borderId="0" xfId="0"/>
    <xf numFmtId="3" fontId="39" fillId="3" borderId="2" xfId="53" applyNumberFormat="1" applyFont="1" applyFill="1" applyBorder="1" applyAlignment="1">
      <alignment horizontal="center" vertical="center" wrapText="1"/>
    </xf>
    <xf numFmtId="3" fontId="39" fillId="3" borderId="2" xfId="53" applyNumberFormat="1" applyFont="1" applyFill="1" applyBorder="1" applyAlignment="1">
      <alignment horizontal="center" vertical="center"/>
    </xf>
    <xf numFmtId="4" fontId="39" fillId="3" borderId="2" xfId="53" applyNumberFormat="1" applyFont="1" applyFill="1" applyBorder="1" applyAlignment="1">
      <alignment horizontal="center" vertical="center" wrapText="1"/>
    </xf>
    <xf numFmtId="4" fontId="39" fillId="3" borderId="2" xfId="53" applyNumberFormat="1" applyFont="1" applyFill="1" applyBorder="1" applyAlignment="1">
      <alignment horizontal="center" vertical="center"/>
    </xf>
    <xf numFmtId="43" fontId="39" fillId="3" borderId="2" xfId="53" applyFont="1" applyFill="1" applyBorder="1" applyAlignment="1">
      <alignment horizontal="center" vertical="center" wrapText="1"/>
    </xf>
    <xf numFmtId="43" fontId="39" fillId="3" borderId="2" xfId="53" applyFont="1" applyFill="1" applyBorder="1" applyAlignment="1">
      <alignment horizontal="center" vertical="center"/>
    </xf>
    <xf numFmtId="4" fontId="39" fillId="3" borderId="8" xfId="53" applyNumberFormat="1" applyFont="1" applyFill="1" applyBorder="1" applyAlignment="1">
      <alignment horizontal="center" vertical="center" wrapText="1"/>
    </xf>
    <xf numFmtId="4" fontId="39" fillId="3" borderId="11" xfId="53" applyNumberFormat="1" applyFont="1" applyFill="1" applyBorder="1" applyAlignment="1">
      <alignment horizontal="center" vertical="center" wrapText="1"/>
    </xf>
    <xf numFmtId="43" fontId="37" fillId="5" borderId="2" xfId="53" applyFont="1" applyFill="1" applyBorder="1" applyAlignment="1">
      <alignment vertical="center"/>
    </xf>
    <xf numFmtId="43" fontId="37" fillId="4" borderId="2" xfId="53" applyFont="1" applyFill="1" applyBorder="1" applyAlignment="1">
      <alignment vertical="center"/>
    </xf>
    <xf numFmtId="43" fontId="37" fillId="6" borderId="2" xfId="53" applyFont="1" applyFill="1" applyBorder="1" applyAlignment="1">
      <alignment vertical="center"/>
    </xf>
    <xf numFmtId="43" fontId="37" fillId="6" borderId="9" xfId="53" applyFont="1" applyFill="1" applyBorder="1" applyAlignment="1">
      <alignment vertical="center"/>
    </xf>
    <xf numFmtId="43" fontId="36" fillId="0" borderId="8" xfId="53" applyFont="1" applyBorder="1" applyAlignment="1">
      <alignment vertical="center" wrapText="1"/>
    </xf>
    <xf numFmtId="43" fontId="36" fillId="0" borderId="2" xfId="53" applyFont="1" applyBorder="1" applyAlignment="1">
      <alignment vertical="center" wrapText="1"/>
    </xf>
    <xf numFmtId="43" fontId="36" fillId="0" borderId="2" xfId="53" applyFont="1" applyBorder="1" applyAlignment="1">
      <alignment vertical="center"/>
    </xf>
    <xf numFmtId="43" fontId="36" fillId="0" borderId="8" xfId="53" applyFont="1" applyBorder="1" applyAlignment="1">
      <alignment vertical="center"/>
    </xf>
    <xf numFmtId="43" fontId="36" fillId="2" borderId="8" xfId="53" applyFont="1" applyFill="1" applyBorder="1" applyAlignment="1">
      <alignment vertical="center"/>
    </xf>
    <xf numFmtId="43" fontId="36" fillId="2" borderId="2" xfId="53" applyFont="1" applyFill="1" applyBorder="1" applyAlignment="1">
      <alignment vertical="center"/>
    </xf>
    <xf numFmtId="43" fontId="36" fillId="2" borderId="2" xfId="53" applyFont="1" applyFill="1" applyBorder="1" applyAlignment="1">
      <alignment vertical="center" wrapText="1"/>
    </xf>
    <xf numFmtId="43" fontId="36" fillId="2" borderId="8" xfId="53" applyFont="1" applyFill="1" applyBorder="1" applyAlignment="1">
      <alignment vertical="center" wrapText="1"/>
    </xf>
    <xf numFmtId="43" fontId="36" fillId="0" borderId="4" xfId="53" applyFont="1" applyBorder="1" applyAlignment="1">
      <alignment vertical="center" wrapText="1"/>
    </xf>
    <xf numFmtId="43" fontId="36" fillId="2" borderId="4" xfId="53" applyFont="1" applyFill="1" applyBorder="1" applyAlignment="1">
      <alignment vertical="center"/>
    </xf>
    <xf numFmtId="43" fontId="36" fillId="8" borderId="2" xfId="53" applyFont="1" applyFill="1" applyBorder="1" applyAlignment="1">
      <alignment vertical="center"/>
    </xf>
    <xf numFmtId="43" fontId="36" fillId="8" borderId="8" xfId="53" applyFont="1" applyFill="1" applyBorder="1" applyAlignment="1">
      <alignment vertical="center"/>
    </xf>
    <xf numFmtId="43" fontId="36" fillId="0" borderId="2" xfId="53" applyFont="1" applyBorder="1" applyAlignment="1">
      <alignment horizontal="right" vertical="center"/>
    </xf>
    <xf numFmtId="43" fontId="36" fillId="0" borderId="4" xfId="53" applyFont="1" applyBorder="1" applyAlignment="1">
      <alignment vertical="center"/>
    </xf>
    <xf numFmtId="43" fontId="36" fillId="2" borderId="2" xfId="53" applyFont="1" applyFill="1" applyBorder="1" applyAlignment="1">
      <alignment horizontal="center" vertical="center"/>
    </xf>
    <xf numFmtId="43" fontId="36" fillId="2" borderId="2" xfId="53" applyFont="1" applyFill="1" applyBorder="1" applyAlignment="1">
      <alignment horizontal="center" vertical="center" wrapText="1"/>
    </xf>
    <xf numFmtId="43" fontId="36" fillId="0" borderId="2" xfId="53" applyFont="1" applyBorder="1" applyAlignment="1">
      <alignment horizontal="center" vertical="center" wrapText="1"/>
    </xf>
    <xf numFmtId="43" fontId="36" fillId="2" borderId="1" xfId="53" applyFont="1" applyFill="1" applyBorder="1" applyAlignment="1">
      <alignment vertical="center"/>
    </xf>
    <xf numFmtId="43" fontId="36" fillId="0" borderId="1" xfId="53" applyFont="1" applyBorder="1" applyAlignment="1">
      <alignment vertical="center"/>
    </xf>
    <xf numFmtId="43" fontId="36" fillId="0" borderId="1" xfId="53" applyFont="1" applyBorder="1" applyAlignment="1">
      <alignment vertical="center" wrapText="1"/>
    </xf>
    <xf numFmtId="43" fontId="36" fillId="2" borderId="10" xfId="53" applyFont="1" applyFill="1" applyBorder="1" applyAlignment="1">
      <alignment vertical="center"/>
    </xf>
    <xf numFmtId="43" fontId="36" fillId="0" borderId="13" xfId="53" applyFont="1" applyBorder="1" applyAlignment="1">
      <alignment vertical="center"/>
    </xf>
    <xf numFmtId="43" fontId="36" fillId="2" borderId="13" xfId="53" applyFont="1" applyFill="1" applyBorder="1" applyAlignment="1">
      <alignment vertical="center"/>
    </xf>
    <xf numFmtId="43" fontId="36" fillId="2" borderId="7" xfId="53" applyFont="1" applyFill="1" applyBorder="1" applyAlignment="1">
      <alignment vertical="center"/>
    </xf>
    <xf numFmtId="43" fontId="37" fillId="0" borderId="8" xfId="53" applyFont="1" applyBorder="1" applyAlignment="1">
      <alignment vertical="center"/>
    </xf>
    <xf numFmtId="43" fontId="37" fillId="0" borderId="2" xfId="53" applyFont="1" applyBorder="1" applyAlignment="1">
      <alignment vertical="center"/>
    </xf>
    <xf numFmtId="3" fontId="39" fillId="7" borderId="11" xfId="53" applyNumberFormat="1" applyFont="1" applyFill="1" applyBorder="1" applyAlignment="1">
      <alignment horizontal="center" vertical="center"/>
    </xf>
    <xf numFmtId="3" fontId="39" fillId="10" borderId="11" xfId="53" applyNumberFormat="1" applyFont="1" applyFill="1" applyBorder="1" applyAlignment="1">
      <alignment horizontal="center" vertical="center"/>
    </xf>
    <xf numFmtId="43" fontId="36" fillId="2" borderId="8" xfId="53" applyFont="1" applyFill="1" applyBorder="1" applyAlignment="1">
      <alignment horizontal="right" vertical="center" wrapText="1"/>
    </xf>
    <xf numFmtId="43" fontId="37" fillId="2" borderId="8" xfId="53" applyFont="1" applyFill="1" applyBorder="1" applyAlignment="1">
      <alignment horizontal="center" vertical="center"/>
    </xf>
    <xf numFmtId="43" fontId="36" fillId="0" borderId="8" xfId="53" applyFont="1" applyBorder="1" applyAlignment="1">
      <alignment horizontal="right" vertical="center"/>
    </xf>
    <xf numFmtId="43" fontId="36" fillId="2" borderId="8" xfId="53" applyFont="1" applyFill="1" applyBorder="1" applyAlignment="1">
      <alignment horizontal="right" vertical="center"/>
    </xf>
    <xf numFmtId="43" fontId="36" fillId="2" borderId="2" xfId="53" applyFont="1" applyFill="1" applyBorder="1" applyAlignment="1">
      <alignment horizontal="right" vertical="center"/>
    </xf>
    <xf numFmtId="43" fontId="36" fillId="0" borderId="2" xfId="53" applyFont="1" applyBorder="1" applyAlignment="1">
      <alignment horizontal="right" vertical="center" wrapText="1"/>
    </xf>
    <xf numFmtId="43" fontId="36" fillId="2" borderId="2" xfId="53" applyFont="1" applyFill="1" applyBorder="1" applyAlignment="1">
      <alignment horizontal="right" vertical="center" wrapText="1"/>
    </xf>
    <xf numFmtId="43" fontId="36" fillId="0" borderId="12" xfId="53" applyFont="1" applyBorder="1" applyAlignment="1">
      <alignment horizontal="right"/>
    </xf>
    <xf numFmtId="43" fontId="36" fillId="2" borderId="8" xfId="53" applyFont="1" applyFill="1" applyBorder="1" applyAlignment="1">
      <alignment horizontal="center" vertical="center" wrapText="1"/>
    </xf>
    <xf numFmtId="43" fontId="36" fillId="2" borderId="8" xfId="53" applyFont="1" applyFill="1" applyBorder="1" applyAlignment="1">
      <alignment horizontal="center" vertical="center"/>
    </xf>
    <xf numFmtId="43" fontId="36" fillId="2" borderId="1" xfId="53" applyFont="1" applyFill="1" applyBorder="1" applyAlignment="1">
      <alignment horizontal="right" vertical="center"/>
    </xf>
    <xf numFmtId="43" fontId="36" fillId="0" borderId="1" xfId="53" applyFont="1" applyBorder="1" applyAlignment="1">
      <alignment horizontal="right" vertical="center"/>
    </xf>
    <xf numFmtId="43" fontId="36" fillId="2" borderId="4" xfId="53" applyFont="1" applyFill="1" applyBorder="1" applyAlignment="1">
      <alignment horizontal="right" vertical="center"/>
    </xf>
    <xf numFmtId="43" fontId="36" fillId="0" borderId="0" xfId="53" applyFont="1" applyAlignment="1">
      <alignment horizontal="right" vertical="center"/>
    </xf>
    <xf numFmtId="43" fontId="36" fillId="2" borderId="3" xfId="53" applyFont="1" applyFill="1" applyBorder="1" applyAlignment="1">
      <alignment horizontal="right" vertical="center"/>
    </xf>
    <xf numFmtId="43" fontId="36" fillId="0" borderId="8" xfId="53" applyFont="1" applyBorder="1" applyAlignment="1">
      <alignment horizontal="right" vertical="center" wrapText="1"/>
    </xf>
    <xf numFmtId="43" fontId="36" fillId="2" borderId="4" xfId="53" applyFont="1" applyFill="1" applyBorder="1" applyAlignment="1">
      <alignment horizontal="right" vertical="center" wrapText="1"/>
    </xf>
    <xf numFmtId="43" fontId="36" fillId="2" borderId="10" xfId="53" applyFont="1" applyFill="1" applyBorder="1" applyAlignment="1">
      <alignment horizontal="right" vertical="center"/>
    </xf>
    <xf numFmtId="173" fontId="36" fillId="2" borderId="2" xfId="53" applyNumberFormat="1" applyFont="1" applyFill="1" applyBorder="1" applyAlignment="1">
      <alignment horizontal="right" vertical="center"/>
    </xf>
    <xf numFmtId="3" fontId="39" fillId="9" borderId="2" xfId="53" applyNumberFormat="1" applyFont="1" applyFill="1" applyBorder="1" applyAlignment="1">
      <alignment horizontal="center" vertical="center"/>
    </xf>
    <xf numFmtId="3" fontId="39" fillId="9" borderId="11" xfId="0" applyNumberFormat="1" applyFont="1" applyFill="1" applyBorder="1" applyAlignment="1">
      <alignment horizontal="center" vertical="center" wrapText="1"/>
    </xf>
    <xf numFmtId="3" fontId="39" fillId="9" borderId="11" xfId="53" applyNumberFormat="1" applyFont="1" applyFill="1" applyBorder="1" applyAlignment="1">
      <alignment horizontal="center" vertical="center"/>
    </xf>
    <xf numFmtId="43" fontId="36" fillId="0" borderId="4" xfId="53" applyFont="1" applyBorder="1" applyAlignment="1">
      <alignment horizontal="right" vertical="center" wrapText="1"/>
    </xf>
    <xf numFmtId="43" fontId="41" fillId="0" borderId="8" xfId="53" applyFont="1" applyBorder="1" applyAlignment="1">
      <alignment horizontal="right" vertical="center" wrapText="1"/>
    </xf>
    <xf numFmtId="43" fontId="36" fillId="2" borderId="37" xfId="53" applyFont="1" applyFill="1" applyBorder="1" applyAlignment="1">
      <alignment horizontal="center" vertical="center"/>
    </xf>
    <xf numFmtId="43" fontId="36" fillId="2" borderId="37" xfId="53" applyFont="1" applyFill="1" applyBorder="1" applyAlignment="1">
      <alignment vertical="center" wrapText="1"/>
    </xf>
    <xf numFmtId="43" fontId="36" fillId="2" borderId="37" xfId="53" applyFont="1" applyFill="1" applyBorder="1" applyAlignment="1">
      <alignment horizontal="right" vertical="center" wrapText="1"/>
    </xf>
    <xf numFmtId="43" fontId="36" fillId="0" borderId="37" xfId="53" applyFont="1" applyBorder="1" applyAlignment="1">
      <alignment horizontal="right" vertical="center" wrapText="1"/>
    </xf>
    <xf numFmtId="43" fontId="36" fillId="2" borderId="37" xfId="53" applyFont="1" applyFill="1" applyBorder="1" applyAlignment="1">
      <alignment horizontal="right" vertical="center"/>
    </xf>
    <xf numFmtId="43" fontId="36" fillId="2" borderId="37" xfId="53" applyFont="1" applyFill="1" applyBorder="1" applyAlignment="1">
      <alignment vertical="center"/>
    </xf>
    <xf numFmtId="43" fontId="36" fillId="2" borderId="38" xfId="53" applyFont="1" applyFill="1" applyBorder="1" applyAlignment="1">
      <alignment horizontal="center" vertical="center"/>
    </xf>
    <xf numFmtId="43" fontId="36" fillId="2" borderId="38" xfId="53" applyFont="1" applyFill="1" applyBorder="1" applyAlignment="1">
      <alignment vertical="center" wrapText="1"/>
    </xf>
    <xf numFmtId="43" fontId="36" fillId="2" borderId="38" xfId="53" applyFont="1" applyFill="1" applyBorder="1" applyAlignment="1">
      <alignment horizontal="right" vertical="center" wrapText="1"/>
    </xf>
    <xf numFmtId="43" fontId="36" fillId="0" borderId="38" xfId="53" applyFont="1" applyBorder="1" applyAlignment="1">
      <alignment horizontal="right" vertical="center" wrapText="1"/>
    </xf>
    <xf numFmtId="43" fontId="36" fillId="2" borderId="38" xfId="53" applyFont="1" applyFill="1" applyBorder="1" applyAlignment="1">
      <alignment horizontal="right" vertical="center"/>
    </xf>
    <xf numFmtId="43" fontId="36" fillId="2" borderId="38" xfId="53" applyFont="1" applyFill="1" applyBorder="1" applyAlignment="1">
      <alignment vertical="center"/>
    </xf>
    <xf numFmtId="3" fontId="39" fillId="7" borderId="2" xfId="53" applyNumberFormat="1" applyFont="1" applyFill="1" applyBorder="1" applyAlignment="1">
      <alignment horizontal="center" vertical="center"/>
    </xf>
    <xf numFmtId="43" fontId="36" fillId="0" borderId="8" xfId="53" applyFont="1" applyBorder="1" applyAlignment="1">
      <alignment horizontal="center" vertical="center"/>
    </xf>
    <xf numFmtId="43" fontId="36" fillId="2" borderId="4" xfId="53" applyFont="1" applyFill="1" applyBorder="1" applyAlignment="1">
      <alignment horizontal="center" vertical="center"/>
    </xf>
    <xf numFmtId="43" fontId="36" fillId="0" borderId="38" xfId="53" applyFont="1" applyBorder="1" applyAlignment="1">
      <alignment vertical="center"/>
    </xf>
    <xf numFmtId="43" fontId="36" fillId="2" borderId="9" xfId="53" applyFont="1" applyFill="1" applyBorder="1" applyAlignment="1">
      <alignment horizontal="right" vertical="center"/>
    </xf>
    <xf numFmtId="43" fontId="36" fillId="0" borderId="37" xfId="53" applyFont="1" applyBorder="1" applyAlignment="1">
      <alignment vertical="center"/>
    </xf>
    <xf numFmtId="43" fontId="36" fillId="0" borderId="37" xfId="53" applyFont="1" applyBorder="1" applyAlignment="1">
      <alignment vertical="center" wrapText="1"/>
    </xf>
    <xf numFmtId="43" fontId="36" fillId="0" borderId="38" xfId="53" applyFont="1" applyBorder="1" applyAlignment="1">
      <alignment vertical="center" wrapText="1"/>
    </xf>
    <xf numFmtId="43" fontId="36" fillId="0" borderId="3" xfId="53" applyFont="1" applyBorder="1" applyAlignment="1">
      <alignment horizontal="right" vertical="center"/>
    </xf>
    <xf numFmtId="43" fontId="36" fillId="2" borderId="3" xfId="53" applyFont="1" applyFill="1" applyBorder="1" applyAlignment="1">
      <alignment horizontal="right" vertical="center" wrapText="1"/>
    </xf>
    <xf numFmtId="43" fontId="36" fillId="2" borderId="10" xfId="53" applyFont="1" applyFill="1" applyBorder="1" applyAlignment="1">
      <alignment horizontal="right" vertical="center" wrapText="1"/>
    </xf>
    <xf numFmtId="43" fontId="36" fillId="2" borderId="1" xfId="53" applyFont="1" applyFill="1" applyBorder="1" applyAlignment="1">
      <alignment horizontal="right" vertical="center" wrapText="1"/>
    </xf>
    <xf numFmtId="43" fontId="36" fillId="0" borderId="37" xfId="53" applyFont="1" applyBorder="1" applyAlignment="1">
      <alignment horizontal="center" vertical="center" wrapText="1"/>
    </xf>
    <xf numFmtId="43" fontId="36" fillId="0" borderId="37" xfId="53" applyFont="1" applyBorder="1" applyAlignment="1">
      <alignment horizontal="center" vertical="center"/>
    </xf>
    <xf numFmtId="43" fontId="36" fillId="0" borderId="3" xfId="53" applyFont="1" applyBorder="1" applyAlignment="1">
      <alignment horizontal="right" vertical="center" wrapText="1"/>
    </xf>
    <xf numFmtId="43" fontId="36" fillId="0" borderId="37" xfId="53" applyFont="1" applyBorder="1" applyAlignment="1">
      <alignment horizontal="right" vertical="center"/>
    </xf>
    <xf numFmtId="43" fontId="36" fillId="0" borderId="2" xfId="53" applyFont="1" applyBorder="1" applyAlignment="1">
      <alignment horizontal="center" vertical="center"/>
    </xf>
    <xf numFmtId="43" fontId="47" fillId="0" borderId="50" xfId="53" applyFont="1" applyBorder="1" applyAlignment="1">
      <alignment horizontal="center" vertical="center"/>
    </xf>
    <xf numFmtId="43" fontId="36" fillId="2" borderId="37" xfId="53" applyFont="1" applyFill="1" applyBorder="1" applyAlignment="1">
      <alignment horizontal="center" vertical="center" wrapText="1"/>
    </xf>
    <xf numFmtId="43" fontId="36" fillId="2" borderId="38" xfId="53" applyFont="1" applyFill="1" applyBorder="1" applyAlignment="1">
      <alignment horizontal="center" vertical="center" wrapText="1"/>
    </xf>
    <xf numFmtId="43" fontId="37" fillId="10" borderId="2" xfId="53" applyFont="1" applyFill="1" applyBorder="1" applyAlignment="1">
      <alignment vertical="center"/>
    </xf>
    <xf numFmtId="43" fontId="37" fillId="2" borderId="2" xfId="53" applyFont="1" applyFill="1" applyBorder="1" applyAlignment="1">
      <alignment horizontal="right" vertical="center"/>
    </xf>
    <xf numFmtId="43" fontId="45" fillId="0" borderId="50" xfId="59491" applyFont="1" applyBorder="1" applyAlignment="1">
      <alignment horizontal="center" vertical="center"/>
    </xf>
    <xf numFmtId="43" fontId="45" fillId="0" borderId="51" xfId="59491" applyFont="1" applyBorder="1" applyAlignment="1">
      <alignment horizontal="center" vertical="center"/>
    </xf>
    <xf numFmtId="43" fontId="37" fillId="6" borderId="2" xfId="53" applyFont="1" applyFill="1" applyBorder="1" applyAlignment="1">
      <alignment vertical="center" wrapText="1"/>
    </xf>
    <xf numFmtId="43" fontId="37" fillId="6" borderId="7" xfId="53" applyFont="1" applyFill="1" applyBorder="1" applyAlignment="1">
      <alignment vertical="center" wrapText="1"/>
    </xf>
    <xf numFmtId="43" fontId="37" fillId="5" borderId="2" xfId="53" applyFont="1" applyFill="1" applyBorder="1" applyAlignment="1">
      <alignment vertical="center" wrapText="1"/>
    </xf>
    <xf numFmtId="43" fontId="37" fillId="6" borderId="9" xfId="0" applyNumberFormat="1" applyFont="1" applyFill="1" applyBorder="1" applyAlignment="1">
      <alignment vertical="center" wrapText="1"/>
    </xf>
    <xf numFmtId="172" fontId="37" fillId="4" borderId="2" xfId="0" applyNumberFormat="1" applyFont="1" applyFill="1" applyBorder="1" applyAlignment="1">
      <alignment vertical="center"/>
    </xf>
    <xf numFmtId="43" fontId="46" fillId="6" borderId="7" xfId="0" applyNumberFormat="1" applyFont="1" applyFill="1" applyBorder="1" applyAlignment="1">
      <alignment vertical="center"/>
    </xf>
    <xf numFmtId="182" fontId="46" fillId="6" borderId="7" xfId="62889" applyNumberFormat="1" applyFont="1" applyFill="1" applyBorder="1" applyAlignment="1">
      <alignment vertical="center"/>
    </xf>
    <xf numFmtId="172" fontId="46" fillId="4" borderId="7" xfId="0" applyNumberFormat="1" applyFont="1" applyFill="1" applyBorder="1" applyAlignment="1">
      <alignment vertical="center"/>
    </xf>
    <xf numFmtId="43" fontId="46" fillId="6" borderId="7" xfId="0" applyNumberFormat="1" applyFont="1" applyFill="1" applyBorder="1" applyAlignment="1">
      <alignment vertical="center" wrapText="1"/>
    </xf>
    <xf numFmtId="43" fontId="46" fillId="6" borderId="9" xfId="0" applyNumberFormat="1" applyFont="1" applyFill="1" applyBorder="1" applyAlignment="1">
      <alignment vertical="center" wrapText="1"/>
    </xf>
    <xf numFmtId="43" fontId="37" fillId="6" borderId="9" xfId="53" applyFont="1" applyFill="1" applyBorder="1" applyAlignment="1">
      <alignment vertical="center" wrapText="1"/>
    </xf>
    <xf numFmtId="43" fontId="37" fillId="6" borderId="7" xfId="53" applyFont="1" applyFill="1" applyBorder="1" applyAlignment="1">
      <alignment vertical="center"/>
    </xf>
    <xf numFmtId="43" fontId="46" fillId="6" borderId="33" xfId="0" applyNumberFormat="1" applyFont="1" applyFill="1" applyBorder="1" applyAlignment="1">
      <alignment vertical="center"/>
    </xf>
    <xf numFmtId="43" fontId="46" fillId="6" borderId="2" xfId="0" applyNumberFormat="1" applyFont="1" applyFill="1" applyBorder="1" applyAlignment="1">
      <alignment vertical="center" wrapText="1"/>
    </xf>
    <xf numFmtId="43" fontId="46" fillId="4" borderId="2" xfId="0" applyNumberFormat="1" applyFont="1" applyFill="1" applyBorder="1" applyAlignment="1">
      <alignment vertical="center"/>
    </xf>
    <xf numFmtId="43" fontId="46" fillId="6" borderId="2" xfId="0" applyNumberFormat="1" applyFont="1" applyFill="1" applyBorder="1" applyAlignment="1">
      <alignment vertical="center"/>
    </xf>
    <xf numFmtId="3" fontId="36" fillId="2" borderId="0" xfId="53" applyNumberFormat="1" applyFont="1" applyFill="1" applyAlignment="1">
      <alignment horizontal="right" vertical="center"/>
    </xf>
    <xf numFmtId="0" fontId="39" fillId="2" borderId="2" xfId="0" applyFont="1" applyFill="1" applyBorder="1" applyAlignment="1">
      <alignment vertical="center"/>
    </xf>
    <xf numFmtId="0" fontId="36" fillId="2" borderId="0" xfId="0" applyFont="1" applyFill="1"/>
    <xf numFmtId="0" fontId="39" fillId="0" borderId="2" xfId="0" applyFont="1" applyBorder="1" applyAlignment="1">
      <alignment vertical="center"/>
    </xf>
    <xf numFmtId="0" fontId="37" fillId="2" borderId="0" xfId="0" applyFont="1" applyFill="1" applyAlignment="1">
      <alignment horizontal="center" vertical="center"/>
    </xf>
    <xf numFmtId="0" fontId="39" fillId="4" borderId="2" xfId="0" applyFont="1" applyFill="1" applyBorder="1" applyAlignment="1">
      <alignment vertical="center" wrapText="1"/>
    </xf>
    <xf numFmtId="0" fontId="39" fillId="6" borderId="2" xfId="0" applyFont="1" applyFill="1" applyBorder="1" applyAlignment="1">
      <alignment vertical="center" wrapText="1"/>
    </xf>
    <xf numFmtId="165" fontId="37" fillId="3" borderId="2" xfId="62889" applyFont="1" applyFill="1" applyBorder="1" applyAlignment="1">
      <alignment horizontal="center" vertical="center" wrapText="1"/>
    </xf>
    <xf numFmtId="3" fontId="39" fillId="10" borderId="2" xfId="53" applyNumberFormat="1" applyFont="1" applyFill="1" applyBorder="1" applyAlignment="1">
      <alignment horizontal="center" vertical="center"/>
    </xf>
    <xf numFmtId="0" fontId="39" fillId="2" borderId="0" xfId="0" applyFont="1" applyFill="1" applyAlignment="1">
      <alignment horizontal="center" vertical="center"/>
    </xf>
    <xf numFmtId="0" fontId="39" fillId="3" borderId="11" xfId="0" applyFont="1" applyFill="1" applyBorder="1" applyAlignment="1">
      <alignment horizontal="center" vertical="center" wrapText="1"/>
    </xf>
    <xf numFmtId="0" fontId="39" fillId="3" borderId="11" xfId="0" applyFont="1" applyFill="1" applyBorder="1" applyAlignment="1">
      <alignment horizontal="center" vertical="center"/>
    </xf>
    <xf numFmtId="0" fontId="40" fillId="3" borderId="11" xfId="0" applyFont="1" applyFill="1" applyBorder="1" applyAlignment="1">
      <alignment horizontal="center" vertical="center" wrapText="1"/>
    </xf>
    <xf numFmtId="165" fontId="37" fillId="3" borderId="11" xfId="62889" applyFont="1" applyFill="1" applyBorder="1" applyAlignment="1">
      <alignment horizontal="center" vertical="center" wrapText="1"/>
    </xf>
    <xf numFmtId="10" fontId="39" fillId="3" borderId="1" xfId="0" applyNumberFormat="1" applyFont="1" applyFill="1" applyBorder="1" applyAlignment="1">
      <alignment horizontal="center" vertical="center" wrapText="1"/>
    </xf>
    <xf numFmtId="0" fontId="37" fillId="5" borderId="4" xfId="0" applyFont="1" applyFill="1" applyBorder="1" applyAlignment="1">
      <alignment vertical="center"/>
    </xf>
    <xf numFmtId="0" fontId="37" fillId="5" borderId="11" xfId="0" applyFont="1" applyFill="1" applyBorder="1" applyAlignment="1">
      <alignment horizontal="center" vertical="center"/>
    </xf>
    <xf numFmtId="0" fontId="37" fillId="5" borderId="11" xfId="0" applyFont="1" applyFill="1" applyBorder="1" applyAlignment="1">
      <alignment vertical="center"/>
    </xf>
    <xf numFmtId="0" fontId="37" fillId="5" borderId="11" xfId="0" applyFont="1" applyFill="1" applyBorder="1" applyAlignment="1">
      <alignment horizontal="center" vertical="center" wrapText="1"/>
    </xf>
    <xf numFmtId="0" fontId="38" fillId="5" borderId="11" xfId="0" applyFont="1" applyFill="1" applyBorder="1" applyAlignment="1">
      <alignment horizontal="center" vertical="center"/>
    </xf>
    <xf numFmtId="0" fontId="38" fillId="5" borderId="11" xfId="0" applyFont="1" applyFill="1" applyBorder="1" applyAlignment="1">
      <alignment vertical="center"/>
    </xf>
    <xf numFmtId="165" fontId="37" fillId="5" borderId="11" xfId="62889" applyFont="1" applyFill="1" applyBorder="1" applyAlignment="1">
      <alignment vertical="center"/>
    </xf>
    <xf numFmtId="10" fontId="37" fillId="5" borderId="1" xfId="0" applyNumberFormat="1" applyFont="1" applyFill="1" applyBorder="1" applyAlignment="1">
      <alignment horizontal="center" vertical="center"/>
    </xf>
    <xf numFmtId="0" fontId="37" fillId="5" borderId="1" xfId="0" applyFont="1" applyFill="1" applyBorder="1" applyAlignment="1">
      <alignment horizontal="center" vertical="center"/>
    </xf>
    <xf numFmtId="0" fontId="37" fillId="4" borderId="2" xfId="0" applyFont="1" applyFill="1" applyBorder="1" applyAlignment="1">
      <alignment horizontal="left" vertical="center" wrapText="1"/>
    </xf>
    <xf numFmtId="0" fontId="37" fillId="4" borderId="8" xfId="0" applyFont="1" applyFill="1" applyBorder="1" applyAlignment="1">
      <alignment vertical="center"/>
    </xf>
    <xf numFmtId="0" fontId="37" fillId="4" borderId="8" xfId="0" applyFont="1" applyFill="1" applyBorder="1" applyAlignment="1">
      <alignment horizontal="left" vertical="center" wrapText="1"/>
    </xf>
    <xf numFmtId="0" fontId="37" fillId="4" borderId="9" xfId="0" applyFont="1" applyFill="1" applyBorder="1" applyAlignment="1">
      <alignment horizontal="left" vertical="center" wrapText="1"/>
    </xf>
    <xf numFmtId="0" fontId="37" fillId="4" borderId="9" xfId="0" applyFont="1" applyFill="1" applyBorder="1" applyAlignment="1">
      <alignment horizontal="center" vertical="center"/>
    </xf>
    <xf numFmtId="0" fontId="37" fillId="4" borderId="9" xfId="0" applyFont="1" applyFill="1" applyBorder="1" applyAlignment="1">
      <alignment vertical="center"/>
    </xf>
    <xf numFmtId="0" fontId="37" fillId="4" borderId="9" xfId="0" applyFont="1" applyFill="1" applyBorder="1" applyAlignment="1">
      <alignment horizontal="center" vertical="center" wrapText="1"/>
    </xf>
    <xf numFmtId="0" fontId="38" fillId="4" borderId="9" xfId="0" applyFont="1" applyFill="1" applyBorder="1" applyAlignment="1">
      <alignment horizontal="center" vertical="center"/>
    </xf>
    <xf numFmtId="0" fontId="38" fillId="4" borderId="9" xfId="0" applyFont="1" applyFill="1" applyBorder="1" applyAlignment="1">
      <alignment vertical="center"/>
    </xf>
    <xf numFmtId="165" fontId="37" fillId="4" borderId="9" xfId="62889" applyFont="1" applyFill="1" applyBorder="1" applyAlignment="1">
      <alignment vertical="center"/>
    </xf>
    <xf numFmtId="10" fontId="37" fillId="4" borderId="2" xfId="0" applyNumberFormat="1" applyFont="1" applyFill="1" applyBorder="1" applyAlignment="1">
      <alignment horizontal="center" vertical="center"/>
    </xf>
    <xf numFmtId="0" fontId="37" fillId="4" borderId="2" xfId="0" applyFont="1" applyFill="1" applyBorder="1" applyAlignment="1">
      <alignment horizontal="center" vertical="center"/>
    </xf>
    <xf numFmtId="0" fontId="37" fillId="2" borderId="3" xfId="0" applyFont="1" applyFill="1" applyBorder="1" applyAlignment="1">
      <alignment vertical="center" wrapText="1"/>
    </xf>
    <xf numFmtId="0" fontId="37" fillId="6" borderId="2" xfId="0" applyFont="1" applyFill="1" applyBorder="1" applyAlignment="1">
      <alignment horizontal="center" vertical="center" wrapText="1"/>
    </xf>
    <xf numFmtId="0" fontId="37" fillId="6" borderId="8" xfId="0" applyFont="1" applyFill="1" applyBorder="1" applyAlignment="1">
      <alignment vertical="center"/>
    </xf>
    <xf numFmtId="0" fontId="37" fillId="6" borderId="2" xfId="0" applyFont="1" applyFill="1" applyBorder="1" applyAlignment="1">
      <alignment horizontal="left" vertical="center" wrapText="1"/>
    </xf>
    <xf numFmtId="0" fontId="37" fillId="6" borderId="9" xfId="0" applyFont="1" applyFill="1" applyBorder="1" applyAlignment="1">
      <alignment horizontal="center" vertical="center" wrapText="1"/>
    </xf>
    <xf numFmtId="0" fontId="37" fillId="6" borderId="9" xfId="0" applyFont="1" applyFill="1" applyBorder="1" applyAlignment="1">
      <alignment vertical="center"/>
    </xf>
    <xf numFmtId="0" fontId="37" fillId="6" borderId="9" xfId="0" applyFont="1" applyFill="1" applyBorder="1" applyAlignment="1">
      <alignment horizontal="center" vertical="center"/>
    </xf>
    <xf numFmtId="0" fontId="38" fillId="6" borderId="9" xfId="0" applyFont="1" applyFill="1" applyBorder="1" applyAlignment="1">
      <alignment horizontal="center" vertical="center"/>
    </xf>
    <xf numFmtId="0" fontId="38" fillId="6" borderId="9" xfId="0" applyFont="1" applyFill="1" applyBorder="1" applyAlignment="1">
      <alignment vertical="center"/>
    </xf>
    <xf numFmtId="165" fontId="37" fillId="6" borderId="9" xfId="62889" applyFont="1" applyFill="1" applyBorder="1" applyAlignment="1">
      <alignment vertical="center"/>
    </xf>
    <xf numFmtId="0" fontId="36" fillId="6" borderId="9" xfId="0" applyFont="1" applyFill="1" applyBorder="1" applyAlignment="1">
      <alignment vertical="center"/>
    </xf>
    <xf numFmtId="10" fontId="37" fillId="6" borderId="2" xfId="0" applyNumberFormat="1" applyFont="1" applyFill="1" applyBorder="1" applyAlignment="1">
      <alignment horizontal="center" vertical="center"/>
    </xf>
    <xf numFmtId="0" fontId="37" fillId="6" borderId="2" xfId="0" applyFont="1" applyFill="1" applyBorder="1" applyAlignment="1">
      <alignment horizontal="center" vertical="center"/>
    </xf>
    <xf numFmtId="0" fontId="36" fillId="2" borderId="2" xfId="0" applyFont="1" applyFill="1" applyBorder="1" applyAlignment="1">
      <alignment horizontal="justify" vertical="center" wrapText="1"/>
    </xf>
    <xf numFmtId="0" fontId="36" fillId="0" borderId="2" xfId="0" applyFont="1" applyBorder="1" applyAlignment="1">
      <alignment horizontal="center" vertical="center"/>
    </xf>
    <xf numFmtId="0" fontId="36" fillId="0" borderId="7" xfId="0" applyFont="1" applyBorder="1" applyAlignment="1">
      <alignment horizontal="center" vertical="center" wrapText="1"/>
    </xf>
    <xf numFmtId="0" fontId="36" fillId="0" borderId="2" xfId="0" applyFont="1" applyBorder="1" applyAlignment="1">
      <alignment horizontal="justify" vertical="center" wrapText="1"/>
    </xf>
    <xf numFmtId="0" fontId="36" fillId="0" borderId="8" xfId="0" applyFont="1" applyBorder="1" applyAlignment="1">
      <alignment horizontal="center" vertical="center" wrapText="1"/>
    </xf>
    <xf numFmtId="0" fontId="36" fillId="2" borderId="8" xfId="0" applyFont="1" applyFill="1" applyBorder="1" applyAlignment="1">
      <alignment horizontal="center" vertical="center" wrapText="1"/>
    </xf>
    <xf numFmtId="0" fontId="36" fillId="2" borderId="2" xfId="0" applyFont="1" applyFill="1" applyBorder="1" applyAlignment="1">
      <alignment horizontal="center" vertical="center" wrapText="1"/>
    </xf>
    <xf numFmtId="0" fontId="36" fillId="0" borderId="2" xfId="0" applyFont="1" applyBorder="1" applyAlignment="1">
      <alignment horizontal="center" vertical="center" wrapText="1"/>
    </xf>
    <xf numFmtId="9" fontId="41" fillId="0" borderId="37" xfId="59501" applyNumberFormat="1" applyFont="1" applyBorder="1" applyAlignment="1">
      <alignment horizontal="center" vertical="center"/>
    </xf>
    <xf numFmtId="165" fontId="41" fillId="0" borderId="37" xfId="62889" applyFont="1" applyBorder="1" applyAlignment="1">
      <alignment horizontal="center" vertical="center"/>
    </xf>
    <xf numFmtId="10" fontId="36" fillId="0" borderId="2" xfId="54" applyNumberFormat="1" applyFont="1" applyBorder="1" applyAlignment="1">
      <alignment horizontal="center" vertical="center" wrapText="1"/>
    </xf>
    <xf numFmtId="0" fontId="36" fillId="2" borderId="7" xfId="0" applyFont="1" applyFill="1" applyBorder="1" applyAlignment="1">
      <alignment horizontal="center" vertical="center" wrapText="1"/>
    </xf>
    <xf numFmtId="0" fontId="36" fillId="2" borderId="9" xfId="0" applyFont="1" applyFill="1" applyBorder="1" applyAlignment="1">
      <alignment horizontal="center" vertical="center" wrapText="1"/>
    </xf>
    <xf numFmtId="0" fontId="36" fillId="2" borderId="2" xfId="0" applyFont="1" applyFill="1" applyBorder="1" applyAlignment="1">
      <alignment horizontal="justify" vertical="center"/>
    </xf>
    <xf numFmtId="0" fontId="36" fillId="2" borderId="0" xfId="0" applyFont="1" applyFill="1" applyAlignment="1">
      <alignment vertical="center"/>
    </xf>
    <xf numFmtId="0" fontId="36" fillId="2" borderId="1" xfId="0" applyFont="1" applyFill="1" applyBorder="1" applyAlignment="1">
      <alignment horizontal="center" vertical="center"/>
    </xf>
    <xf numFmtId="0" fontId="36" fillId="2" borderId="3" xfId="0" applyFont="1" applyFill="1" applyBorder="1" applyAlignment="1">
      <alignment horizontal="center" vertical="center"/>
    </xf>
    <xf numFmtId="9" fontId="36" fillId="0" borderId="2" xfId="0" applyNumberFormat="1" applyFont="1" applyBorder="1" applyAlignment="1">
      <alignment horizontal="center" vertical="center" wrapText="1"/>
    </xf>
    <xf numFmtId="185" fontId="41" fillId="0" borderId="37" xfId="62889" applyNumberFormat="1" applyFont="1" applyBorder="1" applyAlignment="1">
      <alignment horizontal="center" vertical="center"/>
    </xf>
    <xf numFmtId="0" fontId="36" fillId="0" borderId="1" xfId="0" applyFont="1" applyBorder="1" applyAlignment="1">
      <alignment horizontal="center" vertical="center"/>
    </xf>
    <xf numFmtId="165" fontId="37" fillId="0" borderId="2" xfId="62889" applyFont="1" applyBorder="1" applyAlignment="1">
      <alignment horizontal="center" vertical="center" wrapText="1"/>
    </xf>
    <xf numFmtId="0" fontId="36" fillId="0" borderId="2" xfId="0" applyFont="1" applyBorder="1" applyAlignment="1">
      <alignment horizontal="justify" vertical="center"/>
    </xf>
    <xf numFmtId="0" fontId="36" fillId="2" borderId="2" xfId="0" applyFont="1" applyFill="1" applyBorder="1" applyAlignment="1">
      <alignment horizontal="center" vertical="center"/>
    </xf>
    <xf numFmtId="165" fontId="37" fillId="0" borderId="37" xfId="62889" applyFont="1" applyBorder="1" applyAlignment="1">
      <alignment horizontal="center" vertical="center" wrapText="1"/>
    </xf>
    <xf numFmtId="0" fontId="36" fillId="2" borderId="38" xfId="0" applyFont="1" applyFill="1" applyBorder="1" applyAlignment="1">
      <alignment horizontal="center" vertical="center" wrapText="1"/>
    </xf>
    <xf numFmtId="0" fontId="36" fillId="2" borderId="33" xfId="0" applyFont="1" applyFill="1" applyBorder="1" applyAlignment="1">
      <alignment horizontal="center" vertical="center" wrapText="1"/>
    </xf>
    <xf numFmtId="0" fontId="37" fillId="6" borderId="8" xfId="0" applyFont="1" applyFill="1" applyBorder="1" applyAlignment="1">
      <alignment horizontal="left" vertical="center"/>
    </xf>
    <xf numFmtId="0" fontId="37" fillId="6" borderId="9" xfId="0" applyFont="1" applyFill="1" applyBorder="1" applyAlignment="1">
      <alignment horizontal="left" vertical="center" wrapText="1"/>
    </xf>
    <xf numFmtId="0" fontId="37" fillId="6" borderId="9" xfId="0" applyFont="1" applyFill="1" applyBorder="1" applyAlignment="1">
      <alignment vertical="center" wrapText="1"/>
    </xf>
    <xf numFmtId="0" fontId="38" fillId="6" borderId="9" xfId="0" applyFont="1" applyFill="1" applyBorder="1" applyAlignment="1">
      <alignment horizontal="center" vertical="center" wrapText="1"/>
    </xf>
    <xf numFmtId="0" fontId="38" fillId="6" borderId="9" xfId="0" applyFont="1" applyFill="1" applyBorder="1" applyAlignment="1">
      <alignment vertical="center" wrapText="1"/>
    </xf>
    <xf numFmtId="165" fontId="37" fillId="6" borderId="9" xfId="62889" applyFont="1" applyFill="1" applyBorder="1" applyAlignment="1">
      <alignment vertical="center" wrapText="1"/>
    </xf>
    <xf numFmtId="10" fontId="37" fillId="6" borderId="9" xfId="0" applyNumberFormat="1" applyFont="1" applyFill="1" applyBorder="1" applyAlignment="1">
      <alignment horizontal="center" vertical="center" wrapText="1"/>
    </xf>
    <xf numFmtId="0" fontId="36" fillId="2" borderId="3" xfId="0" applyFont="1" applyFill="1" applyBorder="1" applyAlignment="1">
      <alignment vertical="center" wrapText="1"/>
    </xf>
    <xf numFmtId="0" fontId="36" fillId="0" borderId="3" xfId="0" applyFont="1" applyBorder="1"/>
    <xf numFmtId="0" fontId="36" fillId="2" borderId="1" xfId="0" applyFont="1" applyFill="1" applyBorder="1" applyAlignment="1">
      <alignment vertical="center" wrapText="1"/>
    </xf>
    <xf numFmtId="0" fontId="36" fillId="2" borderId="8" xfId="0" applyFont="1" applyFill="1" applyBorder="1" applyAlignment="1">
      <alignment horizontal="center" vertical="center"/>
    </xf>
    <xf numFmtId="0" fontId="36" fillId="0" borderId="6" xfId="0" applyFont="1" applyBorder="1" applyAlignment="1">
      <alignment horizontal="center" vertical="center"/>
    </xf>
    <xf numFmtId="0" fontId="36" fillId="0" borderId="3" xfId="0" applyFont="1" applyBorder="1" applyAlignment="1">
      <alignment horizontal="center" vertical="center"/>
    </xf>
    <xf numFmtId="174" fontId="36" fillId="2" borderId="2" xfId="54" applyNumberFormat="1" applyFont="1" applyFill="1" applyBorder="1" applyAlignment="1">
      <alignment horizontal="justify" vertical="center" wrapText="1"/>
    </xf>
    <xf numFmtId="0" fontId="36" fillId="2" borderId="8" xfId="53" applyNumberFormat="1" applyFont="1" applyFill="1" applyBorder="1" applyAlignment="1">
      <alignment horizontal="center" vertical="center" wrapText="1"/>
    </xf>
    <xf numFmtId="0" fontId="36" fillId="0" borderId="2" xfId="53" applyNumberFormat="1" applyFont="1" applyBorder="1" applyAlignment="1">
      <alignment horizontal="center" vertical="center" wrapText="1"/>
    </xf>
    <xf numFmtId="0" fontId="36" fillId="15" borderId="2" xfId="53" applyNumberFormat="1" applyFont="1" applyFill="1" applyBorder="1" applyAlignment="1">
      <alignment horizontal="center" vertical="center" wrapText="1"/>
    </xf>
    <xf numFmtId="0" fontId="37" fillId="6" borderId="8" xfId="0" applyFont="1" applyFill="1" applyBorder="1" applyAlignment="1">
      <alignment horizontal="center" vertical="center" wrapText="1"/>
    </xf>
    <xf numFmtId="10" fontId="36" fillId="0" borderId="8" xfId="54" applyNumberFormat="1" applyFont="1" applyBorder="1" applyAlignment="1">
      <alignment horizontal="center" vertical="center" wrapText="1"/>
    </xf>
    <xf numFmtId="0" fontId="36" fillId="15" borderId="2" xfId="0" applyFont="1" applyFill="1" applyBorder="1" applyAlignment="1">
      <alignment horizontal="center" vertical="center" wrapText="1"/>
    </xf>
    <xf numFmtId="165" fontId="37" fillId="15" borderId="2" xfId="62889" applyFont="1" applyFill="1" applyBorder="1" applyAlignment="1">
      <alignment horizontal="center" vertical="center" wrapText="1"/>
    </xf>
    <xf numFmtId="0" fontId="37" fillId="2" borderId="1" xfId="0" applyFont="1" applyFill="1" applyBorder="1" applyAlignment="1">
      <alignment vertical="center" wrapText="1"/>
    </xf>
    <xf numFmtId="0" fontId="41" fillId="2" borderId="2" xfId="0" applyFont="1" applyFill="1" applyBorder="1" applyAlignment="1">
      <alignment horizontal="center" vertical="center" wrapText="1"/>
    </xf>
    <xf numFmtId="0" fontId="37" fillId="5" borderId="8" xfId="0" applyFont="1" applyFill="1" applyBorder="1" applyAlignment="1">
      <alignment vertical="center"/>
    </xf>
    <xf numFmtId="0" fontId="37" fillId="5" borderId="9" xfId="0" applyFont="1" applyFill="1" applyBorder="1" applyAlignment="1">
      <alignment horizontal="center" vertical="center"/>
    </xf>
    <xf numFmtId="0" fontId="37" fillId="5" borderId="9" xfId="0" applyFont="1" applyFill="1" applyBorder="1" applyAlignment="1">
      <alignment vertical="center"/>
    </xf>
    <xf numFmtId="0" fontId="37" fillId="4" borderId="8" xfId="0" applyFont="1" applyFill="1" applyBorder="1" applyAlignment="1">
      <alignment horizontal="left" vertical="center"/>
    </xf>
    <xf numFmtId="0" fontId="37" fillId="4" borderId="8" xfId="0" applyFont="1" applyFill="1" applyBorder="1" applyAlignment="1">
      <alignment horizontal="center" vertical="center"/>
    </xf>
    <xf numFmtId="0" fontId="36" fillId="2" borderId="3" xfId="0" applyFont="1" applyFill="1" applyBorder="1" applyAlignment="1">
      <alignment vertical="center"/>
    </xf>
    <xf numFmtId="0" fontId="36" fillId="0" borderId="9" xfId="0" applyFont="1" applyBorder="1" applyAlignment="1">
      <alignment horizontal="center" vertical="center" wrapText="1"/>
    </xf>
    <xf numFmtId="10" fontId="36" fillId="0" borderId="2" xfId="0" applyNumberFormat="1" applyFont="1" applyBorder="1" applyAlignment="1">
      <alignment horizontal="center" vertical="center" wrapText="1"/>
    </xf>
    <xf numFmtId="0" fontId="36" fillId="2" borderId="10" xfId="0" applyFont="1" applyFill="1" applyBorder="1" applyAlignment="1">
      <alignment vertical="center"/>
    </xf>
    <xf numFmtId="0" fontId="36" fillId="2" borderId="10" xfId="0" applyFont="1" applyFill="1" applyBorder="1" applyAlignment="1">
      <alignment horizontal="center" vertical="center"/>
    </xf>
    <xf numFmtId="0" fontId="36" fillId="2" borderId="10" xfId="0" applyFont="1" applyFill="1" applyBorder="1" applyAlignment="1">
      <alignment vertical="justify" wrapText="1"/>
    </xf>
    <xf numFmtId="0" fontId="36" fillId="2" borderId="10" xfId="0" applyFont="1" applyFill="1" applyBorder="1" applyAlignment="1">
      <alignment horizontal="center" vertical="center" wrapText="1"/>
    </xf>
    <xf numFmtId="0" fontId="36" fillId="2" borderId="3" xfId="0" applyFont="1" applyFill="1" applyBorder="1" applyAlignment="1">
      <alignment horizontal="center" vertical="center" wrapText="1"/>
    </xf>
    <xf numFmtId="0" fontId="37" fillId="6" borderId="1" xfId="0" applyFont="1" applyFill="1" applyBorder="1" applyAlignment="1">
      <alignment horizontal="center" vertical="center" wrapText="1"/>
    </xf>
    <xf numFmtId="0" fontId="37" fillId="6" borderId="4" xfId="0" applyFont="1" applyFill="1" applyBorder="1" applyAlignment="1">
      <alignment vertical="center"/>
    </xf>
    <xf numFmtId="0" fontId="37" fillId="6" borderId="11" xfId="0" applyFont="1" applyFill="1" applyBorder="1" applyAlignment="1">
      <alignment vertical="center"/>
    </xf>
    <xf numFmtId="10" fontId="36" fillId="0" borderId="8" xfId="0" applyNumberFormat="1" applyFont="1" applyBorder="1" applyAlignment="1">
      <alignment horizontal="center" vertical="center" wrapText="1"/>
    </xf>
    <xf numFmtId="0" fontId="36" fillId="0" borderId="3" xfId="0" applyFont="1" applyBorder="1" applyAlignment="1">
      <alignment horizontal="center" vertical="center" wrapText="1"/>
    </xf>
    <xf numFmtId="0" fontId="36" fillId="0" borderId="3" xfId="0" applyFont="1" applyBorder="1" applyAlignment="1">
      <alignment vertical="center"/>
    </xf>
    <xf numFmtId="0" fontId="36" fillId="0" borderId="10" xfId="0" applyFont="1" applyBorder="1" applyAlignment="1">
      <alignment vertical="center"/>
    </xf>
    <xf numFmtId="0" fontId="36" fillId="0" borderId="10" xfId="0" applyFont="1" applyBorder="1" applyAlignment="1">
      <alignment horizontal="center" vertical="center"/>
    </xf>
    <xf numFmtId="0" fontId="36" fillId="0" borderId="10" xfId="0" applyFont="1" applyBorder="1" applyAlignment="1">
      <alignment horizontal="justify" vertical="center"/>
    </xf>
    <xf numFmtId="0" fontId="36" fillId="0" borderId="10" xfId="0" applyFont="1" applyBorder="1"/>
    <xf numFmtId="0" fontId="36" fillId="0" borderId="0" xfId="0" applyFont="1"/>
    <xf numFmtId="9" fontId="36" fillId="0" borderId="10" xfId="0" applyNumberFormat="1" applyFont="1" applyBorder="1" applyAlignment="1">
      <alignment horizontal="center" vertical="center"/>
    </xf>
    <xf numFmtId="0" fontId="36" fillId="0" borderId="1" xfId="0" applyFont="1" applyBorder="1" applyAlignment="1">
      <alignment vertical="center" wrapText="1"/>
    </xf>
    <xf numFmtId="0" fontId="36" fillId="0" borderId="4" xfId="0" applyFont="1" applyBorder="1" applyAlignment="1">
      <alignment horizontal="center" vertical="center" wrapText="1"/>
    </xf>
    <xf numFmtId="0" fontId="37" fillId="6" borderId="8" xfId="0" applyFont="1" applyFill="1" applyBorder="1" applyAlignment="1">
      <alignment horizontal="left" vertical="center" wrapText="1"/>
    </xf>
    <xf numFmtId="0" fontId="36" fillId="2" borderId="4" xfId="0" applyFont="1" applyFill="1" applyBorder="1" applyAlignment="1">
      <alignment horizontal="center" vertical="center" wrapText="1"/>
    </xf>
    <xf numFmtId="0" fontId="36" fillId="2" borderId="11" xfId="0" applyFont="1" applyFill="1" applyBorder="1" applyAlignment="1">
      <alignment horizontal="center" vertical="center" wrapText="1"/>
    </xf>
    <xf numFmtId="0" fontId="36" fillId="0" borderId="1" xfId="0" applyFont="1" applyBorder="1" applyAlignment="1">
      <alignment horizontal="center" wrapText="1"/>
    </xf>
    <xf numFmtId="3" fontId="36" fillId="2" borderId="2" xfId="0" applyNumberFormat="1" applyFont="1" applyFill="1" applyBorder="1" applyAlignment="1">
      <alignment horizontal="center" vertical="center" wrapText="1"/>
    </xf>
    <xf numFmtId="9" fontId="36" fillId="0" borderId="3" xfId="0" applyNumberFormat="1" applyFont="1" applyBorder="1" applyAlignment="1">
      <alignment horizontal="center" vertical="center"/>
    </xf>
    <xf numFmtId="165" fontId="41" fillId="0" borderId="2" xfId="62889" applyFont="1" applyBorder="1" applyAlignment="1">
      <alignment horizontal="center" vertical="center"/>
    </xf>
    <xf numFmtId="0" fontId="36" fillId="0" borderId="2" xfId="0" applyFont="1" applyBorder="1" applyAlignment="1">
      <alignment horizontal="center" wrapText="1"/>
    </xf>
    <xf numFmtId="10" fontId="36" fillId="0" borderId="4" xfId="54" applyNumberFormat="1" applyFont="1" applyBorder="1" applyAlignment="1">
      <alignment horizontal="center" vertical="center" wrapText="1"/>
    </xf>
    <xf numFmtId="0" fontId="36" fillId="0" borderId="2" xfId="0" applyFont="1" applyBorder="1" applyAlignment="1">
      <alignment vertical="center" wrapText="1"/>
    </xf>
    <xf numFmtId="43" fontId="35" fillId="0" borderId="1" xfId="53" applyFont="1" applyBorder="1" applyAlignment="1">
      <alignment horizontal="center" vertical="center" wrapText="1"/>
    </xf>
    <xf numFmtId="43" fontId="49" fillId="0" borderId="1" xfId="53" applyFont="1" applyBorder="1" applyAlignment="1">
      <alignment horizontal="center" vertical="center" wrapText="1"/>
    </xf>
    <xf numFmtId="10" fontId="36" fillId="0" borderId="3" xfId="0" applyNumberFormat="1" applyFont="1" applyBorder="1" applyAlignment="1">
      <alignment horizontal="center" vertical="center"/>
    </xf>
    <xf numFmtId="0" fontId="36" fillId="0" borderId="1" xfId="0" applyFont="1" applyBorder="1" applyAlignment="1">
      <alignment vertical="center"/>
    </xf>
    <xf numFmtId="9" fontId="36" fillId="0" borderId="1" xfId="0" applyNumberFormat="1" applyFont="1" applyBorder="1" applyAlignment="1">
      <alignment vertical="center"/>
    </xf>
    <xf numFmtId="173" fontId="41" fillId="0" borderId="1" xfId="53" applyNumberFormat="1" applyFont="1" applyBorder="1" applyAlignment="1">
      <alignment horizontal="center" vertical="center" wrapText="1"/>
    </xf>
    <xf numFmtId="0" fontId="36" fillId="6" borderId="2" xfId="0" applyFont="1" applyFill="1" applyBorder="1" applyAlignment="1">
      <alignment vertical="center"/>
    </xf>
    <xf numFmtId="0" fontId="37" fillId="6" borderId="8" xfId="0" applyFont="1" applyFill="1" applyBorder="1" applyAlignment="1">
      <alignment horizontal="justify" vertical="center" wrapText="1"/>
    </xf>
    <xf numFmtId="0" fontId="37" fillId="6" borderId="9" xfId="0" applyFont="1" applyFill="1" applyBorder="1" applyAlignment="1">
      <alignment horizontal="justify" vertical="center" wrapText="1"/>
    </xf>
    <xf numFmtId="0" fontId="36" fillId="2" borderId="2" xfId="0" applyFont="1" applyFill="1" applyBorder="1" applyAlignment="1">
      <alignment horizontal="center" wrapText="1"/>
    </xf>
    <xf numFmtId="0" fontId="36" fillId="15" borderId="8" xfId="0" applyFont="1" applyFill="1" applyBorder="1" applyAlignment="1">
      <alignment horizontal="center" vertical="center" wrapText="1"/>
    </xf>
    <xf numFmtId="10" fontId="36" fillId="2" borderId="8" xfId="54" applyNumberFormat="1" applyFont="1" applyFill="1" applyBorder="1" applyAlignment="1">
      <alignment horizontal="center" vertical="center" wrapText="1"/>
    </xf>
    <xf numFmtId="0" fontId="36" fillId="2" borderId="1" xfId="0" applyFont="1" applyFill="1" applyBorder="1" applyAlignment="1">
      <alignment vertical="center"/>
    </xf>
    <xf numFmtId="0" fontId="36" fillId="0" borderId="7" xfId="0" applyFont="1" applyBorder="1" applyAlignment="1">
      <alignment horizontal="center" vertical="center"/>
    </xf>
    <xf numFmtId="9" fontId="36" fillId="0" borderId="1" xfId="0" applyNumberFormat="1" applyFont="1" applyBorder="1" applyAlignment="1">
      <alignment horizontal="center" vertical="center"/>
    </xf>
    <xf numFmtId="0" fontId="36" fillId="2" borderId="7" xfId="0" applyFont="1" applyFill="1" applyBorder="1" applyAlignment="1">
      <alignment horizontal="center" vertical="center"/>
    </xf>
    <xf numFmtId="9" fontId="36" fillId="0" borderId="2" xfId="0" applyNumberFormat="1" applyFont="1" applyBorder="1" applyAlignment="1">
      <alignment horizontal="center" vertical="center"/>
    </xf>
    <xf numFmtId="0" fontId="36" fillId="0" borderId="5" xfId="0" applyFont="1" applyBorder="1" applyAlignment="1">
      <alignment horizontal="center" vertical="center" wrapText="1"/>
    </xf>
    <xf numFmtId="0" fontId="36" fillId="0" borderId="33" xfId="0" applyFont="1" applyBorder="1" applyAlignment="1">
      <alignment horizontal="center" vertical="center" wrapText="1"/>
    </xf>
    <xf numFmtId="9" fontId="36" fillId="2" borderId="1" xfId="0" applyNumberFormat="1" applyFont="1" applyFill="1" applyBorder="1" applyAlignment="1">
      <alignment horizontal="center" vertical="center"/>
    </xf>
    <xf numFmtId="0" fontId="37" fillId="5" borderId="8" xfId="0" applyFont="1" applyFill="1" applyBorder="1" applyAlignment="1">
      <alignment horizontal="left" vertical="center"/>
    </xf>
    <xf numFmtId="0" fontId="37" fillId="5" borderId="9" xfId="0" applyFont="1" applyFill="1" applyBorder="1" applyAlignment="1">
      <alignment horizontal="left" vertical="center"/>
    </xf>
    <xf numFmtId="0" fontId="37" fillId="5" borderId="9" xfId="0" applyFont="1" applyFill="1" applyBorder="1" applyAlignment="1">
      <alignment vertical="center" wrapText="1"/>
    </xf>
    <xf numFmtId="0" fontId="37" fillId="5" borderId="9" xfId="0" applyFont="1" applyFill="1" applyBorder="1" applyAlignment="1">
      <alignment horizontal="center" vertical="center" wrapText="1"/>
    </xf>
    <xf numFmtId="3" fontId="36" fillId="2" borderId="2" xfId="0" applyNumberFormat="1" applyFont="1" applyFill="1" applyBorder="1" applyAlignment="1">
      <alignment horizontal="justify" vertical="center" wrapText="1"/>
    </xf>
    <xf numFmtId="3" fontId="36" fillId="0" borderId="8" xfId="0" applyNumberFormat="1" applyFont="1" applyBorder="1" applyAlignment="1">
      <alignment horizontal="center" vertical="center" wrapText="1"/>
    </xf>
    <xf numFmtId="10" fontId="36" fillId="0" borderId="8" xfId="54" applyNumberFormat="1" applyFont="1" applyBorder="1" applyAlignment="1">
      <alignment horizontal="center" vertical="center"/>
    </xf>
    <xf numFmtId="43" fontId="41" fillId="0" borderId="1" xfId="62890" applyNumberFormat="1" applyFont="1" applyBorder="1" applyAlignment="1">
      <alignment horizontal="center" vertical="center" wrapText="1"/>
    </xf>
    <xf numFmtId="3" fontId="36" fillId="0" borderId="8" xfId="0" applyNumberFormat="1" applyFont="1" applyBorder="1" applyAlignment="1">
      <alignment horizontal="center" vertical="center"/>
    </xf>
    <xf numFmtId="3" fontId="36" fillId="0" borderId="2" xfId="0" applyNumberFormat="1" applyFont="1" applyBorder="1" applyAlignment="1">
      <alignment horizontal="center" vertical="center"/>
    </xf>
    <xf numFmtId="10" fontId="36" fillId="0" borderId="2" xfId="0" applyNumberFormat="1" applyFont="1" applyBorder="1" applyAlignment="1">
      <alignment horizontal="center" vertical="center"/>
    </xf>
    <xf numFmtId="3" fontId="36" fillId="15" borderId="8" xfId="0" applyNumberFormat="1" applyFont="1" applyFill="1" applyBorder="1" applyAlignment="1">
      <alignment horizontal="center" vertical="center"/>
    </xf>
    <xf numFmtId="3" fontId="36" fillId="0" borderId="2" xfId="0" applyNumberFormat="1" applyFont="1" applyBorder="1" applyAlignment="1">
      <alignment horizontal="center" vertical="center" wrapText="1"/>
    </xf>
    <xf numFmtId="3" fontId="36" fillId="15" borderId="2" xfId="0" applyNumberFormat="1" applyFont="1" applyFill="1" applyBorder="1" applyAlignment="1">
      <alignment horizontal="center" vertical="center" wrapText="1"/>
    </xf>
    <xf numFmtId="3" fontId="36" fillId="2" borderId="8" xfId="0" applyNumberFormat="1" applyFont="1" applyFill="1" applyBorder="1" applyAlignment="1">
      <alignment horizontal="center" vertical="center"/>
    </xf>
    <xf numFmtId="3" fontId="36" fillId="2" borderId="2" xfId="0" applyNumberFormat="1" applyFont="1" applyFill="1" applyBorder="1" applyAlignment="1">
      <alignment horizontal="center" vertical="center"/>
    </xf>
    <xf numFmtId="3" fontId="36" fillId="2" borderId="8" xfId="0" applyNumberFormat="1" applyFont="1" applyFill="1" applyBorder="1" applyAlignment="1">
      <alignment horizontal="center" vertical="center" wrapText="1"/>
    </xf>
    <xf numFmtId="3" fontId="36" fillId="15" borderId="2" xfId="0" applyNumberFormat="1" applyFont="1" applyFill="1" applyBorder="1" applyAlignment="1">
      <alignment horizontal="center" vertical="center"/>
    </xf>
    <xf numFmtId="0" fontId="36" fillId="0" borderId="11" xfId="0" applyFont="1" applyBorder="1" applyAlignment="1">
      <alignment horizontal="center" vertical="center"/>
    </xf>
    <xf numFmtId="9" fontId="36" fillId="2" borderId="1" xfId="0" applyNumberFormat="1" applyFont="1" applyFill="1" applyBorder="1" applyAlignment="1">
      <alignment horizontal="center" vertical="center" wrapText="1"/>
    </xf>
    <xf numFmtId="0" fontId="36" fillId="0" borderId="3" xfId="0" applyFont="1" applyBorder="1" applyAlignment="1">
      <alignment horizontal="center" wrapText="1"/>
    </xf>
    <xf numFmtId="3" fontId="36" fillId="2" borderId="2" xfId="0" applyNumberFormat="1" applyFont="1" applyFill="1" applyBorder="1" applyAlignment="1">
      <alignment horizontal="justify" vertical="center"/>
    </xf>
    <xf numFmtId="3" fontId="36" fillId="0" borderId="7" xfId="0" applyNumberFormat="1" applyFont="1" applyBorder="1" applyAlignment="1">
      <alignment horizontal="center" vertical="center"/>
    </xf>
    <xf numFmtId="10" fontId="36" fillId="0" borderId="8" xfId="0" applyNumberFormat="1" applyFont="1" applyBorder="1" applyAlignment="1">
      <alignment horizontal="center" vertical="center"/>
    </xf>
    <xf numFmtId="0" fontId="36" fillId="2" borderId="3" xfId="0" applyFont="1" applyFill="1" applyBorder="1" applyAlignment="1">
      <alignment horizontal="center" vertical="top" wrapText="1"/>
    </xf>
    <xf numFmtId="0" fontId="37" fillId="6" borderId="8" xfId="0" applyFont="1" applyFill="1" applyBorder="1" applyAlignment="1">
      <alignment vertical="center" wrapText="1"/>
    </xf>
    <xf numFmtId="0" fontId="36" fillId="0" borderId="9" xfId="0" applyFont="1" applyBorder="1" applyAlignment="1">
      <alignment horizontal="center" vertical="center"/>
    </xf>
    <xf numFmtId="9" fontId="36" fillId="2" borderId="2" xfId="0" applyNumberFormat="1" applyFont="1" applyFill="1" applyBorder="1" applyAlignment="1">
      <alignment horizontal="center" vertical="center" wrapText="1"/>
    </xf>
    <xf numFmtId="165" fontId="4" fillId="0" borderId="2" xfId="62889" applyFont="1" applyBorder="1" applyAlignment="1">
      <alignment horizontal="right" vertical="center"/>
    </xf>
    <xf numFmtId="0" fontId="36" fillId="2" borderId="5" xfId="0" applyFont="1" applyFill="1" applyBorder="1" applyAlignment="1">
      <alignment horizontal="center" vertical="center" wrapText="1"/>
    </xf>
    <xf numFmtId="0" fontId="36" fillId="8" borderId="2" xfId="0" applyFont="1" applyFill="1" applyBorder="1" applyAlignment="1">
      <alignment horizontal="justify" vertical="center" wrapText="1"/>
    </xf>
    <xf numFmtId="0" fontId="36" fillId="8" borderId="2" xfId="0" applyFont="1" applyFill="1" applyBorder="1" applyAlignment="1">
      <alignment horizontal="center" vertical="center" wrapText="1"/>
    </xf>
    <xf numFmtId="3" fontId="36" fillId="2" borderId="37" xfId="0" applyNumberFormat="1" applyFont="1" applyFill="1" applyBorder="1" applyAlignment="1">
      <alignment horizontal="center" vertical="center"/>
    </xf>
    <xf numFmtId="3" fontId="36" fillId="2" borderId="33" xfId="0" applyNumberFormat="1" applyFont="1" applyFill="1" applyBorder="1" applyAlignment="1">
      <alignment horizontal="center" vertical="center"/>
    </xf>
    <xf numFmtId="173" fontId="41" fillId="0" borderId="2" xfId="59491" applyNumberFormat="1" applyFont="1" applyBorder="1" applyAlignment="1">
      <alignment horizontal="justify" vertical="center"/>
    </xf>
    <xf numFmtId="0" fontId="36" fillId="2" borderId="10" xfId="0" applyFont="1" applyFill="1" applyBorder="1" applyAlignment="1">
      <alignment horizontal="justify" vertical="center" wrapText="1"/>
    </xf>
    <xf numFmtId="0" fontId="36" fillId="0" borderId="8" xfId="0" applyFont="1" applyBorder="1" applyAlignment="1">
      <alignment horizontal="center" vertical="center"/>
    </xf>
    <xf numFmtId="10" fontId="36" fillId="0" borderId="8" xfId="53" applyNumberFormat="1" applyFont="1" applyBorder="1" applyAlignment="1">
      <alignment horizontal="center" vertical="center"/>
    </xf>
    <xf numFmtId="0" fontId="36" fillId="0" borderId="37" xfId="0" applyFont="1" applyBorder="1" applyAlignment="1">
      <alignment horizontal="center" vertical="center"/>
    </xf>
    <xf numFmtId="0" fontId="36" fillId="2" borderId="0" xfId="0" applyFont="1" applyFill="1" applyAlignment="1">
      <alignment horizontal="left" vertical="center" wrapText="1"/>
    </xf>
    <xf numFmtId="0" fontId="36" fillId="0" borderId="6" xfId="0" applyFont="1" applyBorder="1" applyAlignment="1">
      <alignment horizontal="center" vertical="center" wrapText="1"/>
    </xf>
    <xf numFmtId="3" fontId="36" fillId="2" borderId="37" xfId="0" applyNumberFormat="1" applyFont="1" applyFill="1" applyBorder="1" applyAlignment="1">
      <alignment horizontal="justify" vertical="center"/>
    </xf>
    <xf numFmtId="3" fontId="36" fillId="0" borderId="37" xfId="0" applyNumberFormat="1" applyFont="1" applyBorder="1" applyAlignment="1">
      <alignment horizontal="center" vertical="center"/>
    </xf>
    <xf numFmtId="3" fontId="36" fillId="0" borderId="37" xfId="0" applyNumberFormat="1" applyFont="1" applyBorder="1" applyAlignment="1">
      <alignment horizontal="center" vertical="center" wrapText="1"/>
    </xf>
    <xf numFmtId="10" fontId="36" fillId="0" borderId="37" xfId="54" applyNumberFormat="1" applyFont="1" applyBorder="1" applyAlignment="1">
      <alignment horizontal="center" vertical="center"/>
    </xf>
    <xf numFmtId="0" fontId="36" fillId="0" borderId="0" xfId="0" applyFont="1" applyAlignment="1">
      <alignment horizontal="left" vertical="center" wrapText="1"/>
    </xf>
    <xf numFmtId="0" fontId="36" fillId="0" borderId="3" xfId="0" applyFont="1" applyBorder="1" applyAlignment="1">
      <alignment horizontal="justify" vertical="center" wrapText="1"/>
    </xf>
    <xf numFmtId="3" fontId="36" fillId="2" borderId="3" xfId="0" applyNumberFormat="1" applyFont="1" applyFill="1" applyBorder="1" applyAlignment="1">
      <alignment horizontal="justify" vertical="center" wrapText="1"/>
    </xf>
    <xf numFmtId="3" fontId="36" fillId="0" borderId="3" xfId="0" applyNumberFormat="1" applyFont="1" applyBorder="1" applyAlignment="1">
      <alignment horizontal="center" vertical="center"/>
    </xf>
    <xf numFmtId="3" fontId="36" fillId="2" borderId="3" xfId="0" applyNumberFormat="1" applyFont="1" applyFill="1" applyBorder="1" applyAlignment="1">
      <alignment horizontal="center" vertical="center" wrapText="1"/>
    </xf>
    <xf numFmtId="3" fontId="36" fillId="2" borderId="3" xfId="0" applyNumberFormat="1" applyFont="1" applyFill="1" applyBorder="1" applyAlignment="1">
      <alignment horizontal="center" vertical="center"/>
    </xf>
    <xf numFmtId="165" fontId="41" fillId="0" borderId="3" xfId="62889" applyFont="1" applyBorder="1" applyAlignment="1">
      <alignment horizontal="center" vertical="center"/>
    </xf>
    <xf numFmtId="10" fontId="36" fillId="0" borderId="3" xfId="54" applyNumberFormat="1" applyFont="1" applyBorder="1" applyAlignment="1">
      <alignment horizontal="center" vertical="center"/>
    </xf>
    <xf numFmtId="0" fontId="37" fillId="6" borderId="39" xfId="0" applyFont="1" applyFill="1" applyBorder="1" applyAlignment="1">
      <alignment horizontal="center" vertical="center" wrapText="1"/>
    </xf>
    <xf numFmtId="9" fontId="36" fillId="2" borderId="2" xfId="0" applyNumberFormat="1" applyFont="1" applyFill="1" applyBorder="1" applyAlignment="1">
      <alignment horizontal="justify" vertical="center" wrapText="1"/>
    </xf>
    <xf numFmtId="9" fontId="36" fillId="2" borderId="8" xfId="0" applyNumberFormat="1" applyFont="1" applyFill="1" applyBorder="1" applyAlignment="1">
      <alignment horizontal="center" vertical="center"/>
    </xf>
    <xf numFmtId="9" fontId="36" fillId="2" borderId="2" xfId="54" applyFont="1" applyFill="1" applyBorder="1" applyAlignment="1">
      <alignment horizontal="center" vertical="center" wrapText="1"/>
    </xf>
    <xf numFmtId="9" fontId="36" fillId="2" borderId="2" xfId="54" applyFont="1" applyFill="1" applyBorder="1" applyAlignment="1">
      <alignment horizontal="center" vertical="center"/>
    </xf>
    <xf numFmtId="9" fontId="36" fillId="2" borderId="2" xfId="0" applyNumberFormat="1" applyFont="1" applyFill="1" applyBorder="1" applyAlignment="1">
      <alignment horizontal="center" vertical="center"/>
    </xf>
    <xf numFmtId="0" fontId="36" fillId="2" borderId="3" xfId="0" applyFont="1" applyFill="1" applyBorder="1" applyAlignment="1">
      <alignment horizontal="center" vertical="justify"/>
    </xf>
    <xf numFmtId="10" fontId="36" fillId="2" borderId="8" xfId="54" applyNumberFormat="1" applyFont="1" applyFill="1" applyBorder="1" applyAlignment="1">
      <alignment horizontal="center" vertical="center"/>
    </xf>
    <xf numFmtId="0" fontId="36" fillId="2" borderId="4" xfId="0" applyFont="1" applyFill="1" applyBorder="1" applyAlignment="1">
      <alignment vertical="center"/>
    </xf>
    <xf numFmtId="0" fontId="37" fillId="4" borderId="4" xfId="0" applyFont="1" applyFill="1" applyBorder="1" applyAlignment="1">
      <alignment horizontal="left" vertical="center"/>
    </xf>
    <xf numFmtId="0" fontId="37" fillId="4" borderId="4" xfId="0" applyFont="1" applyFill="1" applyBorder="1" applyAlignment="1">
      <alignment horizontal="left" vertical="center" wrapText="1"/>
    </xf>
    <xf numFmtId="0" fontId="37" fillId="4" borderId="11" xfId="0" applyFont="1" applyFill="1" applyBorder="1" applyAlignment="1">
      <alignment horizontal="left" vertical="center" wrapText="1"/>
    </xf>
    <xf numFmtId="0" fontId="36" fillId="2" borderId="6" xfId="0" applyFont="1" applyFill="1" applyBorder="1" applyAlignment="1">
      <alignment horizontal="center" vertical="center"/>
    </xf>
    <xf numFmtId="0" fontId="36" fillId="2" borderId="0" xfId="0" applyFont="1" applyFill="1" applyAlignment="1">
      <alignment horizontal="center" vertical="center"/>
    </xf>
    <xf numFmtId="0" fontId="36" fillId="0" borderId="9" xfId="0" applyFont="1" applyBorder="1" applyAlignment="1">
      <alignment horizontal="justify" vertical="center" wrapText="1"/>
    </xf>
    <xf numFmtId="0" fontId="36" fillId="2" borderId="37" xfId="0" applyFont="1" applyFill="1" applyBorder="1" applyAlignment="1">
      <alignment horizontal="center" vertical="center"/>
    </xf>
    <xf numFmtId="0" fontId="36" fillId="2" borderId="38" xfId="0" applyFont="1" applyFill="1" applyBorder="1" applyAlignment="1">
      <alignment horizontal="center" vertical="center"/>
    </xf>
    <xf numFmtId="0" fontId="36" fillId="2" borderId="2" xfId="0" applyFont="1" applyFill="1" applyBorder="1" applyAlignment="1">
      <alignment vertical="center" wrapText="1"/>
    </xf>
    <xf numFmtId="1" fontId="36" fillId="2" borderId="8" xfId="0" applyNumberFormat="1" applyFont="1" applyFill="1" applyBorder="1" applyAlignment="1">
      <alignment horizontal="center" vertical="center"/>
    </xf>
    <xf numFmtId="1" fontId="36" fillId="0" borderId="2" xfId="0" applyNumberFormat="1" applyFont="1" applyBorder="1" applyAlignment="1">
      <alignment horizontal="center" vertical="center"/>
    </xf>
    <xf numFmtId="1" fontId="36" fillId="2" borderId="2" xfId="0" applyNumberFormat="1" applyFont="1" applyFill="1" applyBorder="1" applyAlignment="1">
      <alignment horizontal="center" vertical="center"/>
    </xf>
    <xf numFmtId="0" fontId="46" fillId="4" borderId="2" xfId="0" applyFont="1" applyFill="1" applyBorder="1" applyAlignment="1">
      <alignment horizontal="left" vertical="center" wrapText="1"/>
    </xf>
    <xf numFmtId="0" fontId="46" fillId="4" borderId="8" xfId="0" applyFont="1" applyFill="1" applyBorder="1" applyAlignment="1">
      <alignment horizontal="left" vertical="center"/>
    </xf>
    <xf numFmtId="0" fontId="46" fillId="4" borderId="9" xfId="0" applyFont="1" applyFill="1" applyBorder="1" applyAlignment="1">
      <alignment vertical="center"/>
    </xf>
    <xf numFmtId="0" fontId="46" fillId="4" borderId="9" xfId="0" applyFont="1" applyFill="1" applyBorder="1" applyAlignment="1">
      <alignment horizontal="center" vertical="center"/>
    </xf>
    <xf numFmtId="0" fontId="45" fillId="2" borderId="0" xfId="0" applyFont="1" applyFill="1"/>
    <xf numFmtId="0" fontId="46" fillId="6" borderId="2" xfId="0" applyFont="1" applyFill="1" applyBorder="1" applyAlignment="1">
      <alignment horizontal="center" vertical="center" wrapText="1"/>
    </xf>
    <xf numFmtId="0" fontId="46" fillId="6" borderId="8" xfId="0" applyFont="1" applyFill="1" applyBorder="1" applyAlignment="1">
      <alignment vertical="center"/>
    </xf>
    <xf numFmtId="0" fontId="46" fillId="6" borderId="9" xfId="0" applyFont="1" applyFill="1" applyBorder="1" applyAlignment="1">
      <alignment vertical="center" wrapText="1"/>
    </xf>
    <xf numFmtId="0" fontId="36" fillId="2" borderId="11" xfId="0" applyFont="1" applyFill="1" applyBorder="1" applyAlignment="1">
      <alignment horizontal="justify" vertical="center" wrapText="1"/>
    </xf>
    <xf numFmtId="9" fontId="36" fillId="0" borderId="5" xfId="0" applyNumberFormat="1" applyFont="1" applyBorder="1" applyAlignment="1">
      <alignment horizontal="center" vertical="center"/>
    </xf>
    <xf numFmtId="1" fontId="36" fillId="2" borderId="2" xfId="0" applyNumberFormat="1" applyFont="1" applyFill="1" applyBorder="1" applyAlignment="1">
      <alignment horizontal="center" vertical="center" wrapText="1"/>
    </xf>
    <xf numFmtId="37" fontId="36" fillId="0" borderId="2" xfId="53" applyNumberFormat="1" applyFont="1" applyBorder="1" applyAlignment="1">
      <alignment horizontal="center" vertical="center"/>
    </xf>
    <xf numFmtId="37" fontId="36" fillId="2" borderId="8" xfId="53" applyNumberFormat="1" applyFont="1" applyFill="1" applyBorder="1" applyAlignment="1">
      <alignment horizontal="center" vertical="center"/>
    </xf>
    <xf numFmtId="37" fontId="36" fillId="0" borderId="2" xfId="53" applyNumberFormat="1" applyFont="1" applyBorder="1" applyAlignment="1">
      <alignment horizontal="left" vertical="center" indent="2"/>
    </xf>
    <xf numFmtId="37" fontId="36" fillId="2" borderId="2" xfId="53" applyNumberFormat="1" applyFont="1" applyFill="1" applyBorder="1" applyAlignment="1">
      <alignment horizontal="left" vertical="center" indent="2"/>
    </xf>
    <xf numFmtId="37" fontId="36" fillId="2" borderId="2" xfId="53" applyNumberFormat="1" applyFont="1" applyFill="1" applyBorder="1" applyAlignment="1">
      <alignment horizontal="center" vertical="center"/>
    </xf>
    <xf numFmtId="9" fontId="36" fillId="0" borderId="3" xfId="0" applyNumberFormat="1" applyFont="1" applyBorder="1" applyAlignment="1">
      <alignment horizontal="center" vertical="center" wrapText="1"/>
    </xf>
    <xf numFmtId="37" fontId="41" fillId="0" borderId="37" xfId="62889" applyNumberFormat="1" applyFont="1" applyBorder="1" applyAlignment="1">
      <alignment horizontal="center" vertical="center"/>
    </xf>
    <xf numFmtId="37" fontId="36" fillId="2" borderId="37" xfId="53" applyNumberFormat="1" applyFont="1" applyFill="1" applyBorder="1" applyAlignment="1">
      <alignment horizontal="center" vertical="center"/>
    </xf>
    <xf numFmtId="37" fontId="36" fillId="0" borderId="8" xfId="53" applyNumberFormat="1" applyFont="1" applyBorder="1" applyAlignment="1">
      <alignment horizontal="center" vertical="center"/>
    </xf>
    <xf numFmtId="1" fontId="36" fillId="2" borderId="2" xfId="54" applyNumberFormat="1" applyFont="1" applyFill="1" applyBorder="1" applyAlignment="1">
      <alignment horizontal="center" vertical="center" wrapText="1"/>
    </xf>
    <xf numFmtId="37" fontId="36" fillId="2" borderId="1" xfId="53" applyNumberFormat="1" applyFont="1" applyFill="1" applyBorder="1" applyAlignment="1">
      <alignment horizontal="center" vertical="center"/>
    </xf>
    <xf numFmtId="37" fontId="36" fillId="2" borderId="4" xfId="53" applyNumberFormat="1" applyFont="1" applyFill="1" applyBorder="1" applyAlignment="1">
      <alignment horizontal="center" vertical="center"/>
    </xf>
    <xf numFmtId="10" fontId="36" fillId="0" borderId="4" xfId="54" applyNumberFormat="1" applyFont="1" applyBorder="1" applyAlignment="1">
      <alignment horizontal="center" vertical="center"/>
    </xf>
    <xf numFmtId="0" fontId="36" fillId="0" borderId="0" xfId="0" applyFont="1" applyAlignment="1">
      <alignment horizontal="center" vertical="center"/>
    </xf>
    <xf numFmtId="0" fontId="36" fillId="2" borderId="2" xfId="0" applyFont="1" applyFill="1" applyBorder="1" applyAlignment="1">
      <alignment horizontal="justify" vertical="top" wrapText="1"/>
    </xf>
    <xf numFmtId="37" fontId="36" fillId="0" borderId="1" xfId="53" applyNumberFormat="1" applyFont="1" applyBorder="1" applyAlignment="1">
      <alignment horizontal="center" vertical="center"/>
    </xf>
    <xf numFmtId="0" fontId="36" fillId="0" borderId="1" xfId="0" applyFont="1" applyBorder="1" applyAlignment="1">
      <alignment horizontal="justify" vertical="center" wrapText="1"/>
    </xf>
    <xf numFmtId="173" fontId="36" fillId="0" borderId="1" xfId="53" applyNumberFormat="1" applyFont="1" applyBorder="1" applyAlignment="1">
      <alignment vertical="center" wrapText="1"/>
    </xf>
    <xf numFmtId="37" fontId="36" fillId="2" borderId="10" xfId="53" applyNumberFormat="1" applyFont="1" applyFill="1" applyBorder="1" applyAlignment="1">
      <alignment horizontal="center" vertical="center"/>
    </xf>
    <xf numFmtId="173" fontId="36" fillId="2" borderId="2" xfId="53" applyNumberFormat="1" applyFont="1" applyFill="1" applyBorder="1" applyAlignment="1">
      <alignment horizontal="center" vertical="center" wrapText="1"/>
    </xf>
    <xf numFmtId="0" fontId="36" fillId="2" borderId="2" xfId="53" applyNumberFormat="1" applyFont="1" applyFill="1" applyBorder="1" applyAlignment="1">
      <alignment horizontal="center" vertical="center" wrapText="1"/>
    </xf>
    <xf numFmtId="0" fontId="36" fillId="0" borderId="4" xfId="0" applyFont="1" applyBorder="1" applyAlignment="1">
      <alignment horizontal="center" vertical="center"/>
    </xf>
    <xf numFmtId="10" fontId="36" fillId="2" borderId="4" xfId="54" applyNumberFormat="1" applyFont="1" applyFill="1" applyBorder="1" applyAlignment="1">
      <alignment horizontal="center" vertical="center"/>
    </xf>
    <xf numFmtId="10" fontId="36" fillId="2" borderId="2" xfId="54" applyNumberFormat="1" applyFont="1" applyFill="1" applyBorder="1" applyAlignment="1">
      <alignment horizontal="center" vertical="center"/>
    </xf>
    <xf numFmtId="0" fontId="36" fillId="0" borderId="1" xfId="0" applyFont="1" applyBorder="1" applyAlignment="1">
      <alignment horizontal="justify" vertical="center"/>
    </xf>
    <xf numFmtId="0" fontId="36" fillId="2" borderId="1" xfId="0" applyFont="1" applyFill="1" applyBorder="1" applyAlignment="1">
      <alignment horizontal="justify" vertical="center"/>
    </xf>
    <xf numFmtId="43" fontId="36" fillId="0" borderId="4" xfId="53" applyFont="1" applyBorder="1" applyAlignment="1">
      <alignment horizontal="right" vertical="center"/>
    </xf>
    <xf numFmtId="0" fontId="36" fillId="0" borderId="10" xfId="0" applyFont="1" applyBorder="1" applyAlignment="1">
      <alignment horizontal="center" vertical="center" wrapText="1"/>
    </xf>
    <xf numFmtId="0" fontId="37" fillId="4" borderId="7" xfId="0" applyFont="1" applyFill="1" applyBorder="1" applyAlignment="1">
      <alignment horizontal="center" vertical="center"/>
    </xf>
    <xf numFmtId="9" fontId="36" fillId="0" borderId="8" xfId="0" applyNumberFormat="1" applyFont="1" applyBorder="1" applyAlignment="1">
      <alignment horizontal="center" vertical="center" wrapText="1"/>
    </xf>
    <xf numFmtId="10" fontId="36" fillId="2" borderId="10" xfId="54" applyNumberFormat="1" applyFont="1" applyFill="1" applyBorder="1" applyAlignment="1">
      <alignment horizontal="center" vertical="center"/>
    </xf>
    <xf numFmtId="43" fontId="41" fillId="0" borderId="1" xfId="53" applyFont="1" applyBorder="1" applyAlignment="1">
      <alignment horizontal="right" vertical="center" wrapText="1"/>
    </xf>
    <xf numFmtId="9" fontId="36" fillId="2" borderId="8" xfId="0" applyNumberFormat="1" applyFont="1" applyFill="1" applyBorder="1" applyAlignment="1">
      <alignment horizontal="center" vertical="center" wrapText="1"/>
    </xf>
    <xf numFmtId="43" fontId="36" fillId="2" borderId="2" xfId="59491" applyFont="1" applyFill="1" applyBorder="1" applyAlignment="1">
      <alignment horizontal="justify" vertical="center"/>
    </xf>
    <xf numFmtId="1" fontId="37" fillId="4" borderId="2" xfId="0" applyNumberFormat="1" applyFont="1" applyFill="1" applyBorder="1" applyAlignment="1">
      <alignment horizontal="left" vertical="center" wrapText="1"/>
    </xf>
    <xf numFmtId="2" fontId="37" fillId="4" borderId="8" xfId="0" applyNumberFormat="1" applyFont="1" applyFill="1" applyBorder="1" applyAlignment="1">
      <alignment horizontal="left" vertical="center" wrapText="1"/>
    </xf>
    <xf numFmtId="10" fontId="36" fillId="2" borderId="8" xfId="53" applyNumberFormat="1" applyFont="1" applyFill="1" applyBorder="1" applyAlignment="1">
      <alignment horizontal="center" vertical="center"/>
    </xf>
    <xf numFmtId="1" fontId="36" fillId="2" borderId="2" xfId="54" applyNumberFormat="1" applyFont="1" applyFill="1" applyBorder="1" applyAlignment="1">
      <alignment horizontal="justify" vertical="center" wrapText="1"/>
    </xf>
    <xf numFmtId="43" fontId="35" fillId="0" borderId="1" xfId="53" applyFont="1" applyBorder="1" applyAlignment="1">
      <alignment horizontal="right" vertical="center" wrapText="1"/>
    </xf>
    <xf numFmtId="9" fontId="36" fillId="2" borderId="2" xfId="54" applyFont="1" applyFill="1" applyBorder="1" applyAlignment="1">
      <alignment horizontal="justify" vertical="center" wrapText="1"/>
    </xf>
    <xf numFmtId="9" fontId="36" fillId="2" borderId="2" xfId="59492" applyFont="1" applyFill="1" applyBorder="1" applyAlignment="1">
      <alignment horizontal="center" vertical="center" wrapText="1"/>
    </xf>
    <xf numFmtId="184" fontId="41" fillId="0" borderId="2" xfId="59496" applyNumberFormat="1" applyFont="1" applyBorder="1" applyAlignment="1">
      <alignment horizontal="center" vertical="center" wrapText="1"/>
    </xf>
    <xf numFmtId="10" fontId="36" fillId="2" borderId="2" xfId="0" applyNumberFormat="1" applyFont="1" applyFill="1" applyBorder="1" applyAlignment="1">
      <alignment horizontal="center" vertical="center"/>
    </xf>
    <xf numFmtId="10" fontId="36" fillId="0" borderId="7" xfId="0" applyNumberFormat="1" applyFont="1" applyBorder="1" applyAlignment="1">
      <alignment horizontal="center" vertical="center"/>
    </xf>
    <xf numFmtId="9" fontId="36" fillId="0" borderId="7" xfId="0" applyNumberFormat="1" applyFont="1" applyBorder="1" applyAlignment="1">
      <alignment horizontal="center" vertical="center"/>
    </xf>
    <xf numFmtId="1" fontId="36" fillId="0" borderId="2" xfId="0" applyNumberFormat="1" applyFont="1" applyBorder="1" applyAlignment="1">
      <alignment horizontal="center" vertical="center" wrapText="1"/>
    </xf>
    <xf numFmtId="43" fontId="44" fillId="15" borderId="2" xfId="53" applyFont="1" applyFill="1" applyBorder="1" applyAlignment="1">
      <alignment horizontal="center" vertical="center" wrapText="1"/>
    </xf>
    <xf numFmtId="43" fontId="36" fillId="0" borderId="2" xfId="53" applyFont="1" applyBorder="1" applyAlignment="1">
      <alignment horizontal="justify" vertical="center"/>
    </xf>
    <xf numFmtId="9" fontId="36" fillId="2" borderId="3" xfId="0" applyNumberFormat="1" applyFont="1" applyFill="1" applyBorder="1" applyAlignment="1">
      <alignment horizontal="center" vertical="center"/>
    </xf>
    <xf numFmtId="0" fontId="36" fillId="2" borderId="4" xfId="0" applyFont="1" applyFill="1" applyBorder="1" applyAlignment="1">
      <alignment horizontal="center" vertical="center"/>
    </xf>
    <xf numFmtId="0" fontId="36" fillId="2" borderId="8" xfId="0" applyFont="1" applyFill="1" applyBorder="1" applyAlignment="1">
      <alignment vertical="center" wrapText="1"/>
    </xf>
    <xf numFmtId="43" fontId="41" fillId="0" borderId="1" xfId="53" applyFont="1" applyBorder="1" applyAlignment="1">
      <alignment horizontal="center" vertical="center" wrapText="1"/>
    </xf>
    <xf numFmtId="0" fontId="36" fillId="2" borderId="4" xfId="0" applyFont="1" applyFill="1" applyBorder="1" applyAlignment="1">
      <alignment vertical="center" wrapText="1"/>
    </xf>
    <xf numFmtId="1" fontId="36" fillId="0" borderId="3" xfId="0" applyNumberFormat="1" applyFont="1" applyBorder="1" applyAlignment="1">
      <alignment horizontal="center" vertical="center"/>
    </xf>
    <xf numFmtId="1" fontId="36" fillId="2" borderId="3" xfId="0" applyNumberFormat="1" applyFont="1" applyFill="1" applyBorder="1" applyAlignment="1">
      <alignment horizontal="center" vertical="center"/>
    </xf>
    <xf numFmtId="10" fontId="36" fillId="0" borderId="2" xfId="54" applyNumberFormat="1" applyFont="1" applyBorder="1" applyAlignment="1">
      <alignment horizontal="center" vertical="center"/>
    </xf>
    <xf numFmtId="10" fontId="37" fillId="6" borderId="9" xfId="0" applyNumberFormat="1" applyFont="1" applyFill="1" applyBorder="1" applyAlignment="1">
      <alignment horizontal="center" vertical="center"/>
    </xf>
    <xf numFmtId="173" fontId="36" fillId="0" borderId="2" xfId="59498" applyNumberFormat="1" applyFont="1" applyBorder="1" applyAlignment="1">
      <alignment horizontal="center" vertical="center"/>
    </xf>
    <xf numFmtId="0" fontId="36" fillId="2" borderId="3" xfId="0" applyFont="1" applyFill="1" applyBorder="1" applyAlignment="1">
      <alignment horizontal="justify" vertical="center"/>
    </xf>
    <xf numFmtId="10" fontId="36" fillId="2" borderId="3" xfId="54" applyNumberFormat="1" applyFont="1" applyFill="1" applyBorder="1" applyAlignment="1">
      <alignment horizontal="center" vertical="center" wrapText="1"/>
    </xf>
    <xf numFmtId="0" fontId="36" fillId="2" borderId="2" xfId="53" applyNumberFormat="1" applyFont="1" applyFill="1" applyBorder="1" applyAlignment="1">
      <alignment horizontal="center" vertical="center"/>
    </xf>
    <xf numFmtId="10" fontId="36" fillId="2" borderId="1" xfId="54" applyNumberFormat="1" applyFont="1" applyFill="1" applyBorder="1" applyAlignment="1">
      <alignment horizontal="center" vertical="center" wrapText="1"/>
    </xf>
    <xf numFmtId="1" fontId="36" fillId="2" borderId="4" xfId="0" applyNumberFormat="1" applyFont="1" applyFill="1" applyBorder="1" applyAlignment="1">
      <alignment horizontal="center" vertical="center"/>
    </xf>
    <xf numFmtId="10" fontId="36" fillId="2" borderId="3" xfId="0" applyNumberFormat="1" applyFont="1" applyFill="1" applyBorder="1" applyAlignment="1">
      <alignment horizontal="center" vertical="center"/>
    </xf>
    <xf numFmtId="10" fontId="36" fillId="2" borderId="1" xfId="0" applyNumberFormat="1" applyFont="1" applyFill="1" applyBorder="1" applyAlignment="1">
      <alignment horizontal="center" vertical="center"/>
    </xf>
    <xf numFmtId="9" fontId="36" fillId="2" borderId="2" xfId="0" applyNumberFormat="1" applyFont="1" applyFill="1" applyBorder="1" applyAlignment="1">
      <alignment horizontal="justify" vertical="center"/>
    </xf>
    <xf numFmtId="0" fontId="37" fillId="6" borderId="2" xfId="0" applyFont="1" applyFill="1" applyBorder="1" applyAlignment="1">
      <alignment vertical="center"/>
    </xf>
    <xf numFmtId="0" fontId="41" fillId="0" borderId="37" xfId="62889" applyNumberFormat="1" applyFont="1" applyBorder="1" applyAlignment="1">
      <alignment horizontal="center" vertical="center"/>
    </xf>
    <xf numFmtId="43" fontId="4" fillId="0" borderId="1" xfId="53" applyFont="1" applyBorder="1" applyAlignment="1">
      <alignment horizontal="right" vertical="center" wrapText="1"/>
    </xf>
    <xf numFmtId="3" fontId="41" fillId="2" borderId="2" xfId="0" applyNumberFormat="1" applyFont="1" applyFill="1" applyBorder="1" applyAlignment="1">
      <alignment horizontal="right" vertical="center"/>
    </xf>
    <xf numFmtId="4" fontId="35" fillId="2" borderId="2" xfId="0" applyNumberFormat="1" applyFont="1" applyFill="1" applyBorder="1" applyAlignment="1">
      <alignment horizontal="right" vertical="center"/>
    </xf>
    <xf numFmtId="165" fontId="37" fillId="2" borderId="2" xfId="62889" applyFont="1" applyFill="1" applyBorder="1" applyAlignment="1">
      <alignment horizontal="center" vertical="center"/>
    </xf>
    <xf numFmtId="173" fontId="41" fillId="0" borderId="1" xfId="59495" applyNumberFormat="1" applyFont="1" applyBorder="1" applyAlignment="1">
      <alignment horizontal="right" vertical="center" wrapText="1"/>
    </xf>
    <xf numFmtId="43" fontId="47" fillId="0" borderId="2" xfId="53" applyFont="1" applyBorder="1" applyAlignment="1">
      <alignment horizontal="right" vertical="center"/>
    </xf>
    <xf numFmtId="0" fontId="37" fillId="10" borderId="2" xfId="0" applyFont="1" applyFill="1" applyBorder="1"/>
    <xf numFmtId="0" fontId="37" fillId="10" borderId="2" xfId="0" applyFont="1" applyFill="1" applyBorder="1" applyAlignment="1">
      <alignment horizontal="center" vertical="center"/>
    </xf>
    <xf numFmtId="0" fontId="37" fillId="10" borderId="2" xfId="0" applyFont="1" applyFill="1" applyBorder="1" applyAlignment="1">
      <alignment horizontal="center" vertical="center" wrapText="1"/>
    </xf>
    <xf numFmtId="0" fontId="37" fillId="0" borderId="0" xfId="0" applyFont="1"/>
    <xf numFmtId="0" fontId="36" fillId="2" borderId="0" xfId="0" applyFont="1" applyFill="1" applyAlignment="1">
      <alignment horizontal="center" vertical="center" wrapText="1"/>
    </xf>
    <xf numFmtId="0" fontId="42" fillId="2" borderId="0" xfId="0" applyFont="1" applyFill="1" applyAlignment="1">
      <alignment horizontal="center" vertical="center"/>
    </xf>
    <xf numFmtId="165" fontId="37" fillId="2" borderId="0" xfId="62889" applyFont="1" applyFill="1" applyAlignment="1">
      <alignment horizontal="center" vertical="center"/>
    </xf>
    <xf numFmtId="10" fontId="36" fillId="0" borderId="0" xfId="0" applyNumberFormat="1" applyFont="1" applyAlignment="1">
      <alignment horizontal="center" vertical="center"/>
    </xf>
    <xf numFmtId="3" fontId="36" fillId="0" borderId="0" xfId="0" applyNumberFormat="1" applyFont="1" applyAlignment="1">
      <alignment horizontal="right" vertical="center"/>
    </xf>
    <xf numFmtId="4" fontId="36" fillId="0" borderId="0" xfId="0" applyNumberFormat="1" applyFont="1" applyAlignment="1">
      <alignment horizontal="right" vertical="center"/>
    </xf>
    <xf numFmtId="3" fontId="36" fillId="0" borderId="0" xfId="0" applyNumberFormat="1" applyFont="1" applyAlignment="1">
      <alignment horizontal="center" vertical="center"/>
    </xf>
    <xf numFmtId="4" fontId="36" fillId="0" borderId="0" xfId="53" applyNumberFormat="1" applyFont="1" applyAlignment="1">
      <alignment horizontal="right" vertical="center"/>
    </xf>
    <xf numFmtId="173" fontId="36" fillId="2" borderId="0" xfId="53" applyNumberFormat="1" applyFont="1" applyFill="1" applyAlignment="1">
      <alignment horizontal="right" vertical="center"/>
    </xf>
    <xf numFmtId="0" fontId="36" fillId="2" borderId="0" xfId="0" applyFont="1" applyFill="1" applyAlignment="1">
      <alignment horizontal="justify"/>
    </xf>
    <xf numFmtId="0" fontId="36" fillId="2" borderId="0" xfId="0" applyFont="1" applyFill="1" applyAlignment="1">
      <alignment horizontal="center" wrapText="1"/>
    </xf>
    <xf numFmtId="0" fontId="36" fillId="2" borderId="0" xfId="0" applyFont="1" applyFill="1" applyAlignment="1">
      <alignment horizontal="center"/>
    </xf>
    <xf numFmtId="43" fontId="37" fillId="6" borderId="8" xfId="53" applyFont="1" applyFill="1" applyBorder="1" applyAlignment="1">
      <alignment vertical="center" wrapText="1"/>
    </xf>
    <xf numFmtId="43" fontId="37" fillId="6" borderId="8" xfId="53" applyFont="1" applyFill="1" applyBorder="1" applyAlignment="1">
      <alignment vertical="center"/>
    </xf>
    <xf numFmtId="43" fontId="37" fillId="2" borderId="8" xfId="53" applyFont="1" applyFill="1" applyBorder="1" applyAlignment="1">
      <alignment horizontal="right" vertical="center"/>
    </xf>
    <xf numFmtId="43" fontId="37" fillId="6" borderId="2" xfId="0" applyNumberFormat="1" applyFont="1" applyFill="1" applyBorder="1" applyAlignment="1">
      <alignment vertical="center" wrapText="1"/>
    </xf>
    <xf numFmtId="182" fontId="46" fillId="6" borderId="2" xfId="62889" applyNumberFormat="1" applyFont="1" applyFill="1" applyBorder="1" applyAlignment="1">
      <alignment vertical="center"/>
    </xf>
    <xf numFmtId="172" fontId="46" fillId="4" borderId="2" xfId="0" applyNumberFormat="1" applyFont="1" applyFill="1" applyBorder="1" applyAlignment="1">
      <alignment vertical="center"/>
    </xf>
    <xf numFmtId="43" fontId="43" fillId="0" borderId="8" xfId="0" applyNumberFormat="1" applyFont="1" applyBorder="1" applyAlignment="1">
      <alignment vertical="center"/>
    </xf>
    <xf numFmtId="43" fontId="36" fillId="0" borderId="8" xfId="59491" applyFont="1" applyBorder="1" applyAlignment="1">
      <alignment horizontal="justify" vertical="center"/>
    </xf>
    <xf numFmtId="43" fontId="36" fillId="2" borderId="8" xfId="59491" applyFont="1" applyFill="1" applyBorder="1" applyAlignment="1">
      <alignment horizontal="justify" vertical="center"/>
    </xf>
    <xf numFmtId="43" fontId="36" fillId="0" borderId="8" xfId="59498" applyNumberFormat="1" applyFont="1" applyBorder="1" applyAlignment="1">
      <alignment horizontal="right" vertical="center" wrapText="1"/>
    </xf>
    <xf numFmtId="43" fontId="36" fillId="0" borderId="8" xfId="59498" applyNumberFormat="1" applyFont="1" applyBorder="1" applyAlignment="1">
      <alignment vertical="center"/>
    </xf>
    <xf numFmtId="43" fontId="36" fillId="0" borderId="8" xfId="59498" applyNumberFormat="1" applyFont="1" applyBorder="1" applyAlignment="1">
      <alignment horizontal="center" vertical="center"/>
    </xf>
    <xf numFmtId="43" fontId="36" fillId="2" borderId="8" xfId="59498" applyNumberFormat="1" applyFont="1" applyFill="1" applyBorder="1" applyAlignment="1">
      <alignment horizontal="center" vertical="center"/>
    </xf>
    <xf numFmtId="0" fontId="37" fillId="14" borderId="38" xfId="0" applyFont="1" applyFill="1" applyBorder="1" applyAlignment="1">
      <alignment horizontal="center"/>
    </xf>
    <xf numFmtId="43" fontId="49" fillId="0" borderId="1" xfId="53" applyFont="1" applyBorder="1" applyAlignment="1">
      <alignment horizontal="right" vertical="center" wrapText="1"/>
    </xf>
    <xf numFmtId="167" fontId="49" fillId="0" borderId="51" xfId="59499" applyFont="1" applyFill="1" applyBorder="1" applyAlignment="1" applyProtection="1">
      <alignment horizontal="center" vertical="center" wrapText="1"/>
    </xf>
    <xf numFmtId="0" fontId="36" fillId="0" borderId="0" xfId="0" applyFont="1" applyBorder="1" applyAlignment="1">
      <alignment horizontal="center" vertical="center"/>
    </xf>
    <xf numFmtId="0" fontId="36" fillId="0" borderId="2" xfId="0" applyFont="1" applyFill="1" applyBorder="1" applyAlignment="1">
      <alignment horizontal="center" vertical="center"/>
    </xf>
    <xf numFmtId="0" fontId="37" fillId="6" borderId="7" xfId="0" applyFont="1" applyFill="1" applyBorder="1" applyAlignment="1">
      <alignment horizontal="center" vertical="center" wrapText="1"/>
    </xf>
    <xf numFmtId="0" fontId="37" fillId="5" borderId="7" xfId="0" applyFont="1" applyFill="1" applyBorder="1" applyAlignment="1">
      <alignment horizontal="center" vertical="center"/>
    </xf>
    <xf numFmtId="0" fontId="37" fillId="6" borderId="7" xfId="0" applyFont="1" applyFill="1" applyBorder="1" applyAlignment="1">
      <alignment horizontal="center" vertical="center"/>
    </xf>
    <xf numFmtId="0" fontId="36" fillId="6" borderId="6" xfId="0" applyFont="1" applyFill="1" applyBorder="1" applyAlignment="1">
      <alignment horizontal="center" vertical="center" wrapText="1"/>
    </xf>
    <xf numFmtId="43" fontId="36" fillId="0" borderId="8" xfId="53" applyFont="1" applyFill="1" applyBorder="1" applyAlignment="1">
      <alignment horizontal="right" vertical="center"/>
    </xf>
    <xf numFmtId="3" fontId="36" fillId="0" borderId="8" xfId="0" applyNumberFormat="1" applyFont="1" applyFill="1" applyBorder="1" applyAlignment="1">
      <alignment horizontal="center" vertical="center" wrapText="1"/>
    </xf>
    <xf numFmtId="3" fontId="36" fillId="0" borderId="2" xfId="0" applyNumberFormat="1" applyFont="1" applyFill="1" applyBorder="1" applyAlignment="1">
      <alignment horizontal="center" vertical="center"/>
    </xf>
    <xf numFmtId="3" fontId="36" fillId="0" borderId="8" xfId="0" applyNumberFormat="1" applyFont="1" applyFill="1" applyBorder="1" applyAlignment="1">
      <alignment horizontal="center" vertical="center"/>
    </xf>
    <xf numFmtId="3" fontId="36" fillId="0" borderId="2" xfId="0" applyNumberFormat="1" applyFont="1" applyFill="1" applyBorder="1" applyAlignment="1">
      <alignment horizontal="center" vertical="center" wrapText="1"/>
    </xf>
    <xf numFmtId="0" fontId="36" fillId="0" borderId="2" xfId="0" applyFont="1" applyFill="1" applyBorder="1" applyAlignment="1">
      <alignment horizontal="center" vertical="center" wrapText="1"/>
    </xf>
    <xf numFmtId="3" fontId="36" fillId="0" borderId="7" xfId="0" applyNumberFormat="1" applyFont="1" applyFill="1" applyBorder="1" applyAlignment="1">
      <alignment horizontal="center" vertical="center"/>
    </xf>
    <xf numFmtId="0" fontId="36" fillId="0" borderId="7" xfId="0" applyFont="1" applyFill="1" applyBorder="1" applyAlignment="1">
      <alignment horizontal="center" vertical="center" wrapText="1"/>
    </xf>
    <xf numFmtId="3" fontId="36" fillId="0" borderId="3" xfId="0" applyNumberFormat="1" applyFont="1" applyFill="1" applyBorder="1" applyAlignment="1">
      <alignment horizontal="center" vertical="center" wrapText="1"/>
    </xf>
    <xf numFmtId="3" fontId="36" fillId="0" borderId="3" xfId="0" applyNumberFormat="1" applyFont="1" applyFill="1" applyBorder="1" applyAlignment="1">
      <alignment horizontal="center" vertical="center"/>
    </xf>
    <xf numFmtId="43" fontId="36" fillId="0" borderId="8" xfId="59491" applyFont="1" applyFill="1" applyBorder="1" applyAlignment="1">
      <alignment horizontal="justify" vertical="center"/>
    </xf>
    <xf numFmtId="37" fontId="36" fillId="0" borderId="2" xfId="53" applyNumberFormat="1" applyFont="1" applyFill="1" applyBorder="1" applyAlignment="1">
      <alignment horizontal="center" vertical="center"/>
    </xf>
    <xf numFmtId="37" fontId="36" fillId="0" borderId="4" xfId="53" applyNumberFormat="1" applyFont="1" applyFill="1" applyBorder="1" applyAlignment="1">
      <alignment horizontal="center" vertical="center"/>
    </xf>
    <xf numFmtId="1" fontId="36" fillId="0" borderId="2" xfId="0" applyNumberFormat="1" applyFont="1" applyFill="1" applyBorder="1" applyAlignment="1">
      <alignment horizontal="center" vertical="center"/>
    </xf>
    <xf numFmtId="37" fontId="36" fillId="0" borderId="8" xfId="53" applyNumberFormat="1" applyFont="1" applyFill="1" applyBorder="1" applyAlignment="1">
      <alignment horizontal="center" vertical="center"/>
    </xf>
    <xf numFmtId="0" fontId="36" fillId="0" borderId="3" xfId="0" applyFont="1" applyFill="1" applyBorder="1" applyAlignment="1">
      <alignment vertical="center"/>
    </xf>
    <xf numFmtId="0" fontId="36" fillId="0" borderId="4" xfId="0" applyFont="1" applyFill="1" applyBorder="1" applyAlignment="1">
      <alignment horizontal="center" vertical="center"/>
    </xf>
    <xf numFmtId="0" fontId="36" fillId="0" borderId="4" xfId="0" applyFont="1" applyFill="1" applyBorder="1" applyAlignment="1">
      <alignment vertical="center"/>
    </xf>
    <xf numFmtId="43" fontId="36" fillId="0" borderId="2" xfId="53" applyFont="1" applyFill="1" applyBorder="1" applyAlignment="1">
      <alignment horizontal="right" vertical="center"/>
    </xf>
    <xf numFmtId="43" fontId="36" fillId="0" borderId="8" xfId="53" applyFont="1" applyFill="1" applyBorder="1" applyAlignment="1">
      <alignment horizontal="right" vertical="center" wrapText="1"/>
    </xf>
    <xf numFmtId="43" fontId="36" fillId="0" borderId="8" xfId="53" applyFont="1" applyFill="1" applyBorder="1" applyAlignment="1">
      <alignment horizontal="center" vertical="center"/>
    </xf>
    <xf numFmtId="0" fontId="36" fillId="0" borderId="0" xfId="0" applyFont="1" applyFill="1"/>
    <xf numFmtId="0" fontId="36" fillId="0" borderId="10" xfId="0" applyFont="1" applyFill="1" applyBorder="1" applyAlignment="1">
      <alignment horizontal="center" vertical="center"/>
    </xf>
    <xf numFmtId="0" fontId="36" fillId="0" borderId="10" xfId="0" applyFont="1" applyFill="1" applyBorder="1" applyAlignment="1">
      <alignment vertical="center"/>
    </xf>
    <xf numFmtId="0" fontId="36" fillId="0" borderId="7" xfId="0" applyFont="1" applyFill="1" applyBorder="1" applyAlignment="1">
      <alignment horizontal="center" vertical="center"/>
    </xf>
    <xf numFmtId="0" fontId="36" fillId="0" borderId="1" xfId="0" applyFont="1" applyFill="1" applyBorder="1" applyAlignment="1">
      <alignment horizontal="center" vertical="center"/>
    </xf>
    <xf numFmtId="3" fontId="39" fillId="7" borderId="4" xfId="0" applyNumberFormat="1" applyFont="1" applyFill="1" applyBorder="1" applyAlignment="1">
      <alignment horizontal="center" vertical="center" wrapText="1"/>
    </xf>
    <xf numFmtId="3" fontId="39" fillId="7" borderId="11" xfId="0" applyNumberFormat="1" applyFont="1" applyFill="1" applyBorder="1" applyAlignment="1">
      <alignment horizontal="center" vertical="center" wrapText="1"/>
    </xf>
    <xf numFmtId="0" fontId="39" fillId="3" borderId="8" xfId="0" applyFont="1" applyFill="1" applyBorder="1" applyAlignment="1">
      <alignment horizontal="center" vertical="center" wrapText="1"/>
    </xf>
    <xf numFmtId="3" fontId="39" fillId="10" borderId="11" xfId="0" applyNumberFormat="1" applyFont="1" applyFill="1" applyBorder="1" applyAlignment="1">
      <alignment horizontal="center" vertical="center" wrapText="1"/>
    </xf>
    <xf numFmtId="3" fontId="39" fillId="10" borderId="7" xfId="53" applyNumberFormat="1" applyFont="1" applyFill="1" applyBorder="1" applyAlignment="1">
      <alignment horizontal="center" vertical="center"/>
    </xf>
    <xf numFmtId="0" fontId="36" fillId="2" borderId="37" xfId="0" applyFont="1" applyFill="1" applyBorder="1" applyAlignment="1">
      <alignment horizontal="justify" vertical="center" wrapText="1"/>
    </xf>
    <xf numFmtId="0" fontId="36" fillId="2" borderId="1" xfId="0" applyFont="1" applyFill="1" applyBorder="1" applyAlignment="1">
      <alignment horizontal="justify" vertical="center" wrapText="1"/>
    </xf>
    <xf numFmtId="0" fontId="39" fillId="3" borderId="2" xfId="0" applyFont="1" applyFill="1" applyBorder="1" applyAlignment="1">
      <alignment horizontal="center" vertical="center" wrapText="1"/>
    </xf>
    <xf numFmtId="0" fontId="36" fillId="2" borderId="3" xfId="0" applyFont="1" applyFill="1" applyBorder="1" applyAlignment="1">
      <alignment horizontal="justify" vertical="center" wrapText="1"/>
    </xf>
    <xf numFmtId="0" fontId="36" fillId="0" borderId="1" xfId="0" applyFont="1" applyBorder="1" applyAlignment="1">
      <alignment horizontal="center" vertical="center" wrapText="1"/>
    </xf>
    <xf numFmtId="0" fontId="36" fillId="2" borderId="1" xfId="0" applyFont="1" applyFill="1" applyBorder="1" applyAlignment="1">
      <alignment horizontal="center" vertical="center" wrapText="1"/>
    </xf>
    <xf numFmtId="9" fontId="36" fillId="0" borderId="1" xfId="0" applyNumberFormat="1" applyFont="1" applyBorder="1" applyAlignment="1">
      <alignment horizontal="center" vertical="center" wrapText="1"/>
    </xf>
    <xf numFmtId="0" fontId="36" fillId="2" borderId="37" xfId="0" applyFont="1" applyFill="1" applyBorder="1" applyAlignment="1">
      <alignment horizontal="center" vertical="center" wrapText="1"/>
    </xf>
    <xf numFmtId="0" fontId="36" fillId="0" borderId="2" xfId="0" applyFont="1" applyFill="1" applyBorder="1" applyAlignment="1">
      <alignment horizontal="justify" vertical="center" wrapText="1"/>
    </xf>
    <xf numFmtId="0" fontId="36" fillId="0" borderId="2" xfId="0" applyFont="1" applyFill="1" applyBorder="1" applyAlignment="1">
      <alignment horizontal="justify" vertical="center"/>
    </xf>
    <xf numFmtId="0" fontId="36" fillId="0" borderId="2" xfId="0" applyFont="1" applyFill="1" applyBorder="1" applyAlignment="1">
      <alignment vertical="center" wrapText="1"/>
    </xf>
    <xf numFmtId="0" fontId="36" fillId="0" borderId="3" xfId="0" applyFont="1" applyFill="1" applyBorder="1" applyAlignment="1">
      <alignment horizontal="justify" vertical="center" wrapText="1"/>
    </xf>
    <xf numFmtId="0" fontId="47" fillId="0" borderId="2" xfId="0" applyFont="1" applyFill="1" applyBorder="1" applyAlignment="1">
      <alignment horizontal="justify" vertical="center" wrapText="1"/>
    </xf>
    <xf numFmtId="0" fontId="36" fillId="0" borderId="1" xfId="0" applyFont="1" applyFill="1" applyBorder="1" applyAlignment="1">
      <alignment horizontal="justify" vertical="center" wrapText="1"/>
    </xf>
    <xf numFmtId="0" fontId="37" fillId="12" borderId="9" xfId="0" applyFont="1" applyFill="1" applyBorder="1"/>
    <xf numFmtId="0" fontId="37" fillId="12" borderId="7" xfId="0" applyFont="1" applyFill="1" applyBorder="1"/>
    <xf numFmtId="0" fontId="42" fillId="0" borderId="2" xfId="0" applyFont="1" applyFill="1" applyBorder="1" applyAlignment="1">
      <alignment horizontal="center" vertical="center" wrapText="1"/>
    </xf>
    <xf numFmtId="10" fontId="36" fillId="0" borderId="2" xfId="0" applyNumberFormat="1" applyFont="1" applyFill="1" applyBorder="1" applyAlignment="1">
      <alignment horizontal="center" vertical="center" wrapText="1"/>
    </xf>
    <xf numFmtId="10" fontId="36" fillId="0" borderId="8" xfId="0" applyNumberFormat="1" applyFont="1" applyFill="1" applyBorder="1" applyAlignment="1">
      <alignment horizontal="center" vertical="center" wrapText="1"/>
    </xf>
    <xf numFmtId="0" fontId="36" fillId="0" borderId="8" xfId="0" applyFont="1" applyFill="1" applyBorder="1" applyAlignment="1">
      <alignment horizontal="center" vertical="center"/>
    </xf>
    <xf numFmtId="0" fontId="41" fillId="0" borderId="37" xfId="62889" applyNumberFormat="1" applyFont="1" applyFill="1" applyBorder="1" applyAlignment="1">
      <alignment horizontal="center" vertical="center"/>
    </xf>
    <xf numFmtId="0" fontId="36" fillId="0" borderId="8" xfId="0" applyFont="1" applyFill="1" applyBorder="1" applyAlignment="1">
      <alignment horizontal="center" vertical="center" wrapText="1"/>
    </xf>
    <xf numFmtId="175" fontId="36" fillId="0" borderId="2" xfId="0" applyNumberFormat="1" applyFont="1" applyFill="1" applyBorder="1" applyAlignment="1">
      <alignment horizontal="center" vertical="center" wrapText="1"/>
    </xf>
    <xf numFmtId="165" fontId="41" fillId="0" borderId="37" xfId="62889" applyFont="1" applyFill="1" applyBorder="1" applyAlignment="1">
      <alignment horizontal="center" vertical="center"/>
    </xf>
    <xf numFmtId="10" fontId="36" fillId="0" borderId="8" xfId="54" applyNumberFormat="1" applyFont="1" applyFill="1" applyBorder="1" applyAlignment="1">
      <alignment horizontal="center" vertical="center" wrapText="1"/>
    </xf>
    <xf numFmtId="0" fontId="36" fillId="0" borderId="33" xfId="0" applyFont="1" applyFill="1" applyBorder="1" applyAlignment="1">
      <alignment horizontal="center" vertical="center" wrapText="1"/>
    </xf>
    <xf numFmtId="3" fontId="36" fillId="0" borderId="2" xfId="0" applyNumberFormat="1" applyFont="1" applyFill="1" applyBorder="1" applyAlignment="1">
      <alignment horizontal="justify" vertical="center" wrapText="1"/>
    </xf>
    <xf numFmtId="10" fontId="36" fillId="0" borderId="8" xfId="54" applyNumberFormat="1" applyFont="1" applyFill="1" applyBorder="1" applyAlignment="1">
      <alignment horizontal="center" vertical="center"/>
    </xf>
    <xf numFmtId="3" fontId="36" fillId="0" borderId="2" xfId="0" applyNumberFormat="1" applyFont="1" applyFill="1" applyBorder="1" applyAlignment="1">
      <alignment horizontal="justify" vertical="center"/>
    </xf>
    <xf numFmtId="10" fontId="36" fillId="0" borderId="8" xfId="0" applyNumberFormat="1" applyFont="1" applyFill="1" applyBorder="1" applyAlignment="1">
      <alignment horizontal="center" vertical="center"/>
    </xf>
    <xf numFmtId="0" fontId="36" fillId="0" borderId="9" xfId="0" applyFont="1" applyFill="1" applyBorder="1" applyAlignment="1">
      <alignment horizontal="center" vertical="center" wrapText="1"/>
    </xf>
    <xf numFmtId="43" fontId="36" fillId="0" borderId="8" xfId="53" applyFont="1" applyFill="1" applyBorder="1" applyAlignment="1">
      <alignment vertical="center"/>
    </xf>
    <xf numFmtId="3" fontId="41" fillId="0" borderId="37" xfId="62889" applyNumberFormat="1" applyFont="1" applyFill="1" applyBorder="1" applyAlignment="1">
      <alignment horizontal="center" vertical="center"/>
    </xf>
    <xf numFmtId="3" fontId="45" fillId="0" borderId="2" xfId="0" applyNumberFormat="1" applyFont="1" applyFill="1" applyBorder="1" applyAlignment="1">
      <alignment horizontal="center" vertical="center"/>
    </xf>
    <xf numFmtId="0" fontId="36" fillId="0" borderId="3" xfId="0" applyFont="1" applyFill="1" applyBorder="1" applyAlignment="1">
      <alignment horizontal="center" vertical="center" wrapText="1"/>
    </xf>
    <xf numFmtId="37" fontId="41" fillId="0" borderId="37" xfId="62889" applyNumberFormat="1" applyFont="1" applyFill="1" applyBorder="1" applyAlignment="1">
      <alignment horizontal="center" vertical="center"/>
    </xf>
    <xf numFmtId="37" fontId="36" fillId="0" borderId="37" xfId="53" applyNumberFormat="1" applyFont="1" applyFill="1" applyBorder="1" applyAlignment="1">
      <alignment horizontal="center" vertical="center"/>
    </xf>
    <xf numFmtId="0" fontId="36" fillId="0" borderId="37" xfId="0" applyFont="1" applyFill="1" applyBorder="1" applyAlignment="1">
      <alignment horizontal="center" vertical="center" wrapText="1"/>
    </xf>
    <xf numFmtId="0" fontId="41" fillId="0" borderId="2" xfId="62889" applyNumberFormat="1" applyFont="1" applyFill="1" applyBorder="1" applyAlignment="1">
      <alignment horizontal="center" vertical="center"/>
    </xf>
    <xf numFmtId="10" fontId="36" fillId="0" borderId="1" xfId="54" applyNumberFormat="1" applyFont="1" applyFill="1" applyBorder="1" applyAlignment="1">
      <alignment horizontal="center" vertical="center"/>
    </xf>
    <xf numFmtId="0" fontId="36" fillId="0" borderId="1" xfId="0" applyFont="1" applyFill="1" applyBorder="1" applyAlignment="1">
      <alignment horizontal="justify" vertical="center"/>
    </xf>
    <xf numFmtId="0" fontId="36" fillId="0" borderId="4" xfId="0" applyFont="1" applyFill="1" applyBorder="1" applyAlignment="1">
      <alignment horizontal="center" vertical="center" wrapText="1"/>
    </xf>
    <xf numFmtId="165" fontId="41" fillId="0" borderId="3" xfId="62889" applyFont="1" applyFill="1" applyBorder="1" applyAlignment="1">
      <alignment horizontal="center" vertical="center"/>
    </xf>
    <xf numFmtId="183" fontId="41" fillId="0" borderId="37" xfId="62889" applyNumberFormat="1" applyFont="1" applyFill="1" applyBorder="1" applyAlignment="1">
      <alignment horizontal="center" vertical="center"/>
    </xf>
    <xf numFmtId="10" fontId="36" fillId="0" borderId="2" xfId="54" applyNumberFormat="1" applyFont="1" applyFill="1" applyBorder="1" applyAlignment="1">
      <alignment horizontal="center" vertical="center"/>
    </xf>
    <xf numFmtId="10" fontId="36" fillId="0" borderId="4" xfId="54" applyNumberFormat="1" applyFont="1" applyFill="1" applyBorder="1" applyAlignment="1">
      <alignment horizontal="center" vertical="center"/>
    </xf>
    <xf numFmtId="0" fontId="36" fillId="0" borderId="2" xfId="53" applyNumberFormat="1" applyFont="1" applyFill="1" applyBorder="1" applyAlignment="1">
      <alignment horizontal="center" vertical="center"/>
    </xf>
    <xf numFmtId="165" fontId="37" fillId="0" borderId="2" xfId="62889" applyFont="1" applyFill="1" applyBorder="1" applyAlignment="1">
      <alignment horizontal="center" vertical="center"/>
    </xf>
    <xf numFmtId="2" fontId="36" fillId="0" borderId="10" xfId="0" applyNumberFormat="1" applyFont="1" applyFill="1" applyBorder="1" applyAlignment="1">
      <alignment horizontal="center" vertical="center"/>
    </xf>
    <xf numFmtId="2" fontId="36" fillId="0" borderId="2" xfId="0" applyNumberFormat="1" applyFont="1" applyFill="1" applyBorder="1" applyAlignment="1">
      <alignment horizontal="center" vertical="center"/>
    </xf>
    <xf numFmtId="2" fontId="36" fillId="0" borderId="1" xfId="0" applyNumberFormat="1" applyFont="1" applyFill="1" applyBorder="1" applyAlignment="1">
      <alignment horizontal="center" vertical="center"/>
    </xf>
    <xf numFmtId="186" fontId="36" fillId="0" borderId="8" xfId="0" applyNumberFormat="1" applyFont="1" applyFill="1" applyBorder="1" applyAlignment="1">
      <alignment horizontal="center" vertical="center"/>
    </xf>
    <xf numFmtId="0" fontId="37" fillId="2" borderId="35" xfId="0" applyFont="1" applyFill="1" applyBorder="1" applyAlignment="1">
      <alignment horizontal="center"/>
    </xf>
    <xf numFmtId="3" fontId="36" fillId="2" borderId="35" xfId="53" applyNumberFormat="1" applyFont="1" applyFill="1" applyBorder="1" applyAlignment="1">
      <alignment horizontal="right" vertical="center"/>
    </xf>
    <xf numFmtId="0" fontId="39" fillId="2" borderId="42" xfId="0" applyFont="1" applyFill="1" applyBorder="1" applyAlignment="1">
      <alignment vertical="center"/>
    </xf>
    <xf numFmtId="0" fontId="39" fillId="2" borderId="43" xfId="0" applyFont="1" applyFill="1" applyBorder="1" applyAlignment="1">
      <alignment vertical="center"/>
    </xf>
    <xf numFmtId="0" fontId="37" fillId="2" borderId="0" xfId="0" applyFont="1" applyFill="1" applyBorder="1" applyAlignment="1">
      <alignment horizontal="center"/>
    </xf>
    <xf numFmtId="3" fontId="36" fillId="2" borderId="0" xfId="53" applyNumberFormat="1" applyFont="1" applyFill="1" applyBorder="1" applyAlignment="1">
      <alignment horizontal="right" vertical="center"/>
    </xf>
    <xf numFmtId="177" fontId="39" fillId="2" borderId="12" xfId="0" applyNumberFormat="1" applyFont="1" applyFill="1" applyBorder="1" applyAlignment="1">
      <alignment horizontal="left" vertical="center"/>
    </xf>
    <xf numFmtId="0" fontId="37" fillId="2" borderId="0" xfId="0" applyFont="1" applyFill="1" applyBorder="1" applyAlignment="1">
      <alignment horizontal="center" vertical="center" wrapText="1"/>
    </xf>
    <xf numFmtId="0" fontId="39" fillId="0" borderId="12" xfId="0" applyFont="1" applyBorder="1" applyAlignment="1">
      <alignment vertical="center"/>
    </xf>
    <xf numFmtId="0" fontId="39" fillId="2" borderId="12" xfId="0" applyFont="1" applyFill="1" applyBorder="1" applyAlignment="1">
      <alignment vertical="center"/>
    </xf>
    <xf numFmtId="0" fontId="37" fillId="2" borderId="0" xfId="0" applyFont="1" applyFill="1" applyBorder="1" applyAlignment="1">
      <alignment vertical="center" wrapText="1"/>
    </xf>
    <xf numFmtId="0" fontId="37" fillId="0" borderId="0" xfId="0" applyFont="1" applyBorder="1" applyAlignment="1">
      <alignment vertical="distributed"/>
    </xf>
    <xf numFmtId="0" fontId="37" fillId="0" borderId="41" xfId="0" applyFont="1" applyBorder="1" applyAlignment="1">
      <alignment vertical="distributed"/>
    </xf>
    <xf numFmtId="0" fontId="37" fillId="12" borderId="46" xfId="0" applyFont="1" applyFill="1" applyBorder="1"/>
    <xf numFmtId="0" fontId="39" fillId="5" borderId="45" xfId="0" applyFont="1" applyFill="1" applyBorder="1" applyAlignment="1">
      <alignment vertical="center" wrapText="1"/>
    </xf>
    <xf numFmtId="3" fontId="39" fillId="7" borderId="54" xfId="0" applyNumberFormat="1" applyFont="1" applyFill="1" applyBorder="1" applyAlignment="1">
      <alignment horizontal="center" vertical="center" wrapText="1"/>
    </xf>
    <xf numFmtId="0" fontId="39" fillId="3" borderId="49" xfId="0" applyFont="1" applyFill="1" applyBorder="1" applyAlignment="1">
      <alignment horizontal="center" vertical="center" wrapText="1"/>
    </xf>
    <xf numFmtId="0" fontId="37" fillId="5" borderId="44" xfId="0" applyFont="1" applyFill="1" applyBorder="1" applyAlignment="1">
      <alignment horizontal="left" vertical="center" wrapText="1"/>
    </xf>
    <xf numFmtId="43" fontId="37" fillId="5" borderId="12" xfId="53" applyFont="1" applyFill="1" applyBorder="1" applyAlignment="1">
      <alignment vertical="center"/>
    </xf>
    <xf numFmtId="0" fontId="37" fillId="2" borderId="55" xfId="0" applyFont="1" applyFill="1" applyBorder="1" applyAlignment="1">
      <alignment vertical="center" wrapText="1"/>
    </xf>
    <xf numFmtId="43" fontId="37" fillId="4" borderId="12" xfId="53" applyFont="1" applyFill="1" applyBorder="1" applyAlignment="1">
      <alignment vertical="center"/>
    </xf>
    <xf numFmtId="0" fontId="37" fillId="2" borderId="56" xfId="0" applyFont="1" applyFill="1" applyBorder="1" applyAlignment="1">
      <alignment vertical="center" wrapText="1"/>
    </xf>
    <xf numFmtId="0" fontId="37" fillId="2" borderId="37" xfId="0" applyFont="1" applyFill="1" applyBorder="1" applyAlignment="1">
      <alignment vertical="center" wrapText="1"/>
    </xf>
    <xf numFmtId="43" fontId="37" fillId="6" borderId="12" xfId="53" applyFont="1" applyFill="1" applyBorder="1" applyAlignment="1">
      <alignment vertical="center"/>
    </xf>
    <xf numFmtId="43" fontId="36" fillId="2" borderId="12" xfId="53" applyFont="1" applyFill="1" applyBorder="1" applyAlignment="1">
      <alignment horizontal="center" vertical="center"/>
    </xf>
    <xf numFmtId="0" fontId="36" fillId="0" borderId="37" xfId="0" applyFont="1" applyBorder="1" applyAlignment="1">
      <alignment horizontal="center" vertical="center" wrapText="1"/>
    </xf>
    <xf numFmtId="0" fontId="36" fillId="0" borderId="37" xfId="0" applyFont="1" applyFill="1" applyBorder="1" applyAlignment="1">
      <alignment horizontal="justify" vertical="center" wrapText="1"/>
    </xf>
    <xf numFmtId="43" fontId="37" fillId="6" borderId="12" xfId="53" applyFont="1" applyFill="1" applyBorder="1" applyAlignment="1">
      <alignment vertical="center" wrapText="1"/>
    </xf>
    <xf numFmtId="0" fontId="36" fillId="2" borderId="37" xfId="0" applyFont="1" applyFill="1" applyBorder="1" applyAlignment="1">
      <alignment vertical="center" wrapText="1"/>
    </xf>
    <xf numFmtId="0" fontId="36" fillId="0" borderId="37" xfId="0" applyFont="1" applyBorder="1"/>
    <xf numFmtId="0" fontId="37" fillId="2" borderId="44" xfId="0" applyFont="1" applyFill="1" applyBorder="1" applyAlignment="1">
      <alignment vertical="center" wrapText="1"/>
    </xf>
    <xf numFmtId="0" fontId="37" fillId="5" borderId="45" xfId="0" applyFont="1" applyFill="1" applyBorder="1" applyAlignment="1">
      <alignment horizontal="left" vertical="center" wrapText="1"/>
    </xf>
    <xf numFmtId="0" fontId="36" fillId="2" borderId="55" xfId="0" applyFont="1" applyFill="1" applyBorder="1" applyAlignment="1">
      <alignment vertical="center"/>
    </xf>
    <xf numFmtId="0" fontId="36" fillId="2" borderId="56" xfId="0" applyFont="1" applyFill="1" applyBorder="1" applyAlignment="1">
      <alignment vertical="center"/>
    </xf>
    <xf numFmtId="0" fontId="36" fillId="2" borderId="37" xfId="0" applyFont="1" applyFill="1" applyBorder="1" applyAlignment="1">
      <alignment vertical="center"/>
    </xf>
    <xf numFmtId="9" fontId="36" fillId="0" borderId="37" xfId="0" applyNumberFormat="1" applyFont="1" applyBorder="1" applyAlignment="1">
      <alignment horizontal="center" vertical="center"/>
    </xf>
    <xf numFmtId="0" fontId="36" fillId="2" borderId="0" xfId="0" applyFont="1" applyFill="1" applyBorder="1"/>
    <xf numFmtId="0" fontId="36" fillId="0" borderId="56" xfId="0" applyFont="1" applyBorder="1" applyAlignment="1">
      <alignment vertical="center"/>
    </xf>
    <xf numFmtId="0" fontId="36" fillId="6" borderId="0" xfId="0" applyFont="1" applyFill="1" applyBorder="1" applyAlignment="1">
      <alignment horizontal="center" vertical="center" wrapText="1"/>
    </xf>
    <xf numFmtId="10" fontId="36" fillId="0" borderId="38" xfId="54" applyNumberFormat="1" applyFont="1" applyBorder="1" applyAlignment="1">
      <alignment horizontal="center" vertical="center" wrapText="1"/>
    </xf>
    <xf numFmtId="0" fontId="36" fillId="0" borderId="38" xfId="0" applyFont="1" applyBorder="1" applyAlignment="1">
      <alignment horizontal="center" vertical="center" wrapText="1"/>
    </xf>
    <xf numFmtId="0" fontId="36" fillId="0" borderId="37" xfId="0" applyFont="1" applyBorder="1" applyAlignment="1">
      <alignment vertical="center"/>
    </xf>
    <xf numFmtId="0" fontId="36" fillId="0" borderId="38" xfId="0" applyFont="1" applyFill="1" applyBorder="1" applyAlignment="1">
      <alignment horizontal="center" vertical="center" wrapText="1"/>
    </xf>
    <xf numFmtId="9" fontId="36" fillId="2" borderId="0" xfId="0" applyNumberFormat="1" applyFont="1" applyFill="1" applyBorder="1" applyAlignment="1">
      <alignment horizontal="center" vertical="center"/>
    </xf>
    <xf numFmtId="0" fontId="36" fillId="2" borderId="44" xfId="0" applyFont="1" applyFill="1" applyBorder="1" applyAlignment="1">
      <alignment vertical="center"/>
    </xf>
    <xf numFmtId="0" fontId="36" fillId="0" borderId="0" xfId="0" applyFont="1" applyBorder="1" applyAlignment="1">
      <alignment horizontal="center" vertical="center" wrapText="1"/>
    </xf>
    <xf numFmtId="43" fontId="37" fillId="5" borderId="12" xfId="53" applyFont="1" applyFill="1" applyBorder="1" applyAlignment="1">
      <alignment vertical="center" wrapText="1"/>
    </xf>
    <xf numFmtId="43" fontId="36" fillId="0" borderId="0" xfId="53" applyFont="1" applyBorder="1" applyAlignment="1">
      <alignment vertical="center"/>
    </xf>
    <xf numFmtId="0" fontId="36" fillId="0" borderId="0" xfId="0" applyFont="1" applyBorder="1" applyAlignment="1">
      <alignment horizontal="center" wrapText="1"/>
    </xf>
    <xf numFmtId="0" fontId="36" fillId="0" borderId="0" xfId="0" applyFont="1" applyBorder="1" applyAlignment="1">
      <alignment horizontal="center" vertical="top"/>
    </xf>
    <xf numFmtId="3" fontId="36" fillId="2" borderId="37" xfId="0" applyNumberFormat="1" applyFont="1" applyFill="1" applyBorder="1" applyAlignment="1">
      <alignment vertical="center" wrapText="1"/>
    </xf>
    <xf numFmtId="3" fontId="36" fillId="0" borderId="37" xfId="0" applyNumberFormat="1" applyFont="1" applyBorder="1" applyAlignment="1">
      <alignment vertical="center" wrapText="1"/>
    </xf>
    <xf numFmtId="3" fontId="36" fillId="15" borderId="37" xfId="0" applyNumberFormat="1" applyFont="1" applyFill="1" applyBorder="1" applyAlignment="1">
      <alignment horizontal="center" vertical="center"/>
    </xf>
    <xf numFmtId="3" fontId="36" fillId="15" borderId="37" xfId="0" applyNumberFormat="1" applyFont="1" applyFill="1" applyBorder="1" applyAlignment="1">
      <alignment horizontal="center" vertical="center" wrapText="1"/>
    </xf>
    <xf numFmtId="173" fontId="41" fillId="0" borderId="37" xfId="59491" applyNumberFormat="1" applyFont="1" applyBorder="1" applyAlignment="1">
      <alignment vertical="center"/>
    </xf>
    <xf numFmtId="43" fontId="37" fillId="6" borderId="12" xfId="0" applyNumberFormat="1" applyFont="1" applyFill="1" applyBorder="1" applyAlignment="1">
      <alignment vertical="center" wrapText="1"/>
    </xf>
    <xf numFmtId="172" fontId="37" fillId="4" borderId="12" xfId="0" applyNumberFormat="1" applyFont="1" applyFill="1" applyBorder="1" applyAlignment="1">
      <alignment vertical="center"/>
    </xf>
    <xf numFmtId="0" fontId="37" fillId="6" borderId="38" xfId="0" applyFont="1" applyFill="1" applyBorder="1" applyAlignment="1">
      <alignment horizontal="left" vertical="center" wrapText="1"/>
    </xf>
    <xf numFmtId="0" fontId="37" fillId="6" borderId="39" xfId="0" applyFont="1" applyFill="1" applyBorder="1" applyAlignment="1">
      <alignment vertical="center"/>
    </xf>
    <xf numFmtId="0" fontId="36" fillId="0" borderId="37" xfId="0" applyFont="1" applyBorder="1" applyAlignment="1">
      <alignment horizontal="justify" vertical="center" wrapText="1"/>
    </xf>
    <xf numFmtId="0" fontId="36" fillId="2" borderId="40" xfId="0" applyFont="1" applyFill="1" applyBorder="1" applyAlignment="1">
      <alignment vertical="center"/>
    </xf>
    <xf numFmtId="0" fontId="36" fillId="2" borderId="0" xfId="0" applyFont="1" applyFill="1" applyBorder="1" applyAlignment="1">
      <alignment vertical="center"/>
    </xf>
    <xf numFmtId="0" fontId="37" fillId="6" borderId="0" xfId="0" applyFont="1" applyFill="1" applyBorder="1" applyAlignment="1">
      <alignment horizontal="center" vertical="center" wrapText="1"/>
    </xf>
    <xf numFmtId="0" fontId="37" fillId="6" borderId="0" xfId="0" applyFont="1" applyFill="1" applyBorder="1" applyAlignment="1">
      <alignment vertical="center"/>
    </xf>
    <xf numFmtId="0" fontId="37" fillId="6" borderId="0" xfId="0" applyFont="1" applyFill="1" applyBorder="1" applyAlignment="1">
      <alignment horizontal="left" vertical="center" wrapText="1"/>
    </xf>
    <xf numFmtId="0" fontId="37" fillId="6" borderId="39" xfId="0" applyFont="1" applyFill="1" applyBorder="1" applyAlignment="1">
      <alignment horizontal="left" vertical="center" wrapText="1"/>
    </xf>
    <xf numFmtId="0" fontId="37" fillId="6" borderId="38" xfId="0" applyFont="1" applyFill="1" applyBorder="1" applyAlignment="1">
      <alignment vertical="center"/>
    </xf>
    <xf numFmtId="43" fontId="46" fillId="6" borderId="12" xfId="0" applyNumberFormat="1" applyFont="1" applyFill="1" applyBorder="1" applyAlignment="1">
      <alignment vertical="center"/>
    </xf>
    <xf numFmtId="182" fontId="46" fillId="6" borderId="12" xfId="62889" applyNumberFormat="1" applyFont="1" applyFill="1" applyBorder="1" applyAlignment="1">
      <alignment vertical="center"/>
    </xf>
    <xf numFmtId="0" fontId="36" fillId="0" borderId="38" xfId="0" applyFont="1" applyBorder="1" applyAlignment="1">
      <alignment horizontal="center" vertical="center"/>
    </xf>
    <xf numFmtId="10" fontId="36" fillId="0" borderId="38" xfId="54" applyNumberFormat="1" applyFont="1" applyBorder="1" applyAlignment="1">
      <alignment horizontal="center" vertical="center"/>
    </xf>
    <xf numFmtId="0" fontId="45" fillId="2" borderId="56" xfId="0" applyFont="1" applyFill="1" applyBorder="1" applyAlignment="1">
      <alignment vertical="center"/>
    </xf>
    <xf numFmtId="172" fontId="46" fillId="4" borderId="12" xfId="0" applyNumberFormat="1" applyFont="1" applyFill="1" applyBorder="1" applyAlignment="1">
      <alignment vertical="center"/>
    </xf>
    <xf numFmtId="0" fontId="45" fillId="2" borderId="37" xfId="0" applyFont="1" applyFill="1" applyBorder="1" applyAlignment="1">
      <alignment vertical="center"/>
    </xf>
    <xf numFmtId="43" fontId="46" fillId="6" borderId="12" xfId="0" applyNumberFormat="1" applyFont="1" applyFill="1" applyBorder="1" applyAlignment="1">
      <alignment vertical="center" wrapText="1"/>
    </xf>
    <xf numFmtId="9" fontId="36" fillId="0" borderId="37" xfId="0" applyNumberFormat="1" applyFont="1" applyBorder="1" applyAlignment="1">
      <alignment horizontal="center" vertical="center" wrapText="1"/>
    </xf>
    <xf numFmtId="37" fontId="36" fillId="0" borderId="37" xfId="53" applyNumberFormat="1" applyFont="1" applyBorder="1" applyAlignment="1">
      <alignment horizontal="center" vertical="center"/>
    </xf>
    <xf numFmtId="10" fontId="36" fillId="2" borderId="37" xfId="54" applyNumberFormat="1" applyFont="1" applyFill="1" applyBorder="1" applyAlignment="1">
      <alignment horizontal="center" vertical="center"/>
    </xf>
    <xf numFmtId="9" fontId="36" fillId="0" borderId="0" xfId="0" applyNumberFormat="1" applyFont="1" applyBorder="1" applyAlignment="1">
      <alignment horizontal="center" vertical="center"/>
    </xf>
    <xf numFmtId="1" fontId="36" fillId="0" borderId="37" xfId="53" applyNumberFormat="1" applyFont="1" applyBorder="1" applyAlignment="1">
      <alignment horizontal="center" vertical="center"/>
    </xf>
    <xf numFmtId="9" fontId="36" fillId="2" borderId="37" xfId="0" applyNumberFormat="1" applyFont="1" applyFill="1" applyBorder="1" applyAlignment="1">
      <alignment horizontal="center" vertical="center"/>
    </xf>
    <xf numFmtId="0" fontId="36" fillId="0" borderId="37" xfId="0" applyFont="1" applyFill="1" applyBorder="1" applyAlignment="1">
      <alignment vertical="center" wrapText="1"/>
    </xf>
    <xf numFmtId="0" fontId="36" fillId="0" borderId="37" xfId="0" applyFont="1" applyBorder="1" applyAlignment="1">
      <alignment horizontal="justify" vertical="justify" wrapText="1"/>
    </xf>
    <xf numFmtId="43" fontId="36" fillId="0" borderId="0" xfId="53" applyFont="1" applyBorder="1" applyAlignment="1">
      <alignment horizontal="right" vertical="center"/>
    </xf>
    <xf numFmtId="43" fontId="46" fillId="4" borderId="12" xfId="0" applyNumberFormat="1" applyFont="1" applyFill="1" applyBorder="1" applyAlignment="1">
      <alignment vertical="center"/>
    </xf>
    <xf numFmtId="0" fontId="36" fillId="2" borderId="39" xfId="0" applyFont="1" applyFill="1" applyBorder="1" applyAlignment="1">
      <alignment vertical="center"/>
    </xf>
    <xf numFmtId="0" fontId="47" fillId="0" borderId="37" xfId="0" applyFont="1" applyFill="1" applyBorder="1" applyAlignment="1">
      <alignment vertical="center" wrapText="1"/>
    </xf>
    <xf numFmtId="1" fontId="36" fillId="2" borderId="37" xfId="0" applyNumberFormat="1" applyFont="1" applyFill="1" applyBorder="1" applyAlignment="1">
      <alignment horizontal="center" vertical="center" wrapText="1"/>
    </xf>
    <xf numFmtId="10" fontId="36" fillId="2" borderId="37" xfId="54" applyNumberFormat="1" applyFont="1" applyFill="1" applyBorder="1" applyAlignment="1">
      <alignment horizontal="center" vertical="center" wrapText="1"/>
    </xf>
    <xf numFmtId="0" fontId="36" fillId="0" borderId="37" xfId="0" applyFont="1" applyFill="1" applyBorder="1" applyAlignment="1">
      <alignment horizontal="center" vertical="center"/>
    </xf>
    <xf numFmtId="0" fontId="36" fillId="2" borderId="37" xfId="0" applyFont="1" applyFill="1" applyBorder="1" applyAlignment="1">
      <alignment horizontal="justify" vertical="center"/>
    </xf>
    <xf numFmtId="0" fontId="48" fillId="2" borderId="56" xfId="0" applyFont="1" applyFill="1" applyBorder="1" applyAlignment="1">
      <alignment vertical="center"/>
    </xf>
    <xf numFmtId="10" fontId="36" fillId="2" borderId="37" xfId="0" applyNumberFormat="1" applyFont="1" applyFill="1" applyBorder="1" applyAlignment="1">
      <alignment horizontal="center" vertical="center"/>
    </xf>
    <xf numFmtId="0" fontId="36" fillId="2" borderId="38" xfId="0" applyFont="1" applyFill="1" applyBorder="1" applyAlignment="1">
      <alignment horizontal="justify" vertical="center" wrapText="1"/>
    </xf>
    <xf numFmtId="0" fontId="36" fillId="0" borderId="56" xfId="0" applyFont="1" applyFill="1" applyBorder="1" applyAlignment="1">
      <alignment vertical="center"/>
    </xf>
    <xf numFmtId="0" fontId="37" fillId="10" borderId="40" xfId="0" applyFont="1" applyFill="1" applyBorder="1"/>
    <xf numFmtId="43" fontId="37" fillId="10" borderId="12" xfId="53" applyFont="1" applyFill="1" applyBorder="1" applyAlignment="1">
      <alignment vertical="center"/>
    </xf>
    <xf numFmtId="0" fontId="36" fillId="2" borderId="36" xfId="0" applyFont="1" applyFill="1" applyBorder="1"/>
    <xf numFmtId="0" fontId="37" fillId="11" borderId="47" xfId="0" applyFont="1" applyFill="1" applyBorder="1" applyAlignment="1">
      <alignment vertical="center" wrapText="1"/>
    </xf>
    <xf numFmtId="0" fontId="37" fillId="11" borderId="47" xfId="0" applyFont="1" applyFill="1" applyBorder="1" applyAlignment="1">
      <alignment horizontal="center" vertical="center" wrapText="1"/>
    </xf>
    <xf numFmtId="0" fontId="36" fillId="11" borderId="47" xfId="0" applyFont="1" applyFill="1" applyBorder="1"/>
    <xf numFmtId="0" fontId="36" fillId="11" borderId="47" xfId="0" applyFont="1" applyFill="1" applyBorder="1" applyAlignment="1">
      <alignment horizontal="center" vertical="center" wrapText="1"/>
    </xf>
    <xf numFmtId="43" fontId="37" fillId="11" borderId="47" xfId="53" applyFont="1" applyFill="1" applyBorder="1" applyAlignment="1">
      <alignment horizontal="right" vertical="center" wrapText="1"/>
    </xf>
    <xf numFmtId="0" fontId="36" fillId="11" borderId="48" xfId="0" applyFont="1" applyFill="1" applyBorder="1" applyAlignment="1">
      <alignment horizontal="center" vertical="center" wrapText="1"/>
    </xf>
    <xf numFmtId="3" fontId="39" fillId="7" borderId="8" xfId="53" applyNumberFormat="1" applyFont="1" applyFill="1" applyBorder="1" applyAlignment="1">
      <alignment horizontal="center" vertical="center"/>
    </xf>
    <xf numFmtId="3" fontId="39" fillId="7" borderId="9" xfId="53" applyNumberFormat="1" applyFont="1" applyFill="1" applyBorder="1" applyAlignment="1">
      <alignment horizontal="center" vertical="center"/>
    </xf>
    <xf numFmtId="0" fontId="37" fillId="12" borderId="8" xfId="0" applyFont="1" applyFill="1" applyBorder="1" applyAlignment="1">
      <alignment horizontal="center" vertical="center"/>
    </xf>
    <xf numFmtId="0" fontId="37" fillId="12" borderId="9" xfId="0" applyFont="1" applyFill="1" applyBorder="1" applyAlignment="1">
      <alignment horizontal="center" vertical="center"/>
    </xf>
    <xf numFmtId="3" fontId="39" fillId="9" borderId="8" xfId="0" applyNumberFormat="1" applyFont="1" applyFill="1" applyBorder="1" applyAlignment="1">
      <alignment horizontal="center" vertical="center" wrapText="1"/>
    </xf>
    <xf numFmtId="3" fontId="39" fillId="9" borderId="9" xfId="0" applyNumberFormat="1" applyFont="1" applyFill="1" applyBorder="1" applyAlignment="1">
      <alignment horizontal="center" vertical="center" wrapText="1"/>
    </xf>
    <xf numFmtId="3" fontId="39" fillId="10" borderId="8" xfId="53" applyNumberFormat="1" applyFont="1" applyFill="1" applyBorder="1" applyAlignment="1">
      <alignment horizontal="center" vertical="center"/>
    </xf>
    <xf numFmtId="3" fontId="39" fillId="10" borderId="9" xfId="53" applyNumberFormat="1" applyFont="1" applyFill="1" applyBorder="1" applyAlignment="1">
      <alignment horizontal="center" vertical="center"/>
    </xf>
    <xf numFmtId="0" fontId="36" fillId="2" borderId="37" xfId="0" applyFont="1" applyFill="1" applyBorder="1" applyAlignment="1">
      <alignment horizontal="center" vertical="center" wrapText="1"/>
    </xf>
    <xf numFmtId="0" fontId="36" fillId="2" borderId="1" xfId="0" applyFont="1" applyFill="1" applyBorder="1" applyAlignment="1">
      <alignment horizontal="center" vertical="center" wrapText="1"/>
    </xf>
    <xf numFmtId="0" fontId="37" fillId="2" borderId="34" xfId="0" applyFont="1" applyFill="1" applyBorder="1" applyAlignment="1">
      <alignment horizontal="center"/>
    </xf>
    <xf numFmtId="0" fontId="37" fillId="2" borderId="35" xfId="0" applyFont="1" applyFill="1" applyBorder="1" applyAlignment="1">
      <alignment horizontal="center"/>
    </xf>
    <xf numFmtId="0" fontId="37" fillId="2" borderId="40" xfId="0" applyFont="1" applyFill="1" applyBorder="1" applyAlignment="1">
      <alignment horizontal="center"/>
    </xf>
    <xf numFmtId="0" fontId="37" fillId="2" borderId="0" xfId="0" applyFont="1" applyFill="1" applyBorder="1" applyAlignment="1">
      <alignment horizontal="center"/>
    </xf>
    <xf numFmtId="0" fontId="37" fillId="2" borderId="40" xfId="0" applyFont="1" applyFill="1" applyBorder="1" applyAlignment="1">
      <alignment horizontal="center" vertical="center" wrapText="1"/>
    </xf>
    <xf numFmtId="0" fontId="37" fillId="2" borderId="0" xfId="0" applyFont="1" applyFill="1" applyBorder="1" applyAlignment="1">
      <alignment horizontal="center" vertical="center" wrapText="1"/>
    </xf>
    <xf numFmtId="0" fontId="37" fillId="12" borderId="8" xfId="0" applyFont="1" applyFill="1" applyBorder="1" applyAlignment="1">
      <alignment horizontal="center"/>
    </xf>
    <xf numFmtId="0" fontId="37" fillId="12" borderId="9" xfId="0" applyFont="1" applyFill="1" applyBorder="1" applyAlignment="1">
      <alignment horizontal="center"/>
    </xf>
    <xf numFmtId="0" fontId="37" fillId="12" borderId="7" xfId="0" applyFont="1" applyFill="1" applyBorder="1" applyAlignment="1">
      <alignment horizontal="center"/>
    </xf>
    <xf numFmtId="3" fontId="39" fillId="9" borderId="38" xfId="0" applyNumberFormat="1" applyFont="1" applyFill="1" applyBorder="1" applyAlignment="1">
      <alignment horizontal="center" vertical="center" wrapText="1"/>
    </xf>
    <xf numFmtId="3" fontId="39" fillId="9" borderId="39" xfId="0" applyNumberFormat="1" applyFont="1" applyFill="1" applyBorder="1" applyAlignment="1">
      <alignment horizontal="center" vertical="center" wrapText="1"/>
    </xf>
    <xf numFmtId="0" fontId="37" fillId="3" borderId="46" xfId="0" applyFont="1" applyFill="1" applyBorder="1" applyAlignment="1">
      <alignment horizontal="center" vertical="center"/>
    </xf>
    <xf numFmtId="0" fontId="37" fillId="3" borderId="9" xfId="0" applyFont="1" applyFill="1" applyBorder="1" applyAlignment="1">
      <alignment horizontal="center" vertical="center"/>
    </xf>
    <xf numFmtId="0" fontId="37" fillId="3" borderId="7" xfId="0" applyFont="1" applyFill="1" applyBorder="1" applyAlignment="1">
      <alignment horizontal="center" vertical="center"/>
    </xf>
    <xf numFmtId="0" fontId="39" fillId="3" borderId="2" xfId="0" applyFont="1" applyFill="1" applyBorder="1" applyAlignment="1">
      <alignment horizontal="center" vertical="center" wrapText="1"/>
    </xf>
    <xf numFmtId="10" fontId="39" fillId="3" borderId="2" xfId="0" applyNumberFormat="1" applyFont="1" applyFill="1" applyBorder="1" applyAlignment="1">
      <alignment horizontal="center" vertical="center" wrapText="1"/>
    </xf>
    <xf numFmtId="3" fontId="39" fillId="9" borderId="8" xfId="53" applyNumberFormat="1" applyFont="1" applyFill="1" applyBorder="1" applyAlignment="1">
      <alignment horizontal="center" vertical="center"/>
    </xf>
    <xf numFmtId="3" fontId="39" fillId="9" borderId="9" xfId="53" applyNumberFormat="1" applyFont="1" applyFill="1" applyBorder="1" applyAlignment="1">
      <alignment horizontal="center" vertical="center"/>
    </xf>
    <xf numFmtId="0" fontId="39" fillId="3" borderId="8" xfId="0" applyFont="1" applyFill="1" applyBorder="1" applyAlignment="1">
      <alignment horizontal="center" vertical="center" wrapText="1"/>
    </xf>
    <xf numFmtId="0" fontId="39" fillId="3" borderId="9" xfId="0" applyFont="1" applyFill="1" applyBorder="1" applyAlignment="1">
      <alignment horizontal="center" vertical="center" wrapText="1"/>
    </xf>
    <xf numFmtId="0" fontId="36" fillId="2" borderId="37" xfId="0" applyFont="1" applyFill="1" applyBorder="1" applyAlignment="1">
      <alignment horizontal="justify" vertical="center" wrapText="1"/>
    </xf>
    <xf numFmtId="0" fontId="36" fillId="2" borderId="3" xfId="0" applyFont="1" applyFill="1" applyBorder="1" applyAlignment="1">
      <alignment horizontal="justify" vertical="center" wrapText="1"/>
    </xf>
    <xf numFmtId="0" fontId="36" fillId="2" borderId="1" xfId="0" applyFont="1" applyFill="1" applyBorder="1" applyAlignment="1">
      <alignment horizontal="justify" vertical="center" wrapText="1"/>
    </xf>
    <xf numFmtId="3" fontId="39" fillId="3" borderId="8" xfId="53" applyNumberFormat="1" applyFont="1" applyFill="1" applyBorder="1" applyAlignment="1">
      <alignment horizontal="center" vertical="center"/>
    </xf>
    <xf numFmtId="3" fontId="39" fillId="3" borderId="9" xfId="53" applyNumberFormat="1" applyFont="1" applyFill="1" applyBorder="1" applyAlignment="1">
      <alignment horizontal="center" vertical="center"/>
    </xf>
    <xf numFmtId="3" fontId="39" fillId="3" borderId="8" xfId="0" applyNumberFormat="1" applyFont="1" applyFill="1" applyBorder="1" applyAlignment="1">
      <alignment horizontal="center" vertical="center" wrapText="1"/>
    </xf>
    <xf numFmtId="3" fontId="39" fillId="3" borderId="9" xfId="0" applyNumberFormat="1" applyFont="1" applyFill="1" applyBorder="1" applyAlignment="1">
      <alignment horizontal="center" vertical="center" wrapText="1"/>
    </xf>
    <xf numFmtId="0" fontId="39" fillId="3" borderId="37" xfId="0" applyFont="1" applyFill="1" applyBorder="1" applyAlignment="1">
      <alignment horizontal="center" vertical="center" wrapText="1"/>
    </xf>
    <xf numFmtId="0" fontId="39" fillId="3" borderId="1" xfId="0" applyFont="1" applyFill="1" applyBorder="1" applyAlignment="1">
      <alignment horizontal="center" vertical="center" wrapText="1"/>
    </xf>
    <xf numFmtId="0" fontId="36" fillId="0" borderId="37" xfId="0" applyFont="1" applyBorder="1" applyAlignment="1">
      <alignment horizontal="center" vertical="center" wrapText="1"/>
    </xf>
    <xf numFmtId="0" fontId="36" fillId="0" borderId="1" xfId="0" applyFont="1" applyBorder="1" applyAlignment="1">
      <alignment horizontal="center" vertical="center" wrapText="1"/>
    </xf>
    <xf numFmtId="9" fontId="36" fillId="0" borderId="37" xfId="0" applyNumberFormat="1" applyFont="1" applyBorder="1" applyAlignment="1">
      <alignment horizontal="center" vertical="center" wrapText="1"/>
    </xf>
    <xf numFmtId="9" fontId="36" fillId="0" borderId="1" xfId="0" applyNumberFormat="1" applyFont="1" applyBorder="1" applyAlignment="1">
      <alignment horizontal="center" vertical="center" wrapText="1"/>
    </xf>
    <xf numFmtId="3" fontId="39" fillId="6" borderId="8" xfId="53" applyNumberFormat="1" applyFont="1" applyFill="1" applyBorder="1" applyAlignment="1">
      <alignment horizontal="center" vertical="center"/>
    </xf>
    <xf numFmtId="3" fontId="39" fillId="6" borderId="9" xfId="53" applyNumberFormat="1" applyFont="1" applyFill="1" applyBorder="1" applyAlignment="1">
      <alignment horizontal="center" vertical="center"/>
    </xf>
    <xf numFmtId="0" fontId="37" fillId="14" borderId="7" xfId="0" applyFont="1" applyFill="1" applyBorder="1" applyAlignment="1">
      <alignment horizontal="center"/>
    </xf>
    <xf numFmtId="0" fontId="37" fillId="14" borderId="2" xfId="0" applyFont="1" applyFill="1" applyBorder="1" applyAlignment="1">
      <alignment horizontal="center"/>
    </xf>
    <xf numFmtId="0" fontId="39" fillId="3" borderId="2" xfId="0" applyFont="1" applyFill="1" applyBorder="1" applyAlignment="1">
      <alignment horizontal="justify" vertical="center"/>
    </xf>
    <xf numFmtId="0" fontId="37" fillId="13" borderId="8" xfId="0" applyFont="1" applyFill="1" applyBorder="1" applyAlignment="1">
      <alignment horizontal="center" vertical="center"/>
    </xf>
    <xf numFmtId="0" fontId="37" fillId="13" borderId="9" xfId="0" applyFont="1" applyFill="1" applyBorder="1" applyAlignment="1">
      <alignment horizontal="center" vertical="center"/>
    </xf>
    <xf numFmtId="3" fontId="39" fillId="7" borderId="38" xfId="0" applyNumberFormat="1" applyFont="1" applyFill="1" applyBorder="1" applyAlignment="1">
      <alignment horizontal="center" vertical="center" wrapText="1"/>
    </xf>
    <xf numFmtId="3" fontId="39" fillId="7" borderId="52" xfId="0" applyNumberFormat="1" applyFont="1" applyFill="1" applyBorder="1" applyAlignment="1">
      <alignment horizontal="center" vertical="center" wrapText="1"/>
    </xf>
    <xf numFmtId="3" fontId="39" fillId="7" borderId="4" xfId="0" applyNumberFormat="1" applyFont="1" applyFill="1" applyBorder="1" applyAlignment="1">
      <alignment horizontal="center" vertical="center" wrapText="1"/>
    </xf>
    <xf numFmtId="3" fontId="39" fillId="7" borderId="53" xfId="0" applyNumberFormat="1" applyFont="1" applyFill="1" applyBorder="1" applyAlignment="1">
      <alignment horizontal="center" vertical="center" wrapText="1"/>
    </xf>
    <xf numFmtId="3" fontId="39" fillId="10" borderId="8" xfId="0" applyNumberFormat="1" applyFont="1" applyFill="1" applyBorder="1" applyAlignment="1">
      <alignment horizontal="center" vertical="center" wrapText="1"/>
    </xf>
    <xf numFmtId="3" fontId="39" fillId="10" borderId="9" xfId="0" applyNumberFormat="1" applyFont="1" applyFill="1" applyBorder="1" applyAlignment="1">
      <alignment horizontal="center" vertical="center" wrapText="1"/>
    </xf>
    <xf numFmtId="3" fontId="39" fillId="10" borderId="4" xfId="0" applyNumberFormat="1" applyFont="1" applyFill="1" applyBorder="1" applyAlignment="1">
      <alignment horizontal="center" vertical="center" wrapText="1"/>
    </xf>
    <xf numFmtId="3" fontId="39" fillId="10" borderId="11" xfId="0" applyNumberFormat="1" applyFont="1" applyFill="1" applyBorder="1" applyAlignment="1">
      <alignment horizontal="center" vertical="center" wrapText="1"/>
    </xf>
  </cellXfs>
  <cellStyles count="62894">
    <cellStyle name="‡" xfId="59515"/>
    <cellStyle name="20% - Accent1" xfId="59516"/>
    <cellStyle name="20% - Accent1 2" xfId="59517"/>
    <cellStyle name="20% - Accent2" xfId="59518"/>
    <cellStyle name="20% - Accent2 2" xfId="59519"/>
    <cellStyle name="20% - Accent3" xfId="59520"/>
    <cellStyle name="20% - Accent3 2" xfId="59521"/>
    <cellStyle name="20% - Accent4" xfId="59522"/>
    <cellStyle name="20% - Accent4 2" xfId="59523"/>
    <cellStyle name="20% - Accent5" xfId="59524"/>
    <cellStyle name="20% - Accent5 2" xfId="59525"/>
    <cellStyle name="20% - Accent6" xfId="59526"/>
    <cellStyle name="20% - Accent6 2" xfId="59527"/>
    <cellStyle name="20% - Énfasis1 2" xfId="59528"/>
    <cellStyle name="20% - Énfasis1 3" xfId="59529"/>
    <cellStyle name="20% - Énfasis2 2" xfId="59530"/>
    <cellStyle name="20% - Énfasis2 3" xfId="59531"/>
    <cellStyle name="20% - Énfasis3 2" xfId="59532"/>
    <cellStyle name="20% - Énfasis3 3" xfId="59533"/>
    <cellStyle name="20% - Énfasis4 2" xfId="59534"/>
    <cellStyle name="20% - Énfasis4 3" xfId="59535"/>
    <cellStyle name="20% - Énfasis5 2" xfId="59536"/>
    <cellStyle name="20% - Énfasis5 3" xfId="59537"/>
    <cellStyle name="20% - Énfasis6 2" xfId="59538"/>
    <cellStyle name="20% - Énfasis6 3" xfId="59539"/>
    <cellStyle name="40% - Accent1" xfId="59540"/>
    <cellStyle name="40% - Accent1 2" xfId="59541"/>
    <cellStyle name="40% - Accent2" xfId="59542"/>
    <cellStyle name="40% - Accent2 2" xfId="59543"/>
    <cellStyle name="40% - Accent3" xfId="59544"/>
    <cellStyle name="40% - Accent3 2" xfId="59545"/>
    <cellStyle name="40% - Accent4" xfId="59546"/>
    <cellStyle name="40% - Accent4 2" xfId="59547"/>
    <cellStyle name="40% - Accent5" xfId="59548"/>
    <cellStyle name="40% - Accent5 2" xfId="59549"/>
    <cellStyle name="40% - Accent6" xfId="59550"/>
    <cellStyle name="40% - Accent6 2" xfId="59551"/>
    <cellStyle name="40% - Énfasis1 2" xfId="59552"/>
    <cellStyle name="40% - Énfasis1 3" xfId="59553"/>
    <cellStyle name="40% - Énfasis2 2" xfId="59554"/>
    <cellStyle name="40% - Énfasis2 3" xfId="59555"/>
    <cellStyle name="40% - Énfasis3 2" xfId="59556"/>
    <cellStyle name="40% - Énfasis3 3" xfId="59557"/>
    <cellStyle name="40% - Énfasis4 2" xfId="59558"/>
    <cellStyle name="40% - Énfasis4 3" xfId="59559"/>
    <cellStyle name="40% - Énfasis5 2" xfId="59560"/>
    <cellStyle name="40% - Énfasis5 3" xfId="59561"/>
    <cellStyle name="40% - Énfasis6 2" xfId="59562"/>
    <cellStyle name="40% - Énfasis6 3" xfId="59563"/>
    <cellStyle name="60% - Accent1" xfId="59564"/>
    <cellStyle name="60% - Accent2" xfId="59565"/>
    <cellStyle name="60% - Accent3" xfId="59566"/>
    <cellStyle name="60% - Accent4" xfId="59567"/>
    <cellStyle name="60% - Accent5" xfId="59568"/>
    <cellStyle name="60% - Accent6" xfId="59569"/>
    <cellStyle name="60% - Énfasis1 2" xfId="59570"/>
    <cellStyle name="60% - Énfasis1 3" xfId="59571"/>
    <cellStyle name="60% - Énfasis2 2" xfId="59572"/>
    <cellStyle name="60% - Énfasis2 3" xfId="59573"/>
    <cellStyle name="60% - Énfasis3 2" xfId="59574"/>
    <cellStyle name="60% - Énfasis3 3" xfId="59575"/>
    <cellStyle name="60% - Énfasis4 2" xfId="59576"/>
    <cellStyle name="60% - Énfasis4 3" xfId="59577"/>
    <cellStyle name="60% - Énfasis5 2" xfId="59578"/>
    <cellStyle name="60% - Énfasis5 3" xfId="59579"/>
    <cellStyle name="60% - Énfasis6 2" xfId="59580"/>
    <cellStyle name="60% - Énfasis6 3" xfId="59581"/>
    <cellStyle name="Accent1" xfId="59582"/>
    <cellStyle name="Accent2" xfId="59583"/>
    <cellStyle name="Accent3" xfId="59584"/>
    <cellStyle name="Accent4" xfId="59585"/>
    <cellStyle name="Accent5" xfId="59586"/>
    <cellStyle name="Accent6" xfId="59587"/>
    <cellStyle name="Bad" xfId="59588"/>
    <cellStyle name="Buena 2" xfId="59589"/>
    <cellStyle name="Buena 3" xfId="59590"/>
    <cellStyle name="Calculation" xfId="59591"/>
    <cellStyle name="Calculation 10" xfId="60003"/>
    <cellStyle name="Calculation 10 2" xfId="61270"/>
    <cellStyle name="Calculation 10 3" xfId="61714"/>
    <cellStyle name="Calculation 10 4" xfId="62158"/>
    <cellStyle name="Calculation 10 5" xfId="62596"/>
    <cellStyle name="Calculation 10 6" xfId="60582"/>
    <cellStyle name="Calculation 11" xfId="60119"/>
    <cellStyle name="Calculation 11 2" xfId="61371"/>
    <cellStyle name="Calculation 11 3" xfId="61815"/>
    <cellStyle name="Calculation 11 4" xfId="62258"/>
    <cellStyle name="Calculation 11 5" xfId="62696"/>
    <cellStyle name="Calculation 11 6" xfId="60682"/>
    <cellStyle name="Calculation 12" xfId="60131"/>
    <cellStyle name="Calculation 12 2" xfId="61382"/>
    <cellStyle name="Calculation 12 3" xfId="61826"/>
    <cellStyle name="Calculation 12 4" xfId="62269"/>
    <cellStyle name="Calculation 12 5" xfId="62707"/>
    <cellStyle name="Calculation 12 6" xfId="60693"/>
    <cellStyle name="Calculation 13" xfId="60065"/>
    <cellStyle name="Calculation 13 2" xfId="61326"/>
    <cellStyle name="Calculation 13 3" xfId="61770"/>
    <cellStyle name="Calculation 13 4" xfId="62213"/>
    <cellStyle name="Calculation 13 5" xfId="62651"/>
    <cellStyle name="Calculation 13 6" xfId="60637"/>
    <cellStyle name="Calculation 14" xfId="60163"/>
    <cellStyle name="Calculation 14 2" xfId="61410"/>
    <cellStyle name="Calculation 14 3" xfId="61854"/>
    <cellStyle name="Calculation 14 4" xfId="62297"/>
    <cellStyle name="Calculation 14 5" xfId="62735"/>
    <cellStyle name="Calculation 14 6" xfId="60721"/>
    <cellStyle name="Calculation 15" xfId="60174"/>
    <cellStyle name="Calculation 15 2" xfId="61419"/>
    <cellStyle name="Calculation 15 3" xfId="61863"/>
    <cellStyle name="Calculation 15 4" xfId="62306"/>
    <cellStyle name="Calculation 15 5" xfId="62744"/>
    <cellStyle name="Calculation 15 6" xfId="60730"/>
    <cellStyle name="Calculation 16" xfId="60184"/>
    <cellStyle name="Calculation 16 2" xfId="61427"/>
    <cellStyle name="Calculation 16 3" xfId="61871"/>
    <cellStyle name="Calculation 16 4" xfId="62314"/>
    <cellStyle name="Calculation 16 5" xfId="62752"/>
    <cellStyle name="Calculation 16 6" xfId="60738"/>
    <cellStyle name="Calculation 17" xfId="60195"/>
    <cellStyle name="Calculation 17 2" xfId="61436"/>
    <cellStyle name="Calculation 17 3" xfId="61880"/>
    <cellStyle name="Calculation 17 4" xfId="62323"/>
    <cellStyle name="Calculation 17 5" xfId="62761"/>
    <cellStyle name="Calculation 17 6" xfId="60747"/>
    <cellStyle name="Calculation 18" xfId="60132"/>
    <cellStyle name="Calculation 18 2" xfId="61383"/>
    <cellStyle name="Calculation 18 3" xfId="61827"/>
    <cellStyle name="Calculation 18 4" xfId="62270"/>
    <cellStyle name="Calculation 18 5" xfId="62708"/>
    <cellStyle name="Calculation 18 6" xfId="60694"/>
    <cellStyle name="Calculation 19" xfId="60224"/>
    <cellStyle name="Calculation 19 2" xfId="61460"/>
    <cellStyle name="Calculation 19 3" xfId="61904"/>
    <cellStyle name="Calculation 19 4" xfId="62347"/>
    <cellStyle name="Calculation 19 5" xfId="62785"/>
    <cellStyle name="Calculation 19 6" xfId="60771"/>
    <cellStyle name="Calculation 2" xfId="59863"/>
    <cellStyle name="Calculation 2 2" xfId="61139"/>
    <cellStyle name="Calculation 2 3" xfId="61583"/>
    <cellStyle name="Calculation 2 4" xfId="62027"/>
    <cellStyle name="Calculation 2 5" xfId="62465"/>
    <cellStyle name="Calculation 2 6" xfId="60451"/>
    <cellStyle name="Calculation 20" xfId="60234"/>
    <cellStyle name="Calculation 20 2" xfId="61469"/>
    <cellStyle name="Calculation 20 3" xfId="61913"/>
    <cellStyle name="Calculation 20 4" xfId="62356"/>
    <cellStyle name="Calculation 20 5" xfId="62794"/>
    <cellStyle name="Calculation 20 6" xfId="60780"/>
    <cellStyle name="Calculation 21" xfId="60243"/>
    <cellStyle name="Calculation 21 2" xfId="61477"/>
    <cellStyle name="Calculation 21 3" xfId="61921"/>
    <cellStyle name="Calculation 21 4" xfId="62364"/>
    <cellStyle name="Calculation 21 5" xfId="62802"/>
    <cellStyle name="Calculation 21 6" xfId="60788"/>
    <cellStyle name="Calculation 22" xfId="60209"/>
    <cellStyle name="Calculation 22 2" xfId="61447"/>
    <cellStyle name="Calculation 22 3" xfId="61891"/>
    <cellStyle name="Calculation 22 4" xfId="62334"/>
    <cellStyle name="Calculation 22 5" xfId="62772"/>
    <cellStyle name="Calculation 22 6" xfId="60758"/>
    <cellStyle name="Calculation 23" xfId="60266"/>
    <cellStyle name="Calculation 23 2" xfId="61496"/>
    <cellStyle name="Calculation 23 3" xfId="61940"/>
    <cellStyle name="Calculation 23 4" xfId="62383"/>
    <cellStyle name="Calculation 23 5" xfId="62821"/>
    <cellStyle name="Calculation 23 6" xfId="60807"/>
    <cellStyle name="Calculation 24" xfId="60225"/>
    <cellStyle name="Calculation 24 2" xfId="61461"/>
    <cellStyle name="Calculation 24 3" xfId="61905"/>
    <cellStyle name="Calculation 24 4" xfId="62348"/>
    <cellStyle name="Calculation 24 5" xfId="62786"/>
    <cellStyle name="Calculation 24 6" xfId="60772"/>
    <cellStyle name="Calculation 25" xfId="60294"/>
    <cellStyle name="Calculation 25 2" xfId="61520"/>
    <cellStyle name="Calculation 25 3" xfId="61964"/>
    <cellStyle name="Calculation 25 4" xfId="62407"/>
    <cellStyle name="Calculation 25 5" xfId="62845"/>
    <cellStyle name="Calculation 25 6" xfId="60831"/>
    <cellStyle name="Calculation 26" xfId="60303"/>
    <cellStyle name="Calculation 26 2" xfId="61527"/>
    <cellStyle name="Calculation 26 3" xfId="61971"/>
    <cellStyle name="Calculation 26 4" xfId="62414"/>
    <cellStyle name="Calculation 26 5" xfId="62852"/>
    <cellStyle name="Calculation 26 6" xfId="60838"/>
    <cellStyle name="Calculation 27" xfId="60310"/>
    <cellStyle name="Calculation 27 2" xfId="61532"/>
    <cellStyle name="Calculation 27 3" xfId="61976"/>
    <cellStyle name="Calculation 27 4" xfId="62419"/>
    <cellStyle name="Calculation 27 5" xfId="62857"/>
    <cellStyle name="Calculation 27 6" xfId="60843"/>
    <cellStyle name="Calculation 28" xfId="60317"/>
    <cellStyle name="Calculation 28 2" xfId="61537"/>
    <cellStyle name="Calculation 28 3" xfId="61981"/>
    <cellStyle name="Calculation 28 4" xfId="62424"/>
    <cellStyle name="Calculation 28 5" xfId="62862"/>
    <cellStyle name="Calculation 28 6" xfId="60848"/>
    <cellStyle name="Calculation 29" xfId="60323"/>
    <cellStyle name="Calculation 29 2" xfId="61542"/>
    <cellStyle name="Calculation 29 3" xfId="61986"/>
    <cellStyle name="Calculation 29 4" xfId="62429"/>
    <cellStyle name="Calculation 29 5" xfId="62867"/>
    <cellStyle name="Calculation 29 6" xfId="60853"/>
    <cellStyle name="Calculation 3" xfId="60000"/>
    <cellStyle name="Calculation 3 2" xfId="61267"/>
    <cellStyle name="Calculation 3 3" xfId="61711"/>
    <cellStyle name="Calculation 3 4" xfId="62155"/>
    <cellStyle name="Calculation 3 5" xfId="62593"/>
    <cellStyle name="Calculation 3 6" xfId="60579"/>
    <cellStyle name="Calculation 30" xfId="60329"/>
    <cellStyle name="Calculation 30 2" xfId="61548"/>
    <cellStyle name="Calculation 30 3" xfId="61992"/>
    <cellStyle name="Calculation 30 4" xfId="62434"/>
    <cellStyle name="Calculation 30 5" xfId="62872"/>
    <cellStyle name="Calculation 30 6" xfId="60858"/>
    <cellStyle name="Calculation 31" xfId="60334"/>
    <cellStyle name="Calculation 31 2" xfId="61552"/>
    <cellStyle name="Calculation 31 3" xfId="61996"/>
    <cellStyle name="Calculation 31 4" xfId="62438"/>
    <cellStyle name="Calculation 31 5" xfId="62876"/>
    <cellStyle name="Calculation 31 6" xfId="60862"/>
    <cellStyle name="Calculation 32" xfId="60339"/>
    <cellStyle name="Calculation 32 2" xfId="61556"/>
    <cellStyle name="Calculation 32 3" xfId="62000"/>
    <cellStyle name="Calculation 32 4" xfId="62442"/>
    <cellStyle name="Calculation 32 5" xfId="62880"/>
    <cellStyle name="Calculation 32 6" xfId="60866"/>
    <cellStyle name="Calculation 33" xfId="60343"/>
    <cellStyle name="Calculation 33 2" xfId="61560"/>
    <cellStyle name="Calculation 33 3" xfId="62004"/>
    <cellStyle name="Calculation 33 4" xfId="62445"/>
    <cellStyle name="Calculation 33 5" xfId="62883"/>
    <cellStyle name="Calculation 33 6" xfId="60869"/>
    <cellStyle name="Calculation 34" xfId="60346"/>
    <cellStyle name="Calculation 34 2" xfId="61563"/>
    <cellStyle name="Calculation 34 3" xfId="62007"/>
    <cellStyle name="Calculation 34 4" xfId="62447"/>
    <cellStyle name="Calculation 34 5" xfId="62885"/>
    <cellStyle name="Calculation 34 6" xfId="60871"/>
    <cellStyle name="Calculation 35" xfId="60349"/>
    <cellStyle name="Calculation 35 2" xfId="61565"/>
    <cellStyle name="Calculation 35 3" xfId="62009"/>
    <cellStyle name="Calculation 35 4" xfId="62449"/>
    <cellStyle name="Calculation 35 5" xfId="62887"/>
    <cellStyle name="Calculation 35 6" xfId="60873"/>
    <cellStyle name="Calculation 36" xfId="60351"/>
    <cellStyle name="Calculation 36 2" xfId="61567"/>
    <cellStyle name="Calculation 36 3" xfId="62011"/>
    <cellStyle name="Calculation 36 4" xfId="62450"/>
    <cellStyle name="Calculation 36 5" xfId="62888"/>
    <cellStyle name="Calculation 36 6" xfId="60874"/>
    <cellStyle name="Calculation 37" xfId="59782"/>
    <cellStyle name="Calculation 37 2" xfId="61062"/>
    <cellStyle name="Calculation 37 3" xfId="60940"/>
    <cellStyle name="Calculation 37 4" xfId="61037"/>
    <cellStyle name="Calculation 37 5" xfId="60964"/>
    <cellStyle name="Calculation 37 6" xfId="60376"/>
    <cellStyle name="Calculation 4" xfId="60016"/>
    <cellStyle name="Calculation 4 2" xfId="61283"/>
    <cellStyle name="Calculation 4 3" xfId="61727"/>
    <cellStyle name="Calculation 4 4" xfId="62170"/>
    <cellStyle name="Calculation 4 5" xfId="62608"/>
    <cellStyle name="Calculation 4 6" xfId="60594"/>
    <cellStyle name="Calculation 5" xfId="60029"/>
    <cellStyle name="Calculation 5 2" xfId="61294"/>
    <cellStyle name="Calculation 5 3" xfId="61738"/>
    <cellStyle name="Calculation 5 4" xfId="62181"/>
    <cellStyle name="Calculation 5 5" xfId="62619"/>
    <cellStyle name="Calculation 5 6" xfId="60605"/>
    <cellStyle name="Calculation 6" xfId="59945"/>
    <cellStyle name="Calculation 6 2" xfId="61216"/>
    <cellStyle name="Calculation 6 3" xfId="61660"/>
    <cellStyle name="Calculation 6 4" xfId="62104"/>
    <cellStyle name="Calculation 6 5" xfId="62542"/>
    <cellStyle name="Calculation 6 6" xfId="60528"/>
    <cellStyle name="Calculation 7" xfId="59922"/>
    <cellStyle name="Calculation 7 2" xfId="61194"/>
    <cellStyle name="Calculation 7 3" xfId="61638"/>
    <cellStyle name="Calculation 7 4" xfId="62082"/>
    <cellStyle name="Calculation 7 5" xfId="62520"/>
    <cellStyle name="Calculation 7 6" xfId="60506"/>
    <cellStyle name="Calculation 8" xfId="59833"/>
    <cellStyle name="Calculation 8 2" xfId="61110"/>
    <cellStyle name="Calculation 8 3" xfId="60892"/>
    <cellStyle name="Calculation 8 4" xfId="61020"/>
    <cellStyle name="Calculation 8 5" xfId="60972"/>
    <cellStyle name="Calculation 8 6" xfId="60422"/>
    <cellStyle name="Calculation 9" xfId="60092"/>
    <cellStyle name="Calculation 9 2" xfId="61348"/>
    <cellStyle name="Calculation 9 3" xfId="61792"/>
    <cellStyle name="Calculation 9 4" xfId="62235"/>
    <cellStyle name="Calculation 9 5" xfId="62673"/>
    <cellStyle name="Calculation 9 6" xfId="60659"/>
    <cellStyle name="Cálculo 2" xfId="59592"/>
    <cellStyle name="Cálculo 2 10" xfId="59807"/>
    <cellStyle name="Cálculo 2 10 2" xfId="61085"/>
    <cellStyle name="Cálculo 2 10 3" xfId="60917"/>
    <cellStyle name="Cálculo 2 10 4" xfId="61003"/>
    <cellStyle name="Cálculo 2 10 5" xfId="60985"/>
    <cellStyle name="Cálculo 2 10 6" xfId="60397"/>
    <cellStyle name="Cálculo 2 11" xfId="59910"/>
    <cellStyle name="Cálculo 2 11 2" xfId="61183"/>
    <cellStyle name="Cálculo 2 11 3" xfId="61627"/>
    <cellStyle name="Cálculo 2 11 4" xfId="62071"/>
    <cellStyle name="Cálculo 2 11 5" xfId="62509"/>
    <cellStyle name="Cálculo 2 11 6" xfId="60495"/>
    <cellStyle name="Cálculo 2 12" xfId="59897"/>
    <cellStyle name="Cálculo 2 12 2" xfId="61172"/>
    <cellStyle name="Cálculo 2 12 3" xfId="61616"/>
    <cellStyle name="Cálculo 2 12 4" xfId="62060"/>
    <cellStyle name="Cálculo 2 12 5" xfId="62498"/>
    <cellStyle name="Cálculo 2 12 6" xfId="60484"/>
    <cellStyle name="Cálculo 2 13" xfId="59884"/>
    <cellStyle name="Cálculo 2 13 2" xfId="61160"/>
    <cellStyle name="Cálculo 2 13 3" xfId="61604"/>
    <cellStyle name="Cálculo 2 13 4" xfId="62048"/>
    <cellStyle name="Cálculo 2 13 5" xfId="62486"/>
    <cellStyle name="Cálculo 2 13 6" xfId="60472"/>
    <cellStyle name="Cálculo 2 14" xfId="59973"/>
    <cellStyle name="Cálculo 2 14 2" xfId="61240"/>
    <cellStyle name="Cálculo 2 14 3" xfId="61684"/>
    <cellStyle name="Cálculo 2 14 4" xfId="62128"/>
    <cellStyle name="Cálculo 2 14 5" xfId="62566"/>
    <cellStyle name="Cálculo 2 14 6" xfId="60552"/>
    <cellStyle name="Cálculo 2 15" xfId="59931"/>
    <cellStyle name="Cálculo 2 15 2" xfId="61203"/>
    <cellStyle name="Cálculo 2 15 3" xfId="61647"/>
    <cellStyle name="Cálculo 2 15 4" xfId="62091"/>
    <cellStyle name="Cálculo 2 15 5" xfId="62529"/>
    <cellStyle name="Cálculo 2 15 6" xfId="60515"/>
    <cellStyle name="Cálculo 2 16" xfId="60142"/>
    <cellStyle name="Cálculo 2 16 2" xfId="61390"/>
    <cellStyle name="Cálculo 2 16 3" xfId="61834"/>
    <cellStyle name="Cálculo 2 16 4" xfId="62277"/>
    <cellStyle name="Cálculo 2 16 5" xfId="62715"/>
    <cellStyle name="Cálculo 2 16 6" xfId="60701"/>
    <cellStyle name="Cálculo 2 17" xfId="60047"/>
    <cellStyle name="Cálculo 2 17 2" xfId="61310"/>
    <cellStyle name="Cálculo 2 17 3" xfId="61754"/>
    <cellStyle name="Cálculo 2 17 4" xfId="62197"/>
    <cellStyle name="Cálculo 2 17 5" xfId="62635"/>
    <cellStyle name="Cálculo 2 17 6" xfId="60621"/>
    <cellStyle name="Cálculo 2 18" xfId="60148"/>
    <cellStyle name="Cálculo 2 18 2" xfId="61396"/>
    <cellStyle name="Cálculo 2 18 3" xfId="61840"/>
    <cellStyle name="Cálculo 2 18 4" xfId="62283"/>
    <cellStyle name="Cálculo 2 18 5" xfId="62721"/>
    <cellStyle name="Cálculo 2 18 6" xfId="60707"/>
    <cellStyle name="Cálculo 2 19" xfId="60011"/>
    <cellStyle name="Cálculo 2 19 2" xfId="61278"/>
    <cellStyle name="Cálculo 2 19 3" xfId="61722"/>
    <cellStyle name="Cálculo 2 19 4" xfId="62165"/>
    <cellStyle name="Cálculo 2 19 5" xfId="62603"/>
    <cellStyle name="Cálculo 2 19 6" xfId="60589"/>
    <cellStyle name="Cálculo 2 2" xfId="59864"/>
    <cellStyle name="Cálculo 2 2 2" xfId="61140"/>
    <cellStyle name="Cálculo 2 2 3" xfId="61584"/>
    <cellStyle name="Cálculo 2 2 4" xfId="62028"/>
    <cellStyle name="Cálculo 2 2 5" xfId="62466"/>
    <cellStyle name="Cálculo 2 2 6" xfId="60452"/>
    <cellStyle name="Cálculo 2 20" xfId="59829"/>
    <cellStyle name="Cálculo 2 20 2" xfId="61107"/>
    <cellStyle name="Cálculo 2 20 3" xfId="60895"/>
    <cellStyle name="Cálculo 2 20 4" xfId="61017"/>
    <cellStyle name="Cálculo 2 20 5" xfId="60974"/>
    <cellStyle name="Cálculo 2 20 6" xfId="60419"/>
    <cellStyle name="Cálculo 2 21" xfId="60204"/>
    <cellStyle name="Cálculo 2 21 2" xfId="61442"/>
    <cellStyle name="Cálculo 2 21 3" xfId="61886"/>
    <cellStyle name="Cálculo 2 21 4" xfId="62329"/>
    <cellStyle name="Cálculo 2 21 5" xfId="62767"/>
    <cellStyle name="Cálculo 2 21 6" xfId="60753"/>
    <cellStyle name="Cálculo 2 22" xfId="59780"/>
    <cellStyle name="Cálculo 2 22 2" xfId="61060"/>
    <cellStyle name="Cálculo 2 22 3" xfId="60942"/>
    <cellStyle name="Cálculo 2 22 4" xfId="60994"/>
    <cellStyle name="Cálculo 2 22 5" xfId="60993"/>
    <cellStyle name="Cálculo 2 22 6" xfId="60374"/>
    <cellStyle name="Cálculo 2 23" xfId="60135"/>
    <cellStyle name="Cálculo 2 23 2" xfId="61386"/>
    <cellStyle name="Cálculo 2 23 3" xfId="61830"/>
    <cellStyle name="Cálculo 2 23 4" xfId="62273"/>
    <cellStyle name="Cálculo 2 23 5" xfId="62711"/>
    <cellStyle name="Cálculo 2 23 6" xfId="60697"/>
    <cellStyle name="Cálculo 2 24" xfId="60069"/>
    <cellStyle name="Cálculo 2 24 2" xfId="61330"/>
    <cellStyle name="Cálculo 2 24 3" xfId="61774"/>
    <cellStyle name="Cálculo 2 24 4" xfId="62217"/>
    <cellStyle name="Cálculo 2 24 5" xfId="62655"/>
    <cellStyle name="Cálculo 2 24 6" xfId="60641"/>
    <cellStyle name="Cálculo 2 25" xfId="60191"/>
    <cellStyle name="Cálculo 2 25 2" xfId="61433"/>
    <cellStyle name="Cálculo 2 25 3" xfId="61877"/>
    <cellStyle name="Cálculo 2 25 4" xfId="62320"/>
    <cellStyle name="Cálculo 2 25 5" xfId="62758"/>
    <cellStyle name="Cálculo 2 25 6" xfId="60744"/>
    <cellStyle name="Cálculo 2 26" xfId="59977"/>
    <cellStyle name="Cálculo 2 26 2" xfId="61244"/>
    <cellStyle name="Cálculo 2 26 3" xfId="61688"/>
    <cellStyle name="Cálculo 2 26 4" xfId="62132"/>
    <cellStyle name="Cálculo 2 26 5" xfId="62570"/>
    <cellStyle name="Cálculo 2 26 6" xfId="60556"/>
    <cellStyle name="Cálculo 2 27" xfId="59937"/>
    <cellStyle name="Cálculo 2 27 2" xfId="61209"/>
    <cellStyle name="Cálculo 2 27 3" xfId="61653"/>
    <cellStyle name="Cálculo 2 27 4" xfId="62097"/>
    <cellStyle name="Cálculo 2 27 5" xfId="62535"/>
    <cellStyle name="Cálculo 2 27 6" xfId="60521"/>
    <cellStyle name="Cálculo 2 28" xfId="60222"/>
    <cellStyle name="Cálculo 2 28 2" xfId="61458"/>
    <cellStyle name="Cálculo 2 28 3" xfId="61902"/>
    <cellStyle name="Cálculo 2 28 4" xfId="62345"/>
    <cellStyle name="Cálculo 2 28 5" xfId="62783"/>
    <cellStyle name="Cálculo 2 28 6" xfId="60769"/>
    <cellStyle name="Cálculo 2 29" xfId="59893"/>
    <cellStyle name="Cálculo 2 29 2" xfId="61168"/>
    <cellStyle name="Cálculo 2 29 3" xfId="61612"/>
    <cellStyle name="Cálculo 2 29 4" xfId="62056"/>
    <cellStyle name="Cálculo 2 29 5" xfId="62494"/>
    <cellStyle name="Cálculo 2 29 6" xfId="60480"/>
    <cellStyle name="Cálculo 2 3" xfId="59929"/>
    <cellStyle name="Cálculo 2 3 2" xfId="61201"/>
    <cellStyle name="Cálculo 2 3 3" xfId="61645"/>
    <cellStyle name="Cálculo 2 3 4" xfId="62089"/>
    <cellStyle name="Cálculo 2 3 5" xfId="62527"/>
    <cellStyle name="Cálculo 2 3 6" xfId="60513"/>
    <cellStyle name="Cálculo 2 30" xfId="60214"/>
    <cellStyle name="Cálculo 2 30 2" xfId="61450"/>
    <cellStyle name="Cálculo 2 30 3" xfId="61894"/>
    <cellStyle name="Cálculo 2 30 4" xfId="62337"/>
    <cellStyle name="Cálculo 2 30 5" xfId="62775"/>
    <cellStyle name="Cálculo 2 30 6" xfId="60761"/>
    <cellStyle name="Cálculo 2 31" xfId="60215"/>
    <cellStyle name="Cálculo 2 31 2" xfId="61451"/>
    <cellStyle name="Cálculo 2 31 3" xfId="61895"/>
    <cellStyle name="Cálculo 2 31 4" xfId="62338"/>
    <cellStyle name="Cálculo 2 31 5" xfId="62776"/>
    <cellStyle name="Cálculo 2 31 6" xfId="60762"/>
    <cellStyle name="Cálculo 2 32" xfId="60295"/>
    <cellStyle name="Cálculo 2 32 2" xfId="61521"/>
    <cellStyle name="Cálculo 2 32 3" xfId="61965"/>
    <cellStyle name="Cálculo 2 32 4" xfId="62408"/>
    <cellStyle name="Cálculo 2 32 5" xfId="62846"/>
    <cellStyle name="Cálculo 2 32 6" xfId="60832"/>
    <cellStyle name="Cálculo 2 33" xfId="60304"/>
    <cellStyle name="Cálculo 2 33 2" xfId="61528"/>
    <cellStyle name="Cálculo 2 33 3" xfId="61972"/>
    <cellStyle name="Cálculo 2 33 4" xfId="62415"/>
    <cellStyle name="Cálculo 2 33 5" xfId="62853"/>
    <cellStyle name="Cálculo 2 33 6" xfId="60839"/>
    <cellStyle name="Cálculo 2 34" xfId="60311"/>
    <cellStyle name="Cálculo 2 34 2" xfId="61533"/>
    <cellStyle name="Cálculo 2 34 3" xfId="61977"/>
    <cellStyle name="Cálculo 2 34 4" xfId="62420"/>
    <cellStyle name="Cálculo 2 34 5" xfId="62858"/>
    <cellStyle name="Cálculo 2 34 6" xfId="60844"/>
    <cellStyle name="Cálculo 2 35" xfId="60318"/>
    <cellStyle name="Cálculo 2 35 2" xfId="61538"/>
    <cellStyle name="Cálculo 2 35 3" xfId="61982"/>
    <cellStyle name="Cálculo 2 35 4" xfId="62425"/>
    <cellStyle name="Cálculo 2 35 5" xfId="62863"/>
    <cellStyle name="Cálculo 2 35 6" xfId="60849"/>
    <cellStyle name="Cálculo 2 36" xfId="60324"/>
    <cellStyle name="Cálculo 2 36 2" xfId="61543"/>
    <cellStyle name="Cálculo 2 36 3" xfId="61987"/>
    <cellStyle name="Cálculo 2 36 4" xfId="62430"/>
    <cellStyle name="Cálculo 2 36 5" xfId="62868"/>
    <cellStyle name="Cálculo 2 36 6" xfId="60854"/>
    <cellStyle name="Cálculo 2 37" xfId="59783"/>
    <cellStyle name="Cálculo 2 37 2" xfId="61063"/>
    <cellStyle name="Cálculo 2 37 3" xfId="60939"/>
    <cellStyle name="Cálculo 2 37 4" xfId="61038"/>
    <cellStyle name="Cálculo 2 37 5" xfId="60963"/>
    <cellStyle name="Cálculo 2 37 6" xfId="60377"/>
    <cellStyle name="Cálculo 2 4" xfId="59872"/>
    <cellStyle name="Cálculo 2 4 2" xfId="61148"/>
    <cellStyle name="Cálculo 2 4 3" xfId="61592"/>
    <cellStyle name="Cálculo 2 4 4" xfId="62036"/>
    <cellStyle name="Cálculo 2 4 5" xfId="62474"/>
    <cellStyle name="Cálculo 2 4 6" xfId="60460"/>
    <cellStyle name="Cálculo 2 5" xfId="59805"/>
    <cellStyle name="Cálculo 2 5 2" xfId="61084"/>
    <cellStyle name="Cálculo 2 5 3" xfId="60918"/>
    <cellStyle name="Cálculo 2 5 4" xfId="61042"/>
    <cellStyle name="Cálculo 2 5 5" xfId="60959"/>
    <cellStyle name="Cálculo 2 5 6" xfId="60396"/>
    <cellStyle name="Cálculo 2 6" xfId="59886"/>
    <cellStyle name="Cálculo 2 6 2" xfId="61162"/>
    <cellStyle name="Cálculo 2 6 3" xfId="61606"/>
    <cellStyle name="Cálculo 2 6 4" xfId="62050"/>
    <cellStyle name="Cálculo 2 6 5" xfId="62488"/>
    <cellStyle name="Cálculo 2 6 6" xfId="60474"/>
    <cellStyle name="Cálculo 2 7" xfId="60037"/>
    <cellStyle name="Cálculo 2 7 2" xfId="61300"/>
    <cellStyle name="Cálculo 2 7 3" xfId="61744"/>
    <cellStyle name="Cálculo 2 7 4" xfId="62187"/>
    <cellStyle name="Cálculo 2 7 5" xfId="62625"/>
    <cellStyle name="Cálculo 2 7 6" xfId="60611"/>
    <cellStyle name="Cálculo 2 8" xfId="59989"/>
    <cellStyle name="Cálculo 2 8 2" xfId="61256"/>
    <cellStyle name="Cálculo 2 8 3" xfId="61700"/>
    <cellStyle name="Cálculo 2 8 4" xfId="62144"/>
    <cellStyle name="Cálculo 2 8 5" xfId="62582"/>
    <cellStyle name="Cálculo 2 8 6" xfId="60568"/>
    <cellStyle name="Cálculo 2 9" xfId="60020"/>
    <cellStyle name="Cálculo 2 9 2" xfId="61286"/>
    <cellStyle name="Cálculo 2 9 3" xfId="61730"/>
    <cellStyle name="Cálculo 2 9 4" xfId="62173"/>
    <cellStyle name="Cálculo 2 9 5" xfId="62611"/>
    <cellStyle name="Cálculo 2 9 6" xfId="60597"/>
    <cellStyle name="Cálculo 3" xfId="59593"/>
    <cellStyle name="Cálculo 3 10" xfId="59978"/>
    <cellStyle name="Cálculo 3 10 2" xfId="61245"/>
    <cellStyle name="Cálculo 3 10 3" xfId="61689"/>
    <cellStyle name="Cálculo 3 10 4" xfId="62133"/>
    <cellStyle name="Cálculo 3 10 5" xfId="62571"/>
    <cellStyle name="Cálculo 3 10 6" xfId="60557"/>
    <cellStyle name="Cálculo 3 11" xfId="59909"/>
    <cellStyle name="Cálculo 3 11 2" xfId="61182"/>
    <cellStyle name="Cálculo 3 11 3" xfId="61626"/>
    <cellStyle name="Cálculo 3 11 4" xfId="62070"/>
    <cellStyle name="Cálculo 3 11 5" xfId="62508"/>
    <cellStyle name="Cálculo 3 11 6" xfId="60494"/>
    <cellStyle name="Cálculo 3 12" xfId="60082"/>
    <cellStyle name="Cálculo 3 12 2" xfId="61339"/>
    <cellStyle name="Cálculo 3 12 3" xfId="61783"/>
    <cellStyle name="Cálculo 3 12 4" xfId="62226"/>
    <cellStyle name="Cálculo 3 12 5" xfId="62664"/>
    <cellStyle name="Cálculo 3 12 6" xfId="60650"/>
    <cellStyle name="Cálculo 3 13" xfId="60028"/>
    <cellStyle name="Cálculo 3 13 2" xfId="61293"/>
    <cellStyle name="Cálculo 3 13 3" xfId="61737"/>
    <cellStyle name="Cálculo 3 13 4" xfId="62180"/>
    <cellStyle name="Cálculo 3 13 5" xfId="62618"/>
    <cellStyle name="Cálculo 3 13 6" xfId="60604"/>
    <cellStyle name="Cálculo 3 14" xfId="59842"/>
    <cellStyle name="Cálculo 3 14 2" xfId="61118"/>
    <cellStyle name="Cálculo 3 14 3" xfId="60884"/>
    <cellStyle name="Cálculo 3 14 4" xfId="61049"/>
    <cellStyle name="Cálculo 3 14 5" xfId="60952"/>
    <cellStyle name="Cálculo 3 14 6" xfId="60430"/>
    <cellStyle name="Cálculo 3 15" xfId="59951"/>
    <cellStyle name="Cálculo 3 15 2" xfId="61221"/>
    <cellStyle name="Cálculo 3 15 3" xfId="61665"/>
    <cellStyle name="Cálculo 3 15 4" xfId="62109"/>
    <cellStyle name="Cálculo 3 15 5" xfId="62547"/>
    <cellStyle name="Cálculo 3 15 6" xfId="60533"/>
    <cellStyle name="Cálculo 3 16" xfId="60072"/>
    <cellStyle name="Cálculo 3 16 2" xfId="61331"/>
    <cellStyle name="Cálculo 3 16 3" xfId="61775"/>
    <cellStyle name="Cálculo 3 16 4" xfId="62218"/>
    <cellStyle name="Cálculo 3 16 5" xfId="62656"/>
    <cellStyle name="Cálculo 3 16 6" xfId="60642"/>
    <cellStyle name="Cálculo 3 17" xfId="60053"/>
    <cellStyle name="Cálculo 3 17 2" xfId="61315"/>
    <cellStyle name="Cálculo 3 17 3" xfId="61759"/>
    <cellStyle name="Cálculo 3 17 4" xfId="62202"/>
    <cellStyle name="Cálculo 3 17 5" xfId="62640"/>
    <cellStyle name="Cálculo 3 17 6" xfId="60626"/>
    <cellStyle name="Cálculo 3 18" xfId="59820"/>
    <cellStyle name="Cálculo 3 18 2" xfId="61098"/>
    <cellStyle name="Cálculo 3 18 3" xfId="60904"/>
    <cellStyle name="Cálculo 3 18 4" xfId="61046"/>
    <cellStyle name="Cálculo 3 18 5" xfId="60955"/>
    <cellStyle name="Cálculo 3 18 6" xfId="60410"/>
    <cellStyle name="Cálculo 3 19" xfId="59994"/>
    <cellStyle name="Cálculo 3 19 2" xfId="61261"/>
    <cellStyle name="Cálculo 3 19 3" xfId="61705"/>
    <cellStyle name="Cálculo 3 19 4" xfId="62149"/>
    <cellStyle name="Cálculo 3 19 5" xfId="62587"/>
    <cellStyle name="Cálculo 3 19 6" xfId="60573"/>
    <cellStyle name="Cálculo 3 2" xfId="59865"/>
    <cellStyle name="Cálculo 3 2 2" xfId="61141"/>
    <cellStyle name="Cálculo 3 2 3" xfId="61585"/>
    <cellStyle name="Cálculo 3 2 4" xfId="62029"/>
    <cellStyle name="Cálculo 3 2 5" xfId="62467"/>
    <cellStyle name="Cálculo 3 2 6" xfId="60453"/>
    <cellStyle name="Cálculo 3 20" xfId="60074"/>
    <cellStyle name="Cálculo 3 20 2" xfId="61333"/>
    <cellStyle name="Cálculo 3 20 3" xfId="61777"/>
    <cellStyle name="Cálculo 3 20 4" xfId="62220"/>
    <cellStyle name="Cálculo 3 20 5" xfId="62658"/>
    <cellStyle name="Cálculo 3 20 6" xfId="60644"/>
    <cellStyle name="Cálculo 3 21" xfId="60134"/>
    <cellStyle name="Cálculo 3 21 2" xfId="61385"/>
    <cellStyle name="Cálculo 3 21 3" xfId="61829"/>
    <cellStyle name="Cálculo 3 21 4" xfId="62272"/>
    <cellStyle name="Cálculo 3 21 5" xfId="62710"/>
    <cellStyle name="Cálculo 3 21 6" xfId="60696"/>
    <cellStyle name="Cálculo 3 22" xfId="60035"/>
    <cellStyle name="Cálculo 3 22 2" xfId="61299"/>
    <cellStyle name="Cálculo 3 22 3" xfId="61743"/>
    <cellStyle name="Cálculo 3 22 4" xfId="62186"/>
    <cellStyle name="Cálculo 3 22 5" xfId="62624"/>
    <cellStyle name="Cálculo 3 22 6" xfId="60610"/>
    <cellStyle name="Cálculo 3 23" xfId="60115"/>
    <cellStyle name="Cálculo 3 23 2" xfId="61367"/>
    <cellStyle name="Cálculo 3 23 3" xfId="61811"/>
    <cellStyle name="Cálculo 3 23 4" xfId="62254"/>
    <cellStyle name="Cálculo 3 23 5" xfId="62692"/>
    <cellStyle name="Cálculo 3 23 6" xfId="60678"/>
    <cellStyle name="Cálculo 3 24" xfId="60024"/>
    <cellStyle name="Cálculo 3 24 2" xfId="61289"/>
    <cellStyle name="Cálculo 3 24 3" xfId="61733"/>
    <cellStyle name="Cálculo 3 24 4" xfId="62176"/>
    <cellStyle name="Cálculo 3 24 5" xfId="62614"/>
    <cellStyle name="Cálculo 3 24 6" xfId="60600"/>
    <cellStyle name="Cálculo 3 25" xfId="60231"/>
    <cellStyle name="Cálculo 3 25 2" xfId="61466"/>
    <cellStyle name="Cálculo 3 25 3" xfId="61910"/>
    <cellStyle name="Cálculo 3 25 4" xfId="62353"/>
    <cellStyle name="Cálculo 3 25 5" xfId="62791"/>
    <cellStyle name="Cálculo 3 25 6" xfId="60777"/>
    <cellStyle name="Cálculo 3 26" xfId="60180"/>
    <cellStyle name="Cálculo 3 26 2" xfId="61423"/>
    <cellStyle name="Cálculo 3 26 3" xfId="61867"/>
    <cellStyle name="Cálculo 3 26 4" xfId="62310"/>
    <cellStyle name="Cálculo 3 26 5" xfId="62748"/>
    <cellStyle name="Cálculo 3 26 6" xfId="60734"/>
    <cellStyle name="Cálculo 3 27" xfId="60189"/>
    <cellStyle name="Cálculo 3 27 2" xfId="61432"/>
    <cellStyle name="Cálculo 3 27 3" xfId="61876"/>
    <cellStyle name="Cálculo 3 27 4" xfId="62319"/>
    <cellStyle name="Cálculo 3 27 5" xfId="62757"/>
    <cellStyle name="Cálculo 3 27 6" xfId="60743"/>
    <cellStyle name="Cálculo 3 28" xfId="60269"/>
    <cellStyle name="Cálculo 3 28 2" xfId="61499"/>
    <cellStyle name="Cálculo 3 28 3" xfId="61943"/>
    <cellStyle name="Cálculo 3 28 4" xfId="62386"/>
    <cellStyle name="Cálculo 3 28 5" xfId="62824"/>
    <cellStyle name="Cálculo 3 28 6" xfId="60810"/>
    <cellStyle name="Cálculo 3 29" xfId="60196"/>
    <cellStyle name="Cálculo 3 29 2" xfId="61437"/>
    <cellStyle name="Cálculo 3 29 3" xfId="61881"/>
    <cellStyle name="Cálculo 3 29 4" xfId="62324"/>
    <cellStyle name="Cálculo 3 29 5" xfId="62762"/>
    <cellStyle name="Cálculo 3 29 6" xfId="60748"/>
    <cellStyle name="Cálculo 3 3" xfId="59928"/>
    <cellStyle name="Cálculo 3 3 2" xfId="61200"/>
    <cellStyle name="Cálculo 3 3 3" xfId="61644"/>
    <cellStyle name="Cálculo 3 3 4" xfId="62088"/>
    <cellStyle name="Cálculo 3 3 5" xfId="62526"/>
    <cellStyle name="Cálculo 3 3 6" xfId="60512"/>
    <cellStyle name="Cálculo 3 30" xfId="60271"/>
    <cellStyle name="Cálculo 3 30 2" xfId="61500"/>
    <cellStyle name="Cálculo 3 30 3" xfId="61944"/>
    <cellStyle name="Cálculo 3 30 4" xfId="62387"/>
    <cellStyle name="Cálculo 3 30 5" xfId="62825"/>
    <cellStyle name="Cálculo 3 30 6" xfId="60811"/>
    <cellStyle name="Cálculo 3 31" xfId="60279"/>
    <cellStyle name="Cálculo 3 31 2" xfId="61507"/>
    <cellStyle name="Cálculo 3 31 3" xfId="61951"/>
    <cellStyle name="Cálculo 3 31 4" xfId="62394"/>
    <cellStyle name="Cálculo 3 31 5" xfId="62832"/>
    <cellStyle name="Cálculo 3 31 6" xfId="60818"/>
    <cellStyle name="Cálculo 3 32" xfId="60241"/>
    <cellStyle name="Cálculo 3 32 2" xfId="61475"/>
    <cellStyle name="Cálculo 3 32 3" xfId="61919"/>
    <cellStyle name="Cálculo 3 32 4" xfId="62362"/>
    <cellStyle name="Cálculo 3 32 5" xfId="62800"/>
    <cellStyle name="Cálculo 3 32 6" xfId="60786"/>
    <cellStyle name="Cálculo 3 33" xfId="60216"/>
    <cellStyle name="Cálculo 3 33 2" xfId="61452"/>
    <cellStyle name="Cálculo 3 33 3" xfId="61896"/>
    <cellStyle name="Cálculo 3 33 4" xfId="62339"/>
    <cellStyle name="Cálculo 3 33 5" xfId="62777"/>
    <cellStyle name="Cálculo 3 33 6" xfId="60763"/>
    <cellStyle name="Cálculo 3 34" xfId="60264"/>
    <cellStyle name="Cálculo 3 34 2" xfId="61494"/>
    <cellStyle name="Cálculo 3 34 3" xfId="61938"/>
    <cellStyle name="Cálculo 3 34 4" xfId="62381"/>
    <cellStyle name="Cálculo 3 34 5" xfId="62819"/>
    <cellStyle name="Cálculo 3 34 6" xfId="60805"/>
    <cellStyle name="Cálculo 3 35" xfId="60282"/>
    <cellStyle name="Cálculo 3 35 2" xfId="61510"/>
    <cellStyle name="Cálculo 3 35 3" xfId="61954"/>
    <cellStyle name="Cálculo 3 35 4" xfId="62397"/>
    <cellStyle name="Cálculo 3 35 5" xfId="62835"/>
    <cellStyle name="Cálculo 3 35 6" xfId="60821"/>
    <cellStyle name="Cálculo 3 36" xfId="60012"/>
    <cellStyle name="Cálculo 3 36 2" xfId="61279"/>
    <cellStyle name="Cálculo 3 36 3" xfId="61723"/>
    <cellStyle name="Cálculo 3 36 4" xfId="62166"/>
    <cellStyle name="Cálculo 3 36 5" xfId="62604"/>
    <cellStyle name="Cálculo 3 36 6" xfId="60590"/>
    <cellStyle name="Cálculo 3 37" xfId="59784"/>
    <cellStyle name="Cálculo 3 37 2" xfId="61064"/>
    <cellStyle name="Cálculo 3 37 3" xfId="60938"/>
    <cellStyle name="Cálculo 3 37 4" xfId="61039"/>
    <cellStyle name="Cálculo 3 37 5" xfId="60962"/>
    <cellStyle name="Cálculo 3 37 6" xfId="60378"/>
    <cellStyle name="Cálculo 3 4" xfId="59873"/>
    <cellStyle name="Cálculo 3 4 2" xfId="61149"/>
    <cellStyle name="Cálculo 3 4 3" xfId="61593"/>
    <cellStyle name="Cálculo 3 4 4" xfId="62037"/>
    <cellStyle name="Cálculo 3 4 5" xfId="62475"/>
    <cellStyle name="Cálculo 3 4 6" xfId="60461"/>
    <cellStyle name="Cálculo 3 5" xfId="59921"/>
    <cellStyle name="Cálculo 3 5 2" xfId="61193"/>
    <cellStyle name="Cálculo 3 5 3" xfId="61637"/>
    <cellStyle name="Cálculo 3 5 4" xfId="62081"/>
    <cellStyle name="Cálculo 3 5 5" xfId="62519"/>
    <cellStyle name="Cálculo 3 5 6" xfId="60505"/>
    <cellStyle name="Cálculo 3 6" xfId="59779"/>
    <cellStyle name="Cálculo 3 6 2" xfId="61059"/>
    <cellStyle name="Cálculo 3 6 3" xfId="60943"/>
    <cellStyle name="Cálculo 3 6 4" xfId="61568"/>
    <cellStyle name="Cálculo 3 6 5" xfId="62012"/>
    <cellStyle name="Cálculo 3 6 6" xfId="60373"/>
    <cellStyle name="Cálculo 3 7" xfId="59920"/>
    <cellStyle name="Cálculo 3 7 2" xfId="61192"/>
    <cellStyle name="Cálculo 3 7 3" xfId="61636"/>
    <cellStyle name="Cálculo 3 7 4" xfId="62080"/>
    <cellStyle name="Cálculo 3 7 5" xfId="62518"/>
    <cellStyle name="Cálculo 3 7 6" xfId="60504"/>
    <cellStyle name="Cálculo 3 8" xfId="59995"/>
    <cellStyle name="Cálculo 3 8 2" xfId="61262"/>
    <cellStyle name="Cálculo 3 8 3" xfId="61706"/>
    <cellStyle name="Cálculo 3 8 4" xfId="62150"/>
    <cellStyle name="Cálculo 3 8 5" xfId="62588"/>
    <cellStyle name="Cálculo 3 8 6" xfId="60574"/>
    <cellStyle name="Cálculo 3 9" xfId="59916"/>
    <cellStyle name="Cálculo 3 9 2" xfId="61188"/>
    <cellStyle name="Cálculo 3 9 3" xfId="61632"/>
    <cellStyle name="Cálculo 3 9 4" xfId="62076"/>
    <cellStyle name="Cálculo 3 9 5" xfId="62514"/>
    <cellStyle name="Cálculo 3 9 6" xfId="60500"/>
    <cellStyle name="Celda de comprobación 2" xfId="59594"/>
    <cellStyle name="Celda de comprobación 3" xfId="59595"/>
    <cellStyle name="Celda vinculada 2" xfId="59596"/>
    <cellStyle name="Celda vinculada 3" xfId="59597"/>
    <cellStyle name="Check Cell" xfId="59598"/>
    <cellStyle name="Encabezado 4 2" xfId="59599"/>
    <cellStyle name="Encabezado 4 3" xfId="59600"/>
    <cellStyle name="Énfasis1 2" xfId="59601"/>
    <cellStyle name="Énfasis1 3" xfId="59602"/>
    <cellStyle name="Énfasis2 2" xfId="59603"/>
    <cellStyle name="Énfasis2 3" xfId="59604"/>
    <cellStyle name="Énfasis3 2" xfId="59605"/>
    <cellStyle name="Énfasis3 3" xfId="59606"/>
    <cellStyle name="Énfasis4 2" xfId="59607"/>
    <cellStyle name="Énfasis4 3" xfId="59608"/>
    <cellStyle name="Énfasis5 2" xfId="59609"/>
    <cellStyle name="Énfasis5 3" xfId="59610"/>
    <cellStyle name="Énfasis6 2" xfId="59611"/>
    <cellStyle name="Énfasis6 3" xfId="59612"/>
    <cellStyle name="Entrada 2" xfId="59613"/>
    <cellStyle name="Entrada 2 10" xfId="60040"/>
    <cellStyle name="Entrada 2 10 2" xfId="61303"/>
    <cellStyle name="Entrada 2 10 3" xfId="61747"/>
    <cellStyle name="Entrada 2 10 4" xfId="62190"/>
    <cellStyle name="Entrada 2 10 5" xfId="62628"/>
    <cellStyle name="Entrada 2 10 6" xfId="60614"/>
    <cellStyle name="Entrada 2 11" xfId="59955"/>
    <cellStyle name="Entrada 2 11 2" xfId="61225"/>
    <cellStyle name="Entrada 2 11 3" xfId="61669"/>
    <cellStyle name="Entrada 2 11 4" xfId="62113"/>
    <cellStyle name="Entrada 2 11 5" xfId="62551"/>
    <cellStyle name="Entrada 2 11 6" xfId="60537"/>
    <cellStyle name="Entrada 2 12" xfId="60087"/>
    <cellStyle name="Entrada 2 12 2" xfId="61343"/>
    <cellStyle name="Entrada 2 12 3" xfId="61787"/>
    <cellStyle name="Entrada 2 12 4" xfId="62230"/>
    <cellStyle name="Entrada 2 12 5" xfId="62668"/>
    <cellStyle name="Entrada 2 12 6" xfId="60654"/>
    <cellStyle name="Entrada 2 13" xfId="60050"/>
    <cellStyle name="Entrada 2 13 2" xfId="61312"/>
    <cellStyle name="Entrada 2 13 3" xfId="61756"/>
    <cellStyle name="Entrada 2 13 4" xfId="62199"/>
    <cellStyle name="Entrada 2 13 5" xfId="62637"/>
    <cellStyle name="Entrada 2 13 6" xfId="60623"/>
    <cellStyle name="Entrada 2 14" xfId="60095"/>
    <cellStyle name="Entrada 2 14 2" xfId="61350"/>
    <cellStyle name="Entrada 2 14 3" xfId="61794"/>
    <cellStyle name="Entrada 2 14 4" xfId="62237"/>
    <cellStyle name="Entrada 2 14 5" xfId="62675"/>
    <cellStyle name="Entrada 2 14 6" xfId="60661"/>
    <cellStyle name="Entrada 2 15" xfId="60084"/>
    <cellStyle name="Entrada 2 15 2" xfId="61341"/>
    <cellStyle name="Entrada 2 15 3" xfId="61785"/>
    <cellStyle name="Entrada 2 15 4" xfId="62228"/>
    <cellStyle name="Entrada 2 15 5" xfId="62666"/>
    <cellStyle name="Entrada 2 15 6" xfId="60652"/>
    <cellStyle name="Entrada 2 16" xfId="60014"/>
    <cellStyle name="Entrada 2 16 2" xfId="61281"/>
    <cellStyle name="Entrada 2 16 3" xfId="61725"/>
    <cellStyle name="Entrada 2 16 4" xfId="62168"/>
    <cellStyle name="Entrada 2 16 5" xfId="62606"/>
    <cellStyle name="Entrada 2 16 6" xfId="60592"/>
    <cellStyle name="Entrada 2 17" xfId="60156"/>
    <cellStyle name="Entrada 2 17 2" xfId="61403"/>
    <cellStyle name="Entrada 2 17 3" xfId="61847"/>
    <cellStyle name="Entrada 2 17 4" xfId="62290"/>
    <cellStyle name="Entrada 2 17 5" xfId="62728"/>
    <cellStyle name="Entrada 2 17 6" xfId="60714"/>
    <cellStyle name="Entrada 2 18" xfId="59825"/>
    <cellStyle name="Entrada 2 18 2" xfId="61103"/>
    <cellStyle name="Entrada 2 18 3" xfId="60899"/>
    <cellStyle name="Entrada 2 18 4" xfId="61014"/>
    <cellStyle name="Entrada 2 18 5" xfId="61054"/>
    <cellStyle name="Entrada 2 18 6" xfId="60415"/>
    <cellStyle name="Entrada 2 19" xfId="60101"/>
    <cellStyle name="Entrada 2 19 2" xfId="61354"/>
    <cellStyle name="Entrada 2 19 3" xfId="61798"/>
    <cellStyle name="Entrada 2 19 4" xfId="62241"/>
    <cellStyle name="Entrada 2 19 5" xfId="62679"/>
    <cellStyle name="Entrada 2 19 6" xfId="60665"/>
    <cellStyle name="Entrada 2 2" xfId="59878"/>
    <cellStyle name="Entrada 2 2 2" xfId="61154"/>
    <cellStyle name="Entrada 2 2 3" xfId="61598"/>
    <cellStyle name="Entrada 2 2 4" xfId="62042"/>
    <cellStyle name="Entrada 2 2 5" xfId="62480"/>
    <cellStyle name="Entrada 2 2 6" xfId="60466"/>
    <cellStyle name="Entrada 2 20" xfId="60169"/>
    <cellStyle name="Entrada 2 20 2" xfId="61415"/>
    <cellStyle name="Entrada 2 20 3" xfId="61859"/>
    <cellStyle name="Entrada 2 20 4" xfId="62302"/>
    <cellStyle name="Entrada 2 20 5" xfId="62740"/>
    <cellStyle name="Entrada 2 20 6" xfId="60726"/>
    <cellStyle name="Entrada 2 21" xfId="59895"/>
    <cellStyle name="Entrada 2 21 2" xfId="61170"/>
    <cellStyle name="Entrada 2 21 3" xfId="61614"/>
    <cellStyle name="Entrada 2 21 4" xfId="62058"/>
    <cellStyle name="Entrada 2 21 5" xfId="62496"/>
    <cellStyle name="Entrada 2 21 6" xfId="60482"/>
    <cellStyle name="Entrada 2 22" xfId="60253"/>
    <cellStyle name="Entrada 2 22 2" xfId="61486"/>
    <cellStyle name="Entrada 2 22 3" xfId="61930"/>
    <cellStyle name="Entrada 2 22 4" xfId="62373"/>
    <cellStyle name="Entrada 2 22 5" xfId="62811"/>
    <cellStyle name="Entrada 2 22 6" xfId="60797"/>
    <cellStyle name="Entrada 2 23" xfId="60242"/>
    <cellStyle name="Entrada 2 23 2" xfId="61476"/>
    <cellStyle name="Entrada 2 23 3" xfId="61920"/>
    <cellStyle name="Entrada 2 23 4" xfId="62363"/>
    <cellStyle name="Entrada 2 23 5" xfId="62801"/>
    <cellStyle name="Entrada 2 23 6" xfId="60787"/>
    <cellStyle name="Entrada 2 24" xfId="59855"/>
    <cellStyle name="Entrada 2 24 2" xfId="61131"/>
    <cellStyle name="Entrada 2 24 3" xfId="61575"/>
    <cellStyle name="Entrada 2 24 4" xfId="62019"/>
    <cellStyle name="Entrada 2 24 5" xfId="62457"/>
    <cellStyle name="Entrada 2 24 6" xfId="60443"/>
    <cellStyle name="Entrada 2 25" xfId="60153"/>
    <cellStyle name="Entrada 2 25 2" xfId="61401"/>
    <cellStyle name="Entrada 2 25 3" xfId="61845"/>
    <cellStyle name="Entrada 2 25 4" xfId="62288"/>
    <cellStyle name="Entrada 2 25 5" xfId="62726"/>
    <cellStyle name="Entrada 2 25 6" xfId="60712"/>
    <cellStyle name="Entrada 2 26" xfId="60227"/>
    <cellStyle name="Entrada 2 26 2" xfId="61463"/>
    <cellStyle name="Entrada 2 26 3" xfId="61907"/>
    <cellStyle name="Entrada 2 26 4" xfId="62350"/>
    <cellStyle name="Entrada 2 26 5" xfId="62788"/>
    <cellStyle name="Entrada 2 26 6" xfId="60774"/>
    <cellStyle name="Entrada 2 27" xfId="59852"/>
    <cellStyle name="Entrada 2 27 2" xfId="61128"/>
    <cellStyle name="Entrada 2 27 3" xfId="61572"/>
    <cellStyle name="Entrada 2 27 4" xfId="62016"/>
    <cellStyle name="Entrada 2 27 5" xfId="62454"/>
    <cellStyle name="Entrada 2 27 6" xfId="60440"/>
    <cellStyle name="Entrada 2 28" xfId="60288"/>
    <cellStyle name="Entrada 2 28 2" xfId="61515"/>
    <cellStyle name="Entrada 2 28 3" xfId="61959"/>
    <cellStyle name="Entrada 2 28 4" xfId="62402"/>
    <cellStyle name="Entrada 2 28 5" xfId="62840"/>
    <cellStyle name="Entrada 2 28 6" xfId="60826"/>
    <cellStyle name="Entrada 2 29" xfId="60238"/>
    <cellStyle name="Entrada 2 29 2" xfId="61473"/>
    <cellStyle name="Entrada 2 29 3" xfId="61917"/>
    <cellStyle name="Entrada 2 29 4" xfId="62360"/>
    <cellStyle name="Entrada 2 29 5" xfId="62798"/>
    <cellStyle name="Entrada 2 29 6" xfId="60784"/>
    <cellStyle name="Entrada 2 3" xfId="59912"/>
    <cellStyle name="Entrada 2 3 2" xfId="61185"/>
    <cellStyle name="Entrada 2 3 3" xfId="61629"/>
    <cellStyle name="Entrada 2 3 4" xfId="62073"/>
    <cellStyle name="Entrada 2 3 5" xfId="62511"/>
    <cellStyle name="Entrada 2 3 6" xfId="60497"/>
    <cellStyle name="Entrada 2 30" xfId="60259"/>
    <cellStyle name="Entrada 2 30 2" xfId="61490"/>
    <cellStyle name="Entrada 2 30 3" xfId="61934"/>
    <cellStyle name="Entrada 2 30 4" xfId="62377"/>
    <cellStyle name="Entrada 2 30 5" xfId="62815"/>
    <cellStyle name="Entrada 2 30 6" xfId="60801"/>
    <cellStyle name="Entrada 2 31" xfId="60229"/>
    <cellStyle name="Entrada 2 31 2" xfId="61464"/>
    <cellStyle name="Entrada 2 31 3" xfId="61908"/>
    <cellStyle name="Entrada 2 31 4" xfId="62351"/>
    <cellStyle name="Entrada 2 31 5" xfId="62789"/>
    <cellStyle name="Entrada 2 31 6" xfId="60775"/>
    <cellStyle name="Entrada 2 32" xfId="59907"/>
    <cellStyle name="Entrada 2 32 2" xfId="61181"/>
    <cellStyle name="Entrada 2 32 3" xfId="61625"/>
    <cellStyle name="Entrada 2 32 4" xfId="62069"/>
    <cellStyle name="Entrada 2 32 5" xfId="62507"/>
    <cellStyle name="Entrada 2 32 6" xfId="60493"/>
    <cellStyle name="Entrada 2 33" xfId="60054"/>
    <cellStyle name="Entrada 2 33 2" xfId="61316"/>
    <cellStyle name="Entrada 2 33 3" xfId="61760"/>
    <cellStyle name="Entrada 2 33 4" xfId="62203"/>
    <cellStyle name="Entrada 2 33 5" xfId="62641"/>
    <cellStyle name="Entrada 2 33 6" xfId="60627"/>
    <cellStyle name="Entrada 2 34" xfId="59933"/>
    <cellStyle name="Entrada 2 34 2" xfId="61205"/>
    <cellStyle name="Entrada 2 34 3" xfId="61649"/>
    <cellStyle name="Entrada 2 34 4" xfId="62093"/>
    <cellStyle name="Entrada 2 34 5" xfId="62531"/>
    <cellStyle name="Entrada 2 34 6" xfId="60517"/>
    <cellStyle name="Entrada 2 35" xfId="60247"/>
    <cellStyle name="Entrada 2 35 2" xfId="61481"/>
    <cellStyle name="Entrada 2 35 3" xfId="61925"/>
    <cellStyle name="Entrada 2 35 4" xfId="62368"/>
    <cellStyle name="Entrada 2 35 5" xfId="62806"/>
    <cellStyle name="Entrada 2 35 6" xfId="60792"/>
    <cellStyle name="Entrada 2 36" xfId="59991"/>
    <cellStyle name="Entrada 2 36 2" xfId="61258"/>
    <cellStyle name="Entrada 2 36 3" xfId="61702"/>
    <cellStyle name="Entrada 2 36 4" xfId="62146"/>
    <cellStyle name="Entrada 2 36 5" xfId="62584"/>
    <cellStyle name="Entrada 2 36 6" xfId="60570"/>
    <cellStyle name="Entrada 2 37" xfId="59785"/>
    <cellStyle name="Entrada 2 37 2" xfId="61065"/>
    <cellStyle name="Entrada 2 37 3" xfId="60937"/>
    <cellStyle name="Entrada 2 37 4" xfId="61040"/>
    <cellStyle name="Entrada 2 37 5" xfId="60961"/>
    <cellStyle name="Entrada 2 37 6" xfId="60379"/>
    <cellStyle name="Entrada 2 4" xfId="59984"/>
    <cellStyle name="Entrada 2 4 2" xfId="61251"/>
    <cellStyle name="Entrada 2 4 3" xfId="61695"/>
    <cellStyle name="Entrada 2 4 4" xfId="62139"/>
    <cellStyle name="Entrada 2 4 5" xfId="62577"/>
    <cellStyle name="Entrada 2 4 6" xfId="60563"/>
    <cellStyle name="Entrada 2 5" xfId="59823"/>
    <cellStyle name="Entrada 2 5 2" xfId="61101"/>
    <cellStyle name="Entrada 2 5 3" xfId="60901"/>
    <cellStyle name="Entrada 2 5 4" xfId="61013"/>
    <cellStyle name="Entrada 2 5 5" xfId="60976"/>
    <cellStyle name="Entrada 2 5 6" xfId="60413"/>
    <cellStyle name="Entrada 2 6" xfId="59811"/>
    <cellStyle name="Entrada 2 6 2" xfId="61089"/>
    <cellStyle name="Entrada 2 6 3" xfId="60913"/>
    <cellStyle name="Entrada 2 6 4" xfId="61005"/>
    <cellStyle name="Entrada 2 6 5" xfId="60983"/>
    <cellStyle name="Entrada 2 6 6" xfId="60401"/>
    <cellStyle name="Entrada 2 7" xfId="59905"/>
    <cellStyle name="Entrada 2 7 2" xfId="61179"/>
    <cellStyle name="Entrada 2 7 3" xfId="61623"/>
    <cellStyle name="Entrada 2 7 4" xfId="62067"/>
    <cellStyle name="Entrada 2 7 5" xfId="62505"/>
    <cellStyle name="Entrada 2 7 6" xfId="60491"/>
    <cellStyle name="Entrada 2 8" xfId="59831"/>
    <cellStyle name="Entrada 2 8 2" xfId="61108"/>
    <cellStyle name="Entrada 2 8 3" xfId="60894"/>
    <cellStyle name="Entrada 2 8 4" xfId="61018"/>
    <cellStyle name="Entrada 2 8 5" xfId="61034"/>
    <cellStyle name="Entrada 2 8 6" xfId="60420"/>
    <cellStyle name="Entrada 2 9" xfId="60030"/>
    <cellStyle name="Entrada 2 9 2" xfId="61295"/>
    <cellStyle name="Entrada 2 9 3" xfId="61739"/>
    <cellStyle name="Entrada 2 9 4" xfId="62182"/>
    <cellStyle name="Entrada 2 9 5" xfId="62620"/>
    <cellStyle name="Entrada 2 9 6" xfId="60606"/>
    <cellStyle name="Entrada 3" xfId="59614"/>
    <cellStyle name="Entrada 3 10" xfId="60103"/>
    <cellStyle name="Entrada 3 10 2" xfId="61356"/>
    <cellStyle name="Entrada 3 10 3" xfId="61800"/>
    <cellStyle name="Entrada 3 10 4" xfId="62243"/>
    <cellStyle name="Entrada 3 10 5" xfId="62681"/>
    <cellStyle name="Entrada 3 10 6" xfId="60667"/>
    <cellStyle name="Entrada 3 11" xfId="59781"/>
    <cellStyle name="Entrada 3 11 2" xfId="61061"/>
    <cellStyle name="Entrada 3 11 3" xfId="60941"/>
    <cellStyle name="Entrada 3 11 4" xfId="61036"/>
    <cellStyle name="Entrada 3 11 5" xfId="60365"/>
    <cellStyle name="Entrada 3 11 6" xfId="60375"/>
    <cellStyle name="Entrada 3 12" xfId="60067"/>
    <cellStyle name="Entrada 3 12 2" xfId="61328"/>
    <cellStyle name="Entrada 3 12 3" xfId="61772"/>
    <cellStyle name="Entrada 3 12 4" xfId="62215"/>
    <cellStyle name="Entrada 3 12 5" xfId="62653"/>
    <cellStyle name="Entrada 3 12 6" xfId="60639"/>
    <cellStyle name="Entrada 3 13" xfId="60145"/>
    <cellStyle name="Entrada 3 13 2" xfId="61393"/>
    <cellStyle name="Entrada 3 13 3" xfId="61837"/>
    <cellStyle name="Entrada 3 13 4" xfId="62280"/>
    <cellStyle name="Entrada 3 13 5" xfId="62718"/>
    <cellStyle name="Entrada 3 13 6" xfId="60704"/>
    <cellStyle name="Entrada 3 14" xfId="59988"/>
    <cellStyle name="Entrada 3 14 2" xfId="61255"/>
    <cellStyle name="Entrada 3 14 3" xfId="61699"/>
    <cellStyle name="Entrada 3 14 4" xfId="62143"/>
    <cellStyle name="Entrada 3 14 5" xfId="62581"/>
    <cellStyle name="Entrada 3 14 6" xfId="60567"/>
    <cellStyle name="Entrada 3 15" xfId="59824"/>
    <cellStyle name="Entrada 3 15 2" xfId="61102"/>
    <cellStyle name="Entrada 3 15 3" xfId="60900"/>
    <cellStyle name="Entrada 3 15 4" xfId="61048"/>
    <cellStyle name="Entrada 3 15 5" xfId="60953"/>
    <cellStyle name="Entrada 3 15 6" xfId="60414"/>
    <cellStyle name="Entrada 3 16" xfId="59870"/>
    <cellStyle name="Entrada 3 16 2" xfId="61146"/>
    <cellStyle name="Entrada 3 16 3" xfId="61590"/>
    <cellStyle name="Entrada 3 16 4" xfId="62034"/>
    <cellStyle name="Entrada 3 16 5" xfId="62472"/>
    <cellStyle name="Entrada 3 16 6" xfId="60458"/>
    <cellStyle name="Entrada 3 17" xfId="60128"/>
    <cellStyle name="Entrada 3 17 2" xfId="61379"/>
    <cellStyle name="Entrada 3 17 3" xfId="61823"/>
    <cellStyle name="Entrada 3 17 4" xfId="62266"/>
    <cellStyle name="Entrada 3 17 5" xfId="62704"/>
    <cellStyle name="Entrada 3 17 6" xfId="60690"/>
    <cellStyle name="Entrada 3 18" xfId="60207"/>
    <cellStyle name="Entrada 3 18 2" xfId="61445"/>
    <cellStyle name="Entrada 3 18 3" xfId="61889"/>
    <cellStyle name="Entrada 3 18 4" xfId="62332"/>
    <cellStyle name="Entrada 3 18 5" xfId="62770"/>
    <cellStyle name="Entrada 3 18 6" xfId="60756"/>
    <cellStyle name="Entrada 3 19" xfId="59913"/>
    <cellStyle name="Entrada 3 19 2" xfId="61186"/>
    <cellStyle name="Entrada 3 19 3" xfId="61630"/>
    <cellStyle name="Entrada 3 19 4" xfId="62074"/>
    <cellStyle name="Entrada 3 19 5" xfId="62512"/>
    <cellStyle name="Entrada 3 19 6" xfId="60498"/>
    <cellStyle name="Entrada 3 2" xfId="59879"/>
    <cellStyle name="Entrada 3 2 2" xfId="61155"/>
    <cellStyle name="Entrada 3 2 3" xfId="61599"/>
    <cellStyle name="Entrada 3 2 4" xfId="62043"/>
    <cellStyle name="Entrada 3 2 5" xfId="62481"/>
    <cellStyle name="Entrada 3 2 6" xfId="60467"/>
    <cellStyle name="Entrada 3 20" xfId="60177"/>
    <cellStyle name="Entrada 3 20 2" xfId="61422"/>
    <cellStyle name="Entrada 3 20 3" xfId="61866"/>
    <cellStyle name="Entrada 3 20 4" xfId="62309"/>
    <cellStyle name="Entrada 3 20 5" xfId="62747"/>
    <cellStyle name="Entrada 3 20 6" xfId="60733"/>
    <cellStyle name="Entrada 3 21" xfId="60123"/>
    <cellStyle name="Entrada 3 21 2" xfId="61375"/>
    <cellStyle name="Entrada 3 21 3" xfId="61819"/>
    <cellStyle name="Entrada 3 21 4" xfId="62262"/>
    <cellStyle name="Entrada 3 21 5" xfId="62700"/>
    <cellStyle name="Entrada 3 21 6" xfId="60686"/>
    <cellStyle name="Entrada 3 22" xfId="60144"/>
    <cellStyle name="Entrada 3 22 2" xfId="61392"/>
    <cellStyle name="Entrada 3 22 3" xfId="61836"/>
    <cellStyle name="Entrada 3 22 4" xfId="62279"/>
    <cellStyle name="Entrada 3 22 5" xfId="62717"/>
    <cellStyle name="Entrada 3 22 6" xfId="60703"/>
    <cellStyle name="Entrada 3 23" xfId="59874"/>
    <cellStyle name="Entrada 3 23 2" xfId="61150"/>
    <cellStyle name="Entrada 3 23 3" xfId="61594"/>
    <cellStyle name="Entrada 3 23 4" xfId="62038"/>
    <cellStyle name="Entrada 3 23 5" xfId="62476"/>
    <cellStyle name="Entrada 3 23 6" xfId="60462"/>
    <cellStyle name="Entrada 3 24" xfId="60211"/>
    <cellStyle name="Entrada 3 24 2" xfId="61448"/>
    <cellStyle name="Entrada 3 24 3" xfId="61892"/>
    <cellStyle name="Entrada 3 24 4" xfId="62335"/>
    <cellStyle name="Entrada 3 24 5" xfId="62773"/>
    <cellStyle name="Entrada 3 24 6" xfId="60759"/>
    <cellStyle name="Entrada 3 25" xfId="60041"/>
    <cellStyle name="Entrada 3 25 2" xfId="61304"/>
    <cellStyle name="Entrada 3 25 3" xfId="61748"/>
    <cellStyle name="Entrada 3 25 4" xfId="62191"/>
    <cellStyle name="Entrada 3 25 5" xfId="62629"/>
    <cellStyle name="Entrada 3 25 6" xfId="60615"/>
    <cellStyle name="Entrada 3 26" xfId="60275"/>
    <cellStyle name="Entrada 3 26 2" xfId="61504"/>
    <cellStyle name="Entrada 3 26 3" xfId="61948"/>
    <cellStyle name="Entrada 3 26 4" xfId="62391"/>
    <cellStyle name="Entrada 3 26 5" xfId="62829"/>
    <cellStyle name="Entrada 3 26 6" xfId="60815"/>
    <cellStyle name="Entrada 3 27" xfId="59998"/>
    <cellStyle name="Entrada 3 27 2" xfId="61265"/>
    <cellStyle name="Entrada 3 27 3" xfId="61709"/>
    <cellStyle name="Entrada 3 27 4" xfId="62153"/>
    <cellStyle name="Entrada 3 27 5" xfId="62591"/>
    <cellStyle name="Entrada 3 27 6" xfId="60577"/>
    <cellStyle name="Entrada 3 28" xfId="59866"/>
    <cellStyle name="Entrada 3 28 2" xfId="61142"/>
    <cellStyle name="Entrada 3 28 3" xfId="61586"/>
    <cellStyle name="Entrada 3 28 4" xfId="62030"/>
    <cellStyle name="Entrada 3 28 5" xfId="62468"/>
    <cellStyle name="Entrada 3 28 6" xfId="60454"/>
    <cellStyle name="Entrada 3 29" xfId="60244"/>
    <cellStyle name="Entrada 3 29 2" xfId="61478"/>
    <cellStyle name="Entrada 3 29 3" xfId="61922"/>
    <cellStyle name="Entrada 3 29 4" xfId="62365"/>
    <cellStyle name="Entrada 3 29 5" xfId="62803"/>
    <cellStyle name="Entrada 3 29 6" xfId="60789"/>
    <cellStyle name="Entrada 3 3" xfId="59911"/>
    <cellStyle name="Entrada 3 3 2" xfId="61184"/>
    <cellStyle name="Entrada 3 3 3" xfId="61628"/>
    <cellStyle name="Entrada 3 3 4" xfId="62072"/>
    <cellStyle name="Entrada 3 3 5" xfId="62510"/>
    <cellStyle name="Entrada 3 3 6" xfId="60496"/>
    <cellStyle name="Entrada 3 30" xfId="60077"/>
    <cellStyle name="Entrada 3 30 2" xfId="61335"/>
    <cellStyle name="Entrada 3 30 3" xfId="61779"/>
    <cellStyle name="Entrada 3 30 4" xfId="62222"/>
    <cellStyle name="Entrada 3 30 5" xfId="62660"/>
    <cellStyle name="Entrada 3 30 6" xfId="60646"/>
    <cellStyle name="Entrada 3 31" xfId="60046"/>
    <cellStyle name="Entrada 3 31 2" xfId="61309"/>
    <cellStyle name="Entrada 3 31 3" xfId="61753"/>
    <cellStyle name="Entrada 3 31 4" xfId="62196"/>
    <cellStyle name="Entrada 3 31 5" xfId="62634"/>
    <cellStyle name="Entrada 3 31 6" xfId="60620"/>
    <cellStyle name="Entrada 3 32" xfId="60146"/>
    <cellStyle name="Entrada 3 32 2" xfId="61394"/>
    <cellStyle name="Entrada 3 32 3" xfId="61838"/>
    <cellStyle name="Entrada 3 32 4" xfId="62281"/>
    <cellStyle name="Entrada 3 32 5" xfId="62719"/>
    <cellStyle name="Entrada 3 32 6" xfId="60705"/>
    <cellStyle name="Entrada 3 33" xfId="60240"/>
    <cellStyle name="Entrada 3 33 2" xfId="61474"/>
    <cellStyle name="Entrada 3 33 3" xfId="61918"/>
    <cellStyle name="Entrada 3 33 4" xfId="62361"/>
    <cellStyle name="Entrada 3 33 5" xfId="62799"/>
    <cellStyle name="Entrada 3 33 6" xfId="60785"/>
    <cellStyle name="Entrada 3 34" xfId="60235"/>
    <cellStyle name="Entrada 3 34 2" xfId="61470"/>
    <cellStyle name="Entrada 3 34 3" xfId="61914"/>
    <cellStyle name="Entrada 3 34 4" xfId="62357"/>
    <cellStyle name="Entrada 3 34 5" xfId="62795"/>
    <cellStyle name="Entrada 3 34 6" xfId="60781"/>
    <cellStyle name="Entrada 3 35" xfId="60280"/>
    <cellStyle name="Entrada 3 35 2" xfId="61508"/>
    <cellStyle name="Entrada 3 35 3" xfId="61952"/>
    <cellStyle name="Entrada 3 35 4" xfId="62395"/>
    <cellStyle name="Entrada 3 35 5" xfId="62833"/>
    <cellStyle name="Entrada 3 35 6" xfId="60819"/>
    <cellStyle name="Entrada 3 36" xfId="59810"/>
    <cellStyle name="Entrada 3 36 2" xfId="61088"/>
    <cellStyle name="Entrada 3 36 3" xfId="60914"/>
    <cellStyle name="Entrada 3 36 4" xfId="61004"/>
    <cellStyle name="Entrada 3 36 5" xfId="60984"/>
    <cellStyle name="Entrada 3 36 6" xfId="60400"/>
    <cellStyle name="Entrada 3 37" xfId="59786"/>
    <cellStyle name="Entrada 3 37 2" xfId="61066"/>
    <cellStyle name="Entrada 3 37 3" xfId="60936"/>
    <cellStyle name="Entrada 3 37 4" xfId="61078"/>
    <cellStyle name="Entrada 3 37 5" xfId="60924"/>
    <cellStyle name="Entrada 3 37 6" xfId="60380"/>
    <cellStyle name="Entrada 3 4" xfId="59887"/>
    <cellStyle name="Entrada 3 4 2" xfId="61163"/>
    <cellStyle name="Entrada 3 4 3" xfId="61607"/>
    <cellStyle name="Entrada 3 4 4" xfId="62051"/>
    <cellStyle name="Entrada 3 4 5" xfId="62489"/>
    <cellStyle name="Entrada 3 4 6" xfId="60475"/>
    <cellStyle name="Entrada 3 5" xfId="59906"/>
    <cellStyle name="Entrada 3 5 2" xfId="61180"/>
    <cellStyle name="Entrada 3 5 3" xfId="61624"/>
    <cellStyle name="Entrada 3 5 4" xfId="62068"/>
    <cellStyle name="Entrada 3 5 5" xfId="62506"/>
    <cellStyle name="Entrada 3 5 6" xfId="60492"/>
    <cellStyle name="Entrada 3 6" xfId="60004"/>
    <cellStyle name="Entrada 3 6 2" xfId="61271"/>
    <cellStyle name="Entrada 3 6 3" xfId="61715"/>
    <cellStyle name="Entrada 3 6 4" xfId="62159"/>
    <cellStyle name="Entrada 3 6 5" xfId="62597"/>
    <cellStyle name="Entrada 3 6 6" xfId="60583"/>
    <cellStyle name="Entrada 3 7" xfId="60063"/>
    <cellStyle name="Entrada 3 7 2" xfId="61324"/>
    <cellStyle name="Entrada 3 7 3" xfId="61768"/>
    <cellStyle name="Entrada 3 7 4" xfId="62211"/>
    <cellStyle name="Entrada 3 7 5" xfId="62649"/>
    <cellStyle name="Entrada 3 7 6" xfId="60635"/>
    <cellStyle name="Entrada 3 8" xfId="60080"/>
    <cellStyle name="Entrada 3 8 2" xfId="61337"/>
    <cellStyle name="Entrada 3 8 3" xfId="61781"/>
    <cellStyle name="Entrada 3 8 4" xfId="62224"/>
    <cellStyle name="Entrada 3 8 5" xfId="62662"/>
    <cellStyle name="Entrada 3 8 6" xfId="60648"/>
    <cellStyle name="Entrada 3 9" xfId="60005"/>
    <cellStyle name="Entrada 3 9 2" xfId="61272"/>
    <cellStyle name="Entrada 3 9 3" xfId="61716"/>
    <cellStyle name="Entrada 3 9 4" xfId="62160"/>
    <cellStyle name="Entrada 3 9 5" xfId="62598"/>
    <cellStyle name="Entrada 3 9 6" xfId="60584"/>
    <cellStyle name="Estilo 1" xfId="59615"/>
    <cellStyle name="Estilo 1 2" xfId="59616"/>
    <cellStyle name="Euro" xfId="59617"/>
    <cellStyle name="Euro 2" xfId="59618"/>
    <cellStyle name="Euro 2 2" xfId="59619"/>
    <cellStyle name="Euro 2 3" xfId="59620"/>
    <cellStyle name="Euro 3" xfId="59621"/>
    <cellStyle name="Excel Built-in Normal" xfId="59512"/>
    <cellStyle name="Excel Built-in Normal 2" xfId="59735"/>
    <cellStyle name="Explanatory Text" xfId="59622"/>
    <cellStyle name="Good" xfId="59623"/>
    <cellStyle name="Heading 1" xfId="59624"/>
    <cellStyle name="Heading 2" xfId="59625"/>
    <cellStyle name="Heading 3" xfId="59626"/>
    <cellStyle name="Heading 4" xfId="59627"/>
    <cellStyle name="Hipervínculo" xfId="9040" builtinId="8" hidden="1"/>
    <cellStyle name="Hipervínculo" xfId="31009" builtinId="8" hidden="1"/>
    <cellStyle name="Hipervínculo" xfId="52737" builtinId="8" hidden="1"/>
    <cellStyle name="Hipervínculo" xfId="59164" builtinId="8" hidden="1"/>
    <cellStyle name="Hipervínculo" xfId="34750" builtinId="8" hidden="1"/>
    <cellStyle name="Hipervínculo" xfId="13020" builtinId="8" hidden="1"/>
    <cellStyle name="Hipervínculo" xfId="708" builtinId="8" hidden="1"/>
    <cellStyle name="Hipervínculo" xfId="15840" builtinId="8" hidden="1"/>
    <cellStyle name="Hipervínculo" xfId="37934" builtinId="8" hidden="1"/>
    <cellStyle name="Hipervínculo" xfId="47550" builtinId="8" hidden="1"/>
    <cellStyle name="Hipervínculo" xfId="45576" builtinId="8" hidden="1"/>
    <cellStyle name="Hipervínculo" xfId="54817" builtinId="8" hidden="1"/>
    <cellStyle name="Hipervínculo" xfId="36545" builtinId="8" hidden="1"/>
    <cellStyle name="Hipervínculo" xfId="30661" builtinId="8" hidden="1"/>
    <cellStyle name="Hipervínculo" xfId="4505" builtinId="8" hidden="1"/>
    <cellStyle name="Hipervínculo" xfId="44863" builtinId="8" hidden="1"/>
    <cellStyle name="Hipervínculo" xfId="18794" builtinId="8" hidden="1"/>
    <cellStyle name="Hipervínculo" xfId="46618" builtinId="8" hidden="1"/>
    <cellStyle name="Hipervínculo" xfId="20894" builtinId="8" hidden="1"/>
    <cellStyle name="Hipervínculo" xfId="630" builtinId="8" hidden="1"/>
    <cellStyle name="Hipervínculo" xfId="4644" builtinId="8" hidden="1"/>
    <cellStyle name="Hipervínculo" xfId="29438" builtinId="8" hidden="1"/>
    <cellStyle name="Hipervínculo" xfId="15" builtinId="8" hidden="1"/>
    <cellStyle name="Hipervínculo" xfId="59419" builtinId="8" hidden="1"/>
    <cellStyle name="Hipervínculo" xfId="21794" builtinId="8" hidden="1"/>
    <cellStyle name="Hipervínculo" xfId="13964" builtinId="8" hidden="1"/>
    <cellStyle name="Hipervínculo" xfId="8123" builtinId="8" hidden="1"/>
    <cellStyle name="Hipervínculo" xfId="21020" builtinId="8" hidden="1"/>
    <cellStyle name="Hipervínculo" xfId="36242" builtinId="8" hidden="1"/>
    <cellStyle name="Hipervínculo" xfId="58704" builtinId="8" hidden="1"/>
    <cellStyle name="Hipervínculo" xfId="45353" builtinId="8" hidden="1"/>
    <cellStyle name="Hipervínculo" xfId="21658" builtinId="8" hidden="1"/>
    <cellStyle name="Hipervínculo" xfId="7039" builtinId="8" hidden="1"/>
    <cellStyle name="Hipervínculo" xfId="14921" builtinId="8" hidden="1"/>
    <cellStyle name="Hipervínculo" xfId="19015" builtinId="8" hidden="1"/>
    <cellStyle name="Hipervínculo" xfId="45782" builtinId="8" hidden="1"/>
    <cellStyle name="Hipervínculo" xfId="54336" builtinId="8" hidden="1"/>
    <cellStyle name="Hipervínculo" xfId="30597" builtinId="8" hidden="1"/>
    <cellStyle name="Hipervínculo" xfId="26214" builtinId="8" hidden="1"/>
    <cellStyle name="Hipervínculo" xfId="2890" builtinId="8" hidden="1"/>
    <cellStyle name="Hipervínculo" xfId="41373" builtinId="8" hidden="1"/>
    <cellStyle name="Hipervínculo" xfId="7639" builtinId="8" hidden="1"/>
    <cellStyle name="Hipervínculo" xfId="9148" builtinId="8" hidden="1"/>
    <cellStyle name="Hipervínculo" xfId="24965" builtinId="8" hidden="1"/>
    <cellStyle name="Hipervínculo" xfId="29274" builtinId="8" hidden="1"/>
    <cellStyle name="Hipervínculo" xfId="19419" builtinId="8" hidden="1"/>
    <cellStyle name="Hipervínculo" xfId="38657" builtinId="8" hidden="1"/>
    <cellStyle name="Hipervínculo" xfId="28518" builtinId="8" hidden="1"/>
    <cellStyle name="Hipervínculo" xfId="40317" builtinId="8" hidden="1"/>
    <cellStyle name="Hipervínculo" xfId="56640" builtinId="8" hidden="1"/>
    <cellStyle name="Hipervínculo" xfId="26288" builtinId="8" hidden="1"/>
    <cellStyle name="Hipervínculo" xfId="36483" builtinId="8" hidden="1"/>
    <cellStyle name="Hipervínculo" xfId="15069" builtinId="8" hidden="1"/>
    <cellStyle name="Hipervínculo" xfId="9310" builtinId="8" hidden="1"/>
    <cellStyle name="Hipervínculo" xfId="35321" builtinId="8" hidden="1"/>
    <cellStyle name="Hipervínculo" xfId="39414" builtinId="8" hidden="1"/>
    <cellStyle name="Hipervínculo" xfId="56444" builtinId="8" hidden="1"/>
    <cellStyle name="Hipervínculo" xfId="28154" builtinId="8" hidden="1"/>
    <cellStyle name="Hipervínculo" xfId="4353" builtinId="8" hidden="1"/>
    <cellStyle name="Hipervínculo" xfId="5817" builtinId="8" hidden="1"/>
    <cellStyle name="Hipervínculo" xfId="16238" builtinId="8" hidden="1"/>
    <cellStyle name="Hipervínculo" xfId="42121" builtinId="8" hidden="1"/>
    <cellStyle name="Hipervínculo" xfId="46212" builtinId="8" hidden="1"/>
    <cellStyle name="Hipervínculo" xfId="49519" builtinId="8" hidden="1"/>
    <cellStyle name="Hipervínculo" xfId="27136" builtinId="8" hidden="1"/>
    <cellStyle name="Hipervínculo" xfId="48546" builtinId="8" hidden="1"/>
    <cellStyle name="Hipervínculo" xfId="1544" builtinId="8" hidden="1"/>
    <cellStyle name="Hipervínculo" xfId="23164" builtinId="8" hidden="1"/>
    <cellStyle name="Hipervínculo" xfId="48921" builtinId="8" hidden="1"/>
    <cellStyle name="Hipervínculo" xfId="53014" builtinId="8" hidden="1"/>
    <cellStyle name="Hipervínculo" xfId="42591" builtinId="8" hidden="1"/>
    <cellStyle name="Hipervínculo" xfId="20337" builtinId="8" hidden="1"/>
    <cellStyle name="Hipervínculo" xfId="34500" builtinId="8" hidden="1"/>
    <cellStyle name="Hipervínculo" xfId="10895" builtinId="8" hidden="1"/>
    <cellStyle name="Hipervínculo" xfId="30097" builtinId="8" hidden="1"/>
    <cellStyle name="Hipervínculo" xfId="55720" builtinId="8" hidden="1"/>
    <cellStyle name="Hipervínculo" xfId="59363" builtinId="8" hidden="1"/>
    <cellStyle name="Hipervínculo" xfId="35664" builtinId="8" hidden="1"/>
    <cellStyle name="Hipervínculo" xfId="35068" builtinId="8" hidden="1"/>
    <cellStyle name="Hipervínculo" xfId="31972" builtinId="8" hidden="1"/>
    <cellStyle name="Hipervínculo" xfId="24090" builtinId="8" hidden="1"/>
    <cellStyle name="Hipervínculo" xfId="37022" builtinId="8" hidden="1"/>
    <cellStyle name="Hipervínculo" xfId="54873" builtinId="8" hidden="1"/>
    <cellStyle name="Hipervínculo" xfId="50466" builtinId="8" hidden="1"/>
    <cellStyle name="Hipervínculo" xfId="53940" builtinId="8" hidden="1"/>
    <cellStyle name="Hipervínculo" xfId="6736" builtinId="8" hidden="1"/>
    <cellStyle name="Hipervínculo" xfId="14485" builtinId="8" hidden="1"/>
    <cellStyle name="Hipervínculo" xfId="22220" builtinId="8" hidden="1"/>
    <cellStyle name="Hipervínculo" xfId="21163" builtinId="8" hidden="1"/>
    <cellStyle name="Hipervínculo" xfId="48598" builtinId="8" hidden="1"/>
    <cellStyle name="Hipervínculo" xfId="43498" builtinId="8" hidden="1"/>
    <cellStyle name="Hipervínculo" xfId="36246" builtinId="8" hidden="1"/>
    <cellStyle name="Hipervínculo" xfId="1084" builtinId="8" hidden="1"/>
    <cellStyle name="Hipervínculo" xfId="39363" builtinId="8" hidden="1"/>
    <cellStyle name="Hipervínculo" xfId="29144" builtinId="8" hidden="1"/>
    <cellStyle name="Hipervínculo" xfId="37722" builtinId="8" hidden="1"/>
    <cellStyle name="Hipervínculo" xfId="41672" builtinId="8" hidden="1"/>
    <cellStyle name="Hipervínculo" xfId="36671" builtinId="8" hidden="1"/>
    <cellStyle name="Hipervínculo" xfId="14879" builtinId="8" hidden="1"/>
    <cellStyle name="Hipervínculo" xfId="57241" builtinId="8" hidden="1"/>
    <cellStyle name="Hipervínculo" xfId="16425" builtinId="8" hidden="1"/>
    <cellStyle name="Hipervínculo" xfId="27525" builtinId="8" hidden="1"/>
    <cellStyle name="Hipervínculo" xfId="34379" builtinId="8" hidden="1"/>
    <cellStyle name="Hipervínculo" xfId="27423" builtinId="8" hidden="1"/>
    <cellStyle name="Hipervínculo" xfId="52824" builtinId="8" hidden="1"/>
    <cellStyle name="Hipervínculo" xfId="45863" builtinId="8" hidden="1"/>
    <cellStyle name="Hipervínculo" xfId="58132" builtinId="8" hidden="1"/>
    <cellStyle name="Hipervínculo" xfId="12592" builtinId="8" hidden="1"/>
    <cellStyle name="Hipervínculo" xfId="14311" builtinId="8" hidden="1"/>
    <cellStyle name="Hipervínculo" xfId="53426" builtinId="8" hidden="1"/>
    <cellStyle name="Hipervínculo" xfId="27814" builtinId="8" hidden="1"/>
    <cellStyle name="Hipervínculo" xfId="25301" builtinId="8" hidden="1"/>
    <cellStyle name="Hipervínculo" xfId="1752" builtinId="8" hidden="1"/>
    <cellStyle name="Hipervínculo" xfId="22633" builtinId="8" hidden="1"/>
    <cellStyle name="Hipervínculo" xfId="35544" builtinId="8" hidden="1"/>
    <cellStyle name="Hipervínculo" xfId="49931" builtinId="8" hidden="1"/>
    <cellStyle name="Hipervínculo" xfId="1444" builtinId="8" hidden="1"/>
    <cellStyle name="Hipervínculo" xfId="56244" builtinId="8" hidden="1"/>
    <cellStyle name="Hipervínculo" xfId="44741" builtinId="8" hidden="1"/>
    <cellStyle name="Hipervínculo" xfId="5407" builtinId="8" hidden="1"/>
    <cellStyle name="Hipervínculo" xfId="29432" builtinId="8" hidden="1"/>
    <cellStyle name="Hipervínculo" xfId="41004" builtinId="8" hidden="1"/>
    <cellStyle name="Hipervínculo" xfId="56858" builtinId="8" hidden="1"/>
    <cellStyle name="Hipervínculo" xfId="39825" builtinId="8" hidden="1"/>
    <cellStyle name="Hipervínculo" xfId="13956" builtinId="8" hidden="1"/>
    <cellStyle name="Hipervínculo" xfId="56038" builtinId="8" hidden="1"/>
    <cellStyle name="Hipervínculo" xfId="12204" builtinId="8" hidden="1"/>
    <cellStyle name="Hipervínculo" xfId="36234" builtinId="8" hidden="1"/>
    <cellStyle name="Hipervínculo" xfId="40327" builtinId="8" hidden="1"/>
    <cellStyle name="Hipervínculo" xfId="57049" builtinId="8" hidden="1"/>
    <cellStyle name="Hipervínculo" xfId="33026" builtinId="8" hidden="1"/>
    <cellStyle name="Hipervínculo" xfId="4114" builtinId="8" hidden="1"/>
    <cellStyle name="Hipervínculo" xfId="18627" builtinId="8" hidden="1"/>
    <cellStyle name="Hipervínculo" xfId="38438" builtinId="8" hidden="1"/>
    <cellStyle name="Hipervínculo" xfId="25610" builtinId="8" hidden="1"/>
    <cellStyle name="Hipervínculo" xfId="45291" builtinId="8" hidden="1"/>
    <cellStyle name="Hipervínculo" xfId="50250" builtinId="8" hidden="1"/>
    <cellStyle name="Hipervínculo" xfId="26222" builtinId="8" hidden="1"/>
    <cellStyle name="Hipervínculo" xfId="7783" builtinId="8" hidden="1"/>
    <cellStyle name="Hipervínculo" xfId="2000" builtinId="8" hidden="1"/>
    <cellStyle name="Hipervínculo" xfId="25804" builtinId="8" hidden="1"/>
    <cellStyle name="Hipervínculo" xfId="49833" builtinId="8" hidden="1"/>
    <cellStyle name="Hipervínculo" xfId="53926" builtinId="8" hidden="1"/>
    <cellStyle name="Hipervínculo" xfId="43452" builtinId="8" hidden="1"/>
    <cellStyle name="Hipervínculo" xfId="19427" builtinId="8" hidden="1"/>
    <cellStyle name="Hipervínculo" xfId="2482" builtinId="8" hidden="1"/>
    <cellStyle name="Hipervínculo" xfId="7451" builtinId="8" hidden="1"/>
    <cellStyle name="Hipervínculo" xfId="25291" builtinId="8" hidden="1"/>
    <cellStyle name="Hipervínculo" xfId="6525" builtinId="8" hidden="1"/>
    <cellStyle name="Hipervínculo" xfId="10523" builtinId="8" hidden="1"/>
    <cellStyle name="Hipervínculo" xfId="35114" builtinId="8" hidden="1"/>
    <cellStyle name="Hipervínculo" xfId="9359" builtinId="8" hidden="1"/>
    <cellStyle name="Hipervínculo" xfId="14965" builtinId="8" hidden="1"/>
    <cellStyle name="Hipervínculo" xfId="14379" builtinId="8" hidden="1"/>
    <cellStyle name="Hipervínculo" xfId="39406" builtinId="8" hidden="1"/>
    <cellStyle name="Hipervínculo" xfId="56436" builtinId="8" hidden="1"/>
    <cellStyle name="Hipervínculo" xfId="54801" builtinId="8" hidden="1"/>
    <cellStyle name="Hipervínculo" xfId="29643" builtinId="8" hidden="1"/>
    <cellStyle name="Hipervínculo" xfId="5825" builtinId="8" hidden="1"/>
    <cellStyle name="Hipervínculo" xfId="8631" builtinId="8" hidden="1"/>
    <cellStyle name="Hipervínculo" xfId="13921" builtinId="8" hidden="1"/>
    <cellStyle name="Hipervínculo" xfId="31611" builtinId="8" hidden="1"/>
    <cellStyle name="Hipervínculo" xfId="18248" builtinId="8" hidden="1"/>
    <cellStyle name="Hipervínculo" xfId="15547" builtinId="8" hidden="1"/>
    <cellStyle name="Hipervínculo" xfId="12662" builtinId="8" hidden="1"/>
    <cellStyle name="Hipervínculo" xfId="12684" builtinId="8" hidden="1"/>
    <cellStyle name="Hipervínculo" xfId="5799" builtinId="8" hidden="1"/>
    <cellStyle name="Hipervínculo" xfId="11494" builtinId="8" hidden="1"/>
    <cellStyle name="Hipervínculo" xfId="23127" builtinId="8" hidden="1"/>
    <cellStyle name="Hipervínculo" xfId="20651" builtinId="8" hidden="1"/>
    <cellStyle name="Hipervínculo" xfId="37520" builtinId="8" hidden="1"/>
    <cellStyle name="Hipervínculo" xfId="24134" builtinId="8" hidden="1"/>
    <cellStyle name="Hipervínculo" xfId="8373" builtinId="8" hidden="1"/>
    <cellStyle name="Hipervínculo" xfId="13430" builtinId="8" hidden="1"/>
    <cellStyle name="Hipervínculo" xfId="35164" builtinId="8" hidden="1"/>
    <cellStyle name="Hipervínculo" xfId="59367" builtinId="8" hidden="1"/>
    <cellStyle name="Hipervínculo" xfId="53924" builtinId="8" hidden="1"/>
    <cellStyle name="Hipervínculo" xfId="22450" builtinId="8" hidden="1"/>
    <cellStyle name="Hipervínculo" xfId="46598" builtinId="8" hidden="1"/>
    <cellStyle name="Hipervínculo" xfId="51703" builtinId="8" hidden="1"/>
    <cellStyle name="Hipervínculo" xfId="20360" builtinId="8" hidden="1"/>
    <cellStyle name="Hipervínculo" xfId="42091" builtinId="8" hidden="1"/>
    <cellStyle name="Hipervínculo" xfId="50458" builtinId="8" hidden="1"/>
    <cellStyle name="Hipervínculo" xfId="17927" builtinId="8" hidden="1"/>
    <cellStyle name="Hipervínculo" xfId="23666" builtinId="8" hidden="1"/>
    <cellStyle name="Hipervínculo" xfId="12481" builtinId="8" hidden="1"/>
    <cellStyle name="Hipervínculo" xfId="15647" builtinId="8" hidden="1"/>
    <cellStyle name="Hipervínculo" xfId="27285" builtinId="8" hidden="1"/>
    <cellStyle name="Hipervínculo" xfId="49018" builtinId="8" hidden="1"/>
    <cellStyle name="Hipervínculo" xfId="43502" builtinId="8" hidden="1"/>
    <cellStyle name="Hipervínculo" xfId="43520" builtinId="8" hidden="1"/>
    <cellStyle name="Hipervínculo" xfId="16741" builtinId="8" hidden="1"/>
    <cellStyle name="Hipervínculo" xfId="6319" builtinId="8" hidden="1"/>
    <cellStyle name="Hipervínculo" xfId="53674" builtinId="8" hidden="1"/>
    <cellStyle name="Hipervínculo" xfId="28244" builtinId="8" hidden="1"/>
    <cellStyle name="Hipervínculo" xfId="55945" builtinId="8" hidden="1"/>
    <cellStyle name="Hipervínculo" xfId="36655" builtinId="8" hidden="1"/>
    <cellStyle name="Hipervínculo" xfId="26980" builtinId="8" hidden="1"/>
    <cellStyle name="Hipervínculo" xfId="9813" builtinId="8" hidden="1"/>
    <cellStyle name="Hipervínculo" xfId="13116" builtinId="8" hidden="1"/>
    <cellStyle name="Hipervínculo" xfId="36084" builtinId="8" hidden="1"/>
    <cellStyle name="Hipervínculo" xfId="25285" builtinId="8" hidden="1"/>
    <cellStyle name="Hipervínculo" xfId="56138" builtinId="8" hidden="1"/>
    <cellStyle name="Hipervínculo" xfId="58448" builtinId="8" hidden="1"/>
    <cellStyle name="Hipervínculo" xfId="40807" builtinId="8" hidden="1"/>
    <cellStyle name="Hipervínculo" xfId="38244" builtinId="8" hidden="1"/>
    <cellStyle name="Hipervínculo" xfId="16283" builtinId="8" hidden="1"/>
    <cellStyle name="Hipervínculo" xfId="51693" builtinId="8" hidden="1"/>
    <cellStyle name="Hipervínculo" xfId="18282" builtinId="8" hidden="1"/>
    <cellStyle name="Hipervínculo" xfId="55800" builtinId="8" hidden="1"/>
    <cellStyle name="Hipervínculo" xfId="24896" builtinId="8" hidden="1"/>
    <cellStyle name="Hipervínculo" xfId="6109" builtinId="8" hidden="1"/>
    <cellStyle name="Hipervínculo" xfId="11360" builtinId="8" hidden="1"/>
    <cellStyle name="Hipervínculo" xfId="20996" builtinId="8" hidden="1"/>
    <cellStyle name="Hipervínculo" xfId="47308" builtinId="8" hidden="1"/>
    <cellStyle name="Hipervínculo" xfId="22610" builtinId="8" hidden="1"/>
    <cellStyle name="Hipervínculo" xfId="41993" builtinId="8" hidden="1"/>
    <cellStyle name="Hipervínculo" xfId="25570" builtinId="8" hidden="1"/>
    <cellStyle name="Hipervínculo" xfId="11816" builtinId="8" hidden="1"/>
    <cellStyle name="Hipervínculo" xfId="52436" builtinId="8" hidden="1"/>
    <cellStyle name="Hipervínculo" xfId="20490" builtinId="8" hidden="1"/>
    <cellStyle name="Hipervínculo" xfId="531" builtinId="8" hidden="1"/>
    <cellStyle name="Hipervínculo" xfId="30403" builtinId="8" hidden="1"/>
    <cellStyle name="Hipervínculo" xfId="47626" builtinId="8" hidden="1"/>
    <cellStyle name="Hipervínculo" xfId="10102" builtinId="8" hidden="1"/>
    <cellStyle name="Hipervínculo" xfId="28862" builtinId="8" hidden="1"/>
    <cellStyle name="Hipervínculo" xfId="4064" builtinId="8" hidden="1"/>
    <cellStyle name="Hipervínculo" xfId="29190" builtinId="8" hidden="1"/>
    <cellStyle name="Hipervínculo" xfId="21184" builtinId="8" hidden="1"/>
    <cellStyle name="Hipervínculo" xfId="27662" builtinId="8" hidden="1"/>
    <cellStyle name="Hipervínculo" xfId="24836" builtinId="8" hidden="1"/>
    <cellStyle name="Hipervínculo" xfId="24898" builtinId="8" hidden="1"/>
    <cellStyle name="Hipervínculo" xfId="3806" builtinId="8" hidden="1"/>
    <cellStyle name="Hipervínculo" xfId="43149" builtinId="8" hidden="1"/>
    <cellStyle name="Hipervínculo" xfId="17046" builtinId="8" hidden="1"/>
    <cellStyle name="Hipervínculo" xfId="45594" builtinId="8" hidden="1"/>
    <cellStyle name="Hipervínculo" xfId="32176" builtinId="8" hidden="1"/>
    <cellStyle name="Hipervínculo" xfId="15998" builtinId="8" hidden="1"/>
    <cellStyle name="Hipervínculo" xfId="21352" builtinId="8" hidden="1"/>
    <cellStyle name="Hipervínculo" xfId="7118" builtinId="8" hidden="1"/>
    <cellStyle name="Hipervínculo" xfId="55352" builtinId="8" hidden="1"/>
    <cellStyle name="Hipervínculo" xfId="30467" builtinId="8" hidden="1"/>
    <cellStyle name="Hipervínculo" xfId="43077" builtinId="8" hidden="1"/>
    <cellStyle name="Hipervínculo" xfId="38173" builtinId="8" hidden="1"/>
    <cellStyle name="Hipervínculo" xfId="15341" builtinId="8" hidden="1"/>
    <cellStyle name="Hipervínculo" xfId="7459" builtinId="8" hidden="1"/>
    <cellStyle name="Hipervínculo" xfId="34017" builtinId="8" hidden="1"/>
    <cellStyle name="Hipervínculo" xfId="36685" builtinId="8" hidden="1"/>
    <cellStyle name="Hipervínculo" xfId="58912" builtinId="8" hidden="1"/>
    <cellStyle name="Hipervínculo" xfId="36565" builtinId="8" hidden="1"/>
    <cellStyle name="Hipervínculo" xfId="31509" builtinId="8" hidden="1"/>
    <cellStyle name="Hipervínculo" xfId="8541" builtinId="8" hidden="1"/>
    <cellStyle name="Hipervínculo" xfId="14387" builtinId="8" hidden="1"/>
    <cellStyle name="Hipervínculo" xfId="14288" builtinId="8" hidden="1"/>
    <cellStyle name="Hipervínculo" xfId="32685" builtinId="8" hidden="1"/>
    <cellStyle name="Hipervínculo" xfId="41967" builtinId="8" hidden="1"/>
    <cellStyle name="Hipervínculo" xfId="29635" builtinId="8" hidden="1"/>
    <cellStyle name="Hipervínculo" xfId="24576" builtinId="8" hidden="1"/>
    <cellStyle name="Hipervínculo" xfId="840" builtinId="8" hidden="1"/>
    <cellStyle name="Hipervínculo" xfId="36459" builtinId="8" hidden="1"/>
    <cellStyle name="Hipervínculo" xfId="56504" builtinId="8" hidden="1"/>
    <cellStyle name="Hipervínculo" xfId="48077" builtinId="8" hidden="1"/>
    <cellStyle name="Hipervínculo" xfId="44444" builtinId="8" hidden="1"/>
    <cellStyle name="Hipervínculo" xfId="23618" builtinId="8" hidden="1"/>
    <cellStyle name="Hipervínculo" xfId="17653" builtinId="8" hidden="1"/>
    <cellStyle name="Hipervínculo" xfId="6513" builtinId="8" hidden="1"/>
    <cellStyle name="Hipervínculo" xfId="28242" builtinId="8" hidden="1"/>
    <cellStyle name="Hipervínculo" xfId="33305" builtinId="8" hidden="1"/>
    <cellStyle name="Hipervínculo" xfId="55031" builtinId="8" hidden="1"/>
    <cellStyle name="Hipervínculo" xfId="35090" builtinId="8" hidden="1"/>
    <cellStyle name="Hipervínculo" xfId="15782" builtinId="8" hidden="1"/>
    <cellStyle name="Hipervínculo" xfId="52606" builtinId="8" hidden="1"/>
    <cellStyle name="Hipervínculo" xfId="39299" builtinId="8" hidden="1"/>
    <cellStyle name="Hipervínculo" xfId="58217" builtinId="8" hidden="1"/>
    <cellStyle name="Hipervínculo" xfId="38647" builtinId="8" hidden="1"/>
    <cellStyle name="Hipervínculo" xfId="55226" builtinId="8" hidden="1"/>
    <cellStyle name="Hipervínculo" xfId="30589" builtinId="8" hidden="1"/>
    <cellStyle name="Hipervínculo" xfId="48831" builtinId="8" hidden="1"/>
    <cellStyle name="Hipervínculo" xfId="3798" builtinId="8" hidden="1"/>
    <cellStyle name="Hipervínculo" xfId="20368" builtinId="8" hidden="1"/>
    <cellStyle name="Hipervínculo" xfId="42099" builtinId="8" hidden="1"/>
    <cellStyle name="Hipervínculo" xfId="47158" builtinId="8" hidden="1"/>
    <cellStyle name="Hipervínculo" xfId="14925" builtinId="8" hidden="1"/>
    <cellStyle name="Hipervínculo" xfId="32865" builtinId="8" hidden="1"/>
    <cellStyle name="Hipervínculo" xfId="43" builtinId="8" hidden="1"/>
    <cellStyle name="Hipervínculo" xfId="481" builtinId="8" hidden="1"/>
    <cellStyle name="Hipervínculo" xfId="4736" builtinId="8" hidden="1"/>
    <cellStyle name="Hipervínculo" xfId="29006" builtinId="8" hidden="1"/>
    <cellStyle name="Hipervínculo" xfId="6682" builtinId="8" hidden="1"/>
    <cellStyle name="Hipervínculo" xfId="36521" builtinId="8" hidden="1"/>
    <cellStyle name="Hipervínculo" xfId="29802" builtinId="8" hidden="1"/>
    <cellStyle name="Hipervínculo" xfId="3004" builtinId="8" hidden="1"/>
    <cellStyle name="Hipervínculo" xfId="56568" builtinId="8" hidden="1"/>
    <cellStyle name="Hipervínculo" xfId="34222" builtinId="8" hidden="1"/>
    <cellStyle name="Hipervínculo" xfId="55953" builtinId="8" hidden="1"/>
    <cellStyle name="Hipervínculo" xfId="57998" builtinId="8" hidden="1"/>
    <cellStyle name="Hipervínculo" xfId="34829" builtinId="8" hidden="1"/>
    <cellStyle name="Hipervínculo" xfId="9805" builtinId="8" hidden="1"/>
    <cellStyle name="Hipervínculo" xfId="8135" builtinId="8" hidden="1"/>
    <cellStyle name="Hipervínculo" xfId="55029" builtinId="8" hidden="1"/>
    <cellStyle name="Hipervínculo" xfId="55200" builtinId="8" hidden="1"/>
    <cellStyle name="Hipervínculo" xfId="52153" builtinId="8" hidden="1"/>
    <cellStyle name="Hipervínculo" xfId="52715" builtinId="8" hidden="1"/>
    <cellStyle name="Hipervínculo" xfId="28027" builtinId="8" hidden="1"/>
    <cellStyle name="Hipervínculo" xfId="4258" builtinId="8" hidden="1"/>
    <cellStyle name="Hipervínculo" xfId="42222" builtinId="8" hidden="1"/>
    <cellStyle name="Hipervínculo" xfId="4943" builtinId="8" hidden="1"/>
    <cellStyle name="Hipervínculo" xfId="28674" builtinId="8" hidden="1"/>
    <cellStyle name="Hipervínculo" xfId="49349" builtinId="8" hidden="1"/>
    <cellStyle name="Hipervínculo" xfId="45259" builtinId="8" hidden="1"/>
    <cellStyle name="Hipervínculo" xfId="21230" builtinId="8" hidden="1"/>
    <cellStyle name="Hipervínculo" xfId="2452" builtinId="8" hidden="1"/>
    <cellStyle name="Hipervínculo" xfId="6724" builtinId="8" hidden="1"/>
    <cellStyle name="Hipervínculo" xfId="30801" builtinId="8" hidden="1"/>
    <cellStyle name="Hipervínculo" xfId="4907" builtinId="8" hidden="1"/>
    <cellStyle name="Hipervínculo" xfId="41485" builtinId="8" hidden="1"/>
    <cellStyle name="Hipervínculo" xfId="38454" builtinId="8" hidden="1"/>
    <cellStyle name="Hipervínculo" xfId="14429" builtinId="8" hidden="1"/>
    <cellStyle name="Hipervínculo" xfId="9483" builtinId="8" hidden="1"/>
    <cellStyle name="Hipervínculo" xfId="11606" builtinId="8" hidden="1"/>
    <cellStyle name="Hipervínculo" xfId="37599" builtinId="8" hidden="1"/>
    <cellStyle name="Hipervínculo" xfId="58458" builtinId="8" hidden="1"/>
    <cellStyle name="Hipervínculo" xfId="53672" builtinId="8" hidden="1"/>
    <cellStyle name="Hipervínculo" xfId="32469" builtinId="8" hidden="1"/>
    <cellStyle name="Hipervínculo" xfId="762" builtinId="8" hidden="1"/>
    <cellStyle name="Hipervínculo" xfId="16280" builtinId="8" hidden="1"/>
    <cellStyle name="Hipervínculo" xfId="31361" builtinId="8" hidden="1"/>
    <cellStyle name="Hipervínculo" xfId="44401" builtinId="8" hidden="1"/>
    <cellStyle name="Hipervínculo" xfId="51310" builtinId="8" hidden="1"/>
    <cellStyle name="Hipervínculo" xfId="53418" builtinId="8" hidden="1"/>
    <cellStyle name="Hipervínculo" xfId="9619" builtinId="8" hidden="1"/>
    <cellStyle name="Hipervínculo" xfId="384" builtinId="8" hidden="1"/>
    <cellStyle name="Hipervínculo" xfId="47018" builtinId="8" hidden="1"/>
    <cellStyle name="Hipervínculo" xfId="25460" builtinId="8" hidden="1"/>
    <cellStyle name="Hipervínculo" xfId="51203" builtinId="8" hidden="1"/>
    <cellStyle name="Hipervínculo" xfId="45357" builtinId="8" hidden="1"/>
    <cellStyle name="Hipervínculo" xfId="22118" builtinId="8" hidden="1"/>
    <cellStyle name="Hipervínculo" xfId="29919" builtinId="8" hidden="1"/>
    <cellStyle name="Hipervínculo" xfId="5600" builtinId="8" hidden="1"/>
    <cellStyle name="Hipervínculo" xfId="29880" builtinId="8" hidden="1"/>
    <cellStyle name="Hipervínculo" xfId="40319" builtinId="8" hidden="1"/>
    <cellStyle name="Hipervínculo" xfId="40954" builtinId="8" hidden="1"/>
    <cellStyle name="Hipervínculo" xfId="55469" builtinId="8" hidden="1"/>
    <cellStyle name="Hipervínculo" xfId="36226" builtinId="8" hidden="1"/>
    <cellStyle name="Hipervínculo" xfId="46434" builtinId="8" hidden="1"/>
    <cellStyle name="Hipervínculo" xfId="51983" builtinId="8" hidden="1"/>
    <cellStyle name="Hipervínculo" xfId="19322" builtinId="8" hidden="1"/>
    <cellStyle name="Hipervínculo" xfId="19767" builtinId="8" hidden="1"/>
    <cellStyle name="Hipervínculo" xfId="1644" builtinId="8" hidden="1"/>
    <cellStyle name="Hipervínculo" xfId="47670" builtinId="8" hidden="1"/>
    <cellStyle name="Hipervínculo" xfId="23188" builtinId="8" hidden="1"/>
    <cellStyle name="Hipervínculo" xfId="3340" builtinId="8" hidden="1"/>
    <cellStyle name="Hipervínculo" xfId="19457" builtinId="8" hidden="1"/>
    <cellStyle name="Hipervínculo" xfId="41250" builtinId="8" hidden="1"/>
    <cellStyle name="Hipervínculo" xfId="46247" builtinId="8" hidden="1"/>
    <cellStyle name="Hipervínculo" xfId="46303" builtinId="8" hidden="1"/>
    <cellStyle name="Hipervínculo" xfId="50781" builtinId="8" hidden="1"/>
    <cellStyle name="Hipervínculo" xfId="33335" builtinId="8" hidden="1"/>
    <cellStyle name="Hipervínculo" xfId="41901" builtinId="8" hidden="1"/>
    <cellStyle name="Hipervínculo" xfId="26380" builtinId="8" hidden="1"/>
    <cellStyle name="Hipervínculo" xfId="34803" builtinId="8" hidden="1"/>
    <cellStyle name="Hipervínculo" xfId="53175" builtinId="8" hidden="1"/>
    <cellStyle name="Hipervínculo" xfId="39376" builtinId="8" hidden="1"/>
    <cellStyle name="Hipervínculo" xfId="17645" builtinId="8" hidden="1"/>
    <cellStyle name="Hipervínculo" xfId="13350" builtinId="8" hidden="1"/>
    <cellStyle name="Hipervínculo" xfId="11312" builtinId="8" hidden="1"/>
    <cellStyle name="Hipervínculo" xfId="33313" builtinId="8" hidden="1"/>
    <cellStyle name="Hipervínculo" xfId="27186" builtinId="8" hidden="1"/>
    <cellStyle name="Hipervínculo" xfId="57542" builtinId="8" hidden="1"/>
    <cellStyle name="Hipervínculo" xfId="32449" builtinId="8" hidden="1"/>
    <cellStyle name="Hipervínculo" xfId="10715" builtinId="8" hidden="1"/>
    <cellStyle name="Hipervínculo" xfId="31075" builtinId="8" hidden="1"/>
    <cellStyle name="Hipervínculo" xfId="18114" builtinId="8" hidden="1"/>
    <cellStyle name="Hipervínculo" xfId="40241" builtinId="8" hidden="1"/>
    <cellStyle name="Hipervínculo" xfId="9240" builtinId="8" hidden="1"/>
    <cellStyle name="Hipervínculo" xfId="24580" builtinId="8" hidden="1"/>
    <cellStyle name="Hipervínculo" xfId="27561" builtinId="8" hidden="1"/>
    <cellStyle name="Hipervínculo" xfId="3541" builtinId="8" hidden="1"/>
    <cellStyle name="Hipervínculo" xfId="15477" builtinId="8" hidden="1"/>
    <cellStyle name="Hipervínculo" xfId="24910" builtinId="8" hidden="1"/>
    <cellStyle name="Hipervínculo" xfId="47166" builtinId="8" hidden="1"/>
    <cellStyle name="Hipervínculo" xfId="48437" builtinId="8" hidden="1"/>
    <cellStyle name="Hipervínculo" xfId="44347" builtinId="8" hidden="1"/>
    <cellStyle name="Hipervínculo" xfId="18591" builtinId="8" hidden="1"/>
    <cellStyle name="Hipervínculo" xfId="40859" builtinId="8" hidden="1"/>
    <cellStyle name="Hipervínculo" xfId="40041" builtinId="8" hidden="1"/>
    <cellStyle name="Hipervínculo" xfId="31715" builtinId="8" hidden="1"/>
    <cellStyle name="Hipervínculo" xfId="54096" builtinId="8" hidden="1"/>
    <cellStyle name="Hipervínculo" xfId="41637" builtinId="8" hidden="1"/>
    <cellStyle name="Hipervínculo" xfId="37542" builtinId="8" hidden="1"/>
    <cellStyle name="Hipervínculo" xfId="4248" builtinId="8" hidden="1"/>
    <cellStyle name="Hipervínculo" xfId="10393" builtinId="8" hidden="1"/>
    <cellStyle name="Hipervínculo" xfId="56945" builtinId="8" hidden="1"/>
    <cellStyle name="Hipervínculo" xfId="6609" builtinId="8" hidden="1"/>
    <cellStyle name="Hipervínculo" xfId="20837" builtinId="8" hidden="1"/>
    <cellStyle name="Hipervínculo" xfId="34837" builtinId="8" hidden="1"/>
    <cellStyle name="Hipervínculo" xfId="30746" builtinId="8" hidden="1"/>
    <cellStyle name="Hipervínculo" xfId="1256" builtinId="8" hidden="1"/>
    <cellStyle name="Hipervínculo" xfId="30495" builtinId="8" hidden="1"/>
    <cellStyle name="Hipervínculo" xfId="27233" builtinId="8" hidden="1"/>
    <cellStyle name="Hipervínculo" xfId="45313" builtinId="8" hidden="1"/>
    <cellStyle name="Hipervínculo" xfId="2930" builtinId="8" hidden="1"/>
    <cellStyle name="Hipervínculo" xfId="28034" builtinId="8" hidden="1"/>
    <cellStyle name="Hipervínculo" xfId="2359" builtinId="8" hidden="1"/>
    <cellStyle name="Hipervínculo" xfId="2674" builtinId="8" hidden="1"/>
    <cellStyle name="Hipervínculo" xfId="49595" builtinId="8" hidden="1"/>
    <cellStyle name="Hipervínculo" xfId="30937" builtinId="8" hidden="1"/>
    <cellStyle name="Hipervínculo" xfId="22184" builtinId="8" hidden="1"/>
    <cellStyle name="Hipervínculo" xfId="45267" builtinId="8" hidden="1"/>
    <cellStyle name="Hipervínculo" xfId="27010" builtinId="8" hidden="1"/>
    <cellStyle name="Hipervínculo" xfId="5391" builtinId="8" hidden="1"/>
    <cellStyle name="Hipervínculo" xfId="15249" builtinId="8" hidden="1"/>
    <cellStyle name="Hipervínculo" xfId="15417" builtinId="8" hidden="1"/>
    <cellStyle name="Hipervínculo" xfId="44953" builtinId="8" hidden="1"/>
    <cellStyle name="Hipervínculo" xfId="47436" builtinId="8" hidden="1"/>
    <cellStyle name="Hipervínculo" xfId="38462" builtinId="8" hidden="1"/>
    <cellStyle name="Hipervínculo" xfId="14437" builtinId="8" hidden="1"/>
    <cellStyle name="Hipervínculo" xfId="10347" builtinId="8" hidden="1"/>
    <cellStyle name="Hipervínculo" xfId="11614" builtinId="8" hidden="1"/>
    <cellStyle name="Hipervínculo" xfId="37591" builtinId="8" hidden="1"/>
    <cellStyle name="Hipervínculo" xfId="19117" builtinId="8" hidden="1"/>
    <cellStyle name="Hipervínculo" xfId="54142" builtinId="8" hidden="1"/>
    <cellStyle name="Hipervínculo" xfId="31667" builtinId="8" hidden="1"/>
    <cellStyle name="Hipervínculo" xfId="6151" builtinId="8" hidden="1"/>
    <cellStyle name="Hipervínculo" xfId="2884" builtinId="8" hidden="1"/>
    <cellStyle name="Hipervínculo" xfId="18542" builtinId="8" hidden="1"/>
    <cellStyle name="Hipervínculo" xfId="23377" builtinId="8" hidden="1"/>
    <cellStyle name="Hipervínculo" xfId="37920" builtinId="8" hidden="1"/>
    <cellStyle name="Hipervínculo" xfId="48333" builtinId="8" hidden="1"/>
    <cellStyle name="Hipervínculo" xfId="24862" builtinId="8" hidden="1"/>
    <cellStyle name="Hipervínculo" xfId="10677" builtinId="8" hidden="1"/>
    <cellStyle name="Hipervínculo" xfId="3824" builtinId="8" hidden="1"/>
    <cellStyle name="Hipervínculo" xfId="25468" builtinId="8" hidden="1"/>
    <cellStyle name="Hipervínculo" xfId="51195" builtinId="8" hidden="1"/>
    <cellStyle name="Hipervínculo" xfId="55284" builtinId="8" hidden="1"/>
    <cellStyle name="Hipervínculo" xfId="55236" builtinId="8" hidden="1"/>
    <cellStyle name="Hipervínculo" xfId="58962" builtinId="8" hidden="1"/>
    <cellStyle name="Hipervínculo" xfId="3108" builtinId="8" hidden="1"/>
    <cellStyle name="Hipervínculo" xfId="10408" builtinId="8" hidden="1"/>
    <cellStyle name="Hipervínculo" xfId="32401" builtinId="8" hidden="1"/>
    <cellStyle name="Hipervínculo" xfId="49869" builtinId="8" hidden="1"/>
    <cellStyle name="Hipervínculo" xfId="46998" builtinId="8" hidden="1"/>
    <cellStyle name="Hipervínculo" xfId="33361" builtinId="8" hidden="1"/>
    <cellStyle name="Hipervínculo" xfId="10469" builtinId="8" hidden="1"/>
    <cellStyle name="Hipervínculo" xfId="14071" builtinId="8" hidden="1"/>
    <cellStyle name="Hipervínculo" xfId="10983" builtinId="8" hidden="1"/>
    <cellStyle name="Hipervínculo" xfId="39327" builtinId="8" hidden="1"/>
    <cellStyle name="Hipervínculo" xfId="15177" builtinId="8" hidden="1"/>
    <cellStyle name="Hipervínculo" xfId="48160" builtinId="8" hidden="1"/>
    <cellStyle name="Hipervínculo" xfId="26430" builtinId="8" hidden="1"/>
    <cellStyle name="Hipervínculo" xfId="3344" builtinId="8" hidden="1"/>
    <cellStyle name="Hipervínculo" xfId="28522" builtinId="8" hidden="1"/>
    <cellStyle name="Hipervínculo" xfId="24522" builtinId="8" hidden="1"/>
    <cellStyle name="Hipervínculo" xfId="2271" builtinId="8" hidden="1"/>
    <cellStyle name="Hipervínculo" xfId="55574" builtinId="8" hidden="1"/>
    <cellStyle name="Hipervínculo" xfId="25007" builtinId="8" hidden="1"/>
    <cellStyle name="Hipervínculo" xfId="19505" builtinId="8" hidden="1"/>
    <cellStyle name="Hipervínculo" xfId="11842" builtinId="8" hidden="1"/>
    <cellStyle name="Hipervínculo" xfId="26074" builtinId="8" hidden="1"/>
    <cellStyle name="Hipervínculo" xfId="1060" builtinId="8" hidden="1"/>
    <cellStyle name="Hipervínculo" xfId="16160" builtinId="8" hidden="1"/>
    <cellStyle name="Hipervínculo" xfId="45063" builtinId="8" hidden="1"/>
    <cellStyle name="Hipervínculo" xfId="9325" builtinId="8" hidden="1"/>
    <cellStyle name="Hipervínculo" xfId="48321" builtinId="8" hidden="1"/>
    <cellStyle name="Hipervínculo" xfId="49819" builtinId="8" hidden="1"/>
    <cellStyle name="Hipervínculo" xfId="21806" builtinId="8" hidden="1"/>
    <cellStyle name="Hipervínculo" xfId="27792" builtinId="8" hidden="1"/>
    <cellStyle name="Hipervínculo" xfId="17153" builtinId="8" hidden="1"/>
    <cellStyle name="Hipervínculo" xfId="46382" builtinId="8" hidden="1"/>
    <cellStyle name="Hipervínculo" xfId="4656" builtinId="8" hidden="1"/>
    <cellStyle name="Hipervínculo" xfId="13150" builtinId="8" hidden="1"/>
    <cellStyle name="Hipervínculo" xfId="11370" builtinId="8" hidden="1"/>
    <cellStyle name="Hipervínculo" xfId="5550" builtinId="8" hidden="1"/>
    <cellStyle name="Hipervínculo" xfId="12798" builtinId="8" hidden="1"/>
    <cellStyle name="Hipervínculo" xfId="40958" builtinId="8" hidden="1"/>
    <cellStyle name="Hipervínculo" xfId="17020" builtinId="8" hidden="1"/>
    <cellStyle name="Hipervínculo" xfId="23029" builtinId="8" hidden="1"/>
    <cellStyle name="Hipervínculo" xfId="33123" builtinId="8" hidden="1"/>
    <cellStyle name="Hipervínculo" xfId="24902" builtinId="8" hidden="1"/>
    <cellStyle name="Hipervínculo" xfId="38208" builtinId="8" hidden="1"/>
    <cellStyle name="Hipervínculo" xfId="52237" builtinId="8" hidden="1"/>
    <cellStyle name="Hipervínculo" xfId="57786" builtinId="8" hidden="1"/>
    <cellStyle name="Hipervínculo" xfId="50743" builtinId="8" hidden="1"/>
    <cellStyle name="Hipervínculo" xfId="21182" builtinId="8" hidden="1"/>
    <cellStyle name="Hipervínculo" xfId="7679" builtinId="8" hidden="1"/>
    <cellStyle name="Hipervínculo" xfId="31707" builtinId="8" hidden="1"/>
    <cellStyle name="Hipervínculo" xfId="35798" builtinId="8" hidden="1"/>
    <cellStyle name="Hipervínculo" xfId="58482" builtinId="8" hidden="1"/>
    <cellStyle name="Hipervínculo" xfId="37551" builtinId="8" hidden="1"/>
    <cellStyle name="Hipervínculo" xfId="25510" builtinId="8" hidden="1"/>
    <cellStyle name="Hipervínculo" xfId="9433" builtinId="8" hidden="1"/>
    <cellStyle name="Hipervínculo" xfId="14475" builtinId="8" hidden="1"/>
    <cellStyle name="Hipervínculo" xfId="38504" builtinId="8" hidden="1"/>
    <cellStyle name="Hipervínculo" xfId="42599" builtinId="8" hidden="1"/>
    <cellStyle name="Hipervínculo" xfId="54779" builtinId="8" hidden="1"/>
    <cellStyle name="Hipervínculo" xfId="46938" builtinId="8" hidden="1"/>
    <cellStyle name="Hipervínculo" xfId="48751" builtinId="8" hidden="1"/>
    <cellStyle name="Hipervínculo" xfId="24979" builtinId="8" hidden="1"/>
    <cellStyle name="Hipervínculo" xfId="21278" builtinId="8" hidden="1"/>
    <cellStyle name="Hipervínculo" xfId="45305" builtinId="8" hidden="1"/>
    <cellStyle name="Hipervínculo" xfId="49397" builtinId="8" hidden="1"/>
    <cellStyle name="Hipervínculo" xfId="47979" builtinId="8" hidden="1"/>
    <cellStyle name="Hipervínculo" xfId="23950" builtinId="8" hidden="1"/>
    <cellStyle name="Hipervínculo" xfId="16018" builtinId="8" hidden="1"/>
    <cellStyle name="Hipervínculo" xfId="4280" builtinId="8" hidden="1"/>
    <cellStyle name="Hipervínculo" xfId="28074" builtinId="8" hidden="1"/>
    <cellStyle name="Hipervínculo" xfId="52107" builtinId="8" hidden="1"/>
    <cellStyle name="Hipervínculo" xfId="56196" builtinId="8" hidden="1"/>
    <cellStyle name="Hipervínculo" xfId="41180" builtinId="8" hidden="1"/>
    <cellStyle name="Hipervínculo" xfId="42369" builtinId="8" hidden="1"/>
    <cellStyle name="Hipervínculo" xfId="32375" builtinId="8" hidden="1"/>
    <cellStyle name="Hipervínculo" xfId="36693" builtinId="8" hidden="1"/>
    <cellStyle name="Hipervínculo" xfId="34877" builtinId="8" hidden="1"/>
    <cellStyle name="Hipervínculo" xfId="55594" builtinId="8" hidden="1"/>
    <cellStyle name="Hipervínculo" xfId="56000" builtinId="8" hidden="1"/>
    <cellStyle name="Hipervínculo" xfId="56706" builtinId="8" hidden="1"/>
    <cellStyle name="Hipervínculo" xfId="10355" builtinId="8" hidden="1"/>
    <cellStyle name="Hipervínculo" xfId="12836" builtinId="8" hidden="1"/>
    <cellStyle name="Hipervínculo" xfId="16685" builtinId="8" hidden="1"/>
    <cellStyle name="Hipervínculo" xfId="41678" builtinId="8" hidden="1"/>
    <cellStyle name="Hipervínculo" xfId="54136" builtinId="8" hidden="1"/>
    <cellStyle name="Hipervínculo" xfId="49074" builtinId="8" hidden="1"/>
    <cellStyle name="Hipervínculo" xfId="41252" builtinId="8" hidden="1"/>
    <cellStyle name="Hipervínculo" xfId="2888" builtinId="8" hidden="1"/>
    <cellStyle name="Hipervínculo" xfId="20039" builtinId="8" hidden="1"/>
    <cellStyle name="Hipervínculo" xfId="23048" builtinId="8" hidden="1"/>
    <cellStyle name="Hipervínculo" xfId="22248" builtinId="8" hidden="1"/>
    <cellStyle name="Hipervínculo" xfId="35200" builtinId="8" hidden="1"/>
    <cellStyle name="Hipervínculo" xfId="57299" builtinId="8" hidden="1"/>
    <cellStyle name="Hipervínculo" xfId="20416" builtinId="8" hidden="1"/>
    <cellStyle name="Hipervínculo" xfId="6381" builtinId="8" hidden="1"/>
    <cellStyle name="Hipervínculo" xfId="19927" builtinId="8" hidden="1"/>
    <cellStyle name="Hipervínculo" xfId="30541" builtinId="8" hidden="1"/>
    <cellStyle name="Hipervínculo" xfId="55276" builtinId="8" hidden="1"/>
    <cellStyle name="Hipervínculo" xfId="29040" builtinId="8" hidden="1"/>
    <cellStyle name="Hipervínculo" xfId="35218" builtinId="8" hidden="1"/>
    <cellStyle name="Hipervínculo" xfId="13487" builtinId="8" hidden="1"/>
    <cellStyle name="Hipervínculo" xfId="2089" builtinId="8" hidden="1"/>
    <cellStyle name="Hipervínculo" xfId="35208" builtinId="8" hidden="1"/>
    <cellStyle name="Hipervínculo" xfId="16633" builtinId="8" hidden="1"/>
    <cellStyle name="Hipervínculo" xfId="55080" builtinId="8" hidden="1"/>
    <cellStyle name="Hipervínculo" xfId="3382" builtinId="8" hidden="1"/>
    <cellStyle name="Hipervínculo" xfId="28290" builtinId="8" hidden="1"/>
    <cellStyle name="Hipervínculo" xfId="6300" builtinId="8" hidden="1"/>
    <cellStyle name="Hipervínculo" xfId="17605" builtinId="8" hidden="1"/>
    <cellStyle name="Hipervínculo" xfId="37350" builtinId="8" hidden="1"/>
    <cellStyle name="Hipervínculo" xfId="44395" builtinId="8" hidden="1"/>
    <cellStyle name="Hipervínculo" xfId="1508" builtinId="8" hidden="1"/>
    <cellStyle name="Hipervínculo" xfId="55640" builtinId="8" hidden="1"/>
    <cellStyle name="Hipervínculo" xfId="10114" builtinId="8" hidden="1"/>
    <cellStyle name="Hipervínculo" xfId="864" builtinId="8" hidden="1"/>
    <cellStyle name="Hipervínculo" xfId="24530" builtinId="8" hidden="1"/>
    <cellStyle name="Hipervínculo" xfId="43440" builtinId="8" hidden="1"/>
    <cellStyle name="Hipervínculo" xfId="51324" builtinId="8" hidden="1"/>
    <cellStyle name="Hipervínculo" xfId="41226" builtinId="8" hidden="1"/>
    <cellStyle name="Hipervínculo" xfId="19497" builtinId="8" hidden="1"/>
    <cellStyle name="Hipervínculo" xfId="9650" builtinId="8" hidden="1"/>
    <cellStyle name="Hipervínculo" xfId="732" builtinId="8" hidden="1"/>
    <cellStyle name="Hipervínculo" xfId="31459" builtinId="8" hidden="1"/>
    <cellStyle name="Hipervínculo" xfId="36517" builtinId="8" hidden="1"/>
    <cellStyle name="Hipervínculo" xfId="58938" builtinId="8" hidden="1"/>
    <cellStyle name="Hipervínculo" xfId="34332" builtinId="8" hidden="1"/>
    <cellStyle name="Hipervínculo" xfId="12568" builtinId="8" hidden="1"/>
    <cellStyle name="Hipervínculo" xfId="7509" builtinId="8" hidden="1"/>
    <cellStyle name="Hipervínculo" xfId="27483" builtinId="8" hidden="1"/>
    <cellStyle name="Hipervínculo" xfId="26780" builtinId="8" hidden="1"/>
    <cellStyle name="Hipervínculo" xfId="47098" builtinId="8" hidden="1"/>
    <cellStyle name="Hipervínculo" xfId="53868" builtinId="8" hidden="1"/>
    <cellStyle name="Hipervínculo" xfId="29840" builtinId="8" hidden="1"/>
    <cellStyle name="Hipervínculo" xfId="6377" builtinId="8" hidden="1"/>
    <cellStyle name="Hipervínculo" xfId="1974" builtinId="8" hidden="1"/>
    <cellStyle name="Hipervínculo" xfId="22190" builtinId="8" hidden="1"/>
    <cellStyle name="Hipervínculo" xfId="45467" builtinId="8" hidden="1"/>
    <cellStyle name="Hipervínculo" xfId="50306" builtinId="8" hidden="1"/>
    <cellStyle name="Hipervínculo" xfId="47070" builtinId="8" hidden="1"/>
    <cellStyle name="Hipervínculo" xfId="23037" builtinId="8" hidden="1"/>
    <cellStyle name="Hipervínculo" xfId="7959" builtinId="8" hidden="1"/>
    <cellStyle name="Hipervínculo" xfId="4963" builtinId="8" hidden="1"/>
    <cellStyle name="Hipervínculo" xfId="23804" builtinId="8" hidden="1"/>
    <cellStyle name="Hipervínculo" xfId="54456" builtinId="8" hidden="1"/>
    <cellStyle name="Hipervínculo" xfId="2535" builtinId="8" hidden="1"/>
    <cellStyle name="Hipervínculo" xfId="36918" builtinId="8" hidden="1"/>
    <cellStyle name="Hipervínculo" xfId="3346" builtinId="8" hidden="1"/>
    <cellStyle name="Hipervínculo" xfId="7908" builtinId="8" hidden="1"/>
    <cellStyle name="Hipervínculo" xfId="29669" builtinId="8" hidden="1"/>
    <cellStyle name="Hipervínculo" xfId="7153" builtinId="8" hidden="1"/>
    <cellStyle name="Hipervínculo" xfId="23674" builtinId="8" hidden="1"/>
    <cellStyle name="Hipervínculo" xfId="42017" builtinId="8" hidden="1"/>
    <cellStyle name="Hipervínculo" xfId="57562" builtinId="8" hidden="1"/>
    <cellStyle name="Hipervínculo" xfId="25488" builtinId="8" hidden="1"/>
    <cellStyle name="Hipervínculo" xfId="51853" builtinId="8" hidden="1"/>
    <cellStyle name="Hipervínculo" xfId="50013" builtinId="8" hidden="1"/>
    <cellStyle name="Hipervínculo" xfId="42589" builtinId="8" hidden="1"/>
    <cellStyle name="Hipervínculo" xfId="1950" builtinId="8" hidden="1"/>
    <cellStyle name="Hipervínculo" xfId="51312" builtinId="8" hidden="1"/>
    <cellStyle name="Hipervínculo" xfId="23466" builtinId="8" hidden="1"/>
    <cellStyle name="Hipervínculo" xfId="2431" builtinId="8" hidden="1"/>
    <cellStyle name="Hipervínculo" xfId="7209" builtinId="8" hidden="1"/>
    <cellStyle name="Hipervínculo" xfId="16100" builtinId="8" hidden="1"/>
    <cellStyle name="Hipervínculo" xfId="27758" builtinId="8" hidden="1"/>
    <cellStyle name="Hipervínculo" xfId="15641" builtinId="8" hidden="1"/>
    <cellStyle name="Hipervínculo" xfId="43059" builtinId="8" hidden="1"/>
    <cellStyle name="Hipervínculo" xfId="20731" builtinId="8" hidden="1"/>
    <cellStyle name="Hipervínculo" xfId="4276" builtinId="8" hidden="1"/>
    <cellStyle name="Hipervínculo" xfId="4403" builtinId="8" hidden="1"/>
    <cellStyle name="Hipervínculo" xfId="32160" builtinId="8" hidden="1"/>
    <cellStyle name="Hipervínculo" xfId="56188" builtinId="8" hidden="1"/>
    <cellStyle name="Hipervínculo" xfId="55282" builtinId="8" hidden="1"/>
    <cellStyle name="Hipervínculo" xfId="6569" builtinId="8" hidden="1"/>
    <cellStyle name="Hipervínculo" xfId="13070" builtinId="8" hidden="1"/>
    <cellStyle name="Hipervínculo" xfId="9763" builtinId="8" hidden="1"/>
    <cellStyle name="Hipervínculo" xfId="14821" builtinId="8" hidden="1"/>
    <cellStyle name="Hipervínculo" xfId="36613" builtinId="8" hidden="1"/>
    <cellStyle name="Hipervínculo" xfId="55992" builtinId="8" hidden="1"/>
    <cellStyle name="Hipervínculo" xfId="34262" builtinId="8" hidden="1"/>
    <cellStyle name="Hipervínculo" xfId="29202" builtinId="8" hidden="1"/>
    <cellStyle name="Hipervínculo" xfId="36092" builtinId="8" hidden="1"/>
    <cellStyle name="Hipervínculo" xfId="39864" builtinId="8" hidden="1"/>
    <cellStyle name="Hipervínculo" xfId="31397" builtinId="8" hidden="1"/>
    <cellStyle name="Hipervínculo" xfId="43536" builtinId="8" hidden="1"/>
    <cellStyle name="Hipervínculo" xfId="49066" builtinId="8" hidden="1"/>
    <cellStyle name="Hipervínculo" xfId="43712" builtinId="8" hidden="1"/>
    <cellStyle name="Hipervínculo" xfId="22274" builtinId="8" hidden="1"/>
    <cellStyle name="Hipervínculo" xfId="1320" builtinId="8" hidden="1"/>
    <cellStyle name="Hipervínculo" xfId="23616" builtinId="8" hidden="1"/>
    <cellStyle name="Hipervínculo" xfId="7637" builtinId="8" hidden="1"/>
    <cellStyle name="Hipervínculo" xfId="50410" builtinId="8" hidden="1"/>
    <cellStyle name="Hipervínculo" xfId="42140" builtinId="8" hidden="1"/>
    <cellStyle name="Hipervínculo" xfId="23794" builtinId="8" hidden="1"/>
    <cellStyle name="Hipervínculo" xfId="15347" builtinId="8" hidden="1"/>
    <cellStyle name="Hipervínculo" xfId="8817" builtinId="8" hidden="1"/>
    <cellStyle name="Hipervínculo" xfId="30549" builtinId="8" hidden="1"/>
    <cellStyle name="Hipervínculo" xfId="14835" builtinId="8" hidden="1"/>
    <cellStyle name="Hipervínculo" xfId="38432" builtinId="8" hidden="1"/>
    <cellStyle name="Hipervínculo" xfId="13601" builtinId="8" hidden="1"/>
    <cellStyle name="Hipervínculo" xfId="41627" builtinId="8" hidden="1"/>
    <cellStyle name="Hipervínculo" xfId="34916" builtinId="8" hidden="1"/>
    <cellStyle name="Hipervínculo" xfId="49937" builtinId="8" hidden="1"/>
    <cellStyle name="Hipervínculo" xfId="52025" builtinId="8" hidden="1"/>
    <cellStyle name="Hipervínculo" xfId="4654" builtinId="8" hidden="1"/>
    <cellStyle name="Hipervínculo" xfId="56914" builtinId="8" hidden="1"/>
    <cellStyle name="Hipervínculo" xfId="1062" builtinId="8" hidden="1"/>
    <cellStyle name="Hipervínculo" xfId="48229" builtinId="8" hidden="1"/>
    <cellStyle name="Hipervínculo" xfId="3474" builtinId="8" hidden="1"/>
    <cellStyle name="Hipervínculo" xfId="21308" builtinId="8" hidden="1"/>
    <cellStyle name="Hipervínculo" xfId="36677" builtinId="8" hidden="1"/>
    <cellStyle name="Hipervínculo" xfId="51237" builtinId="8" hidden="1"/>
    <cellStyle name="Hipervínculo" xfId="43592" builtinId="8" hidden="1"/>
    <cellStyle name="Hipervínculo" xfId="29543" builtinId="8" hidden="1"/>
    <cellStyle name="Hipervínculo" xfId="40643" builtinId="8" hidden="1"/>
    <cellStyle name="Hipervínculo" xfId="50503" builtinId="8" hidden="1"/>
    <cellStyle name="Hipervínculo" xfId="23911" builtinId="8" hidden="1"/>
    <cellStyle name="Hipervínculo" xfId="12520" builtinId="8" hidden="1"/>
    <cellStyle name="Hipervínculo" xfId="28688" builtinId="8" hidden="1"/>
    <cellStyle name="Hipervínculo" xfId="52033" builtinId="8" hidden="1"/>
    <cellStyle name="Hipervínculo" xfId="59321" builtinId="8" hidden="1"/>
    <cellStyle name="Hipervínculo" xfId="25456" builtinId="8" hidden="1"/>
    <cellStyle name="Hipervínculo" xfId="21543" builtinId="8" hidden="1"/>
    <cellStyle name="Hipervínculo" xfId="56542" builtinId="8" hidden="1"/>
    <cellStyle name="Hipervínculo" xfId="15335" builtinId="8" hidden="1"/>
    <cellStyle name="Hipervínculo" xfId="4767" builtinId="8" hidden="1"/>
    <cellStyle name="Hipervínculo" xfId="32186" builtinId="8" hidden="1"/>
    <cellStyle name="Hipervínculo" xfId="17559" builtinId="8" hidden="1"/>
    <cellStyle name="Hipervínculo" xfId="34805" builtinId="8" hidden="1"/>
    <cellStyle name="Hipervínculo" xfId="16142" builtinId="8" hidden="1"/>
    <cellStyle name="Hipervínculo" xfId="48905" builtinId="8" hidden="1"/>
    <cellStyle name="Hipervínculo" xfId="58850" builtinId="8" hidden="1"/>
    <cellStyle name="Hipervínculo" xfId="42123" builtinId="8" hidden="1"/>
    <cellStyle name="Hipervínculo" xfId="34015" builtinId="8" hidden="1"/>
    <cellStyle name="Hipervínculo" xfId="1450" builtinId="8" hidden="1"/>
    <cellStyle name="Hipervínculo" xfId="16913" builtinId="8" hidden="1"/>
    <cellStyle name="Hipervínculo" xfId="497" builtinId="8" hidden="1"/>
    <cellStyle name="Hipervínculo" xfId="25689" builtinId="8" hidden="1"/>
    <cellStyle name="Hipervínculo" xfId="12796" builtinId="8" hidden="1"/>
    <cellStyle name="Hipervínculo" xfId="18284" builtinId="8" hidden="1"/>
    <cellStyle name="Hipervínculo" xfId="10889" builtinId="8" hidden="1"/>
    <cellStyle name="Hipervínculo" xfId="57453" builtinId="8" hidden="1"/>
    <cellStyle name="Hipervínculo" xfId="27638" builtinId="8" hidden="1"/>
    <cellStyle name="Hipervínculo" xfId="16156" builtinId="8" hidden="1"/>
    <cellStyle name="Hipervínculo" xfId="39549" builtinId="8" hidden="1"/>
    <cellStyle name="Hipervínculo" xfId="51995" builtinId="8" hidden="1"/>
    <cellStyle name="Hipervínculo" xfId="3456" builtinId="8" hidden="1"/>
    <cellStyle name="Hipervínculo" xfId="24740" builtinId="8" hidden="1"/>
    <cellStyle name="Hipervínculo" xfId="934" builtinId="8" hidden="1"/>
    <cellStyle name="Hipervínculo" xfId="31699" builtinId="8" hidden="1"/>
    <cellStyle name="Hipervínculo" xfId="13288" builtinId="8" hidden="1"/>
    <cellStyle name="Hipervínculo" xfId="49173" builtinId="8" hidden="1"/>
    <cellStyle name="Hipervínculo" xfId="6980" builtinId="8" hidden="1"/>
    <cellStyle name="Hipervínculo" xfId="20295" builtinId="8" hidden="1"/>
    <cellStyle name="Hipervínculo" xfId="54266" builtinId="8" hidden="1"/>
    <cellStyle name="Hipervínculo" xfId="44251" builtinId="8" hidden="1"/>
    <cellStyle name="Hipervínculo" xfId="30205" builtinId="8" hidden="1"/>
    <cellStyle name="Hipervínculo" xfId="11581" builtinId="8" hidden="1"/>
    <cellStyle name="Hipervínculo" xfId="4170" builtinId="8" hidden="1"/>
    <cellStyle name="Hipervínculo" xfId="39977" builtinId="8" hidden="1"/>
    <cellStyle name="Hipervínculo" xfId="35758" builtinId="8" hidden="1"/>
    <cellStyle name="Hipervínculo" xfId="51889" builtinId="8" hidden="1"/>
    <cellStyle name="Hipervínculo" xfId="30977" builtinId="8" hidden="1"/>
    <cellStyle name="Hipervínculo" xfId="5795" builtinId="8" hidden="1"/>
    <cellStyle name="Hipervínculo" xfId="2744" builtinId="8" hidden="1"/>
    <cellStyle name="Hipervínculo" xfId="10132" builtinId="8" hidden="1"/>
    <cellStyle name="Hipervínculo" xfId="23730" builtinId="8" hidden="1"/>
    <cellStyle name="Hipervínculo" xfId="37330" builtinId="8" hidden="1"/>
    <cellStyle name="Hipervínculo" xfId="55340" builtinId="8" hidden="1"/>
    <cellStyle name="Hipervínculo" xfId="16287" builtinId="8" hidden="1"/>
    <cellStyle name="Hipervínculo" xfId="53470" builtinId="8" hidden="1"/>
    <cellStyle name="Hipervínculo" xfId="23284" builtinId="8" hidden="1"/>
    <cellStyle name="Hipervínculo" xfId="24472" builtinId="8" hidden="1"/>
    <cellStyle name="Hipervínculo" xfId="55818" builtinId="8" hidden="1"/>
    <cellStyle name="Hipervínculo" xfId="6341" builtinId="8" hidden="1"/>
    <cellStyle name="Hipervínculo" xfId="42375" builtinId="8" hidden="1"/>
    <cellStyle name="Hipervínculo" xfId="44833" builtinId="8" hidden="1"/>
    <cellStyle name="Hipervínculo" xfId="3584" builtinId="8" hidden="1"/>
    <cellStyle name="Hipervínculo" xfId="39146" builtinId="8" hidden="1"/>
    <cellStyle name="Hipervínculo" xfId="9686" builtinId="8" hidden="1"/>
    <cellStyle name="Hipervínculo" xfId="15846" builtinId="8" hidden="1"/>
    <cellStyle name="Hipervínculo" xfId="29444" builtinId="8" hidden="1"/>
    <cellStyle name="Hipervínculo" xfId="43047" builtinId="8" hidden="1"/>
    <cellStyle name="Hipervínculo" xfId="56646" builtinId="8" hidden="1"/>
    <cellStyle name="Hipervínculo" xfId="54677" builtinId="8" hidden="1"/>
    <cellStyle name="Hipervínculo" xfId="29764" builtinId="8" hidden="1"/>
    <cellStyle name="Hipervínculo" xfId="3766" builtinId="8" hidden="1"/>
    <cellStyle name="Hipervínculo" xfId="40787" builtinId="8" hidden="1"/>
    <cellStyle name="Hipervínculo" xfId="22528" builtinId="8" hidden="1"/>
    <cellStyle name="Hipervínculo" xfId="21246" builtinId="8" hidden="1"/>
    <cellStyle name="Hipervínculo" xfId="11591" builtinId="8" hidden="1"/>
    <cellStyle name="Hipervínculo" xfId="32885" builtinId="8" hidden="1"/>
    <cellStyle name="Hipervínculo" xfId="16485" builtinId="8" hidden="1"/>
    <cellStyle name="Hipervínculo" xfId="57307" builtinId="8" hidden="1"/>
    <cellStyle name="Hipervínculo" xfId="17831" builtinId="8" hidden="1"/>
    <cellStyle name="Hipervínculo" xfId="21512" builtinId="8" hidden="1"/>
    <cellStyle name="Hipervínculo" xfId="4220" builtinId="8" hidden="1"/>
    <cellStyle name="Hipervínculo" xfId="34908" builtinId="8" hidden="1"/>
    <cellStyle name="Hipervínculo" xfId="39803" builtinId="8" hidden="1"/>
    <cellStyle name="Hipervínculo" xfId="7961" builtinId="8" hidden="1"/>
    <cellStyle name="Hipervínculo" xfId="36082" builtinId="8" hidden="1"/>
    <cellStyle name="Hipervínculo" xfId="2845" builtinId="8" hidden="1"/>
    <cellStyle name="Hipervínculo" xfId="19143" builtinId="8" hidden="1"/>
    <cellStyle name="Hipervínculo" xfId="20930" builtinId="8" hidden="1"/>
    <cellStyle name="Hipervínculo" xfId="11460" builtinId="8" hidden="1"/>
    <cellStyle name="Hipervínculo" xfId="26374" builtinId="8" hidden="1"/>
    <cellStyle name="Hipervínculo" xfId="21561" builtinId="8" hidden="1"/>
    <cellStyle name="Hipervínculo" xfId="49681" builtinId="8" hidden="1"/>
    <cellStyle name="Hipervínculo" xfId="56981" builtinId="8" hidden="1"/>
    <cellStyle name="Hipervínculo" xfId="4423" builtinId="8" hidden="1"/>
    <cellStyle name="Hipervínculo" xfId="32455" builtinId="8" hidden="1"/>
    <cellStyle name="Hipervínculo" xfId="40491" builtinId="8" hidden="1"/>
    <cellStyle name="Hipervínculo" xfId="57323" builtinId="8" hidden="1"/>
    <cellStyle name="Hipervínculo" xfId="45764" builtinId="8" hidden="1"/>
    <cellStyle name="Hipervínculo" xfId="2103" builtinId="8" hidden="1"/>
    <cellStyle name="Hipervínculo" xfId="18597" builtinId="8" hidden="1"/>
    <cellStyle name="Hipervínculo" xfId="3510" builtinId="8" hidden="1"/>
    <cellStyle name="Hipervínculo" xfId="38707" builtinId="8" hidden="1"/>
    <cellStyle name="Hipervínculo" xfId="12638" builtinId="8" hidden="1"/>
    <cellStyle name="Hipervínculo" xfId="31161" builtinId="8" hidden="1"/>
    <cellStyle name="Hipervínculo" xfId="47330" builtinId="8" hidden="1"/>
    <cellStyle name="Hipervínculo" xfId="36260" builtinId="8" hidden="1"/>
    <cellStyle name="Hipervínculo" xfId="39659" builtinId="8" hidden="1"/>
    <cellStyle name="Hipervínculo" xfId="19209" builtinId="8" hidden="1"/>
    <cellStyle name="Hipervínculo" xfId="36122" builtinId="8" hidden="1"/>
    <cellStyle name="Hipervínculo" xfId="12868" builtinId="8" hidden="1"/>
    <cellStyle name="Hipervínculo" xfId="11470" builtinId="8" hidden="1"/>
    <cellStyle name="Hipervínculo" xfId="7707" builtinId="8" hidden="1"/>
    <cellStyle name="Hipervínculo" xfId="33028" builtinId="8" hidden="1"/>
    <cellStyle name="Hipervínculo" xfId="5635" builtinId="8" hidden="1"/>
    <cellStyle name="Hipervínculo" xfId="40235" builtinId="8" hidden="1"/>
    <cellStyle name="Hipervínculo" xfId="57398" builtinId="8" hidden="1"/>
    <cellStyle name="Hipervínculo" xfId="51901" builtinId="8" hidden="1"/>
    <cellStyle name="Hipervínculo" xfId="12606" builtinId="8" hidden="1"/>
    <cellStyle name="Hipervínculo" xfId="51411" builtinId="8" hidden="1"/>
    <cellStyle name="Hipervínculo" xfId="17295" builtinId="8" hidden="1"/>
    <cellStyle name="Hipervínculo" xfId="18885" builtinId="8" hidden="1"/>
    <cellStyle name="Hipervínculo" xfId="1436" builtinId="8" hidden="1"/>
    <cellStyle name="Hipervínculo" xfId="32120" builtinId="8" hidden="1"/>
    <cellStyle name="Hipervínculo" xfId="23001" builtinId="8" hidden="1"/>
    <cellStyle name="Hipervínculo" xfId="45015" builtinId="8" hidden="1"/>
    <cellStyle name="Hipervínculo" xfId="30057" builtinId="8" hidden="1"/>
    <cellStyle name="Hipervínculo" xfId="52664" builtinId="8" hidden="1"/>
    <cellStyle name="Hipervínculo" xfId="23318" builtinId="8" hidden="1"/>
    <cellStyle name="Hipervínculo" xfId="47216" builtinId="8" hidden="1"/>
    <cellStyle name="Hipervínculo" xfId="22226" builtinId="8" hidden="1"/>
    <cellStyle name="Hipervínculo" xfId="38751" builtinId="8" hidden="1"/>
    <cellStyle name="Hipervínculo" xfId="26644" builtinId="8" hidden="1"/>
    <cellStyle name="Hipervínculo" xfId="5677" builtinId="8" hidden="1"/>
    <cellStyle name="Hipervínculo" xfId="46884" builtinId="8" hidden="1"/>
    <cellStyle name="Hipervínculo" xfId="43958" builtinId="8" hidden="1"/>
    <cellStyle name="Hipervínculo" xfId="51841" builtinId="8" hidden="1"/>
    <cellStyle name="Hipervínculo" xfId="48971" builtinId="8" hidden="1"/>
    <cellStyle name="Hipervínculo" xfId="42679" builtinId="8" hidden="1"/>
    <cellStyle name="Hipervínculo" xfId="39130" builtinId="8" hidden="1"/>
    <cellStyle name="Hipervínculo" xfId="20845" builtinId="8" hidden="1"/>
    <cellStyle name="Hipervínculo" xfId="40781" builtinId="8" hidden="1"/>
    <cellStyle name="Hipervínculo" xfId="50759" builtinId="8" hidden="1"/>
    <cellStyle name="Hipervínculo" xfId="44913" builtinId="8" hidden="1"/>
    <cellStyle name="Hipervínculo" xfId="22592" builtinId="8" hidden="1"/>
    <cellStyle name="Hipervínculo" xfId="13888" builtinId="8" hidden="1"/>
    <cellStyle name="Hipervínculo" xfId="6045" builtinId="8" hidden="1"/>
    <cellStyle name="Hipervínculo" xfId="27774" builtinId="8" hidden="1"/>
    <cellStyle name="Hipervínculo" xfId="55668" builtinId="8" hidden="1"/>
    <cellStyle name="Hipervínculo" xfId="9877" builtinId="8" hidden="1"/>
    <cellStyle name="Hipervínculo" xfId="37980" builtinId="8" hidden="1"/>
    <cellStyle name="Hipervínculo" xfId="15792" builtinId="8" hidden="1"/>
    <cellStyle name="Hipervínculo" xfId="29464" builtinId="8" hidden="1"/>
    <cellStyle name="Hipervínculo" xfId="12970" builtinId="8" hidden="1"/>
    <cellStyle name="Hipervínculo" xfId="34704" builtinId="8" hidden="1"/>
    <cellStyle name="Hipervínculo" xfId="59140" builtinId="8" hidden="1"/>
    <cellStyle name="Hipervínculo" xfId="30929" builtinId="8" hidden="1"/>
    <cellStyle name="Hipervínculo" xfId="31057" builtinId="8" hidden="1"/>
    <cellStyle name="Hipervínculo" xfId="8994" builtinId="8" hidden="1"/>
    <cellStyle name="Hipervínculo" xfId="14676" builtinId="8" hidden="1"/>
    <cellStyle name="Hipervínculo" xfId="19901" builtinId="8" hidden="1"/>
    <cellStyle name="Hipervínculo" xfId="41631" builtinId="8" hidden="1"/>
    <cellStyle name="Hipervínculo" xfId="50919" builtinId="8" hidden="1"/>
    <cellStyle name="Hipervínculo" xfId="35654" builtinId="8" hidden="1"/>
    <cellStyle name="Hipervínculo" xfId="22612" builtinId="8" hidden="1"/>
    <cellStyle name="Hipervínculo" xfId="38536" builtinId="8" hidden="1"/>
    <cellStyle name="Hipervínculo" xfId="41975" builtinId="8" hidden="1"/>
    <cellStyle name="Hipervínculo" xfId="20802" builtinId="8" hidden="1"/>
    <cellStyle name="Hipervínculo" xfId="48558" builtinId="8" hidden="1"/>
    <cellStyle name="Hipervínculo" xfId="43992" builtinId="8" hidden="1"/>
    <cellStyle name="Hipervínculo" xfId="38942" builtinId="8" hidden="1"/>
    <cellStyle name="Hipervínculo" xfId="22741" builtinId="8" hidden="1"/>
    <cellStyle name="Hipervínculo" xfId="6776" builtinId="8" hidden="1"/>
    <cellStyle name="Hipervínculo" xfId="51163" builtinId="8" hidden="1"/>
    <cellStyle name="Hipervínculo" xfId="47374" builtinId="8" hidden="1"/>
    <cellStyle name="Hipervínculo" xfId="22677" builtinId="8" hidden="1"/>
    <cellStyle name="Hipervínculo" xfId="25119" builtinId="8" hidden="1"/>
    <cellStyle name="Hipervínculo" xfId="5663" builtinId="8" hidden="1"/>
    <cellStyle name="Hipervínculo" xfId="2605" builtinId="8" hidden="1"/>
    <cellStyle name="Hipervínculo" xfId="34920" builtinId="8" hidden="1"/>
    <cellStyle name="Hipervínculo" xfId="17751" builtinId="8" hidden="1"/>
    <cellStyle name="Hipervínculo" xfId="23932" builtinId="8" hidden="1"/>
    <cellStyle name="Hipervínculo" xfId="34471" builtinId="8" hidden="1"/>
    <cellStyle name="Hipervínculo" xfId="13950" builtinId="8" hidden="1"/>
    <cellStyle name="Hipervínculo" xfId="27557" builtinId="8" hidden="1"/>
    <cellStyle name="Hipervínculo" xfId="4024" builtinId="8" hidden="1"/>
    <cellStyle name="Hipervínculo" xfId="33989" builtinId="8" hidden="1"/>
    <cellStyle name="Hipervínculo" xfId="18358" builtinId="8" hidden="1"/>
    <cellStyle name="Hipervínculo" xfId="47610" builtinId="8" hidden="1"/>
    <cellStyle name="Hipervínculo" xfId="48881" builtinId="8" hidden="1"/>
    <cellStyle name="Hipervínculo" xfId="23766" builtinId="8" hidden="1"/>
    <cellStyle name="Hipervínculo" xfId="8223" builtinId="8" hidden="1"/>
    <cellStyle name="Hipervínculo" xfId="12938" builtinId="8" hidden="1"/>
    <cellStyle name="Hipervínculo" xfId="13410" builtinId="8" hidden="1"/>
    <cellStyle name="Hipervínculo" xfId="38386" builtinId="8" hidden="1"/>
    <cellStyle name="Hipervínculo" xfId="50158" builtinId="8" hidden="1"/>
    <cellStyle name="Hipervínculo" xfId="42081" builtinId="8" hidden="1"/>
    <cellStyle name="Hipervínculo" xfId="16278" builtinId="8" hidden="1"/>
    <cellStyle name="Hipervínculo" xfId="13958" builtinId="8" hidden="1"/>
    <cellStyle name="Hipervínculo" xfId="9951" builtinId="8" hidden="1"/>
    <cellStyle name="Hipervínculo" xfId="33979" builtinId="8" hidden="1"/>
    <cellStyle name="Hipervínculo" xfId="38068" builtinId="8" hidden="1"/>
    <cellStyle name="Hipervínculo" xfId="58223" builtinId="8" hidden="1"/>
    <cellStyle name="Hipervínculo" xfId="35281" builtinId="8" hidden="1"/>
    <cellStyle name="Hipervínculo" xfId="9351" builtinId="8" hidden="1"/>
    <cellStyle name="Hipervínculo" xfId="7161" builtinId="8" hidden="1"/>
    <cellStyle name="Hipervínculo" xfId="16751" builtinId="8" hidden="1"/>
    <cellStyle name="Hipervínculo" xfId="22659" builtinId="8" hidden="1"/>
    <cellStyle name="Hipervínculo" xfId="48027" builtinId="8" hidden="1"/>
    <cellStyle name="Hipervínculo" xfId="21688" builtinId="8" hidden="1"/>
    <cellStyle name="Hipervínculo" xfId="52131" builtinId="8" hidden="1"/>
    <cellStyle name="Hipervínculo" xfId="7511" builtinId="8" hidden="1"/>
    <cellStyle name="Hipervínculo" xfId="147" builtinId="8" hidden="1"/>
    <cellStyle name="Hipervínculo" xfId="23548" builtinId="8" hidden="1"/>
    <cellStyle name="Hipervínculo" xfId="47578" builtinId="8" hidden="1"/>
    <cellStyle name="Hipervínculo" xfId="51671" builtinId="8" hidden="1"/>
    <cellStyle name="Hipervínculo" xfId="45708" builtinId="8" hidden="1"/>
    <cellStyle name="Hipervínculo" xfId="21680" builtinId="8" hidden="1"/>
    <cellStyle name="Hipervínculo" xfId="5349" builtinId="8" hidden="1"/>
    <cellStyle name="Hipervínculo" xfId="5132" builtinId="8" hidden="1"/>
    <cellStyle name="Hipervínculo" xfId="30349" builtinId="8" hidden="1"/>
    <cellStyle name="Hipervínculo" xfId="52446" builtinId="8" hidden="1"/>
    <cellStyle name="Hipervínculo" xfId="48357" builtinId="8" hidden="1"/>
    <cellStyle name="Hipervínculo" xfId="38891" builtinId="8" hidden="1"/>
    <cellStyle name="Hipervínculo" xfId="18386" builtinId="8" hidden="1"/>
    <cellStyle name="Hipervínculo" xfId="11414" builtinId="8" hidden="1"/>
    <cellStyle name="Hipervínculo" xfId="11701" builtinId="8" hidden="1"/>
    <cellStyle name="Hipervínculo" xfId="37147" builtinId="8" hidden="1"/>
    <cellStyle name="Hipervínculo" xfId="13370" builtinId="8" hidden="1"/>
    <cellStyle name="Hipervínculo" xfId="53698" builtinId="8" hidden="1"/>
    <cellStyle name="Hipervínculo" xfId="31966" builtinId="8" hidden="1"/>
    <cellStyle name="Hipervínculo" xfId="8081" builtinId="8" hidden="1"/>
    <cellStyle name="Hipervínculo" xfId="1682" builtinId="8" hidden="1"/>
    <cellStyle name="Hipervínculo" xfId="18989" builtinId="8" hidden="1"/>
    <cellStyle name="Hipervínculo" xfId="5154" builtinId="8" hidden="1"/>
    <cellStyle name="Hipervínculo" xfId="54150" builtinId="8" hidden="1"/>
    <cellStyle name="Hipervínculo" xfId="26696" builtinId="8" hidden="1"/>
    <cellStyle name="Hipervínculo" xfId="31103" builtinId="8" hidden="1"/>
    <cellStyle name="Hipervínculo" xfId="22687" builtinId="8" hidden="1"/>
    <cellStyle name="Hipervínculo" xfId="51029" builtinId="8" hidden="1"/>
    <cellStyle name="Hipervínculo" xfId="31824" builtinId="8" hidden="1"/>
    <cellStyle name="Hipervínculo" xfId="9282" builtinId="8" hidden="1"/>
    <cellStyle name="Hipervínculo" xfId="50580" builtinId="8" hidden="1"/>
    <cellStyle name="Hipervínculo" xfId="27192" builtinId="8" hidden="1"/>
    <cellStyle name="Hipervínculo" xfId="18112" builtinId="8" hidden="1"/>
    <cellStyle name="Hipervínculo" xfId="6053" builtinId="8" hidden="1"/>
    <cellStyle name="Hipervínculo" xfId="11113" builtinId="8" hidden="1"/>
    <cellStyle name="Hipervínculo" xfId="46032" builtinId="8" hidden="1"/>
    <cellStyle name="Hipervínculo" xfId="57341" builtinId="8" hidden="1"/>
    <cellStyle name="Hipervínculo" xfId="34980" builtinId="8" hidden="1"/>
    <cellStyle name="Hipervínculo" xfId="32917" builtinId="8" hidden="1"/>
    <cellStyle name="Hipervínculo" xfId="9895" builtinId="8" hidden="1"/>
    <cellStyle name="Hipervínculo" xfId="12978" builtinId="8" hidden="1"/>
    <cellStyle name="Hipervínculo" xfId="18039" builtinId="8" hidden="1"/>
    <cellStyle name="Hipervínculo" xfId="3229" builtinId="8" hidden="1"/>
    <cellStyle name="Hipervínculo" xfId="52777" builtinId="8" hidden="1"/>
    <cellStyle name="Hipervínculo" xfId="31049" builtinId="8" hidden="1"/>
    <cellStyle name="Hipervínculo" xfId="25986" builtinId="8" hidden="1"/>
    <cellStyle name="Hipervínculo" xfId="30355" builtinId="8" hidden="1"/>
    <cellStyle name="Hipervínculo" xfId="19909" builtinId="8" hidden="1"/>
    <cellStyle name="Hipervínculo" xfId="36401" builtinId="8" hidden="1"/>
    <cellStyle name="Hipervínculo" xfId="46698" builtinId="8" hidden="1"/>
    <cellStyle name="Hipervínculo" xfId="9539" builtinId="8" hidden="1"/>
    <cellStyle name="Hipervínculo" xfId="58700" builtinId="8" hidden="1"/>
    <cellStyle name="Hipervínculo" xfId="31822" builtinId="8" hidden="1"/>
    <cellStyle name="Hipervínculo" xfId="3144" builtinId="8" hidden="1"/>
    <cellStyle name="Hipervínculo" xfId="26834" builtinId="8" hidden="1"/>
    <cellStyle name="Hipervínculo" xfId="31894" builtinId="8" hidden="1"/>
    <cellStyle name="Hipervínculo" xfId="53627" builtinId="8" hidden="1"/>
    <cellStyle name="Hipervínculo" xfId="41196" builtinId="8" hidden="1"/>
    <cellStyle name="Hipervínculo" xfId="46295" builtinId="8" hidden="1"/>
    <cellStyle name="Hipervínculo" xfId="12132" builtinId="8" hidden="1"/>
    <cellStyle name="Hipervínculo" xfId="10861" builtinId="8" hidden="1"/>
    <cellStyle name="Hipervínculo" xfId="33765" builtinId="8" hidden="1"/>
    <cellStyle name="Hipervínculo" xfId="38819" builtinId="8" hidden="1"/>
    <cellStyle name="Hipervínculo" xfId="57767" builtinId="8" hidden="1"/>
    <cellStyle name="Hipervínculo" xfId="32054" builtinId="8" hidden="1"/>
    <cellStyle name="Hipervínculo" xfId="42619" builtinId="8" hidden="1"/>
    <cellStyle name="Hipervínculo" xfId="5203" builtinId="8" hidden="1"/>
    <cellStyle name="Hipervínculo" xfId="17663" builtinId="8" hidden="1"/>
    <cellStyle name="Hipervínculo" xfId="40693" builtinId="8" hidden="1"/>
    <cellStyle name="Hipervínculo" xfId="45750" builtinId="8" hidden="1"/>
    <cellStyle name="Hipervínculo" xfId="51599" builtinId="8" hidden="1"/>
    <cellStyle name="Hipervínculo" xfId="27565" builtinId="8" hidden="1"/>
    <cellStyle name="Hipervínculo" xfId="19235" builtinId="8" hidden="1"/>
    <cellStyle name="Hipervínculo" xfId="5074" builtinId="8" hidden="1"/>
    <cellStyle name="Hipervínculo" xfId="24460" builtinId="8" hidden="1"/>
    <cellStyle name="Hipervínculo" xfId="47618" builtinId="8" hidden="1"/>
    <cellStyle name="Hipervínculo" xfId="52580" builtinId="8" hidden="1"/>
    <cellStyle name="Hipervínculo" xfId="44799" builtinId="8" hidden="1"/>
    <cellStyle name="Hipervínculo" xfId="51823" builtinId="8" hidden="1"/>
    <cellStyle name="Hipervínculo" xfId="21758" builtinId="8" hidden="1"/>
    <cellStyle name="Hipervínculo" xfId="50995" builtinId="8" hidden="1"/>
    <cellStyle name="Hipervínculo" xfId="52568" builtinId="8" hidden="1"/>
    <cellStyle name="Hipervínculo" xfId="38940" builtinId="8" hidden="1"/>
    <cellStyle name="Hipervínculo" xfId="19759" builtinId="8" hidden="1"/>
    <cellStyle name="Hipervínculo" xfId="21742" builtinId="8" hidden="1"/>
    <cellStyle name="Hipervínculo" xfId="36220" builtinId="8" hidden="1"/>
    <cellStyle name="Hipervínculo" xfId="23726" builtinId="8" hidden="1"/>
    <cellStyle name="Hipervínculo" xfId="45491" builtinId="8" hidden="1"/>
    <cellStyle name="Hipervínculo" xfId="21320" builtinId="8" hidden="1"/>
    <cellStyle name="Hipervínculo" xfId="52498" builtinId="8" hidden="1"/>
    <cellStyle name="Hipervínculo" xfId="15267" builtinId="8" hidden="1"/>
    <cellStyle name="Hipervínculo" xfId="22749" builtinId="8" hidden="1"/>
    <cellStyle name="Hipervínculo" xfId="36371" builtinId="8" hidden="1"/>
    <cellStyle name="Hipervínculo" xfId="21408" builtinId="8" hidden="1"/>
    <cellStyle name="Hipervínculo" xfId="28046" builtinId="8" hidden="1"/>
    <cellStyle name="Hipervínculo" xfId="45019" builtinId="8" hidden="1"/>
    <cellStyle name="Hipervínculo" xfId="48196" builtinId="8" hidden="1"/>
    <cellStyle name="Hipervínculo" xfId="45301" builtinId="8" hidden="1"/>
    <cellStyle name="Hipervínculo" xfId="24394" builtinId="8" hidden="1"/>
    <cellStyle name="Hipervínculo" xfId="3890" builtinId="8" hidden="1"/>
    <cellStyle name="Hipervínculo" xfId="21060" builtinId="8" hidden="1"/>
    <cellStyle name="Hipervínculo" xfId="27630" builtinId="8" hidden="1"/>
    <cellStyle name="Hipervínculo" xfId="51663" builtinId="8" hidden="1"/>
    <cellStyle name="Hipervínculo" xfId="37772" builtinId="8" hidden="1"/>
    <cellStyle name="Hipervínculo" xfId="40755" builtinId="8" hidden="1"/>
    <cellStyle name="Hipervínculo" xfId="17599" builtinId="8" hidden="1"/>
    <cellStyle name="Hipervínculo" xfId="541" builtinId="8" hidden="1"/>
    <cellStyle name="Hipervínculo" xfId="37334" builtinId="8" hidden="1"/>
    <cellStyle name="Hipervínculo" xfId="18955" builtinId="8" hidden="1"/>
    <cellStyle name="Hipervínculo" xfId="57798" builtinId="8" hidden="1"/>
    <cellStyle name="Hipervínculo" xfId="38883" builtinId="8" hidden="1"/>
    <cellStyle name="Hipervínculo" xfId="33829" builtinId="8" hidden="1"/>
    <cellStyle name="Hipervínculo" xfId="10799" builtinId="8" hidden="1"/>
    <cellStyle name="Hipervínculo" xfId="12066" builtinId="8" hidden="1"/>
    <cellStyle name="Hipervínculo" xfId="39160" builtinId="8" hidden="1"/>
    <cellStyle name="Hipervínculo" xfId="38918" builtinId="8" hidden="1"/>
    <cellStyle name="Hipervínculo" xfId="2795" builtinId="8" hidden="1"/>
    <cellStyle name="Hipervínculo" xfId="52183" builtinId="8" hidden="1"/>
    <cellStyle name="Hipervínculo" xfId="51829" builtinId="8" hidden="1"/>
    <cellStyle name="Hipervínculo" xfId="41334" builtinId="8" hidden="1"/>
    <cellStyle name="Hipervínculo" xfId="18997" builtinId="8" hidden="1"/>
    <cellStyle name="Hipervínculo" xfId="45505" builtinId="8" hidden="1"/>
    <cellStyle name="Hipervínculo" xfId="45812" builtinId="8" hidden="1"/>
    <cellStyle name="Hipervínculo" xfId="46763" builtinId="8" hidden="1"/>
    <cellStyle name="Hipervínculo" xfId="25027" builtinId="8" hidden="1"/>
    <cellStyle name="Hipervínculo" xfId="52197" builtinId="8" hidden="1"/>
    <cellStyle name="Hipervínculo" xfId="3600" builtinId="8" hidden="1"/>
    <cellStyle name="Hipervínculo" xfId="25920" builtinId="8" hidden="1"/>
    <cellStyle name="Hipervínculo" xfId="30983" builtinId="8" hidden="1"/>
    <cellStyle name="Hipervínculo" xfId="52713" builtinId="8" hidden="1"/>
    <cellStyle name="Hipervínculo" xfId="39835" builtinId="8" hidden="1"/>
    <cellStyle name="Hipervínculo" xfId="18104" builtinId="8" hidden="1"/>
    <cellStyle name="Hipervínculo" xfId="13044" builtinId="8" hidden="1"/>
    <cellStyle name="Hipervínculo" xfId="50661" builtinId="8" hidden="1"/>
    <cellStyle name="Hipervínculo" xfId="28588" builtinId="8" hidden="1"/>
    <cellStyle name="Hipervínculo" xfId="49729" builtinId="8" hidden="1"/>
    <cellStyle name="Hipervínculo" xfId="57309" builtinId="8" hidden="1"/>
    <cellStyle name="Hipervínculo" xfId="32909" builtinId="8" hidden="1"/>
    <cellStyle name="Hipervínculo" xfId="11175" builtinId="8" hidden="1"/>
    <cellStyle name="Hipervínculo" xfId="6115" builtinId="8" hidden="1"/>
    <cellStyle name="Hipervínculo" xfId="18047" builtinId="8" hidden="1"/>
    <cellStyle name="Hipervínculo" xfId="39781" builtinId="8" hidden="1"/>
    <cellStyle name="Hipervínculo" xfId="44839" builtinId="8" hidden="1"/>
    <cellStyle name="Hipervínculo" xfId="50687" builtinId="8" hidden="1"/>
    <cellStyle name="Hipervínculo" xfId="25978" builtinId="8" hidden="1"/>
    <cellStyle name="Hipervínculo" xfId="8725" builtinId="8" hidden="1"/>
    <cellStyle name="Hipervínculo" xfId="11618" builtinId="8" hidden="1"/>
    <cellStyle name="Hipervínculo" xfId="56772" builtinId="8" hidden="1"/>
    <cellStyle name="Hipervínculo" xfId="38092" builtinId="8" hidden="1"/>
    <cellStyle name="Hipervínculo" xfId="59048" builtinId="8" hidden="1"/>
    <cellStyle name="Hipervínculo" xfId="18937" builtinId="8" hidden="1"/>
    <cellStyle name="Hipervínculo" xfId="13868" builtinId="8" hidden="1"/>
    <cellStyle name="Hipervínculo" xfId="10585" builtinId="8" hidden="1"/>
    <cellStyle name="Hipervínculo" xfId="8147" builtinId="8" hidden="1"/>
    <cellStyle name="Hipervínculo" xfId="31902" builtinId="8" hidden="1"/>
    <cellStyle name="Hipervínculo" xfId="53635" builtinId="8" hidden="1"/>
    <cellStyle name="Hipervínculo" xfId="57894" builtinId="8" hidden="1"/>
    <cellStyle name="Hipervínculo" xfId="37083" builtinId="8" hidden="1"/>
    <cellStyle name="Hipervínculo" xfId="12124" builtinId="8" hidden="1"/>
    <cellStyle name="Hipervínculo" xfId="426" builtinId="8" hidden="1"/>
    <cellStyle name="Hipervínculo" xfId="22522" builtinId="8" hidden="1"/>
    <cellStyle name="Hipervínculo" xfId="38827" builtinId="8" hidden="1"/>
    <cellStyle name="Hipervínculo" xfId="6013" builtinId="8" hidden="1"/>
    <cellStyle name="Hipervínculo" xfId="29921" builtinId="8" hidden="1"/>
    <cellStyle name="Hipervínculo" xfId="26554" builtinId="8" hidden="1"/>
    <cellStyle name="Hipervínculo" xfId="5195" builtinId="8" hidden="1"/>
    <cellStyle name="Hipervínculo" xfId="5477" builtinId="8" hidden="1"/>
    <cellStyle name="Hipervínculo" xfId="9192" builtinId="8" hidden="1"/>
    <cellStyle name="Hipervínculo" xfId="30595" builtinId="8" hidden="1"/>
    <cellStyle name="Hipervínculo" xfId="5331" builtinId="8" hidden="1"/>
    <cellStyle name="Hipervínculo" xfId="47514" builtinId="8" hidden="1"/>
    <cellStyle name="Hipervínculo" xfId="39416" builtinId="8" hidden="1"/>
    <cellStyle name="Hipervínculo" xfId="180" builtinId="8" hidden="1"/>
    <cellStyle name="Hipervínculo" xfId="7461" builtinId="8" hidden="1"/>
    <cellStyle name="Hipervínculo" xfId="28542" builtinId="8" hidden="1"/>
    <cellStyle name="Hipervínculo" xfId="52572" builtinId="8" hidden="1"/>
    <cellStyle name="Hipervínculo" xfId="59275" builtinId="8" hidden="1"/>
    <cellStyle name="Hipervínculo" xfId="30845" builtinId="8" hidden="1"/>
    <cellStyle name="Hipervínculo" xfId="6772" builtinId="8" hidden="1"/>
    <cellStyle name="Hipervínculo" xfId="12094" builtinId="8" hidden="1"/>
    <cellStyle name="Hipervínculo" xfId="9286" builtinId="8" hidden="1"/>
    <cellStyle name="Hipervínculo" xfId="35345" builtinId="8" hidden="1"/>
    <cellStyle name="Hipervínculo" xfId="58254" builtinId="8" hidden="1"/>
    <cellStyle name="Hipervínculo" xfId="38002" builtinId="8" hidden="1"/>
    <cellStyle name="Hipervínculo" xfId="33915" builtinId="8" hidden="1"/>
    <cellStyle name="Hipervínculo" xfId="5659" builtinId="8" hidden="1"/>
    <cellStyle name="Hipervínculo" xfId="10112" builtinId="8" hidden="1"/>
    <cellStyle name="Hipervínculo" xfId="16215" builtinId="8" hidden="1"/>
    <cellStyle name="Hipervínculo" xfId="42146" builtinId="8" hidden="1"/>
    <cellStyle name="Hipervínculo" xfId="54604" builtinId="8" hidden="1"/>
    <cellStyle name="Hipervínculo" xfId="41649" builtinId="8" hidden="1"/>
    <cellStyle name="Hipervínculo" xfId="27112" builtinId="8" hidden="1"/>
    <cellStyle name="Hipervínculo" xfId="2656" builtinId="8" hidden="1"/>
    <cellStyle name="Hipervínculo" xfId="37210" builtinId="8" hidden="1"/>
    <cellStyle name="Hipervínculo" xfId="12348" builtinId="8" hidden="1"/>
    <cellStyle name="Hipervínculo" xfId="48943" builtinId="8" hidden="1"/>
    <cellStyle name="Hipervínculo" xfId="47676" builtinId="8" hidden="1"/>
    <cellStyle name="Hipervínculo" xfId="18320" builtinId="8" hidden="1"/>
    <cellStyle name="Hipervínculo" xfId="20313" builtinId="8" hidden="1"/>
    <cellStyle name="Hipervínculo" xfId="4056" builtinId="8" hidden="1"/>
    <cellStyle name="Hipervínculo" xfId="27622" builtinId="8" hidden="1"/>
    <cellStyle name="Hipervínculo" xfId="42043" builtinId="8" hidden="1"/>
    <cellStyle name="Hipervínculo" xfId="55744" builtinId="8" hidden="1"/>
    <cellStyle name="Hipervínculo" xfId="822" builtinId="8" hidden="1"/>
    <cellStyle name="Hipervínculo" xfId="36615" builtinId="8" hidden="1"/>
    <cellStyle name="Hipervínculo" xfId="9475" builtinId="8" hidden="1"/>
    <cellStyle name="Hipervínculo" xfId="57578" builtinId="8" hidden="1"/>
    <cellStyle name="Hipervínculo" xfId="6714" builtinId="8" hidden="1"/>
    <cellStyle name="Hipervínculo" xfId="16052" builtinId="8" hidden="1"/>
    <cellStyle name="Hipervínculo" xfId="52339" builtinId="8" hidden="1"/>
    <cellStyle name="Hipervínculo" xfId="4720" builtinId="8" hidden="1"/>
    <cellStyle name="Hipervínculo" xfId="25045" builtinId="8" hidden="1"/>
    <cellStyle name="Hipervínculo" xfId="16195" builtinId="8" hidden="1"/>
    <cellStyle name="Hipervínculo" xfId="50535" builtinId="8" hidden="1"/>
    <cellStyle name="Hipervínculo" xfId="38914" builtinId="8" hidden="1"/>
    <cellStyle name="Hipervínculo" xfId="43927" builtinId="8" hidden="1"/>
    <cellStyle name="Hipervínculo" xfId="20235" builtinId="8" hidden="1"/>
    <cellStyle name="Hipervínculo" xfId="26890" builtinId="8" hidden="1"/>
    <cellStyle name="Hipervínculo" xfId="40585" builtinId="8" hidden="1"/>
    <cellStyle name="Hipervínculo" xfId="1098" builtinId="8" hidden="1"/>
    <cellStyle name="Hipervínculo" xfId="19939" builtinId="8" hidden="1"/>
    <cellStyle name="Hipervínculo" xfId="45806" builtinId="8" hidden="1"/>
    <cellStyle name="Hipervínculo" xfId="50856" builtinId="8" hidden="1"/>
    <cellStyle name="Hipervínculo" xfId="41696" builtinId="8" hidden="1"/>
    <cellStyle name="Hipervínculo" xfId="57285" builtinId="8" hidden="1"/>
    <cellStyle name="Hipervínculo" xfId="14421" builtinId="8" hidden="1"/>
    <cellStyle name="Hipervínculo" xfId="9056" builtinId="8" hidden="1"/>
    <cellStyle name="Hipervínculo" xfId="30991" builtinId="8" hidden="1"/>
    <cellStyle name="Hipervínculo" xfId="52721" builtinId="8" hidden="1"/>
    <cellStyle name="Hipervínculo" xfId="41241" builtinId="8" hidden="1"/>
    <cellStyle name="Hipervínculo" xfId="34766" builtinId="8" hidden="1"/>
    <cellStyle name="Hipervínculo" xfId="11650" builtinId="8" hidden="1"/>
    <cellStyle name="Hipervínculo" xfId="30501" builtinId="8" hidden="1"/>
    <cellStyle name="Hipervínculo" xfId="39711" builtinId="8" hidden="1"/>
    <cellStyle name="Hipervínculo" xfId="37918" builtinId="8" hidden="1"/>
    <cellStyle name="Hipervínculo" xfId="56700" builtinId="8" hidden="1"/>
    <cellStyle name="Hipervínculo" xfId="53400" builtinId="8" hidden="1"/>
    <cellStyle name="Hipervínculo" xfId="9833" builtinId="8" hidden="1"/>
    <cellStyle name="Hipervínculo" xfId="14341" builtinId="8" hidden="1"/>
    <cellStyle name="Hipervínculo" xfId="2411" builtinId="8" hidden="1"/>
    <cellStyle name="Hipervínculo" xfId="15495" builtinId="8" hidden="1"/>
    <cellStyle name="Hipervínculo" xfId="44847" builtinId="8" hidden="1"/>
    <cellStyle name="Hipervínculo" xfId="50695" builtinId="8" hidden="1"/>
    <cellStyle name="Hipervínculo" xfId="46602" builtinId="8" hidden="1"/>
    <cellStyle name="Hipervínculo" xfId="20912" builtinId="8" hidden="1"/>
    <cellStyle name="Hipervínculo" xfId="638" builtinId="8" hidden="1"/>
    <cellStyle name="Hipervínculo" xfId="44893" builtinId="8" hidden="1"/>
    <cellStyle name="Hipervínculo" xfId="29454" builtinId="8" hidden="1"/>
    <cellStyle name="Hipervínculo" xfId="51777" builtinId="8" hidden="1"/>
    <cellStyle name="Hipervínculo" xfId="43895" builtinId="8" hidden="1"/>
    <cellStyle name="Hipervínculo" xfId="39801" builtinId="8" hidden="1"/>
    <cellStyle name="Hipervínculo" xfId="13980" builtinId="8" hidden="1"/>
    <cellStyle name="Hipervínculo" xfId="8139" builtinId="8" hidden="1"/>
    <cellStyle name="Hipervínculo" xfId="29523" builtinId="8" hidden="1"/>
    <cellStyle name="Hipervínculo" xfId="44665" builtinId="8" hidden="1"/>
    <cellStyle name="Hipervínculo" xfId="19983" builtinId="8" hidden="1"/>
    <cellStyle name="Hipervínculo" xfId="37091" builtinId="8" hidden="1"/>
    <cellStyle name="Hipervínculo" xfId="33002" builtinId="8" hidden="1"/>
    <cellStyle name="Hipervínculo" xfId="7055" builtinId="8" hidden="1"/>
    <cellStyle name="Hipervínculo" xfId="19709" builtinId="8" hidden="1"/>
    <cellStyle name="Hipervínculo" xfId="47957" builtinId="8" hidden="1"/>
    <cellStyle name="Hipervínculo" xfId="43057" builtinId="8" hidden="1"/>
    <cellStyle name="Hipervínculo" xfId="54320" builtinId="8" hidden="1"/>
    <cellStyle name="Hipervínculo" xfId="29699" builtinId="8" hidden="1"/>
    <cellStyle name="Hipervínculo" xfId="26199" builtinId="8" hidden="1"/>
    <cellStyle name="Hipervínculo" xfId="2197" builtinId="8" hidden="1"/>
    <cellStyle name="Hipervínculo" xfId="21738" builtinId="8" hidden="1"/>
    <cellStyle name="Hipervínculo" xfId="8887" builtinId="8" hidden="1"/>
    <cellStyle name="Hipervínculo" xfId="21722" builtinId="8" hidden="1"/>
    <cellStyle name="Hipervínculo" xfId="19092" builtinId="8" hidden="1"/>
    <cellStyle name="Hipervínculo" xfId="30891" builtinId="8" hidden="1"/>
    <cellStyle name="Hipervínculo" xfId="41288" builtinId="8" hidden="1"/>
    <cellStyle name="Hipervínculo" xfId="44963" builtinId="8" hidden="1"/>
    <cellStyle name="Hipervínculo" xfId="45359" builtinId="8" hidden="1"/>
    <cellStyle name="Hipervínculo" xfId="33753" builtinId="8" hidden="1"/>
    <cellStyle name="Hipervínculo" xfId="56656" builtinId="8" hidden="1"/>
    <cellStyle name="Hipervínculo" xfId="40723" builtinId="8" hidden="1"/>
    <cellStyle name="Hipervínculo" xfId="45219" builtinId="8" hidden="1"/>
    <cellStyle name="Hipervínculo" xfId="12602" builtinId="8" hidden="1"/>
    <cellStyle name="Hipervínculo" xfId="9294" builtinId="8" hidden="1"/>
    <cellStyle name="Hipervínculo" xfId="35337" builtinId="8" hidden="1"/>
    <cellStyle name="Hipervínculo" xfId="39430" builtinId="8" hidden="1"/>
    <cellStyle name="Hipervínculo" xfId="56460" builtinId="8" hidden="1"/>
    <cellStyle name="Hipervínculo" xfId="33923" builtinId="8" hidden="1"/>
    <cellStyle name="Hipervínculo" xfId="20870" builtinId="8" hidden="1"/>
    <cellStyle name="Hipervínculo" xfId="5801" builtinId="8" hidden="1"/>
    <cellStyle name="Hipervínculo" xfId="16223" builtinId="8" hidden="1"/>
    <cellStyle name="Hipervínculo" xfId="20906" builtinId="8" hidden="1"/>
    <cellStyle name="Hipervínculo" xfId="5937" builtinId="8" hidden="1"/>
    <cellStyle name="Hipervínculo" xfId="51199" builtinId="8" hidden="1"/>
    <cellStyle name="Hipervínculo" xfId="26252" builtinId="8" hidden="1"/>
    <cellStyle name="Hipervínculo" xfId="8377" builtinId="8" hidden="1"/>
    <cellStyle name="Hipervínculo" xfId="57836" builtinId="8" hidden="1"/>
    <cellStyle name="Hipervínculo" xfId="23148" builtinId="8" hidden="1"/>
    <cellStyle name="Hipervínculo" xfId="48937" builtinId="8" hidden="1"/>
    <cellStyle name="Hipervínculo" xfId="53030" builtinId="8" hidden="1"/>
    <cellStyle name="Hipervínculo" xfId="42609" builtinId="8" hidden="1"/>
    <cellStyle name="Hipervínculo" xfId="20321" builtinId="8" hidden="1"/>
    <cellStyle name="Hipervínculo" xfId="7029" builtinId="8" hidden="1"/>
    <cellStyle name="Hipervínculo" xfId="42529" builtinId="8" hidden="1"/>
    <cellStyle name="Hipervínculo" xfId="38755" builtinId="8" hidden="1"/>
    <cellStyle name="Hipervínculo" xfId="46741" builtinId="8" hidden="1"/>
    <cellStyle name="Hipervínculo" xfId="45997" builtinId="8" hidden="1"/>
    <cellStyle name="Hipervínculo" xfId="35419" builtinId="8" hidden="1"/>
    <cellStyle name="Hipervínculo" xfId="13521" builtinId="8" hidden="1"/>
    <cellStyle name="Hipervínculo" xfId="34348" builtinId="8" hidden="1"/>
    <cellStyle name="Hipervínculo" xfId="11264" builtinId="8" hidden="1"/>
    <cellStyle name="Hipervínculo" xfId="25057" builtinId="8" hidden="1"/>
    <cellStyle name="Hipervínculo" xfId="55542" builtinId="8" hidden="1"/>
    <cellStyle name="Hipervínculo" xfId="50482" builtinId="8" hidden="1"/>
    <cellStyle name="Hipervínculo" xfId="28750" builtinId="8" hidden="1"/>
    <cellStyle name="Hipervínculo" xfId="3158" builtinId="8" hidden="1"/>
    <cellStyle name="Hipervínculo" xfId="18645" builtinId="8" hidden="1"/>
    <cellStyle name="Hipervínculo" xfId="11488" builtinId="8" hidden="1"/>
    <cellStyle name="Hipervínculo" xfId="32775" builtinId="8" hidden="1"/>
    <cellStyle name="Hipervínculo" xfId="48385" builtinId="8" hidden="1"/>
    <cellStyle name="Hipervínculo" xfId="58372" builtinId="8" hidden="1"/>
    <cellStyle name="Hipervínculo" xfId="38514" builtinId="8" hidden="1"/>
    <cellStyle name="Hipervínculo" xfId="24963" builtinId="8" hidden="1"/>
    <cellStyle name="Hipervínculo" xfId="31487" builtinId="8" hidden="1"/>
    <cellStyle name="Hipervínculo" xfId="15978" builtinId="8" hidden="1"/>
    <cellStyle name="Hipervínculo" xfId="55" builtinId="8" hidden="1"/>
    <cellStyle name="Hipervínculo" xfId="924" builtinId="8" hidden="1"/>
    <cellStyle name="Hipervínculo" xfId="113" builtinId="8" hidden="1"/>
    <cellStyle name="Hipervínculo" xfId="50741" builtinId="8" hidden="1"/>
    <cellStyle name="Hipervínculo" xfId="56266" builtinId="8" hidden="1"/>
    <cellStyle name="Hipervínculo" xfId="27477" builtinId="8" hidden="1"/>
    <cellStyle name="Hipervínculo" xfId="50801" builtinId="8" hidden="1"/>
    <cellStyle name="Hipervínculo" xfId="53086" builtinId="8" hidden="1"/>
    <cellStyle name="Hipervínculo" xfId="47118" builtinId="8" hidden="1"/>
    <cellStyle name="Hipervínculo" xfId="51320" builtinId="8" hidden="1"/>
    <cellStyle name="Hipervínculo" xfId="26032" builtinId="8" hidden="1"/>
    <cellStyle name="Hipervínculo" xfId="36647" builtinId="8" hidden="1"/>
    <cellStyle name="Hipervínculo" xfId="55374" builtinId="8" hidden="1"/>
    <cellStyle name="Hipervínculo" xfId="1986" builtinId="8" hidden="1"/>
    <cellStyle name="Hipervínculo" xfId="55348" builtinId="8" hidden="1"/>
    <cellStyle name="Hipervínculo" xfId="6441" builtinId="8" hidden="1"/>
    <cellStyle name="Hipervínculo" xfId="4541" builtinId="8" hidden="1"/>
    <cellStyle name="Hipervínculo" xfId="16737" builtinId="8" hidden="1"/>
    <cellStyle name="Hipervínculo" xfId="3644" builtinId="8" hidden="1"/>
    <cellStyle name="Hipervínculo" xfId="34720" builtinId="8" hidden="1"/>
    <cellStyle name="Hipervínculo" xfId="40464" builtinId="8" hidden="1"/>
    <cellStyle name="Hipervínculo" xfId="33517" builtinId="8" hidden="1"/>
    <cellStyle name="Hipervínculo" xfId="51314" builtinId="8" hidden="1"/>
    <cellStyle name="Hipervínculo" xfId="51631" builtinId="8" hidden="1"/>
    <cellStyle name="Hipervínculo" xfId="40197" builtinId="8" hidden="1"/>
    <cellStyle name="Hipervínculo" xfId="53084" builtinId="8" hidden="1"/>
    <cellStyle name="Hipervínculo" xfId="43256" builtinId="8" hidden="1"/>
    <cellStyle name="Hipervínculo" xfId="10252" builtinId="8" hidden="1"/>
    <cellStyle name="Hipervínculo" xfId="39809" builtinId="8" hidden="1"/>
    <cellStyle name="Hipervínculo" xfId="26370" builtinId="8" hidden="1"/>
    <cellStyle name="Hipervínculo" xfId="11687" builtinId="8" hidden="1"/>
    <cellStyle name="Hipervínculo" xfId="12220" builtinId="8" hidden="1"/>
    <cellStyle name="Hipervínculo" xfId="36250" builtinId="8" hidden="1"/>
    <cellStyle name="Hipervínculo" xfId="40343" builtinId="8" hidden="1"/>
    <cellStyle name="Hipervínculo" xfId="57035" builtinId="8" hidden="1"/>
    <cellStyle name="Hipervínculo" xfId="47164" builtinId="8" hidden="1"/>
    <cellStyle name="Hipervínculo" xfId="40293" builtinId="8" hidden="1"/>
    <cellStyle name="Hipervínculo" xfId="39152" builtinId="8" hidden="1"/>
    <cellStyle name="Hipervínculo" xfId="44101" builtinId="8" hidden="1"/>
    <cellStyle name="Hipervínculo" xfId="56506" builtinId="8" hidden="1"/>
    <cellStyle name="Hipervínculo" xfId="1548" builtinId="8" hidden="1"/>
    <cellStyle name="Hipervínculo" xfId="50234" builtinId="8" hidden="1"/>
    <cellStyle name="Hipervínculo" xfId="26207" builtinId="8" hidden="1"/>
    <cellStyle name="Hipervínculo" xfId="11750" builtinId="8" hidden="1"/>
    <cellStyle name="Hipervínculo" xfId="2008" builtinId="8" hidden="1"/>
    <cellStyle name="Hipervínculo" xfId="25820" builtinId="8" hidden="1"/>
    <cellStyle name="Hipervínculo" xfId="30199" builtinId="8" hidden="1"/>
    <cellStyle name="Hipervínculo" xfId="53942" builtinId="8" hidden="1"/>
    <cellStyle name="Hipervínculo" xfId="43436" builtinId="8" hidden="1"/>
    <cellStyle name="Hipervínculo" xfId="19411" builtinId="8" hidden="1"/>
    <cellStyle name="Hipervínculo" xfId="33981" builtinId="8" hidden="1"/>
    <cellStyle name="Hipervínculo" xfId="7436" builtinId="8" hidden="1"/>
    <cellStyle name="Hipervínculo" xfId="32621" builtinId="8" hidden="1"/>
    <cellStyle name="Hipervínculo" xfId="56648" builtinId="8" hidden="1"/>
    <cellStyle name="Hipervínculo" xfId="27880" builtinId="8" hidden="1"/>
    <cellStyle name="Hipervínculo" xfId="36589" builtinId="8" hidden="1"/>
    <cellStyle name="Hipervínculo" xfId="12610" builtinId="8" hidden="1"/>
    <cellStyle name="Hipervínculo" xfId="9911" builtinId="8" hidden="1"/>
    <cellStyle name="Hipervínculo" xfId="14363" builtinId="8" hidden="1"/>
    <cellStyle name="Hipervínculo" xfId="39422" builtinId="8" hidden="1"/>
    <cellStyle name="Hipervínculo" xfId="56452" builtinId="8" hidden="1"/>
    <cellStyle name="Hipervínculo" xfId="51395" builtinId="8" hidden="1"/>
    <cellStyle name="Hipervínculo" xfId="29659" builtinId="8" hidden="1"/>
    <cellStyle name="Hipervínculo" xfId="36218" builtinId="8" hidden="1"/>
    <cellStyle name="Hipervínculo" xfId="33399" builtinId="8" hidden="1"/>
    <cellStyle name="Hipervínculo" xfId="19445" builtinId="8" hidden="1"/>
    <cellStyle name="Hipervínculo" xfId="46220" builtinId="8" hidden="1"/>
    <cellStyle name="Hipervínculo" xfId="21282" builtinId="8" hidden="1"/>
    <cellStyle name="Hipervínculo" xfId="48429" builtinId="8" hidden="1"/>
    <cellStyle name="Hipervínculo" xfId="57546" builtinId="8" hidden="1"/>
    <cellStyle name="Hipervínculo" xfId="39263" builtinId="8" hidden="1"/>
    <cellStyle name="Hipervínculo" xfId="50055" builtinId="8" hidden="1"/>
    <cellStyle name="Hipervínculo" xfId="440" builtinId="8" hidden="1"/>
    <cellStyle name="Hipervínculo" xfId="19031" builtinId="8" hidden="1"/>
    <cellStyle name="Hipervínculo" xfId="42601" builtinId="8" hidden="1"/>
    <cellStyle name="Hipervínculo" xfId="37536" builtinId="8" hidden="1"/>
    <cellStyle name="Hipervínculo" xfId="3998" builtinId="8" hidden="1"/>
    <cellStyle name="Hipervínculo" xfId="27673" builtinId="8" hidden="1"/>
    <cellStyle name="Hipervínculo" xfId="45285" builtinId="8" hidden="1"/>
    <cellStyle name="Hipervínculo" xfId="35148" builtinId="8" hidden="1"/>
    <cellStyle name="Hipervínculo" xfId="7155" builtinId="8" hidden="1"/>
    <cellStyle name="Hipervínculo" xfId="35672" builtinId="8" hidden="1"/>
    <cellStyle name="Hipervínculo" xfId="30613" builtinId="8" hidden="1"/>
    <cellStyle name="Hipervínculo" xfId="8879" builtinId="8" hidden="1"/>
    <cellStyle name="Hipervínculo" xfId="28654" builtinId="8" hidden="1"/>
    <cellStyle name="Hipervínculo" xfId="23764" builtinId="8" hidden="1"/>
    <cellStyle name="Hipervínculo" xfId="41816" builtinId="8" hidden="1"/>
    <cellStyle name="Hipervínculo" xfId="50474" builtinId="8" hidden="1"/>
    <cellStyle name="Hipervínculo" xfId="23859" builtinId="8" hidden="1"/>
    <cellStyle name="Hipervínculo" xfId="10031" builtinId="8" hidden="1"/>
    <cellStyle name="Hipervínculo" xfId="11131" builtinId="8" hidden="1"/>
    <cellStyle name="Hipervínculo" xfId="10194" builtinId="8" hidden="1"/>
    <cellStyle name="Hipervínculo" xfId="37058" builtinId="8" hidden="1"/>
    <cellStyle name="Hipervínculo" xfId="51649" builtinId="8" hidden="1"/>
    <cellStyle name="Hipervínculo" xfId="43546" builtinId="8" hidden="1"/>
    <cellStyle name="Hipervínculo" xfId="21814" builtinId="8" hidden="1"/>
    <cellStyle name="Hipervínculo" xfId="16755" builtinId="8" hidden="1"/>
    <cellStyle name="Hipervínculo" xfId="6335" builtinId="8" hidden="1"/>
    <cellStyle name="Hipervínculo" xfId="29136" builtinId="8" hidden="1"/>
    <cellStyle name="Hipervínculo" xfId="32132" builtinId="8" hidden="1"/>
    <cellStyle name="Hipervínculo" xfId="25273" builtinId="8" hidden="1"/>
    <cellStyle name="Hipervínculo" xfId="36669" builtinId="8" hidden="1"/>
    <cellStyle name="Hipervínculo" xfId="14887" builtinId="8" hidden="1"/>
    <cellStyle name="Hipervínculo" xfId="9829" builtinId="8" hidden="1"/>
    <cellStyle name="Hipervínculo" xfId="13132" builtinId="8" hidden="1"/>
    <cellStyle name="Hipervínculo" xfId="19893" builtinId="8" hidden="1"/>
    <cellStyle name="Hipervínculo" xfId="41539" builtinId="8" hidden="1"/>
    <cellStyle name="Hipervínculo" xfId="53870" builtinId="8" hidden="1"/>
    <cellStyle name="Hipervínculo" xfId="29750" builtinId="8" hidden="1"/>
    <cellStyle name="Hipervínculo" xfId="4425" builtinId="8" hidden="1"/>
    <cellStyle name="Hipervínculo" xfId="4246" builtinId="8" hidden="1"/>
    <cellStyle name="Hipervínculo" xfId="19935" builtinId="8" hidden="1"/>
    <cellStyle name="Hipervínculo" xfId="42997" builtinId="8" hidden="1"/>
    <cellStyle name="Hipervínculo" xfId="48051" builtinId="8" hidden="1"/>
    <cellStyle name="Hipervínculo" xfId="56100" builtinId="8" hidden="1"/>
    <cellStyle name="Hipervínculo" xfId="12284" builtinId="8" hidden="1"/>
    <cellStyle name="Hipervínculo" xfId="7159" builtinId="8" hidden="1"/>
    <cellStyle name="Hipervínculo" xfId="2464" builtinId="8" hidden="1"/>
    <cellStyle name="Hipervínculo" xfId="26730" builtinId="8" hidden="1"/>
    <cellStyle name="Hipervínculo" xfId="54763" builtinId="8" hidden="1"/>
    <cellStyle name="Hipervínculo" xfId="53189" builtinId="8" hidden="1"/>
    <cellStyle name="Hipervínculo" xfId="42527" builtinId="8" hidden="1"/>
    <cellStyle name="Hipervínculo" xfId="16000" builtinId="8" hidden="1"/>
    <cellStyle name="Hipervínculo" xfId="14903" builtinId="8" hidden="1"/>
    <cellStyle name="Hipervínculo" xfId="17335" builtinId="8" hidden="1"/>
    <cellStyle name="Hipervínculo" xfId="46281" builtinId="8" hidden="1"/>
    <cellStyle name="Hipervínculo" xfId="55204" builtinId="8" hidden="1"/>
    <cellStyle name="Hipervínculo" xfId="25830" builtinId="8" hidden="1"/>
    <cellStyle name="Hipervínculo" xfId="2730" builtinId="8" hidden="1"/>
    <cellStyle name="Hipervínculo" xfId="6567" builtinId="8" hidden="1"/>
    <cellStyle name="Hipervínculo" xfId="5661" builtinId="8" hidden="1"/>
    <cellStyle name="Hipervínculo" xfId="57818" builtinId="8" hidden="1"/>
    <cellStyle name="Hipervínculo" xfId="23670" builtinId="8" hidden="1"/>
    <cellStyle name="Hipervínculo" xfId="52043" builtinId="8" hidden="1"/>
    <cellStyle name="Hipervínculo" xfId="19647" builtinId="8" hidden="1"/>
    <cellStyle name="Hipervínculo" xfId="28924" builtinId="8" hidden="1"/>
    <cellStyle name="Hipervínculo" xfId="4899" builtinId="8" hidden="1"/>
    <cellStyle name="Hipervínculo" xfId="53026" builtinId="8" hidden="1"/>
    <cellStyle name="Hipervínculo" xfId="23101" builtinId="8" hidden="1"/>
    <cellStyle name="Hipervínculo" xfId="47132" builtinId="8" hidden="1"/>
    <cellStyle name="Hipervínculo" xfId="53414" builtinId="8" hidden="1"/>
    <cellStyle name="Hipervínculo" xfId="29535" builtinId="8" hidden="1"/>
    <cellStyle name="Hipervínculo" xfId="22124" builtinId="8" hidden="1"/>
    <cellStyle name="Hipervínculo" xfId="2004" builtinId="8" hidden="1"/>
    <cellStyle name="Hipervínculo" xfId="6423" builtinId="8" hidden="1"/>
    <cellStyle name="Hipervínculo" xfId="57968" builtinId="8" hidden="1"/>
    <cellStyle name="Hipervínculo" xfId="53934" builtinId="8" hidden="1"/>
    <cellStyle name="Hipervínculo" xfId="37105" builtinId="8" hidden="1"/>
    <cellStyle name="Hipervínculo" xfId="38448" builtinId="8" hidden="1"/>
    <cellStyle name="Hipervínculo" xfId="20231" builtinId="8" hidden="1"/>
    <cellStyle name="Hipervínculo" xfId="7339" builtinId="8" hidden="1"/>
    <cellStyle name="Hipervínculo" xfId="12502" builtinId="8" hidden="1"/>
    <cellStyle name="Hipervínculo" xfId="36701" builtinId="8" hidden="1"/>
    <cellStyle name="Hipervínculo" xfId="58904" builtinId="8" hidden="1"/>
    <cellStyle name="Hipervínculo" xfId="36581" builtinId="8" hidden="1"/>
    <cellStyle name="Hipervínculo" xfId="31525" builtinId="8" hidden="1"/>
    <cellStyle name="Hipervínculo" xfId="27583" builtinId="8" hidden="1"/>
    <cellStyle name="Hipervínculo" xfId="14371" builtinId="8" hidden="1"/>
    <cellStyle name="Hipervínculo" xfId="34059" builtinId="8" hidden="1"/>
    <cellStyle name="Hipervínculo" xfId="50979" builtinId="8" hidden="1"/>
    <cellStyle name="Hipervínculo" xfId="738" builtinId="8" hidden="1"/>
    <cellStyle name="Hipervínculo" xfId="18412" builtinId="8" hidden="1"/>
    <cellStyle name="Hipervínculo" xfId="51697" builtinId="8" hidden="1"/>
    <cellStyle name="Hipervínculo" xfId="832" builtinId="8" hidden="1"/>
    <cellStyle name="Hipervínculo" xfId="21300" builtinId="8" hidden="1"/>
    <cellStyle name="Hipervínculo" xfId="26358" builtinId="8" hidden="1"/>
    <cellStyle name="Hipervínculo" xfId="48089" builtinId="8" hidden="1"/>
    <cellStyle name="Hipervínculo" xfId="44460" builtinId="8" hidden="1"/>
    <cellStyle name="Hipervínculo" xfId="22695" builtinId="8" hidden="1"/>
    <cellStyle name="Hipervínculo" xfId="17669" builtinId="8" hidden="1"/>
    <cellStyle name="Hipervínculo" xfId="6497" builtinId="8" hidden="1"/>
    <cellStyle name="Hipervínculo" xfId="28224" builtinId="8" hidden="1"/>
    <cellStyle name="Hipervínculo" xfId="33289" builtinId="8" hidden="1"/>
    <cellStyle name="Hipervínculo" xfId="55015" builtinId="8" hidden="1"/>
    <cellStyle name="Hipervínculo" xfId="37528" builtinId="8" hidden="1"/>
    <cellStyle name="Hipervínculo" xfId="29326" builtinId="8" hidden="1"/>
    <cellStyle name="Hipervínculo" xfId="10741" builtinId="8" hidden="1"/>
    <cellStyle name="Hipervínculo" xfId="13163" builtinId="8" hidden="1"/>
    <cellStyle name="Hipervínculo" xfId="35156" builtinId="8" hidden="1"/>
    <cellStyle name="Hipervínculo" xfId="40217" builtinId="8" hidden="1"/>
    <cellStyle name="Hipervínculo" xfId="55210" builtinId="8" hidden="1"/>
    <cellStyle name="Hipervínculo" xfId="30605" builtinId="8" hidden="1"/>
    <cellStyle name="Hipervínculo" xfId="26660" builtinId="8" hidden="1"/>
    <cellStyle name="Hipervínculo" xfId="3790" builtinId="8" hidden="1"/>
    <cellStyle name="Hipervínculo" xfId="20352" builtinId="8" hidden="1"/>
    <cellStyle name="Hipervínculo" xfId="42083" builtinId="8" hidden="1"/>
    <cellStyle name="Hipervínculo" xfId="47142" builtinId="8" hidden="1"/>
    <cellStyle name="Hipervínculo" xfId="48413" builtinId="8" hidden="1"/>
    <cellStyle name="Hipervínculo" xfId="56586" builtinId="8" hidden="1"/>
    <cellStyle name="Hipervínculo" xfId="40005" builtinId="8" hidden="1"/>
    <cellStyle name="Hipervínculo" xfId="4282" builtinId="8" hidden="1"/>
    <cellStyle name="Hipervínculo" xfId="11015" builtinId="8" hidden="1"/>
    <cellStyle name="Hipervínculo" xfId="54731" builtinId="8" hidden="1"/>
    <cellStyle name="Hipervínculo" xfId="54072" builtinId="8" hidden="1"/>
    <cellStyle name="Hipervínculo" xfId="56132" builtinId="8" hidden="1"/>
    <cellStyle name="Hipervínculo" xfId="16749" builtinId="8" hidden="1"/>
    <cellStyle name="Hipervínculo" xfId="12902" builtinId="8" hidden="1"/>
    <cellStyle name="Hipervínculo" xfId="10419" builtinId="8" hidden="1"/>
    <cellStyle name="Hipervínculo" xfId="34206" builtinId="8" hidden="1"/>
    <cellStyle name="Hipervínculo" xfId="55937" builtinId="8" hidden="1"/>
    <cellStyle name="Hipervínculo" xfId="57990" builtinId="8" hidden="1"/>
    <cellStyle name="Hipervínculo" xfId="59158" builtinId="8" hidden="1"/>
    <cellStyle name="Hipervínculo" xfId="9821" builtinId="8" hidden="1"/>
    <cellStyle name="Hipervínculo" xfId="46386" builtinId="8" hidden="1"/>
    <cellStyle name="Hipervínculo" xfId="17219" builtinId="8" hidden="1"/>
    <cellStyle name="Hipervínculo" xfId="38276" builtinId="8" hidden="1"/>
    <cellStyle name="Hipervínculo" xfId="56130" builtinId="8" hidden="1"/>
    <cellStyle name="Hipervínculo" xfId="52041" builtinId="8" hidden="1"/>
    <cellStyle name="Hipervínculo" xfId="28011" builtinId="8" hidden="1"/>
    <cellStyle name="Hipervínculo" xfId="1840" builtinId="8" hidden="1"/>
    <cellStyle name="Hipervínculo" xfId="20646" builtinId="8" hidden="1"/>
    <cellStyle name="Hipervínculo" xfId="24016" builtinId="8" hidden="1"/>
    <cellStyle name="Hipervínculo" xfId="48043" builtinId="8" hidden="1"/>
    <cellStyle name="Hipervínculo" xfId="19387" builtinId="8" hidden="1"/>
    <cellStyle name="Hipervínculo" xfId="45243" builtinId="8" hidden="1"/>
    <cellStyle name="Hipervínculo" xfId="21212" builtinId="8" hidden="1"/>
    <cellStyle name="Hipervínculo" xfId="3293" builtinId="8" hidden="1"/>
    <cellStyle name="Hipervínculo" xfId="39529" builtinId="8" hidden="1"/>
    <cellStyle name="Hipervínculo" xfId="21274" builtinId="8" hidden="1"/>
    <cellStyle name="Hipervínculo" xfId="54843" builtinId="8" hidden="1"/>
    <cellStyle name="Hipervínculo" xfId="43310" builtinId="8" hidden="1"/>
    <cellStyle name="Hipervínculo" xfId="52877" builtinId="8" hidden="1"/>
    <cellStyle name="Hipervínculo" xfId="14413" builtinId="8" hidden="1"/>
    <cellStyle name="Hipervínculo" xfId="9499" builtinId="8" hidden="1"/>
    <cellStyle name="Hipervínculo" xfId="41893" builtinId="8" hidden="1"/>
    <cellStyle name="Hipervínculo" xfId="37615" builtinId="8" hidden="1"/>
    <cellStyle name="Hipervínculo" xfId="1620" builtinId="8" hidden="1"/>
    <cellStyle name="Hipervínculo" xfId="36665" builtinId="8" hidden="1"/>
    <cellStyle name="Hipervínculo" xfId="11503" builtinId="8" hidden="1"/>
    <cellStyle name="Hipervínculo" xfId="7613" builtinId="8" hidden="1"/>
    <cellStyle name="Hipervínculo" xfId="16297" builtinId="8" hidden="1"/>
    <cellStyle name="Hipervínculo" xfId="47570" builtinId="8" hidden="1"/>
    <cellStyle name="Hipervínculo" xfId="44418" builtinId="8" hidden="1"/>
    <cellStyle name="Hipervínculo" xfId="52301" builtinId="8" hidden="1"/>
    <cellStyle name="Hipervínculo" xfId="28932" builtinId="8" hidden="1"/>
    <cellStyle name="Hipervínculo" xfId="33507" builtinId="8" hidden="1"/>
    <cellStyle name="Hipervínculo" xfId="33193" builtinId="8" hidden="1"/>
    <cellStyle name="Hipervínculo" xfId="23093" builtinId="8" hidden="1"/>
    <cellStyle name="Hipervínculo" xfId="16327" builtinId="8" hidden="1"/>
    <cellStyle name="Hipervínculo" xfId="51219" builtinId="8" hidden="1"/>
    <cellStyle name="Hipervínculo" xfId="45373" builtinId="8" hidden="1"/>
    <cellStyle name="Hipervínculo" xfId="22132" builtinId="8" hidden="1"/>
    <cellStyle name="Hipervínculo" xfId="54364" builtinId="8" hidden="1"/>
    <cellStyle name="Hipervínculo" xfId="5489" builtinId="8" hidden="1"/>
    <cellStyle name="Hipervínculo" xfId="36340" builtinId="8" hidden="1"/>
    <cellStyle name="Hipervínculo" xfId="45843" builtinId="8" hidden="1"/>
    <cellStyle name="Hipervínculo" xfId="4937" builtinId="8" hidden="1"/>
    <cellStyle name="Hipervínculo" xfId="44095" builtinId="8" hidden="1"/>
    <cellStyle name="Hipervínculo" xfId="37326" builtinId="8" hidden="1"/>
    <cellStyle name="Hipervínculo" xfId="55822" builtinId="8" hidden="1"/>
    <cellStyle name="Hipervínculo" xfId="57179" builtinId="8" hidden="1"/>
    <cellStyle name="Hipervínculo" xfId="41873" builtinId="8" hidden="1"/>
    <cellStyle name="Hipervínculo" xfId="55660" builtinId="8" hidden="1"/>
    <cellStyle name="Hipervínculo" xfId="23375" builtinId="8" hidden="1"/>
    <cellStyle name="Hipervínculo" xfId="36054" builtinId="8" hidden="1"/>
    <cellStyle name="Hipervínculo" xfId="37296" builtinId="8" hidden="1"/>
    <cellStyle name="Hipervínculo" xfId="55792" builtinId="8" hidden="1"/>
    <cellStyle name="Hipervínculo" xfId="13058" builtinId="8" hidden="1"/>
    <cellStyle name="Hipervínculo" xfId="45821" builtinId="8" hidden="1"/>
    <cellStyle name="Hipervínculo" xfId="17557" builtinId="8" hidden="1"/>
    <cellStyle name="Hipervínculo" xfId="11583" builtinId="8" hidden="1"/>
    <cellStyle name="Hipervínculo" xfId="18719" builtinId="8" hidden="1"/>
    <cellStyle name="Hipervínculo" xfId="11412" builtinId="8" hidden="1"/>
    <cellStyle name="Hipervínculo" xfId="3376" builtinId="8" hidden="1"/>
    <cellStyle name="Hipervínculo" xfId="26366" builtinId="8" hidden="1"/>
    <cellStyle name="Hipervínculo" xfId="48083" builtinId="8" hidden="1"/>
    <cellStyle name="Hipervínculo" xfId="8485" builtinId="8" hidden="1"/>
    <cellStyle name="Hipervínculo" xfId="39392" builtinId="8" hidden="1"/>
    <cellStyle name="Hipervínculo" xfId="17661" builtinId="8" hidden="1"/>
    <cellStyle name="Hipervínculo" xfId="3267" builtinId="8" hidden="1"/>
    <cellStyle name="Hipervínculo" xfId="24993" builtinId="8" hidden="1"/>
    <cellStyle name="Hipervínculo" xfId="33297" builtinId="8" hidden="1"/>
    <cellStyle name="Hipervínculo" xfId="14959" builtinId="8" hidden="1"/>
    <cellStyle name="Hipervínculo" xfId="58682" builtinId="8" hidden="1"/>
    <cellStyle name="Hipervínculo" xfId="29595" builtinId="8" hidden="1"/>
    <cellStyle name="Hipervínculo" xfId="10733" builtinId="8" hidden="1"/>
    <cellStyle name="Hipervínculo" xfId="3235" builtinId="8" hidden="1"/>
    <cellStyle name="Hipervínculo" xfId="13635" builtinId="8" hidden="1"/>
    <cellStyle name="Hipervínculo" xfId="34202" builtinId="8" hidden="1"/>
    <cellStyle name="Hipervínculo" xfId="1610" builtinId="8" hidden="1"/>
    <cellStyle name="Hipervínculo" xfId="32927" builtinId="8" hidden="1"/>
    <cellStyle name="Hipervínculo" xfId="37786" builtinId="8" hidden="1"/>
    <cellStyle name="Hipervínculo" xfId="35954" builtinId="8" hidden="1"/>
    <cellStyle name="Hipervínculo" xfId="10647" builtinId="8" hidden="1"/>
    <cellStyle name="Hipervínculo" xfId="24927" builtinId="8" hidden="1"/>
    <cellStyle name="Hipervínculo" xfId="47150" builtinId="8" hidden="1"/>
    <cellStyle name="Hipervínculo" xfId="56148" builtinId="8" hidden="1"/>
    <cellStyle name="Hipervínculo" xfId="28586" builtinId="8" hidden="1"/>
    <cellStyle name="Hipervínculo" xfId="18607" builtinId="8" hidden="1"/>
    <cellStyle name="Hipervínculo" xfId="2918" builtinId="8" hidden="1"/>
    <cellStyle name="Hipervínculo" xfId="6101" builtinId="8" hidden="1"/>
    <cellStyle name="Hipervínculo" xfId="31729" builtinId="8" hidden="1"/>
    <cellStyle name="Hipervínculo" xfId="54080" builtinId="8" hidden="1"/>
    <cellStyle name="Hipervínculo" xfId="41621" builtinId="8" hidden="1"/>
    <cellStyle name="Hipervínculo" xfId="37526" builtinId="8" hidden="1"/>
    <cellStyle name="Hipervínculo" xfId="3738" builtinId="8" hidden="1"/>
    <cellStyle name="Hipervínculo" xfId="54236" builtinId="8" hidden="1"/>
    <cellStyle name="Hipervínculo" xfId="14499" builtinId="8" hidden="1"/>
    <cellStyle name="Hipervínculo" xfId="38528" builtinId="8" hidden="1"/>
    <cellStyle name="Hipervínculo" xfId="57994" builtinId="8" hidden="1"/>
    <cellStyle name="Hipervínculo" xfId="39587" builtinId="8" hidden="1"/>
    <cellStyle name="Hipervínculo" xfId="30730" builtinId="8" hidden="1"/>
    <cellStyle name="Hipervínculo" xfId="4751" builtinId="8" hidden="1"/>
    <cellStyle name="Hipervínculo" xfId="17211" builtinId="8" hidden="1"/>
    <cellStyle name="Hipervínculo" xfId="8503" builtinId="8" hidden="1"/>
    <cellStyle name="Hipervínculo" xfId="45329" builtinId="8" hidden="1"/>
    <cellStyle name="Hipervínculo" xfId="52049" builtinId="8" hidden="1"/>
    <cellStyle name="Hipervínculo" xfId="16873" builtinId="8" hidden="1"/>
    <cellStyle name="Hipervínculo" xfId="23926" builtinId="8" hidden="1"/>
    <cellStyle name="Hipervínculo" xfId="47276" builtinId="8" hidden="1"/>
    <cellStyle name="Hipervínculo" xfId="49793" builtinId="8" hidden="1"/>
    <cellStyle name="Hipervínculo" xfId="54434" builtinId="8" hidden="1"/>
    <cellStyle name="Hipervínculo" xfId="40627" builtinId="8" hidden="1"/>
    <cellStyle name="Hipervínculo" xfId="41316" builtinId="8" hidden="1"/>
    <cellStyle name="Hipervínculo" xfId="52532" builtinId="8" hidden="1"/>
    <cellStyle name="Hipervínculo" xfId="40737" builtinId="8" hidden="1"/>
    <cellStyle name="Hipervínculo" xfId="4670" builtinId="8" hidden="1"/>
    <cellStyle name="Hipervínculo" xfId="30809" builtinId="8" hidden="1"/>
    <cellStyle name="Hipervínculo" xfId="34900" builtinId="8" hidden="1"/>
    <cellStyle name="Hipervínculo" xfId="58034" builtinId="8" hidden="1"/>
    <cellStyle name="Hipervínculo" xfId="38446" builtinId="8" hidden="1"/>
    <cellStyle name="Hipervínculo" xfId="26117" builtinId="8" hidden="1"/>
    <cellStyle name="Hipervínculo" xfId="10331" builtinId="8" hidden="1"/>
    <cellStyle name="Hipervínculo" xfId="11597" builtinId="8" hidden="1"/>
    <cellStyle name="Hipervínculo" xfId="37607" builtinId="8" hidden="1"/>
    <cellStyle name="Hipervínculo" xfId="41702" builtinId="8" hidden="1"/>
    <cellStyle name="Hipervínculo" xfId="44247" builtinId="8" hidden="1"/>
    <cellStyle name="Hipervínculo" xfId="31651" builtinId="8" hidden="1"/>
    <cellStyle name="Hipervínculo" xfId="42651" builtinId="8" hidden="1"/>
    <cellStyle name="Hipervínculo" xfId="2876" builtinId="8" hidden="1"/>
    <cellStyle name="Hipervínculo" xfId="21746" builtinId="8" hidden="1"/>
    <cellStyle name="Hipervínculo" xfId="44409" builtinId="8" hidden="1"/>
    <cellStyle name="Hipervínculo" xfId="48499" builtinId="8" hidden="1"/>
    <cellStyle name="Hipervínculo" xfId="47232" builtinId="8" hidden="1"/>
    <cellStyle name="Hipervínculo" xfId="3247" builtinId="8" hidden="1"/>
    <cellStyle name="Hipervínculo" xfId="15509" builtinId="8" hidden="1"/>
    <cellStyle name="Hipervínculo" xfId="3832" builtinId="8" hidden="1"/>
    <cellStyle name="Hipervínculo" xfId="25452" builtinId="8" hidden="1"/>
    <cellStyle name="Hipervínculo" xfId="51211" builtinId="8" hidden="1"/>
    <cellStyle name="Hipervínculo" xfId="44472" builtinId="8" hidden="1"/>
    <cellStyle name="Hipervínculo" xfId="40303" builtinId="8" hidden="1"/>
    <cellStyle name="Hipervínculo" xfId="22174" builtinId="8" hidden="1"/>
    <cellStyle name="Hipervínculo" xfId="56322" builtinId="8" hidden="1"/>
    <cellStyle name="Hipervínculo" xfId="31599" builtinId="8" hidden="1"/>
    <cellStyle name="Hipervínculo" xfId="32385" builtinId="8" hidden="1"/>
    <cellStyle name="Hipervínculo" xfId="59114" builtinId="8" hidden="1"/>
    <cellStyle name="Hipervínculo" xfId="55104" builtinId="8" hidden="1"/>
    <cellStyle name="Hipervínculo" xfId="12600" builtinId="8" hidden="1"/>
    <cellStyle name="Hipervínculo" xfId="59353" builtinId="8" hidden="1"/>
    <cellStyle name="Hipervínculo" xfId="40489" builtinId="8" hidden="1"/>
    <cellStyle name="Hipervínculo" xfId="17579" builtinId="8" hidden="1"/>
    <cellStyle name="Hipervínculo" xfId="39313" builtinId="8" hidden="1"/>
    <cellStyle name="Hipervínculo" xfId="53238" builtinId="8" hidden="1"/>
    <cellStyle name="Hipervínculo" xfId="48176" builtinId="8" hidden="1"/>
    <cellStyle name="Hipervínculo" xfId="26446" builtinId="8" hidden="1"/>
    <cellStyle name="Hipervínculo" xfId="3336" builtinId="8" hidden="1"/>
    <cellStyle name="Hipervínculo" xfId="32996" builtinId="8" hidden="1"/>
    <cellStyle name="Hipervínculo" xfId="21250" builtinId="8" hidden="1"/>
    <cellStyle name="Hipervínculo" xfId="46239" builtinId="8" hidden="1"/>
    <cellStyle name="Hipervínculo" xfId="46311" builtinId="8" hidden="1"/>
    <cellStyle name="Hipervínculo" xfId="41210" builtinId="8" hidden="1"/>
    <cellStyle name="Hipervínculo" xfId="19519" builtinId="8" hidden="1"/>
    <cellStyle name="Hipervínculo" xfId="3372" builtinId="8" hidden="1"/>
    <cellStyle name="Hipervínculo" xfId="23060" builtinId="8" hidden="1"/>
    <cellStyle name="Hipervínculo" xfId="50350" builtinId="8" hidden="1"/>
    <cellStyle name="Hipervínculo" xfId="21728" builtinId="8" hidden="1"/>
    <cellStyle name="Hipervínculo" xfId="39384" builtinId="8" hidden="1"/>
    <cellStyle name="Hipervínculo" xfId="47372" builtinId="8" hidden="1"/>
    <cellStyle name="Hipervínculo" xfId="24122" builtinId="8" hidden="1"/>
    <cellStyle name="Hipervínculo" xfId="23758" builtinId="8" hidden="1"/>
    <cellStyle name="Hipervínculo" xfId="24250" builtinId="8" hidden="1"/>
    <cellStyle name="Hipervínculo" xfId="40733" builtinId="8" hidden="1"/>
    <cellStyle name="Hipervínculo" xfId="45895" builtinId="8" hidden="1"/>
    <cellStyle name="Hipervínculo" xfId="35878" builtinId="8" hidden="1"/>
    <cellStyle name="Hipervínculo" xfId="9491" builtinId="8" hidden="1"/>
    <cellStyle name="Hipervínculo" xfId="15461" builtinId="8" hidden="1"/>
    <cellStyle name="Hipervínculo" xfId="26692" builtinId="8" hidden="1"/>
    <cellStyle name="Hipervínculo" xfId="22150" builtinId="8" hidden="1"/>
    <cellStyle name="Hipervínculo" xfId="45293" builtinId="8" hidden="1"/>
    <cellStyle name="Hipervínculo" xfId="37460" builtinId="8" hidden="1"/>
    <cellStyle name="Hipervínculo" xfId="25526" builtinId="8" hidden="1"/>
    <cellStyle name="Hipervínculo" xfId="59329" builtinId="8" hidden="1"/>
    <cellStyle name="Hipervínculo" xfId="46769" builtinId="8" hidden="1"/>
    <cellStyle name="Hipervínculo" xfId="35102" builtinId="8" hidden="1"/>
    <cellStyle name="Hipervínculo" xfId="31433" builtinId="8" hidden="1"/>
    <cellStyle name="Hipervínculo" xfId="52221" builtinId="8" hidden="1"/>
    <cellStyle name="Hipervínculo" xfId="44339" builtinId="8" hidden="1"/>
    <cellStyle name="Hipervínculo" xfId="58652" builtinId="8" hidden="1"/>
    <cellStyle name="Hipervínculo" xfId="16217" builtinId="8" hidden="1"/>
    <cellStyle name="Hipervínculo" xfId="7695" builtinId="8" hidden="1"/>
    <cellStyle name="Hipervínculo" xfId="31723" builtinId="8" hidden="1"/>
    <cellStyle name="Hipervínculo" xfId="35814" builtinId="8" hidden="1"/>
    <cellStyle name="Hipervínculo" xfId="58490" builtinId="8" hidden="1"/>
    <cellStyle name="Hipervínculo" xfId="37534" builtinId="8" hidden="1"/>
    <cellStyle name="Hipervínculo" xfId="42687" builtinId="8" hidden="1"/>
    <cellStyle name="Hipervínculo" xfId="9416" builtinId="8" hidden="1"/>
    <cellStyle name="Hipervínculo" xfId="14491" builtinId="8" hidden="1"/>
    <cellStyle name="Hipervínculo" xfId="19421" builtinId="8" hidden="1"/>
    <cellStyle name="Hipervínculo" xfId="10653" builtinId="8" hidden="1"/>
    <cellStyle name="Hipervínculo" xfId="34443" builtinId="8" hidden="1"/>
    <cellStyle name="Hipervínculo" xfId="24812" builtinId="8" hidden="1"/>
    <cellStyle name="Hipervínculo" xfId="18184" builtinId="8" hidden="1"/>
    <cellStyle name="Hipervínculo" xfId="14587" builtinId="8" hidden="1"/>
    <cellStyle name="Hipervínculo" xfId="6555" builtinId="8" hidden="1"/>
    <cellStyle name="Hipervínculo" xfId="45321" builtinId="8" hidden="1"/>
    <cellStyle name="Hipervínculo" xfId="49411" builtinId="8" hidden="1"/>
    <cellStyle name="Hipervínculo" xfId="47963" builtinId="8" hidden="1"/>
    <cellStyle name="Hipervínculo" xfId="23934" builtinId="8" hidden="1"/>
    <cellStyle name="Hipervínculo" xfId="2225" builtinId="8" hidden="1"/>
    <cellStyle name="Hipervínculo" xfId="4288" builtinId="8" hidden="1"/>
    <cellStyle name="Hipervínculo" xfId="28092" builtinId="8" hidden="1"/>
    <cellStyle name="Hipervínculo" xfId="43588" builtinId="8" hidden="1"/>
    <cellStyle name="Hipervínculo" xfId="43743" builtinId="8" hidden="1"/>
    <cellStyle name="Hipervínculo" xfId="41164" builtinId="8" hidden="1"/>
    <cellStyle name="Hipervínculo" xfId="17139" builtinId="8" hidden="1"/>
    <cellStyle name="Hipervínculo" xfId="33665" builtinId="8" hidden="1"/>
    <cellStyle name="Hipervínculo" xfId="13008" builtinId="8" hidden="1"/>
    <cellStyle name="Hipervínculo" xfId="18372" builtinId="8" hidden="1"/>
    <cellStyle name="Hipervínculo" xfId="58030" builtinId="8" hidden="1"/>
    <cellStyle name="Hipervínculo" xfId="56018" builtinId="8" hidden="1"/>
    <cellStyle name="Hipervínculo" xfId="34286" builtinId="8" hidden="1"/>
    <cellStyle name="Hipervínculo" xfId="10339" builtinId="8" hidden="1"/>
    <cellStyle name="Hipervínculo" xfId="2988" builtinId="8" hidden="1"/>
    <cellStyle name="Hipervínculo" xfId="16669" builtinId="8" hidden="1"/>
    <cellStyle name="Hipervínculo" xfId="41694" builtinId="8" hidden="1"/>
    <cellStyle name="Hipervínculo" xfId="16795" builtinId="8" hidden="1"/>
    <cellStyle name="Hipervínculo" xfId="49090" builtinId="8" hidden="1"/>
    <cellStyle name="Hipervínculo" xfId="27355" builtinId="8" hidden="1"/>
    <cellStyle name="Hipervínculo" xfId="2880" builtinId="8" hidden="1"/>
    <cellStyle name="Hipervínculo" xfId="9429" builtinId="8" hidden="1"/>
    <cellStyle name="Hipervínculo" xfId="27513" builtinId="8" hidden="1"/>
    <cellStyle name="Hipervínculo" xfId="642" builtinId="8" hidden="1"/>
    <cellStyle name="Hipervínculo" xfId="13872" builtinId="8" hidden="1"/>
    <cellStyle name="Hipervínculo" xfId="54887" builtinId="8" hidden="1"/>
    <cellStyle name="Hipervínculo" xfId="30055" builtinId="8" hidden="1"/>
    <cellStyle name="Hipervínculo" xfId="3828" builtinId="8" hidden="1"/>
    <cellStyle name="Hipervínculo" xfId="23194" builtinId="8" hidden="1"/>
    <cellStyle name="Hipervínculo" xfId="30523" builtinId="8" hidden="1"/>
    <cellStyle name="Hipervínculo" xfId="42879" builtinId="8" hidden="1"/>
    <cellStyle name="Hipervínculo" xfId="57275" builtinId="8" hidden="1"/>
    <cellStyle name="Hipervínculo" xfId="19857" builtinId="8" hidden="1"/>
    <cellStyle name="Hipervínculo" xfId="13503" builtinId="8" hidden="1"/>
    <cellStyle name="Hipervínculo" xfId="38018" builtinId="8" hidden="1"/>
    <cellStyle name="Hipervínculo" xfId="15717" builtinId="8" hidden="1"/>
    <cellStyle name="Hipervínculo" xfId="37450" builtinId="8" hidden="1"/>
    <cellStyle name="Hipervínculo" xfId="55096" builtinId="8" hidden="1"/>
    <cellStyle name="Hipervínculo" xfId="33369" builtinId="8" hidden="1"/>
    <cellStyle name="Hipervínculo" xfId="39424" builtinId="8" hidden="1"/>
    <cellStyle name="Hipervínculo" xfId="6575" builtinId="8" hidden="1"/>
    <cellStyle name="Hipervínculo" xfId="17589" builtinId="8" hidden="1"/>
    <cellStyle name="Hipervínculo" xfId="22647" builtinId="8" hidden="1"/>
    <cellStyle name="Hipervínculo" xfId="8027" builtinId="8" hidden="1"/>
    <cellStyle name="Hipervínculo" xfId="48168" builtinId="8" hidden="1"/>
    <cellStyle name="Hipervínculo" xfId="27487" builtinId="8" hidden="1"/>
    <cellStyle name="Hipervínculo" xfId="21380" builtinId="8" hidden="1"/>
    <cellStyle name="Hipervínculo" xfId="34889" builtinId="8" hidden="1"/>
    <cellStyle name="Hipervínculo" xfId="22012" builtinId="8" hidden="1"/>
    <cellStyle name="Hipervínculo" xfId="46126" builtinId="8" hidden="1"/>
    <cellStyle name="Hipervínculo" xfId="13050" builtinId="8" hidden="1"/>
    <cellStyle name="Hipervínculo" xfId="6531" builtinId="8" hidden="1"/>
    <cellStyle name="Hipervínculo" xfId="14555" builtinId="8" hidden="1"/>
    <cellStyle name="Hipervínculo" xfId="44413" builtinId="8" hidden="1"/>
    <cellStyle name="Hipervínculo" xfId="41184" builtinId="8" hidden="1"/>
    <cellStyle name="Hipervínculo" xfId="16648" builtinId="8" hidden="1"/>
    <cellStyle name="Hipervínculo" xfId="44809" builtinId="8" hidden="1"/>
    <cellStyle name="Hipervínculo" xfId="36812" builtinId="8" hidden="1"/>
    <cellStyle name="Hipervínculo" xfId="16391" builtinId="8" hidden="1"/>
    <cellStyle name="Hipervínculo" xfId="9702" builtinId="8" hidden="1"/>
    <cellStyle name="Hipervínculo" xfId="1554" builtinId="8" hidden="1"/>
    <cellStyle name="Hipervínculo" xfId="30463" builtinId="8" hidden="1"/>
    <cellStyle name="Hipervínculo" xfId="23938" builtinId="8" hidden="1"/>
    <cellStyle name="Hipervínculo" xfId="35870" builtinId="8" hidden="1"/>
    <cellStyle name="Hipervínculo" xfId="57860" builtinId="8" hidden="1"/>
    <cellStyle name="Hipervínculo" xfId="36529" builtinId="8" hidden="1"/>
    <cellStyle name="Hipervínculo" xfId="2787" builtinId="8" hidden="1"/>
    <cellStyle name="Hipervínculo" xfId="32239" builtinId="8" hidden="1"/>
    <cellStyle name="Hipervínculo" xfId="55250" builtinId="8" hidden="1"/>
    <cellStyle name="Hipervínculo" xfId="23736" builtinId="8" hidden="1"/>
    <cellStyle name="Hipervínculo" xfId="15153" builtinId="8" hidden="1"/>
    <cellStyle name="Hipervínculo" xfId="45023" builtinId="8" hidden="1"/>
    <cellStyle name="Hipervínculo" xfId="23256" builtinId="8" hidden="1"/>
    <cellStyle name="Hipervínculo" xfId="36753" builtinId="8" hidden="1"/>
    <cellStyle name="Hipervínculo" xfId="2668" builtinId="8" hidden="1"/>
    <cellStyle name="Hipervínculo" xfId="25663" builtinId="8" hidden="1"/>
    <cellStyle name="Hipervínculo" xfId="1902" builtinId="8" hidden="1"/>
    <cellStyle name="Hipervínculo" xfId="49149" builtinId="8" hidden="1"/>
    <cellStyle name="Hipervínculo" xfId="5231" builtinId="8" hidden="1"/>
    <cellStyle name="Hipervínculo" xfId="10617" builtinId="8" hidden="1"/>
    <cellStyle name="Hipervínculo" xfId="36505" builtinId="8" hidden="1"/>
    <cellStyle name="Hipervínculo" xfId="50106" builtinId="8" hidden="1"/>
    <cellStyle name="Hipervínculo" xfId="51091" builtinId="8" hidden="1"/>
    <cellStyle name="Hipervínculo" xfId="15339" builtinId="8" hidden="1"/>
    <cellStyle name="Hipervínculo" xfId="6722" builtinId="8" hidden="1"/>
    <cellStyle name="Hipervínculo" xfId="29270" builtinId="8" hidden="1"/>
    <cellStyle name="Hipervínculo" xfId="40765" builtinId="8" hidden="1"/>
    <cellStyle name="Hipervínculo" xfId="53649" builtinId="8" hidden="1"/>
    <cellStyle name="Hipervínculo" xfId="2169" builtinId="8" hidden="1"/>
    <cellStyle name="Hipervínculo" xfId="6964" builtinId="8" hidden="1"/>
    <cellStyle name="Hipervínculo" xfId="16966" builtinId="8" hidden="1"/>
    <cellStyle name="Hipervínculo" xfId="52211" builtinId="8" hidden="1"/>
    <cellStyle name="Hipervínculo" xfId="25085" builtinId="8" hidden="1"/>
    <cellStyle name="Hipervínculo" xfId="52398" builtinId="8" hidden="1"/>
    <cellStyle name="Hipervínculo" xfId="21438" builtinId="8" hidden="1"/>
    <cellStyle name="Hipervínculo" xfId="53788" builtinId="8" hidden="1"/>
    <cellStyle name="Hipervínculo" xfId="3064" builtinId="8" hidden="1"/>
    <cellStyle name="Hipervínculo" xfId="57273" builtinId="8" hidden="1"/>
    <cellStyle name="Hipervínculo" xfId="15808" builtinId="8" hidden="1"/>
    <cellStyle name="Hipervínculo" xfId="57337" builtinId="8" hidden="1"/>
    <cellStyle name="Hipervínculo" xfId="14955" builtinId="8" hidden="1"/>
    <cellStyle name="Hipervínculo" xfId="6537" builtinId="8" hidden="1"/>
    <cellStyle name="Hipervínculo" xfId="44897" builtinId="8" hidden="1"/>
    <cellStyle name="Hipervínculo" xfId="24298" builtinId="8" hidden="1"/>
    <cellStyle name="Hipervínculo" xfId="12009" builtinId="8" hidden="1"/>
    <cellStyle name="Hipervínculo" xfId="42841" builtinId="8" hidden="1"/>
    <cellStyle name="Hipervínculo" xfId="23468" builtinId="8" hidden="1"/>
    <cellStyle name="Hipervínculo" xfId="40129" builtinId="8" hidden="1"/>
    <cellStyle name="Hipervínculo" xfId="51715" builtinId="8" hidden="1"/>
    <cellStyle name="Hipervínculo" xfId="44508" builtinId="8" hidden="1"/>
    <cellStyle name="Hipervínculo" xfId="33223" builtinId="8" hidden="1"/>
    <cellStyle name="Hipervínculo" xfId="39743" builtinId="8" hidden="1"/>
    <cellStyle name="Hipervínculo" xfId="41467" builtinId="8" hidden="1"/>
    <cellStyle name="Hipervínculo" xfId="32797" builtinId="8" hidden="1"/>
    <cellStyle name="Hipervínculo" xfId="10071" builtinId="8" hidden="1"/>
    <cellStyle name="Hipervínculo" xfId="4473" builtinId="8" hidden="1"/>
    <cellStyle name="Hipervínculo" xfId="58294" builtinId="8" hidden="1"/>
    <cellStyle name="Hipervínculo" xfId="4421" builtinId="8" hidden="1"/>
    <cellStyle name="Hipervínculo" xfId="7975" builtinId="8" hidden="1"/>
    <cellStyle name="Hipervínculo" xfId="50232" builtinId="8" hidden="1"/>
    <cellStyle name="Hipervínculo" xfId="56967" builtinId="8" hidden="1"/>
    <cellStyle name="Hipervínculo" xfId="43552" builtinId="8" hidden="1"/>
    <cellStyle name="Hipervínculo" xfId="22330" builtinId="8" hidden="1"/>
    <cellStyle name="Hipervínculo" xfId="50366" builtinId="8" hidden="1"/>
    <cellStyle name="Hipervínculo" xfId="42156" builtinId="8" hidden="1"/>
    <cellStyle name="Hipervínculo" xfId="20424" builtinId="8" hidden="1"/>
    <cellStyle name="Hipervínculo" xfId="15363" builtinId="8" hidden="1"/>
    <cellStyle name="Hipervínculo" xfId="8801" builtinId="8" hidden="1"/>
    <cellStyle name="Hipervínculo" xfId="17451" builtinId="8" hidden="1"/>
    <cellStyle name="Hipervínculo" xfId="41322" builtinId="8" hidden="1"/>
    <cellStyle name="Hipervínculo" xfId="28328" builtinId="8" hidden="1"/>
    <cellStyle name="Hipervínculo" xfId="35226" builtinId="8" hidden="1"/>
    <cellStyle name="Hipervínculo" xfId="13495" builtinId="8" hidden="1"/>
    <cellStyle name="Hipervínculo" xfId="8437" builtinId="8" hidden="1"/>
    <cellStyle name="Hipervínculo" xfId="15725" builtinId="8" hidden="1"/>
    <cellStyle name="Hipervínculo" xfId="37458" builtinId="8" hidden="1"/>
    <cellStyle name="Hipervínculo" xfId="42521" builtinId="8" hidden="1"/>
    <cellStyle name="Hipervínculo" xfId="52940" builtinId="8" hidden="1"/>
    <cellStyle name="Hipervínculo" xfId="28298" builtinId="8" hidden="1"/>
    <cellStyle name="Hipervínculo" xfId="5753" builtinId="8" hidden="1"/>
    <cellStyle name="Hipervínculo" xfId="1510" builtinId="8" hidden="1"/>
    <cellStyle name="Hipervínculo" xfId="22655" builtinId="8" hidden="1"/>
    <cellStyle name="Hipervínculo" xfId="57081" builtinId="8" hidden="1"/>
    <cellStyle name="Hipervínculo" xfId="38602" builtinId="8" hidden="1"/>
    <cellStyle name="Hipervínculo" xfId="49527" builtinId="8" hidden="1"/>
    <cellStyle name="Hipervínculo" xfId="41730" builtinId="8" hidden="1"/>
    <cellStyle name="Hipervínculo" xfId="27760" builtinId="8" hidden="1"/>
    <cellStyle name="Hipervínculo" xfId="43330" builtinId="8" hidden="1"/>
    <cellStyle name="Hipervínculo" xfId="29581" builtinId="8" hidden="1"/>
    <cellStyle name="Hipervínculo" xfId="51316" builtinId="8" hidden="1"/>
    <cellStyle name="Hipervínculo" xfId="56374" builtinId="8" hidden="1"/>
    <cellStyle name="Hipervínculo" xfId="39341" builtinId="8" hidden="1"/>
    <cellStyle name="Hipervínculo" xfId="14443" builtinId="8" hidden="1"/>
    <cellStyle name="Hipervínculo" xfId="1386" builtinId="8" hidden="1"/>
    <cellStyle name="Hipervínculo" xfId="12688" builtinId="8" hidden="1"/>
    <cellStyle name="Hipervínculo" xfId="57765" builtinId="8" hidden="1"/>
    <cellStyle name="Hipervínculo" xfId="49317" builtinId="8" hidden="1"/>
    <cellStyle name="Hipervínculo" xfId="18304" builtinId="8" hidden="1"/>
    <cellStyle name="Hipervínculo" xfId="32542" builtinId="8" hidden="1"/>
    <cellStyle name="Hipervínculo" xfId="7517" builtinId="8" hidden="1"/>
    <cellStyle name="Hipervínculo" xfId="13677" builtinId="8" hidden="1"/>
    <cellStyle name="Hipervínculo" xfId="19491" builtinId="8" hidden="1"/>
    <cellStyle name="Hipervínculo" xfId="43438" builtinId="8" hidden="1"/>
    <cellStyle name="Hipervínculo" xfId="57139" builtinId="8" hidden="1"/>
    <cellStyle name="Hipervínculo" xfId="31347" builtinId="8" hidden="1"/>
    <cellStyle name="Hipervínculo" xfId="25739" builtinId="8" hidden="1"/>
    <cellStyle name="Hipervínculo" xfId="1970" builtinId="8" hidden="1"/>
    <cellStyle name="Hipervínculo" xfId="7816" builtinId="8" hidden="1"/>
    <cellStyle name="Hipervínculo" xfId="41907" builtinId="8" hidden="1"/>
    <cellStyle name="Hipervínculo" xfId="50314" builtinId="8" hidden="1"/>
    <cellStyle name="Hipervínculo" xfId="17131" builtinId="8" hidden="1"/>
    <cellStyle name="Hipervínculo" xfId="42971" builtinId="8" hidden="1"/>
    <cellStyle name="Hipervínculo" xfId="25233" builtinId="8" hidden="1"/>
    <cellStyle name="Hipervínculo" xfId="4971" builtinId="8" hidden="1"/>
    <cellStyle name="Hipervínculo" xfId="4092" builtinId="8" hidden="1"/>
    <cellStyle name="Hipervínculo" xfId="57079" builtinId="8" hidden="1"/>
    <cellStyle name="Hipervínculo" xfId="3794" builtinId="8" hidden="1"/>
    <cellStyle name="Hipervínculo" xfId="40261" builtinId="8" hidden="1"/>
    <cellStyle name="Hipervínculo" xfId="36168" builtinId="8" hidden="1"/>
    <cellStyle name="Hipervínculo" xfId="26008" builtinId="8" hidden="1"/>
    <cellStyle name="Hipervínculo" xfId="11770" builtinId="8" hidden="1"/>
    <cellStyle name="Hipervínculo" xfId="31291" builtinId="8" hidden="1"/>
    <cellStyle name="Hipervínculo" xfId="39890" builtinId="8" hidden="1"/>
    <cellStyle name="Hipervínculo" xfId="7096" builtinId="8" hidden="1"/>
    <cellStyle name="Hipervínculo" xfId="51284" builtinId="8" hidden="1"/>
    <cellStyle name="Hipervínculo" xfId="54016" builtinId="8" hidden="1"/>
    <cellStyle name="Hipervínculo" xfId="5341" builtinId="8" hidden="1"/>
    <cellStyle name="Hipervínculo" xfId="18568" builtinId="8" hidden="1"/>
    <cellStyle name="Hipervínculo" xfId="20821" builtinId="8" hidden="1"/>
    <cellStyle name="Hipervínculo" xfId="46688" builtinId="8" hidden="1"/>
    <cellStyle name="Hipervínculo" xfId="38576" builtinId="8" hidden="1"/>
    <cellStyle name="Hipervínculo" xfId="13711" builtinId="8" hidden="1"/>
    <cellStyle name="Hipervínculo" xfId="22570" builtinId="8" hidden="1"/>
    <cellStyle name="Hipervínculo" xfId="1784" builtinId="8" hidden="1"/>
    <cellStyle name="Hipervínculo" xfId="25366" builtinId="8" hidden="1"/>
    <cellStyle name="Hipervínculo" xfId="27748" builtinId="8" hidden="1"/>
    <cellStyle name="Hipervínculo" xfId="53490" builtinId="8" hidden="1"/>
    <cellStyle name="Hipervínculo" xfId="43069" builtinId="8" hidden="1"/>
    <cellStyle name="Hipervínculo" xfId="46232" builtinId="8" hidden="1"/>
    <cellStyle name="Hipervínculo" xfId="15768" builtinId="8" hidden="1"/>
    <cellStyle name="Hipervínculo" xfId="7888" builtinId="8" hidden="1"/>
    <cellStyle name="Hipervínculo" xfId="19943" builtinId="8" hidden="1"/>
    <cellStyle name="Hipervínculo" xfId="32701" builtinId="8" hidden="1"/>
    <cellStyle name="Hipervínculo" xfId="58258" builtinId="8" hidden="1"/>
    <cellStyle name="Hipervínculo" xfId="52918" builtinId="8" hidden="1"/>
    <cellStyle name="Hipervínculo" xfId="10287" builtinId="8" hidden="1"/>
    <cellStyle name="Hipervínculo" xfId="13810" builtinId="8" hidden="1"/>
    <cellStyle name="Hipervínculo" xfId="10817" builtinId="8" hidden="1"/>
    <cellStyle name="Hipervínculo" xfId="24872" builtinId="8" hidden="1"/>
    <cellStyle name="Hipervínculo" xfId="19503" builtinId="8" hidden="1"/>
    <cellStyle name="Hipervínculo" xfId="51899" builtinId="8" hidden="1"/>
    <cellStyle name="Hipervínculo" xfId="53360" builtinId="8" hidden="1"/>
    <cellStyle name="Hipervínculo" xfId="42166" builtinId="8" hidden="1"/>
    <cellStyle name="Hipervínculo" xfId="1694" builtinId="8" hidden="1"/>
    <cellStyle name="Hipervínculo" xfId="21744" builtinId="8" hidden="1"/>
    <cellStyle name="Hipervínculo" xfId="37544" builtinId="8" hidden="1"/>
    <cellStyle name="Hipervínculo" xfId="48534" builtinId="8" hidden="1"/>
    <cellStyle name="Hipervínculo" xfId="53366" builtinId="8" hidden="1"/>
    <cellStyle name="Hipervínculo" xfId="22282" builtinId="8" hidden="1"/>
    <cellStyle name="Hipervínculo" xfId="14455" builtinId="8" hidden="1"/>
    <cellStyle name="Hipervínculo" xfId="6800" builtinId="8" hidden="1"/>
    <cellStyle name="Hipervínculo" xfId="18176" builtinId="8" hidden="1"/>
    <cellStyle name="Hipervínculo" xfId="50362" builtinId="8" hidden="1"/>
    <cellStyle name="Hipervínculo" xfId="55461" builtinId="8" hidden="1"/>
    <cellStyle name="Hipervínculo" xfId="51659" builtinId="8" hidden="1"/>
    <cellStyle name="Hipervínculo" xfId="15355" builtinId="8" hidden="1"/>
    <cellStyle name="Hipervínculo" xfId="49865" builtinId="8" hidden="1"/>
    <cellStyle name="Hipervínculo" xfId="13599" builtinId="8" hidden="1"/>
    <cellStyle name="Hipervínculo" xfId="27929" builtinId="8" hidden="1"/>
    <cellStyle name="Hipervínculo" xfId="59395" builtinId="8" hidden="1"/>
    <cellStyle name="Hipervínculo" xfId="55654" builtinId="8" hidden="1"/>
    <cellStyle name="Hipervínculo" xfId="30161" builtinId="8" hidden="1"/>
    <cellStyle name="Hipervínculo" xfId="2133" builtinId="8" hidden="1"/>
    <cellStyle name="Hipervínculo" xfId="24054" builtinId="8" hidden="1"/>
    <cellStyle name="Hipervínculo" xfId="20402" builtinId="8" hidden="1"/>
    <cellStyle name="Hipervínculo" xfId="18963" builtinId="8" hidden="1"/>
    <cellStyle name="Hipervínculo" xfId="51374" builtinId="8" hidden="1"/>
    <cellStyle name="Hipervínculo" xfId="15185" builtinId="8" hidden="1"/>
    <cellStyle name="Hipervínculo" xfId="23230" builtinId="8" hidden="1"/>
    <cellStyle name="Hipervínculo" xfId="6291" builtinId="8" hidden="1"/>
    <cellStyle name="Hipervínculo" xfId="40679" builtinId="8" hidden="1"/>
    <cellStyle name="Hipervínculo" xfId="23592" builtinId="8" hidden="1"/>
    <cellStyle name="Hipervínculo" xfId="49453" builtinId="8" hidden="1"/>
    <cellStyle name="Hipervínculo" xfId="46150" builtinId="8" hidden="1"/>
    <cellStyle name="Hipervínculo" xfId="42059" builtinId="8" hidden="1"/>
    <cellStyle name="Hipervínculo" xfId="16303" builtinId="8" hidden="1"/>
    <cellStyle name="Hipervínculo" xfId="5883" builtinId="8" hidden="1"/>
    <cellStyle name="Hipervínculo" xfId="44661" builtinId="8" hidden="1"/>
    <cellStyle name="Hipervínculo" xfId="34003" builtinId="8" hidden="1"/>
    <cellStyle name="Hipervínculo" xfId="9991" builtinId="8" hidden="1"/>
    <cellStyle name="Hipervínculo" xfId="31659" builtinId="8" hidden="1"/>
    <cellStyle name="Hipervínculo" xfId="54024" builtinId="8" hidden="1"/>
    <cellStyle name="Hipervínculo" xfId="9374" builtinId="8" hidden="1"/>
    <cellStyle name="Hipervínculo" xfId="12680" builtinId="8" hidden="1"/>
    <cellStyle name="Hipervínculo" xfId="49633" builtinId="8" hidden="1"/>
    <cellStyle name="Hipervínculo" xfId="40803" builtinId="8" hidden="1"/>
    <cellStyle name="Hipervínculo" xfId="56576" builtinId="8" hidden="1"/>
    <cellStyle name="Hipervínculo" xfId="32550" builtinId="8" hidden="1"/>
    <cellStyle name="Hipervínculo" xfId="43734" builtinId="8" hidden="1"/>
    <cellStyle name="Hipervínculo" xfId="4469" builtinId="8" hidden="1"/>
    <cellStyle name="Hipervínculo" xfId="19483" builtinId="8" hidden="1"/>
    <cellStyle name="Hipervínculo" xfId="21188" builtinId="8" hidden="1"/>
    <cellStyle name="Hipervínculo" xfId="47600" builtinId="8" hidden="1"/>
    <cellStyle name="Hipervínculo" xfId="49777" builtinId="8" hidden="1"/>
    <cellStyle name="Hipervínculo" xfId="37268" builtinId="8" hidden="1"/>
    <cellStyle name="Hipervínculo" xfId="81" builtinId="8" hidden="1"/>
    <cellStyle name="Hipervínculo" xfId="3844" builtinId="8" hidden="1"/>
    <cellStyle name="Hipervínculo" xfId="46056" builtinId="8" hidden="1"/>
    <cellStyle name="Hipervínculo" xfId="56548" builtinId="8" hidden="1"/>
    <cellStyle name="Hipervínculo" xfId="54402" builtinId="8" hidden="1"/>
    <cellStyle name="Hipervínculo" xfId="42979" builtinId="8" hidden="1"/>
    <cellStyle name="Hipervínculo" xfId="18951" builtinId="8" hidden="1"/>
    <cellStyle name="Hipervínculo" xfId="14857" builtinId="8" hidden="1"/>
    <cellStyle name="Hipervínculo" xfId="6974" builtinId="8" hidden="1"/>
    <cellStyle name="Hipervínculo" xfId="33081" builtinId="8" hidden="1"/>
    <cellStyle name="Hipervínculo" xfId="37171" builtinId="8" hidden="1"/>
    <cellStyle name="Hipervínculo" xfId="58672" builtinId="8" hidden="1"/>
    <cellStyle name="Hipervínculo" xfId="36176" builtinId="8" hidden="1"/>
    <cellStyle name="Hipervínculo" xfId="12150" builtinId="8" hidden="1"/>
    <cellStyle name="Hipervínculo" xfId="8059" builtinId="8" hidden="1"/>
    <cellStyle name="Hipervínculo" xfId="17022" builtinId="8" hidden="1"/>
    <cellStyle name="Hipervínculo" xfId="21802" builtinId="8" hidden="1"/>
    <cellStyle name="Hipervínculo" xfId="22466" builtinId="8" hidden="1"/>
    <cellStyle name="Hipervínculo" xfId="45093" builtinId="8" hidden="1"/>
    <cellStyle name="Hipervínculo" xfId="18382" builtinId="8" hidden="1"/>
    <cellStyle name="Hipervínculo" xfId="9688" builtinId="8" hidden="1"/>
    <cellStyle name="Hipervínculo" xfId="596" builtinId="8" hidden="1"/>
    <cellStyle name="Hipervínculo" xfId="20829" builtinId="8" hidden="1"/>
    <cellStyle name="Hipervínculo" xfId="46680" builtinId="8" hidden="1"/>
    <cellStyle name="Hipervínculo" xfId="53236" builtinId="8" hidden="1"/>
    <cellStyle name="Hipervínculo" xfId="44929" builtinId="8" hidden="1"/>
    <cellStyle name="Hipervínculo" xfId="22576" builtinId="8" hidden="1"/>
    <cellStyle name="Hipervínculo" xfId="6599" builtinId="8" hidden="1"/>
    <cellStyle name="Hipervínculo" xfId="26224" builtinId="8" hidden="1"/>
    <cellStyle name="Hipervínculo" xfId="27756" builtinId="8" hidden="1"/>
    <cellStyle name="Hipervínculo" xfId="21292" builtinId="8" hidden="1"/>
    <cellStyle name="Hipervínculo" xfId="31363" builtinId="8" hidden="1"/>
    <cellStyle name="Hipervínculo" xfId="13118" builtinId="8" hidden="1"/>
    <cellStyle name="Hipervínculo" xfId="15776" builtinId="8" hidden="1"/>
    <cellStyle name="Hipervínculo" xfId="724" builtinId="8" hidden="1"/>
    <cellStyle name="Hipervínculo" xfId="10809" builtinId="8" hidden="1"/>
    <cellStyle name="Hipervínculo" xfId="35948" builtinId="8" hidden="1"/>
    <cellStyle name="Hipervínculo" xfId="10513" builtinId="8" hidden="1"/>
    <cellStyle name="Hipervínculo" xfId="52802" builtinId="8" hidden="1"/>
    <cellStyle name="Hipervínculo" xfId="57281" builtinId="8" hidden="1"/>
    <cellStyle name="Hipervínculo" xfId="8978" builtinId="8" hidden="1"/>
    <cellStyle name="Hipervínculo" xfId="1940" builtinId="8" hidden="1"/>
    <cellStyle name="Hipervínculo" xfId="19885" builtinId="8" hidden="1"/>
    <cellStyle name="Hipervínculo" xfId="41615" builtinId="8" hidden="1"/>
    <cellStyle name="Hipervínculo" xfId="54789" builtinId="8" hidden="1"/>
    <cellStyle name="Hipervínculo" xfId="26330" builtinId="8" hidden="1"/>
    <cellStyle name="Hipervínculo" xfId="53718" builtinId="8" hidden="1"/>
    <cellStyle name="Hipervínculo" xfId="51097" builtinId="8" hidden="1"/>
    <cellStyle name="Hipervínculo" xfId="9030" builtinId="8" hidden="1"/>
    <cellStyle name="Hipervínculo" xfId="26810" builtinId="8" hidden="1"/>
    <cellStyle name="Hipervínculo" xfId="48542" builtinId="8" hidden="1"/>
    <cellStyle name="Hipervínculo" xfId="44008" builtinId="8" hidden="1"/>
    <cellStyle name="Hipervínculo" xfId="50003" builtinId="8" hidden="1"/>
    <cellStyle name="Hipervínculo" xfId="19683" builtinId="8" hidden="1"/>
    <cellStyle name="Hipervínculo" xfId="49407" builtinId="8" hidden="1"/>
    <cellStyle name="Hipervínculo" xfId="2423" builtinId="8" hidden="1"/>
    <cellStyle name="Hipervínculo" xfId="15719" builtinId="8" hidden="1"/>
    <cellStyle name="Hipervínculo" xfId="2726" builtinId="8" hidden="1"/>
    <cellStyle name="Hipervínculo" xfId="36619" builtinId="8" hidden="1"/>
    <cellStyle name="Hipervínculo" xfId="16227" builtinId="8" hidden="1"/>
    <cellStyle name="Hipervínculo" xfId="18108" builtinId="8" hidden="1"/>
    <cellStyle name="Hipervínculo" xfId="20936" builtinId="8" hidden="1"/>
    <cellStyle name="Hipervínculo" xfId="27349" builtinId="8" hidden="1"/>
    <cellStyle name="Hipervínculo" xfId="35646" builtinId="8" hidden="1"/>
    <cellStyle name="Hipervínculo" xfId="28732" builtinId="8" hidden="1"/>
    <cellStyle name="Hipervínculo" xfId="33040" builtinId="8" hidden="1"/>
    <cellStyle name="Hipervínculo" xfId="46552" builtinId="8" hidden="1"/>
    <cellStyle name="Hipervínculo" xfId="31896" builtinId="8" hidden="1"/>
    <cellStyle name="Hipervínculo" xfId="13032" builtinId="8" hidden="1"/>
    <cellStyle name="Hipervínculo" xfId="36874" builtinId="8" hidden="1"/>
    <cellStyle name="Hipervínculo" xfId="13759" builtinId="8" hidden="1"/>
    <cellStyle name="Hipervínculo" xfId="22014" builtinId="8" hidden="1"/>
    <cellStyle name="Hipervínculo" xfId="59387" builtinId="8" hidden="1"/>
    <cellStyle name="Hipervínculo" xfId="38871" builtinId="8" hidden="1"/>
    <cellStyle name="Hipervínculo" xfId="2696" builtinId="8" hidden="1"/>
    <cellStyle name="Hipervínculo" xfId="27190" builtinId="8" hidden="1"/>
    <cellStyle name="Hipervínculo" xfId="31285" builtinId="8" hidden="1"/>
    <cellStyle name="Hipervínculo" xfId="4196" builtinId="8" hidden="1"/>
    <cellStyle name="Hipervínculo" xfId="42067" builtinId="8" hidden="1"/>
    <cellStyle name="Hipervínculo" xfId="24694" builtinId="8" hidden="1"/>
    <cellStyle name="Hipervínculo" xfId="13942" builtinId="8" hidden="1"/>
    <cellStyle name="Hipervínculo" xfId="9967" builtinId="8" hidden="1"/>
    <cellStyle name="Hipervínculo" xfId="33995" builtinId="8" hidden="1"/>
    <cellStyle name="Hipervínculo" xfId="38084" builtinId="8" hidden="1"/>
    <cellStyle name="Hipervínculo" xfId="25231" builtinId="8" hidden="1"/>
    <cellStyle name="Hipervínculo" xfId="35265" builtinId="8" hidden="1"/>
    <cellStyle name="Hipervínculo" xfId="44713" builtinId="8" hidden="1"/>
    <cellStyle name="Hipervínculo" xfId="7145" builtinId="8" hidden="1"/>
    <cellStyle name="Hipervínculo" xfId="23552" builtinId="8" hidden="1"/>
    <cellStyle name="Hipervínculo" xfId="40795" builtinId="8" hidden="1"/>
    <cellStyle name="Hipervínculo" xfId="44887" builtinId="8" hidden="1"/>
    <cellStyle name="Hipervínculo" xfId="51009" builtinId="8" hidden="1"/>
    <cellStyle name="Hipervínculo" xfId="56750" builtinId="8" hidden="1"/>
    <cellStyle name="Hipervínculo" xfId="18933" builtinId="8" hidden="1"/>
    <cellStyle name="Hipervínculo" xfId="139" builtinId="8" hidden="1"/>
    <cellStyle name="Hipervínculo" xfId="23564" builtinId="8" hidden="1"/>
    <cellStyle name="Hipervínculo" xfId="47592" builtinId="8" hidden="1"/>
    <cellStyle name="Hipervínculo" xfId="42727" builtinId="8" hidden="1"/>
    <cellStyle name="Hipervínculo" xfId="45692" builtinId="8" hidden="1"/>
    <cellStyle name="Hipervínculo" xfId="19833" builtinId="8" hidden="1"/>
    <cellStyle name="Hipervínculo" xfId="34435" builtinId="8" hidden="1"/>
    <cellStyle name="Hipervínculo" xfId="22953" builtinId="8" hidden="1"/>
    <cellStyle name="Hipervínculo" xfId="30365" builtinId="8" hidden="1"/>
    <cellStyle name="Hipervínculo" xfId="55127" builtinId="8" hidden="1"/>
    <cellStyle name="Hipervínculo" xfId="57810" builtinId="8" hidden="1"/>
    <cellStyle name="Hipervínculo" xfId="15367" builtinId="8" hidden="1"/>
    <cellStyle name="Hipervínculo" xfId="55120" builtinId="8" hidden="1"/>
    <cellStyle name="Hipervínculo" xfId="25109" builtinId="8" hidden="1"/>
    <cellStyle name="Hipervínculo" xfId="12042" builtinId="8" hidden="1"/>
    <cellStyle name="Hipervínculo" xfId="37163" builtinId="8" hidden="1"/>
    <cellStyle name="Hipervínculo" xfId="58676" builtinId="8" hidden="1"/>
    <cellStyle name="Hipervínculo" xfId="53714" builtinId="8" hidden="1"/>
    <cellStyle name="Hipervínculo" xfId="31982" builtinId="8" hidden="1"/>
    <cellStyle name="Hipervínculo" xfId="8067" builtinId="8" hidden="1"/>
    <cellStyle name="Hipervínculo" xfId="49233" builtinId="8" hidden="1"/>
    <cellStyle name="Hipervínculo" xfId="18973" builtinId="8" hidden="1"/>
    <cellStyle name="Hipervínculo" xfId="43966" builtinId="8" hidden="1"/>
    <cellStyle name="Hipervínculo" xfId="51849" builtinId="8" hidden="1"/>
    <cellStyle name="Hipervínculo" xfId="46787" builtinId="8" hidden="1"/>
    <cellStyle name="Hipervínculo" xfId="25051" builtinId="8" hidden="1"/>
    <cellStyle name="Hipervínculo" xfId="7455" builtinId="8" hidden="1"/>
    <cellStyle name="Hipervínculo" xfId="56340" builtinId="8" hidden="1"/>
    <cellStyle name="Hipervínculo" xfId="58203" builtinId="8" hidden="1"/>
    <cellStyle name="Hipervínculo" xfId="56477" builtinId="8" hidden="1"/>
    <cellStyle name="Hipervínculo" xfId="44024" builtinId="8" hidden="1"/>
    <cellStyle name="Hipervínculo" xfId="39860" builtinId="8" hidden="1"/>
    <cellStyle name="Hipervínculo" xfId="18128" builtinId="8" hidden="1"/>
    <cellStyle name="Hipervínculo" xfId="2590" builtinId="8" hidden="1"/>
    <cellStyle name="Hipervínculo" xfId="36767" builtinId="8" hidden="1"/>
    <cellStyle name="Hipervínculo" xfId="32829" builtinId="8" hidden="1"/>
    <cellStyle name="Hipervínculo" xfId="57349" builtinId="8" hidden="1"/>
    <cellStyle name="Hipervínculo" xfId="32681" builtinId="8" hidden="1"/>
    <cellStyle name="Hipervínculo" xfId="32931" builtinId="8" hidden="1"/>
    <cellStyle name="Hipervínculo" xfId="11200" builtinId="8" hidden="1"/>
    <cellStyle name="Hipervínculo" xfId="12962" builtinId="8" hidden="1"/>
    <cellStyle name="Hipervínculo" xfId="23542" builtinId="8" hidden="1"/>
    <cellStyle name="Hipervínculo" xfId="39757" builtinId="8" hidden="1"/>
    <cellStyle name="Hipervínculo" xfId="45371" builtinId="8" hidden="1"/>
    <cellStyle name="Hipervínculo" xfId="31065" builtinId="8" hidden="1"/>
    <cellStyle name="Hipervínculo" xfId="57279" builtinId="8" hidden="1"/>
    <cellStyle name="Hipervínculo" xfId="49599" builtinId="8" hidden="1"/>
    <cellStyle name="Hipervínculo" xfId="28604" builtinId="8" hidden="1"/>
    <cellStyle name="Hipervínculo" xfId="28982" builtinId="8" hidden="1"/>
    <cellStyle name="Hipervínculo" xfId="46682" builtinId="8" hidden="1"/>
    <cellStyle name="Hipervínculo" xfId="45865" builtinId="8" hidden="1"/>
    <cellStyle name="Hipervínculo" xfId="35242" builtinId="8" hidden="1"/>
    <cellStyle name="Hipervínculo" xfId="19075" builtinId="8" hidden="1"/>
    <cellStyle name="Hipervínculo" xfId="3152" builtinId="8" hidden="1"/>
    <cellStyle name="Hipervínculo" xfId="26818" builtinId="8" hidden="1"/>
    <cellStyle name="Hipervínculo" xfId="31880" builtinId="8" hidden="1"/>
    <cellStyle name="Hipervínculo" xfId="53611" builtinId="8" hidden="1"/>
    <cellStyle name="Hipervínculo" xfId="38938" builtinId="8" hidden="1"/>
    <cellStyle name="Hipervínculo" xfId="8439" builtinId="8" hidden="1"/>
    <cellStyle name="Hipervínculo" xfId="27607" builtinId="8" hidden="1"/>
    <cellStyle name="Hipervínculo" xfId="10879" builtinId="8" hidden="1"/>
    <cellStyle name="Hipervínculo" xfId="18060" builtinId="8" hidden="1"/>
    <cellStyle name="Hipervínculo" xfId="16387" builtinId="8" hidden="1"/>
    <cellStyle name="Hipervínculo" xfId="16639" builtinId="8" hidden="1"/>
    <cellStyle name="Hipervínculo" xfId="20958" builtinId="8" hidden="1"/>
    <cellStyle name="Hipervínculo" xfId="10281" builtinId="8" hidden="1"/>
    <cellStyle name="Hipervínculo" xfId="55316" builtinId="8" hidden="1"/>
    <cellStyle name="Hipervínculo" xfId="17679" builtinId="8" hidden="1"/>
    <cellStyle name="Hipervínculo" xfId="40677" builtinId="8" hidden="1"/>
    <cellStyle name="Hipervínculo" xfId="45734" builtinId="8" hidden="1"/>
    <cellStyle name="Hipervínculo" xfId="51581" builtinId="8" hidden="1"/>
    <cellStyle name="Hipervínculo" xfId="27549" builtinId="8" hidden="1"/>
    <cellStyle name="Hipervínculo" xfId="938" builtinId="8" hidden="1"/>
    <cellStyle name="Hipervínculo" xfId="51859" builtinId="8" hidden="1"/>
    <cellStyle name="Hipervínculo" xfId="54869" builtinId="8" hidden="1"/>
    <cellStyle name="Hipervínculo" xfId="47602" builtinId="8" hidden="1"/>
    <cellStyle name="Hipervínculo" xfId="41487" builtinId="8" hidden="1"/>
    <cellStyle name="Hipervínculo" xfId="44783" builtinId="8" hidden="1"/>
    <cellStyle name="Hipervínculo" xfId="20751" builtinId="8" hidden="1"/>
    <cellStyle name="Hipervínculo" xfId="31133" builtinId="8" hidden="1"/>
    <cellStyle name="Hipervínculo" xfId="14750" builtinId="8" hidden="1"/>
    <cellStyle name="Hipervínculo" xfId="19753" builtinId="8" hidden="1"/>
    <cellStyle name="Hipervínculo" xfId="54532" builtinId="8" hidden="1"/>
    <cellStyle name="Hipervínculo" xfId="58266" builtinId="8" hidden="1"/>
    <cellStyle name="Hipervínculo" xfId="15021" builtinId="8" hidden="1"/>
    <cellStyle name="Hipervínculo" xfId="56570" builtinId="8" hidden="1"/>
    <cellStyle name="Hipervínculo" xfId="15774" builtinId="8" hidden="1"/>
    <cellStyle name="Hipervínculo" xfId="32562" builtinId="8" hidden="1"/>
    <cellStyle name="Hipervínculo" xfId="31954" builtinId="8" hidden="1"/>
    <cellStyle name="Hipervínculo" xfId="42957" builtinId="8" hidden="1"/>
    <cellStyle name="Hipervínculo" xfId="47386" builtinId="8" hidden="1"/>
    <cellStyle name="Hipervínculo" xfId="24112" builtinId="8" hidden="1"/>
    <cellStyle name="Hipervínculo" xfId="54915" builtinId="8" hidden="1"/>
    <cellStyle name="Hipervínculo" xfId="16062" builtinId="8" hidden="1"/>
    <cellStyle name="Hipervínculo" xfId="20847" builtinId="8" hidden="1"/>
    <cellStyle name="Hipervínculo" xfId="44877" builtinId="8" hidden="1"/>
    <cellStyle name="Hipervínculo" xfId="57243" builtinId="8" hidden="1"/>
    <cellStyle name="Hipervínculo" xfId="21607" builtinId="8" hidden="1"/>
    <cellStyle name="Hipervínculo" xfId="10663" builtinId="8" hidden="1"/>
    <cellStyle name="Hipervínculo" xfId="143" builtinId="8" hidden="1"/>
    <cellStyle name="Hipervínculo" xfId="21390" builtinId="8" hidden="1"/>
    <cellStyle name="Hipervínculo" xfId="27646" builtinId="8" hidden="1"/>
    <cellStyle name="Hipervínculo" xfId="40990" builtinId="8" hidden="1"/>
    <cellStyle name="Hipervínculo" xfId="58988" builtinId="8" hidden="1"/>
    <cellStyle name="Hipervínculo" xfId="20504" builtinId="8" hidden="1"/>
    <cellStyle name="Hipervínculo" xfId="17581" builtinId="8" hidden="1"/>
    <cellStyle name="Hipervínculo" xfId="36441" builtinId="8" hidden="1"/>
    <cellStyle name="Hipervínculo" xfId="10184" builtinId="8" hidden="1"/>
    <cellStyle name="Hipervínculo" xfId="34447" builtinId="8" hidden="1"/>
    <cellStyle name="Hipervínculo" xfId="57806" builtinId="8" hidden="1"/>
    <cellStyle name="Hipervínculo" xfId="38897" builtinId="8" hidden="1"/>
    <cellStyle name="Hipervínculo" xfId="45005" builtinId="8" hidden="1"/>
    <cellStyle name="Hipervínculo" xfId="10783" builtinId="8" hidden="1"/>
    <cellStyle name="Hipervínculo" xfId="12050" builtinId="8" hidden="1"/>
    <cellStyle name="Hipervínculo" xfId="17111" builtinId="8" hidden="1"/>
    <cellStyle name="Hipervínculo" xfId="9835" builtinId="8" hidden="1"/>
    <cellStyle name="Hipervínculo" xfId="53706" builtinId="8" hidden="1"/>
    <cellStyle name="Hipervínculo" xfId="32217" builtinId="8" hidden="1"/>
    <cellStyle name="Hipervínculo" xfId="48366" builtinId="8" hidden="1"/>
    <cellStyle name="Hipervínculo" xfId="6391" builtinId="8" hidden="1"/>
    <cellStyle name="Hipervínculo" xfId="18981" builtinId="8" hidden="1"/>
    <cellStyle name="Hipervínculo" xfId="24038" builtinId="8" hidden="1"/>
    <cellStyle name="Hipervínculo" xfId="45823" builtinId="8" hidden="1"/>
    <cellStyle name="Hipervínculo" xfId="46779" builtinId="8" hidden="1"/>
    <cellStyle name="Hipervínculo" xfId="18872" builtinId="8" hidden="1"/>
    <cellStyle name="Hipervínculo" xfId="19987" builtinId="8" hidden="1"/>
    <cellStyle name="Hipervínculo" xfId="3608" builtinId="8" hidden="1"/>
    <cellStyle name="Hipervínculo" xfId="25904" builtinId="8" hidden="1"/>
    <cellStyle name="Hipervínculo" xfId="30967" builtinId="8" hidden="1"/>
    <cellStyle name="Hipervínculo" xfId="52697" builtinId="8" hidden="1"/>
    <cellStyle name="Hipervínculo" xfId="40641" builtinId="8" hidden="1"/>
    <cellStyle name="Hipervínculo" xfId="44807" builtinId="8" hidden="1"/>
    <cellStyle name="Hipervínculo" xfId="35536" builtinId="8" hidden="1"/>
    <cellStyle name="Hipervínculo" xfId="11105" builtinId="8" hidden="1"/>
    <cellStyle name="Hipervínculo" xfId="28904" builtinId="8" hidden="1"/>
    <cellStyle name="Hipervínculo" xfId="37894" builtinId="8" hidden="1"/>
    <cellStyle name="Hipervínculo" xfId="57301" builtinId="8" hidden="1"/>
    <cellStyle name="Hipervínculo" xfId="32664" builtinId="8" hidden="1"/>
    <cellStyle name="Hipervínculo" xfId="28118" builtinId="8" hidden="1"/>
    <cellStyle name="Hipervínculo" xfId="6131" builtinId="8" hidden="1"/>
    <cellStyle name="Hipervínculo" xfId="18031" builtinId="8" hidden="1"/>
    <cellStyle name="Hipervínculo" xfId="37764" builtinId="8" hidden="1"/>
    <cellStyle name="Hipervínculo" xfId="44825" builtinId="8" hidden="1"/>
    <cellStyle name="Hipervínculo" xfId="50671" builtinId="8" hidden="1"/>
    <cellStyle name="Hipervínculo" xfId="25994" builtinId="8" hidden="1"/>
    <cellStyle name="Hipervínculo" xfId="38032" builtinId="8" hidden="1"/>
    <cellStyle name="Hipervínculo" xfId="650" builtinId="8" hidden="1"/>
    <cellStyle name="Hipervínculo" xfId="2201" builtinId="8" hidden="1"/>
    <cellStyle name="Hipervínculo" xfId="600" builtinId="8" hidden="1"/>
    <cellStyle name="Hipervínculo" xfId="17245" builtinId="8" hidden="1"/>
    <cellStyle name="Hipervínculo" xfId="8243" builtinId="8" hidden="1"/>
    <cellStyle name="Hipervínculo" xfId="32296" builtinId="8" hidden="1"/>
    <cellStyle name="Hipervínculo" xfId="14037" builtinId="8" hidden="1"/>
    <cellStyle name="Hipervínculo" xfId="8163" builtinId="8" hidden="1"/>
    <cellStyle name="Hipervínculo" xfId="31886" builtinId="8" hidden="1"/>
    <cellStyle name="Hipervínculo" xfId="53619" builtinId="8" hidden="1"/>
    <cellStyle name="Hipervínculo" xfId="58722" builtinId="8" hidden="1"/>
    <cellStyle name="Hipervínculo" xfId="37066" builtinId="8" hidden="1"/>
    <cellStyle name="Hipervínculo" xfId="31577" builtinId="8" hidden="1"/>
    <cellStyle name="Hipervínculo" xfId="29988" builtinId="8" hidden="1"/>
    <cellStyle name="Hipervínculo" xfId="15447" builtinId="8" hidden="1"/>
    <cellStyle name="Hipervínculo" xfId="38811" builtinId="8" hidden="1"/>
    <cellStyle name="Hipervínculo" xfId="57763" builtinId="8" hidden="1"/>
    <cellStyle name="Hipervínculo" xfId="54296" builtinId="8" hidden="1"/>
    <cellStyle name="Hipervínculo" xfId="12652" builtinId="8" hidden="1"/>
    <cellStyle name="Hipervínculo" xfId="5213" builtinId="8" hidden="1"/>
    <cellStyle name="Hipervínculo" xfId="41397" builtinId="8" hidden="1"/>
    <cellStyle name="Hipervínculo" xfId="5625" builtinId="8" hidden="1"/>
    <cellStyle name="Hipervínculo" xfId="31559" builtinId="8" hidden="1"/>
    <cellStyle name="Hipervínculo" xfId="51589" builtinId="8" hidden="1"/>
    <cellStyle name="Hipervínculo" xfId="47498" builtinId="8" hidden="1"/>
    <cellStyle name="Hipervínculo" xfId="9917" builtinId="8" hidden="1"/>
    <cellStyle name="Hipervínculo" xfId="20444" builtinId="8" hidden="1"/>
    <cellStyle name="Hipervínculo" xfId="40389" builtinId="8" hidden="1"/>
    <cellStyle name="Hipervínculo" xfId="28560" builtinId="8" hidden="1"/>
    <cellStyle name="Hipervínculo" xfId="25622" builtinId="8" hidden="1"/>
    <cellStyle name="Hipervínculo" xfId="44791" builtinId="8" hidden="1"/>
    <cellStyle name="Hipervínculo" xfId="40699" builtinId="8" hidden="1"/>
    <cellStyle name="Hipervínculo" xfId="16671" builtinId="8" hidden="1"/>
    <cellStyle name="Hipervínculo" xfId="31021" builtinId="8" hidden="1"/>
    <cellStyle name="Hipervínculo" xfId="47140" builtinId="8" hidden="1"/>
    <cellStyle name="Hipervínculo" xfId="35361" builtinId="8" hidden="1"/>
    <cellStyle name="Hipervínculo" xfId="58262" builtinId="8" hidden="1"/>
    <cellStyle name="Hipervínculo" xfId="20675" builtinId="8" hidden="1"/>
    <cellStyle name="Hipervínculo" xfId="14667" builtinId="8" hidden="1"/>
    <cellStyle name="Hipervínculo" xfId="3964" builtinId="8" hidden="1"/>
    <cellStyle name="Hipervínculo" xfId="4202" builtinId="8" hidden="1"/>
    <cellStyle name="Hipervínculo" xfId="33447" builtinId="8" hidden="1"/>
    <cellStyle name="Hipervínculo" xfId="57445" builtinId="8" hidden="1"/>
    <cellStyle name="Hipervínculo" xfId="54618" builtinId="8" hidden="1"/>
    <cellStyle name="Hipervínculo" xfId="31191" builtinId="8" hidden="1"/>
    <cellStyle name="Hipervínculo" xfId="50886" builtinId="8" hidden="1"/>
    <cellStyle name="Hipervínculo" xfId="33709" builtinId="8" hidden="1"/>
    <cellStyle name="Hipervínculo" xfId="29192" builtinId="8" hidden="1"/>
    <cellStyle name="Hipervínculo" xfId="42245" builtinId="8" hidden="1"/>
    <cellStyle name="Hipervínculo" xfId="31209" builtinId="8" hidden="1"/>
    <cellStyle name="Hipervínculo" xfId="7711" builtinId="8" hidden="1"/>
    <cellStyle name="Hipervínculo" xfId="24174" builtinId="8" hidden="1"/>
    <cellStyle name="Hipervínculo" xfId="42351" builtinId="8" hidden="1"/>
    <cellStyle name="Hipervínculo" xfId="35830" builtinId="8" hidden="1"/>
    <cellStyle name="Hipervínculo" xfId="21258" builtinId="8" hidden="1"/>
    <cellStyle name="Hipervínculo" xfId="11338" builtinId="8" hidden="1"/>
    <cellStyle name="Hipervínculo" xfId="4204" builtinId="8" hidden="1"/>
    <cellStyle name="Hipervínculo" xfId="53129" builtinId="8" hidden="1"/>
    <cellStyle name="Hipervínculo" xfId="28880" builtinId="8" hidden="1"/>
    <cellStyle name="Hipervínculo" xfId="38600" builtinId="8" hidden="1"/>
    <cellStyle name="Hipervínculo" xfId="10957" builtinId="8" hidden="1"/>
    <cellStyle name="Hipervínculo" xfId="48957" builtinId="8" hidden="1"/>
    <cellStyle name="Hipervínculo" xfId="35734" builtinId="8" hidden="1"/>
    <cellStyle name="Hipervínculo" xfId="49939" builtinId="8" hidden="1"/>
    <cellStyle name="Hipervínculo" xfId="54044" builtinId="8" hidden="1"/>
    <cellStyle name="Hipervínculo" xfId="35548" builtinId="8" hidden="1"/>
    <cellStyle name="Hipervínculo" xfId="26740" builtinId="8" hidden="1"/>
    <cellStyle name="Hipervínculo" xfId="34632" builtinId="8" hidden="1"/>
    <cellStyle name="Hipervínculo" xfId="34154" builtinId="8" hidden="1"/>
    <cellStyle name="Hipervínculo" xfId="17923" builtinId="8" hidden="1"/>
    <cellStyle name="Hipervínculo" xfId="19342" builtinId="8" hidden="1"/>
    <cellStyle name="Hipervínculo" xfId="55762" builtinId="8" hidden="1"/>
    <cellStyle name="Hipervínculo" xfId="16439" builtinId="8" hidden="1"/>
    <cellStyle name="Hipervínculo" xfId="10257" builtinId="8" hidden="1"/>
    <cellStyle name="Hipervínculo" xfId="30782" builtinId="8" hidden="1"/>
    <cellStyle name="Hipervínculo" xfId="12864" builtinId="8" hidden="1"/>
    <cellStyle name="Hipervínculo" xfId="10455" builtinId="8" hidden="1"/>
    <cellStyle name="Hipervínculo" xfId="16582" builtinId="8" hidden="1"/>
    <cellStyle name="Hipervínculo" xfId="15685" builtinId="8" hidden="1"/>
    <cellStyle name="Hipervínculo" xfId="49915" builtinId="8" hidden="1"/>
    <cellStyle name="Hipervínculo" xfId="49401" builtinId="8" hidden="1"/>
    <cellStyle name="Hipervínculo" xfId="57400" builtinId="8" hidden="1"/>
    <cellStyle name="Hipervínculo" xfId="44593" builtinId="8" hidden="1"/>
    <cellStyle name="Hipervínculo" xfId="7245" builtinId="8" hidden="1"/>
    <cellStyle name="Hipervínculo" xfId="34782" builtinId="8" hidden="1"/>
    <cellStyle name="Hipervínculo" xfId="13052" builtinId="8" hidden="1"/>
    <cellStyle name="Hipervínculo" xfId="58000" builtinId="8" hidden="1"/>
    <cellStyle name="Hipervínculo" xfId="15870" builtinId="8" hidden="1"/>
    <cellStyle name="Hipervínculo" xfId="37902" builtinId="8" hidden="1"/>
    <cellStyle name="Hipervínculo" xfId="58620" builtinId="8" hidden="1"/>
    <cellStyle name="Hipervínculo" xfId="34962" builtinId="8" hidden="1"/>
    <cellStyle name="Hipervínculo" xfId="27854" builtinId="8" hidden="1"/>
    <cellStyle name="Hipervínculo" xfId="6123" builtinId="8" hidden="1"/>
    <cellStyle name="Hipervínculo" xfId="34290" builtinId="8" hidden="1"/>
    <cellStyle name="Hipervínculo" xfId="6077" builtinId="8" hidden="1"/>
    <cellStyle name="Hipervínculo" xfId="44572" builtinId="8" hidden="1"/>
    <cellStyle name="Hipervínculo" xfId="8419" builtinId="8" hidden="1"/>
    <cellStyle name="Hipervínculo" xfId="46586" builtinId="8" hidden="1"/>
    <cellStyle name="Hipervínculo" xfId="36248" builtinId="8" hidden="1"/>
    <cellStyle name="Hipervínculo" xfId="646" builtinId="8" hidden="1"/>
    <cellStyle name="Hipervínculo" xfId="4630" builtinId="8" hidden="1"/>
    <cellStyle name="Hipervínculo" xfId="29470" builtinId="8" hidden="1"/>
    <cellStyle name="Hipervínculo" xfId="51761" builtinId="8" hidden="1"/>
    <cellStyle name="Hipervínculo" xfId="43879" builtinId="8" hidden="1"/>
    <cellStyle name="Hipervínculo" xfId="39787" builtinId="8" hidden="1"/>
    <cellStyle name="Hipervínculo" xfId="24200" builtinId="8" hidden="1"/>
    <cellStyle name="Hipervínculo" xfId="8155" builtinId="8" hidden="1"/>
    <cellStyle name="Hipervínculo" xfId="28928" builtinId="8" hidden="1"/>
    <cellStyle name="Hipervínculo" xfId="36274" builtinId="8" hidden="1"/>
    <cellStyle name="Hipervínculo" xfId="49479" builtinId="8" hidden="1"/>
    <cellStyle name="Hipervínculo" xfId="52705" builtinId="8" hidden="1"/>
    <cellStyle name="Hipervínculo" xfId="56590" builtinId="8" hidden="1"/>
    <cellStyle name="Hipervínculo" xfId="7071" builtinId="8" hidden="1"/>
    <cellStyle name="Hipervínculo" xfId="14951" builtinId="8" hidden="1"/>
    <cellStyle name="Hipervínculo" xfId="19045" builtinId="8" hidden="1"/>
    <cellStyle name="Hipervínculo" xfId="43075" builtinId="8" hidden="1"/>
    <cellStyle name="Hipervínculo" xfId="54304" builtinId="8" hidden="1"/>
    <cellStyle name="Hipervínculo" xfId="30278" builtinId="8" hidden="1"/>
    <cellStyle name="Hipervínculo" xfId="26183" builtinId="8" hidden="1"/>
    <cellStyle name="Hipervínculo" xfId="2189" builtinId="8" hidden="1"/>
    <cellStyle name="Hipervínculo" xfId="21754" builtinId="8" hidden="1"/>
    <cellStyle name="Hipervínculo" xfId="25844" builtinId="8" hidden="1"/>
    <cellStyle name="Hipervínculo" xfId="35788" builtinId="8" hidden="1"/>
    <cellStyle name="Hipervínculo" xfId="49873" builtinId="8" hidden="1"/>
    <cellStyle name="Hipervínculo" xfId="29733" builtinId="8" hidden="1"/>
    <cellStyle name="Hipervínculo" xfId="57829" builtinId="8" hidden="1"/>
    <cellStyle name="Hipervínculo" xfId="57417" builtinId="8" hidden="1"/>
    <cellStyle name="Hipervínculo" xfId="28550" builtinId="8" hidden="1"/>
    <cellStyle name="Hipervínculo" xfId="32645" builtinId="8" hidden="1"/>
    <cellStyle name="Hipervínculo" xfId="56672" builtinId="8" hidden="1"/>
    <cellStyle name="Hipervínculo" xfId="40707" builtinId="8" hidden="1"/>
    <cellStyle name="Hipervínculo" xfId="25794" builtinId="8" hidden="1"/>
    <cellStyle name="Hipervínculo" xfId="12586" builtinId="8" hidden="1"/>
    <cellStyle name="Hipervínculo" xfId="9278" builtinId="8" hidden="1"/>
    <cellStyle name="Hipervínculo" xfId="35353" builtinId="8" hidden="1"/>
    <cellStyle name="Hipervínculo" xfId="39446" builtinId="8" hidden="1"/>
    <cellStyle name="Hipervínculo" xfId="56478" builtinId="8" hidden="1"/>
    <cellStyle name="Hipervínculo" xfId="56704" builtinId="8" hidden="1"/>
    <cellStyle name="Hipervínculo" xfId="39783" builtinId="8" hidden="1"/>
    <cellStyle name="Hipervínculo" xfId="29462" builtinId="8" hidden="1"/>
    <cellStyle name="Hipervínculo" xfId="16207" builtinId="8" hidden="1"/>
    <cellStyle name="Hipervínculo" xfId="22266" builtinId="8" hidden="1"/>
    <cellStyle name="Hipervínculo" xfId="46245" builtinId="8" hidden="1"/>
    <cellStyle name="Hipervínculo" xfId="50598" builtinId="8" hidden="1"/>
    <cellStyle name="Hipervínculo" xfId="27104" builtinId="8" hidden="1"/>
    <cellStyle name="Hipervínculo" xfId="12264" builtinId="8" hidden="1"/>
    <cellStyle name="Hipervínculo" xfId="1560" builtinId="8" hidden="1"/>
    <cellStyle name="Hipervínculo" xfId="23131" builtinId="8" hidden="1"/>
    <cellStyle name="Hipervínculo" xfId="48951" builtinId="8" hidden="1"/>
    <cellStyle name="Hipervínculo" xfId="53046" builtinId="8" hidden="1"/>
    <cellStyle name="Hipervínculo" xfId="42533" builtinId="8" hidden="1"/>
    <cellStyle name="Hipervínculo" xfId="20305" builtinId="8" hidden="1"/>
    <cellStyle name="Hipervínculo" xfId="44901" builtinId="8" hidden="1"/>
    <cellStyle name="Hipervínculo" xfId="8333" builtinId="8" hidden="1"/>
    <cellStyle name="Hipervínculo" xfId="55632" builtinId="8" hidden="1"/>
    <cellStyle name="Hipervínculo" xfId="36786" builtinId="8" hidden="1"/>
    <cellStyle name="Hipervínculo" xfId="59347" builtinId="8" hidden="1"/>
    <cellStyle name="Hipervínculo" xfId="35694" builtinId="8" hidden="1"/>
    <cellStyle name="Hipervínculo" xfId="4182" builtinId="8" hidden="1"/>
    <cellStyle name="Hipervínculo" xfId="27393" builtinId="8" hidden="1"/>
    <cellStyle name="Hipervínculo" xfId="15257" builtinId="8" hidden="1"/>
    <cellStyle name="Hipervínculo" xfId="36990" builtinId="8" hidden="1"/>
    <cellStyle name="Hipervínculo" xfId="13848" builtinId="8" hidden="1"/>
    <cellStyle name="Hipervínculo" xfId="50499" builtinId="8" hidden="1"/>
    <cellStyle name="Hipervínculo" xfId="28766" builtinId="8" hidden="1"/>
    <cellStyle name="Hipervínculo" xfId="7653" builtinId="8" hidden="1"/>
    <cellStyle name="Hipervínculo" xfId="32951" builtinId="8" hidden="1"/>
    <cellStyle name="Hipervínculo" xfId="25910" builtinId="8" hidden="1"/>
    <cellStyle name="Hipervínculo" xfId="43919" builtinId="8" hidden="1"/>
    <cellStyle name="Hipervínculo" xfId="4861" builtinId="8" hidden="1"/>
    <cellStyle name="Hipervínculo" xfId="43570" builtinId="8" hidden="1"/>
    <cellStyle name="Hipervínculo" xfId="21838" builtinId="8" hidden="1"/>
    <cellStyle name="Hipervínculo" xfId="1102" builtinId="8" hidden="1"/>
    <cellStyle name="Hipervínculo" xfId="47428" builtinId="8" hidden="1"/>
    <cellStyle name="Hipervínculo" xfId="29114" builtinId="8" hidden="1"/>
    <cellStyle name="Hipervínculo" xfId="8871" builtinId="8" hidden="1"/>
    <cellStyle name="Hipervínculo" xfId="21346" builtinId="8" hidden="1"/>
    <cellStyle name="Hipervínculo" xfId="16988" builtinId="8" hidden="1"/>
    <cellStyle name="Hipervínculo" xfId="14911" builtinId="8" hidden="1"/>
    <cellStyle name="Hipervínculo" xfId="9064" builtinId="8" hidden="1"/>
    <cellStyle name="Hipervínculo" xfId="46005" builtinId="8" hidden="1"/>
    <cellStyle name="Hipervínculo" xfId="20721" builtinId="8" hidden="1"/>
    <cellStyle name="Hipervínculo" xfId="59249" builtinId="8" hidden="1"/>
    <cellStyle name="Hipervínculo" xfId="36355" builtinId="8" hidden="1"/>
    <cellStyle name="Hipervínculo" xfId="54787" builtinId="8" hidden="1"/>
    <cellStyle name="Hipervínculo" xfId="36060" builtinId="8" hidden="1"/>
    <cellStyle name="Hipervínculo" xfId="56866" builtinId="8" hidden="1"/>
    <cellStyle name="Hipervínculo" xfId="42130" builtinId="8" hidden="1"/>
    <cellStyle name="Hipervínculo" xfId="14097" builtinId="8" hidden="1"/>
    <cellStyle name="Hipervínculo" xfId="32098" builtinId="8" hidden="1"/>
    <cellStyle name="Hipervínculo" xfId="27846" builtinId="8" hidden="1"/>
    <cellStyle name="Hipervínculo" xfId="25269" builtinId="8" hidden="1"/>
    <cellStyle name="Hipervínculo" xfId="22460" builtinId="8" hidden="1"/>
    <cellStyle name="Hipervínculo" xfId="35038" builtinId="8" hidden="1"/>
    <cellStyle name="Hipervínculo" xfId="46230" builtinId="8" hidden="1"/>
    <cellStyle name="Hipervínculo" xfId="49897" builtinId="8" hidden="1"/>
    <cellStyle name="Hipervínculo" xfId="46594" builtinId="8" hidden="1"/>
    <cellStyle name="Hipervínculo" xfId="20920" builtinId="8" hidden="1"/>
    <cellStyle name="Hipervínculo" xfId="18473" builtinId="8" hidden="1"/>
    <cellStyle name="Hipervínculo" xfId="5439" builtinId="8" hidden="1"/>
    <cellStyle name="Hipervínculo" xfId="53298" builtinId="8" hidden="1"/>
    <cellStyle name="Hipervínculo" xfId="33557" builtinId="8" hidden="1"/>
    <cellStyle name="Hipervínculo" xfId="56826" builtinId="8" hidden="1"/>
    <cellStyle name="Hipervínculo" xfId="39793" builtinId="8" hidden="1"/>
    <cellStyle name="Hipervínculo" xfId="13988" builtinId="8" hidden="1"/>
    <cellStyle name="Hipervínculo" xfId="11671" builtinId="8" hidden="1"/>
    <cellStyle name="Hipervínculo" xfId="13931" builtinId="8" hidden="1"/>
    <cellStyle name="Hipervínculo" xfId="41320" builtinId="8" hidden="1"/>
    <cellStyle name="Hipervínculo" xfId="37623" builtinId="8" hidden="1"/>
    <cellStyle name="Hipervínculo" xfId="45796" builtinId="8" hidden="1"/>
    <cellStyle name="Hipervínculo" xfId="23355" builtinId="8" hidden="1"/>
    <cellStyle name="Hipervínculo" xfId="13316" builtinId="8" hidden="1"/>
    <cellStyle name="Hipervínculo" xfId="4873" builtinId="8" hidden="1"/>
    <cellStyle name="Hipervínculo" xfId="19039" builtinId="8" hidden="1"/>
    <cellStyle name="Hipervínculo" xfId="4162" builtinId="8" hidden="1"/>
    <cellStyle name="Hipervínculo" xfId="52701" builtinId="8" hidden="1"/>
    <cellStyle name="Hipervínculo" xfId="50218" builtinId="8" hidden="1"/>
    <cellStyle name="Hipervínculo" xfId="26191" builtinId="8" hidden="1"/>
    <cellStyle name="Hipervínculo" xfId="7753" builtinId="8" hidden="1"/>
    <cellStyle name="Hipervínculo" xfId="27519" builtinId="8" hidden="1"/>
    <cellStyle name="Hipervínculo" xfId="25836" builtinId="8" hidden="1"/>
    <cellStyle name="Hipervínculo" xfId="27726" builtinId="8" hidden="1"/>
    <cellStyle name="Hipervínculo" xfId="53226" builtinId="8" hidden="1"/>
    <cellStyle name="Hipervínculo" xfId="32576" builtinId="8" hidden="1"/>
    <cellStyle name="Hipervínculo" xfId="19393" builtinId="8" hidden="1"/>
    <cellStyle name="Hipervínculo" xfId="2490" builtinId="8" hidden="1"/>
    <cellStyle name="Hipervínculo" xfId="13575" builtinId="8" hidden="1"/>
    <cellStyle name="Hipervínculo" xfId="37688" builtinId="8" hidden="1"/>
    <cellStyle name="Hipervínculo" xfId="16588" builtinId="8" hidden="1"/>
    <cellStyle name="Hipervínculo" xfId="58892" builtinId="8" hidden="1"/>
    <cellStyle name="Hipervínculo" xfId="29246" builtinId="8" hidden="1"/>
    <cellStyle name="Hipervínculo" xfId="12594" builtinId="8" hidden="1"/>
    <cellStyle name="Hipervínculo" xfId="1356" builtinId="8" hidden="1"/>
    <cellStyle name="Hipervínculo" xfId="14345" builtinId="8" hidden="1"/>
    <cellStyle name="Hipervínculo" xfId="39438" builtinId="8" hidden="1"/>
    <cellStyle name="Hipervínculo" xfId="51893" builtinId="8" hidden="1"/>
    <cellStyle name="Hipervínculo" xfId="23562" builtinId="8" hidden="1"/>
    <cellStyle name="Hipervínculo" xfId="29675" builtinId="8" hidden="1"/>
    <cellStyle name="Hipervínculo" xfId="5793" builtinId="8" hidden="1"/>
    <cellStyle name="Hipervínculo" xfId="8693" builtinId="8" hidden="1"/>
    <cellStyle name="Hipervínculo" xfId="21276" builtinId="8" hidden="1"/>
    <cellStyle name="Hipervínculo" xfId="46237" builtinId="8" hidden="1"/>
    <cellStyle name="Hipervínculo" xfId="49543" builtinId="8" hidden="1"/>
    <cellStyle name="Hipervínculo" xfId="4704" builtinId="8" hidden="1"/>
    <cellStyle name="Hipervínculo" xfId="29322" builtinId="8" hidden="1"/>
    <cellStyle name="Hipervínculo" xfId="54222" builtinId="8" hidden="1"/>
    <cellStyle name="Hipervínculo" xfId="9817" builtinId="8" hidden="1"/>
    <cellStyle name="Hipervínculo" xfId="29030" builtinId="8" hidden="1"/>
    <cellStyle name="Hipervínculo" xfId="53038" builtinId="8" hidden="1"/>
    <cellStyle name="Hipervínculo" xfId="37742" builtinId="8" hidden="1"/>
    <cellStyle name="Hipervínculo" xfId="37553" builtinId="8" hidden="1"/>
    <cellStyle name="Hipervínculo" xfId="15822" builtinId="8" hidden="1"/>
    <cellStyle name="Hipervínculo" xfId="8341" builtinId="8" hidden="1"/>
    <cellStyle name="Hipervínculo" xfId="2401" builtinId="8" hidden="1"/>
    <cellStyle name="Hipervínculo" xfId="35132" builtinId="8" hidden="1"/>
    <cellStyle name="Hipervínculo" xfId="59351" builtinId="8" hidden="1"/>
    <cellStyle name="Hipervínculo" xfId="35686" builtinId="8" hidden="1"/>
    <cellStyle name="Hipervínculo" xfId="30629" builtinId="8" hidden="1"/>
    <cellStyle name="Hipervínculo" xfId="8895" builtinId="8" hidden="1"/>
    <cellStyle name="Hipervínculo" xfId="15265" builtinId="8" hidden="1"/>
    <cellStyle name="Hipervínculo" xfId="48919" builtinId="8" hidden="1"/>
    <cellStyle name="Hipervínculo" xfId="42061" builtinId="8" hidden="1"/>
    <cellStyle name="Hipervínculo" xfId="43304" builtinId="8" hidden="1"/>
    <cellStyle name="Hipervínculo" xfId="52123" builtinId="8" hidden="1"/>
    <cellStyle name="Hipervínculo" xfId="36108" builtinId="8" hidden="1"/>
    <cellStyle name="Hipervínculo" xfId="1280" builtinId="8" hidden="1"/>
    <cellStyle name="Hipervínculo" xfId="22196" builtinId="8" hidden="1"/>
    <cellStyle name="Hipervínculo" xfId="27253" builtinId="8" hidden="1"/>
    <cellStyle name="Hipervínculo" xfId="48985" builtinId="8" hidden="1"/>
    <cellStyle name="Hipervínculo" xfId="43562" builtinId="8" hidden="1"/>
    <cellStyle name="Hipervínculo" xfId="22468" builtinId="8" hidden="1"/>
    <cellStyle name="Hipervínculo" xfId="16771" builtinId="8" hidden="1"/>
    <cellStyle name="Hipervínculo" xfId="6351" builtinId="8" hidden="1"/>
    <cellStyle name="Hipervínculo" xfId="29122" builtinId="8" hidden="1"/>
    <cellStyle name="Hipervínculo" xfId="34182" builtinId="8" hidden="1"/>
    <cellStyle name="Hipervínculo" xfId="6616" builtinId="8" hidden="1"/>
    <cellStyle name="Hipervínculo" xfId="19661" builtinId="8" hidden="1"/>
    <cellStyle name="Hipervínculo" xfId="29240" builtinId="8" hidden="1"/>
    <cellStyle name="Hipervínculo" xfId="9845" builtinId="8" hidden="1"/>
    <cellStyle name="Hipervínculo" xfId="25358" builtinId="8" hidden="1"/>
    <cellStyle name="Hipervínculo" xfId="36052" builtinId="8" hidden="1"/>
    <cellStyle name="Hipervínculo" xfId="41110" builtinId="8" hidden="1"/>
    <cellStyle name="Hipervínculo" xfId="56108" builtinId="8" hidden="1"/>
    <cellStyle name="Hipervínculo" xfId="728" builtinId="8" hidden="1"/>
    <cellStyle name="Hipervínculo" xfId="26470" builtinId="8" hidden="1"/>
    <cellStyle name="Hipervínculo" xfId="4238" builtinId="8" hidden="1"/>
    <cellStyle name="Hipervínculo" xfId="19951" builtinId="8" hidden="1"/>
    <cellStyle name="Hipervínculo" xfId="42981" builtinId="8" hidden="1"/>
    <cellStyle name="Hipervínculo" xfId="40885" builtinId="8" hidden="1"/>
    <cellStyle name="Hipervínculo" xfId="49309" builtinId="8" hidden="1"/>
    <cellStyle name="Hipervínculo" xfId="22402" builtinId="8" hidden="1"/>
    <cellStyle name="Hipervínculo" xfId="35656" builtinId="8" hidden="1"/>
    <cellStyle name="Hipervínculo" xfId="15723" builtinId="8" hidden="1"/>
    <cellStyle name="Hipervínculo" xfId="26748" builtinId="8" hidden="1"/>
    <cellStyle name="Hipervínculo" xfId="55182" builtinId="8" hidden="1"/>
    <cellStyle name="Hipervínculo" xfId="54867" builtinId="8" hidden="1"/>
    <cellStyle name="Hipervínculo" xfId="16679" builtinId="8" hidden="1"/>
    <cellStyle name="Hipervínculo" xfId="10327" builtinId="8" hidden="1"/>
    <cellStyle name="Hipervínculo" xfId="8623" builtinId="8" hidden="1"/>
    <cellStyle name="Hipervínculo" xfId="30973" builtinId="8" hidden="1"/>
    <cellStyle name="Hipervínculo" xfId="46670" builtinId="8" hidden="1"/>
    <cellStyle name="Hipervínculo" xfId="16935" builtinId="8" hidden="1"/>
    <cellStyle name="Hipervínculo" xfId="24332" builtinId="8" hidden="1"/>
    <cellStyle name="Hipervínculo" xfId="56868" builtinId="8" hidden="1"/>
    <cellStyle name="Hipervínculo" xfId="59112" builtinId="8" hidden="1"/>
    <cellStyle name="Hipervínculo" xfId="31677" builtinId="8" hidden="1"/>
    <cellStyle name="Hipervínculo" xfId="43236" builtinId="8" hidden="1"/>
    <cellStyle name="Hipervínculo" xfId="12640" builtinId="8" hidden="1"/>
    <cellStyle name="Hipervínculo" xfId="6760" builtinId="8" hidden="1"/>
    <cellStyle name="Hipervínculo" xfId="25183" builtinId="8" hidden="1"/>
    <cellStyle name="Hipervínculo" xfId="58770" builtinId="8" hidden="1"/>
    <cellStyle name="Hipervínculo" xfId="39307" builtinId="8" hidden="1"/>
    <cellStyle name="Hipervínculo" xfId="27311" builtinId="8" hidden="1"/>
    <cellStyle name="Hipervínculo" xfId="44363" builtinId="8" hidden="1"/>
    <cellStyle name="Hipervínculo" xfId="31289" builtinId="8" hidden="1"/>
    <cellStyle name="Hipervínculo" xfId="54108" builtinId="8" hidden="1"/>
    <cellStyle name="Hipervínculo" xfId="45397" builtinId="8" hidden="1"/>
    <cellStyle name="Hipervínculo" xfId="22108" builtinId="8" hidden="1"/>
    <cellStyle name="Hipervínculo" xfId="6445" builtinId="8" hidden="1"/>
    <cellStyle name="Hipervínculo" xfId="39014" builtinId="8" hidden="1"/>
    <cellStyle name="Hipervínculo" xfId="24642" builtinId="8" hidden="1"/>
    <cellStyle name="Hipervínculo" xfId="50114" builtinId="8" hidden="1"/>
    <cellStyle name="Hipervínculo" xfId="37028" builtinId="8" hidden="1"/>
    <cellStyle name="Hipervínculo" xfId="38464" builtinId="8" hidden="1"/>
    <cellStyle name="Hipervínculo" xfId="15309" builtinId="8" hidden="1"/>
    <cellStyle name="Hipervínculo" xfId="7428" builtinId="8" hidden="1"/>
    <cellStyle name="Hipervínculo" xfId="27666" builtinId="8" hidden="1"/>
    <cellStyle name="Hipervínculo" xfId="36717" builtinId="8" hidden="1"/>
    <cellStyle name="Hipervínculo" xfId="42230" builtinId="8" hidden="1"/>
    <cellStyle name="Hipervínculo" xfId="36597" builtinId="8" hidden="1"/>
    <cellStyle name="Hipervínculo" xfId="53980" builtinId="8" hidden="1"/>
    <cellStyle name="Hipervínculo" xfId="51409" builtinId="8" hidden="1"/>
    <cellStyle name="Hipervínculo" xfId="19823" builtinId="8" hidden="1"/>
    <cellStyle name="Hipervínculo" xfId="26664" builtinId="8" hidden="1"/>
    <cellStyle name="Hipervínculo" xfId="41206" builtinId="8" hidden="1"/>
    <cellStyle name="Hipervínculo" xfId="20536" builtinId="8" hidden="1"/>
    <cellStyle name="Hipervínculo" xfId="30232" builtinId="8" hidden="1"/>
    <cellStyle name="Hipervínculo" xfId="24610" builtinId="8" hidden="1"/>
    <cellStyle name="Hipervínculo" xfId="824" builtinId="8" hidden="1"/>
    <cellStyle name="Hipervínculo" xfId="21284" builtinId="8" hidden="1"/>
    <cellStyle name="Hipervínculo" xfId="18613" builtinId="8" hidden="1"/>
    <cellStyle name="Hipervínculo" xfId="48099" builtinId="8" hidden="1"/>
    <cellStyle name="Hipervínculo" xfId="44476" builtinId="8" hidden="1"/>
    <cellStyle name="Hipervínculo" xfId="38733" builtinId="8" hidden="1"/>
    <cellStyle name="Hipervínculo" xfId="17685" builtinId="8" hidden="1"/>
    <cellStyle name="Hipervínculo" xfId="6481" builtinId="8" hidden="1"/>
    <cellStyle name="Hipervínculo" xfId="15345" builtinId="8" hidden="1"/>
    <cellStyle name="Hipervínculo" xfId="22689" builtinId="8" hidden="1"/>
    <cellStyle name="Hipervínculo" xfId="1584" builtinId="8" hidden="1"/>
    <cellStyle name="Hipervínculo" xfId="19151" builtinId="8" hidden="1"/>
    <cellStyle name="Hipervínculo" xfId="15814" builtinId="8" hidden="1"/>
    <cellStyle name="Hipervínculo" xfId="11864" builtinId="8" hidden="1"/>
    <cellStyle name="Hipervínculo" xfId="13408" builtinId="8" hidden="1"/>
    <cellStyle name="Hipervínculo" xfId="35140" builtinId="8" hidden="1"/>
    <cellStyle name="Hipervínculo" xfId="40201" builtinId="8" hidden="1"/>
    <cellStyle name="Hipervínculo" xfId="55194" builtinId="8" hidden="1"/>
    <cellStyle name="Hipervínculo" xfId="30621" builtinId="8" hidden="1"/>
    <cellStyle name="Hipervínculo" xfId="266" builtinId="8" hidden="1"/>
    <cellStyle name="Hipervínculo" xfId="3782" builtinId="8" hidden="1"/>
    <cellStyle name="Hipervínculo" xfId="20335" builtinId="8" hidden="1"/>
    <cellStyle name="Hipervínculo" xfId="42069" builtinId="8" hidden="1"/>
    <cellStyle name="Hipervínculo" xfId="39487" builtinId="8" hidden="1"/>
    <cellStyle name="Hipervínculo" xfId="48397" builtinId="8" hidden="1"/>
    <cellStyle name="Hipervínculo" xfId="23690" builtinId="8" hidden="1"/>
    <cellStyle name="Hipervínculo" xfId="38410" builtinId="8" hidden="1"/>
    <cellStyle name="Hipervínculo" xfId="4726" builtinId="8" hidden="1"/>
    <cellStyle name="Hipervínculo" xfId="28632" builtinId="8" hidden="1"/>
    <cellStyle name="Hipervínculo" xfId="57406" builtinId="8" hidden="1"/>
    <cellStyle name="Hipervínculo" xfId="53165" builtinId="8" hidden="1"/>
    <cellStyle name="Hipervínculo" xfId="41599" builtinId="8" hidden="1"/>
    <cellStyle name="Hipervínculo" xfId="16763" builtinId="8" hidden="1"/>
    <cellStyle name="Hipervínculo" xfId="3012" builtinId="8" hidden="1"/>
    <cellStyle name="Hipervínculo" xfId="10435" builtinId="8" hidden="1"/>
    <cellStyle name="Hipervínculo" xfId="34190" builtinId="8" hidden="1"/>
    <cellStyle name="Hipervínculo" xfId="21818" builtinId="8" hidden="1"/>
    <cellStyle name="Hipervínculo" xfId="45814" builtinId="8" hidden="1"/>
    <cellStyle name="Hipervínculo" xfId="34797" builtinId="8" hidden="1"/>
    <cellStyle name="Hipervínculo" xfId="9837" builtinId="8" hidden="1"/>
    <cellStyle name="Hipervínculo" xfId="876" builtinId="8" hidden="1"/>
    <cellStyle name="Hipervínculo" xfId="17233" builtinId="8" hidden="1"/>
    <cellStyle name="Hipervínculo" xfId="41118" builtinId="8" hidden="1"/>
    <cellStyle name="Hipervínculo" xfId="12364" builtinId="8" hidden="1"/>
    <cellStyle name="Hipervínculo" xfId="25043" builtinId="8" hidden="1"/>
    <cellStyle name="Hipervínculo" xfId="8103" builtinId="8" hidden="1"/>
    <cellStyle name="Hipervínculo" xfId="4242" builtinId="8" hidden="1"/>
    <cellStyle name="Hipervínculo" xfId="19583" builtinId="8" hidden="1"/>
    <cellStyle name="Hipervínculo" xfId="24032" builtinId="8" hidden="1"/>
    <cellStyle name="Hipervínculo" xfId="37643" builtinId="8" hidden="1"/>
    <cellStyle name="Hipervínculo" xfId="56790" builtinId="8" hidden="1"/>
    <cellStyle name="Hipervínculo" xfId="24186" builtinId="8" hidden="1"/>
    <cellStyle name="Hipervínculo" xfId="21196" builtinId="8" hidden="1"/>
    <cellStyle name="Hipervínculo" xfId="33611" builtinId="8" hidden="1"/>
    <cellStyle name="Hipervínculo" xfId="6710" builtinId="8" hidden="1"/>
    <cellStyle name="Hipervínculo" xfId="30833" builtinId="8" hidden="1"/>
    <cellStyle name="Hipervínculo" xfId="54859" builtinId="8" hidden="1"/>
    <cellStyle name="Hipervínculo" xfId="38833" builtinId="8" hidden="1"/>
    <cellStyle name="Hipervínculo" xfId="22222" builtinId="8" hidden="1"/>
    <cellStyle name="Hipervínculo" xfId="2803" builtinId="8" hidden="1"/>
    <cellStyle name="Hipervínculo" xfId="34512" builtinId="8" hidden="1"/>
    <cellStyle name="Hipervínculo" xfId="3036" builtinId="8" hidden="1"/>
    <cellStyle name="Hipervínculo" xfId="14222" builtinId="8" hidden="1"/>
    <cellStyle name="Hipervínculo" xfId="5060" builtinId="8" hidden="1"/>
    <cellStyle name="Hipervínculo" xfId="23005" builtinId="8" hidden="1"/>
    <cellStyle name="Hipervínculo" xfId="58350" builtinId="8" hidden="1"/>
    <cellStyle name="Hipervínculo" xfId="40837" builtinId="8" hidden="1"/>
    <cellStyle name="Hipervínculo" xfId="12102" builtinId="8" hidden="1"/>
    <cellStyle name="Hipervínculo" xfId="9158" builtinId="8" hidden="1"/>
    <cellStyle name="Hipervínculo" xfId="51741" builtinId="8" hidden="1"/>
    <cellStyle name="Hipervínculo" xfId="27263" builtinId="8" hidden="1"/>
    <cellStyle name="Hipervínculo" xfId="16498" builtinId="8" hidden="1"/>
    <cellStyle name="Hipervínculo" xfId="8023" builtinId="8" hidden="1"/>
    <cellStyle name="Hipervínculo" xfId="44309" builtinId="8" hidden="1"/>
    <cellStyle name="Hipervínculo" xfId="2279" builtinId="8" hidden="1"/>
    <cellStyle name="Hipervínculo" xfId="24316" builtinId="8" hidden="1"/>
    <cellStyle name="Hipervínculo" xfId="1148" builtinId="8" hidden="1"/>
    <cellStyle name="Hipervínculo" xfId="59393" builtinId="8" hidden="1"/>
    <cellStyle name="Hipervínculo" xfId="7269" builtinId="8" hidden="1"/>
    <cellStyle name="Hipervínculo" xfId="56474" builtinId="8" hidden="1"/>
    <cellStyle name="Hipervínculo" xfId="17183" builtinId="8" hidden="1"/>
    <cellStyle name="Hipervínculo" xfId="15037" builtinId="8" hidden="1"/>
    <cellStyle name="Hipervínculo" xfId="53167" builtinId="8" hidden="1"/>
    <cellStyle name="Hipervínculo" xfId="13753" builtinId="8" hidden="1"/>
    <cellStyle name="Hipervínculo" xfId="55662" builtinId="8" hidden="1"/>
    <cellStyle name="Hipervínculo" xfId="39065" builtinId="8" hidden="1"/>
    <cellStyle name="Hipervínculo" xfId="8906" builtinId="8" hidden="1"/>
    <cellStyle name="Hipervínculo" xfId="46283" builtinId="8" hidden="1"/>
    <cellStyle name="Hipervínculo" xfId="41843" builtinId="8" hidden="1"/>
    <cellStyle name="Hipervínculo" xfId="2383" builtinId="8" hidden="1"/>
    <cellStyle name="Hipervínculo" xfId="46928" builtinId="8" hidden="1"/>
    <cellStyle name="Hipervínculo" xfId="14359" builtinId="8" hidden="1"/>
    <cellStyle name="Hipervínculo" xfId="30099" builtinId="8" hidden="1"/>
    <cellStyle name="Hipervínculo" xfId="217" builtinId="8" hidden="1"/>
    <cellStyle name="Hipervínculo" xfId="4333" builtinId="8" hidden="1"/>
    <cellStyle name="Hipervínculo" xfId="23415" builtinId="8" hidden="1"/>
    <cellStyle name="Hipervínculo" xfId="37916" builtinId="8" hidden="1"/>
    <cellStyle name="Hipervínculo" xfId="7225" builtinId="8" hidden="1"/>
    <cellStyle name="Hipervínculo" xfId="15131" builtinId="8" hidden="1"/>
    <cellStyle name="Hipervínculo" xfId="54466" builtinId="8" hidden="1"/>
    <cellStyle name="Hipervínculo" xfId="49419" builtinId="8" hidden="1"/>
    <cellStyle name="Hipervínculo" xfId="37942" builtinId="8" hidden="1"/>
    <cellStyle name="Hipervínculo" xfId="7313" builtinId="8" hidden="1"/>
    <cellStyle name="Hipervínculo" xfId="43093" builtinId="8" hidden="1"/>
    <cellStyle name="Hipervínculo" xfId="9224" builtinId="8" hidden="1"/>
    <cellStyle name="Hipervínculo" xfId="20687" builtinId="8" hidden="1"/>
    <cellStyle name="Hipervínculo" xfId="44801" builtinId="8" hidden="1"/>
    <cellStyle name="Hipervínculo" xfId="23913" builtinId="8" hidden="1"/>
    <cellStyle name="Hipervínculo" xfId="53639" builtinId="8" hidden="1"/>
    <cellStyle name="Hipervínculo" xfId="32192" builtinId="8" hidden="1"/>
    <cellStyle name="Hipervínculo" xfId="14177" builtinId="8" hidden="1"/>
    <cellStyle name="Hipervínculo" xfId="24540" builtinId="8" hidden="1"/>
    <cellStyle name="Hipervínculo" xfId="41156" builtinId="8" hidden="1"/>
    <cellStyle name="Hipervínculo" xfId="43696" builtinId="8" hidden="1"/>
    <cellStyle name="Hipervínculo" xfId="8167" builtinId="8" hidden="1"/>
    <cellStyle name="Hipervínculo" xfId="13038" builtinId="8" hidden="1"/>
    <cellStyle name="Hipervínculo" xfId="39355" builtinId="8" hidden="1"/>
    <cellStyle name="Hipervínculo" xfId="51519" builtinId="8" hidden="1"/>
    <cellStyle name="Hipervínculo" xfId="45670" builtinId="8" hidden="1"/>
    <cellStyle name="Hipervínculo" xfId="734" builtinId="8" hidden="1"/>
    <cellStyle name="Hipervínculo" xfId="40611" builtinId="8" hidden="1"/>
    <cellStyle name="Hipervínculo" xfId="45461" builtinId="8" hidden="1"/>
    <cellStyle name="Hipervínculo" xfId="26165" builtinId="8" hidden="1"/>
    <cellStyle name="Hipervínculo" xfId="5285" builtinId="8" hidden="1"/>
    <cellStyle name="Hipervínculo" xfId="30573" builtinId="8" hidden="1"/>
    <cellStyle name="Hipervínculo" xfId="44653" builtinId="8" hidden="1"/>
    <cellStyle name="Hipervínculo" xfId="8432" builtinId="8" hidden="1"/>
    <cellStyle name="Hipervínculo" xfId="16661" builtinId="8" hidden="1"/>
    <cellStyle name="Hipervínculo" xfId="24000" builtinId="8" hidden="1"/>
    <cellStyle name="Hipervínculo" xfId="55019" builtinId="8" hidden="1"/>
    <cellStyle name="Hipervínculo" xfId="56292" builtinId="8" hidden="1"/>
    <cellStyle name="Hipervínculo" xfId="33559" builtinId="8" hidden="1"/>
    <cellStyle name="Hipervínculo" xfId="13659" builtinId="8" hidden="1"/>
    <cellStyle name="Hipervínculo" xfId="6485" builtinId="8" hidden="1"/>
    <cellStyle name="Hipervínculo" xfId="43105" builtinId="8" hidden="1"/>
    <cellStyle name="Hipervínculo" xfId="37540" builtinId="8" hidden="1"/>
    <cellStyle name="Hipervínculo" xfId="10753" builtinId="8" hidden="1"/>
    <cellStyle name="Hipervínculo" xfId="23254" builtinId="8" hidden="1"/>
    <cellStyle name="Hipervínculo" xfId="55198" builtinId="8" hidden="1"/>
    <cellStyle name="Hipervínculo" xfId="25554" builtinId="8" hidden="1"/>
    <cellStyle name="Hipervínculo" xfId="36144" builtinId="8" hidden="1"/>
    <cellStyle name="Hipervínculo" xfId="47130" builtinId="8" hidden="1"/>
    <cellStyle name="Hipervínculo" xfId="23686" builtinId="8" hidden="1"/>
    <cellStyle name="Hipervínculo" xfId="2928" builtinId="8" hidden="1"/>
    <cellStyle name="Hipervínculo" xfId="31749" builtinId="8" hidden="1"/>
    <cellStyle name="Hipervínculo" xfId="41603" builtinId="8" hidden="1"/>
    <cellStyle name="Hipervínculo" xfId="11697" builtinId="8" hidden="1"/>
    <cellStyle name="Hipervínculo" xfId="24424" builtinId="8" hidden="1"/>
    <cellStyle name="Hipervínculo" xfId="43873" builtinId="8" hidden="1"/>
    <cellStyle name="Hipervínculo" xfId="10381" builtinId="8" hidden="1"/>
    <cellStyle name="Hipervínculo" xfId="21079" builtinId="8" hidden="1"/>
    <cellStyle name="Hipervínculo" xfId="34528" builtinId="8" hidden="1"/>
    <cellStyle name="Hipervínculo" xfId="27999" builtinId="8" hidden="1"/>
    <cellStyle name="Hipervínculo" xfId="31763" builtinId="8" hidden="1"/>
    <cellStyle name="Hipervínculo" xfId="27325" builtinId="8" hidden="1"/>
    <cellStyle name="Hipervínculo" xfId="36603" builtinId="8" hidden="1"/>
    <cellStyle name="Hipervínculo" xfId="4449" builtinId="8" hidden="1"/>
    <cellStyle name="Hipervínculo" xfId="40897" builtinId="8" hidden="1"/>
    <cellStyle name="Hipervínculo" xfId="58044" builtinId="8" hidden="1"/>
    <cellStyle name="Hipervínculo" xfId="32197" builtinId="8" hidden="1"/>
    <cellStyle name="Hipervínculo" xfId="1284" builtinId="8" hidden="1"/>
    <cellStyle name="Hipervínculo" xfId="35351" builtinId="8" hidden="1"/>
    <cellStyle name="Hipervínculo" xfId="45833" builtinId="8" hidden="1"/>
    <cellStyle name="Hipervínculo" xfId="1944" builtinId="8" hidden="1"/>
    <cellStyle name="Hipervínculo" xfId="15375" builtinId="8" hidden="1"/>
    <cellStyle name="Hipervínculo" xfId="5907" builtinId="8" hidden="1"/>
    <cellStyle name="Hipervínculo" xfId="13034" builtinId="8" hidden="1"/>
    <cellStyle name="Hipervínculo" xfId="39054" builtinId="8" hidden="1"/>
    <cellStyle name="Hipervínculo" xfId="23988" builtinId="8" hidden="1"/>
    <cellStyle name="Hipervínculo" xfId="42549" builtinId="8" hidden="1"/>
    <cellStyle name="Hipervínculo" xfId="49541" builtinId="8" hidden="1"/>
    <cellStyle name="Hipervínculo" xfId="13547" builtinId="8" hidden="1"/>
    <cellStyle name="Hipervínculo" xfId="22783" builtinId="8" hidden="1"/>
    <cellStyle name="Hipervínculo" xfId="56030" builtinId="8" hidden="1"/>
    <cellStyle name="Hipervínculo" xfId="19107" builtinId="8" hidden="1"/>
    <cellStyle name="Hipervínculo" xfId="23361" builtinId="8" hidden="1"/>
    <cellStyle name="Hipervínculo" xfId="50501" builtinId="8" hidden="1"/>
    <cellStyle name="Hipervínculo" xfId="37512" builtinId="8" hidden="1"/>
    <cellStyle name="Hipervínculo" xfId="17048" builtinId="8" hidden="1"/>
    <cellStyle name="Hipervínculo" xfId="57327" builtinId="8" hidden="1"/>
    <cellStyle name="Hipervínculo" xfId="16657" builtinId="8" hidden="1"/>
    <cellStyle name="Hipervínculo" xfId="26123" builtinId="8" hidden="1"/>
    <cellStyle name="Hipervínculo" xfId="49323" builtinId="8" hidden="1"/>
    <cellStyle name="Hipervínculo" xfId="6301" builtinId="8" hidden="1"/>
    <cellStyle name="Hipervínculo" xfId="58470" builtinId="8" hidden="1"/>
    <cellStyle name="Hipervínculo" xfId="37627" builtinId="8" hidden="1"/>
    <cellStyle name="Hipervínculo" xfId="7601" builtinId="8" hidden="1"/>
    <cellStyle name="Hipervínculo" xfId="19699" builtinId="8" hidden="1"/>
    <cellStyle name="Hipervínculo" xfId="49423" builtinId="8" hidden="1"/>
    <cellStyle name="Hipervínculo" xfId="880" builtinId="8" hidden="1"/>
    <cellStyle name="Hipervínculo" xfId="2960" builtinId="8" hidden="1"/>
    <cellStyle name="Hipervínculo" xfId="29531" builtinId="8" hidden="1"/>
    <cellStyle name="Hipervínculo" xfId="15487" builtinId="8" hidden="1"/>
    <cellStyle name="Hipervínculo" xfId="57163" builtinId="8" hidden="1"/>
    <cellStyle name="Hipervínculo" xfId="13326" builtinId="8" hidden="1"/>
    <cellStyle name="Hipervínculo" xfId="36449" builtinId="8" hidden="1"/>
    <cellStyle name="Hipervínculo" xfId="41036" builtinId="8" hidden="1"/>
    <cellStyle name="Hipervínculo" xfId="9254" builtinId="8" hidden="1"/>
    <cellStyle name="Hipervínculo" xfId="52602" builtinId="8" hidden="1"/>
    <cellStyle name="Hipervínculo" xfId="51229" builtinId="8" hidden="1"/>
    <cellStyle name="Hipervínculo" xfId="15465" builtinId="8" hidden="1"/>
    <cellStyle name="Hipervínculo" xfId="21306" builtinId="8" hidden="1"/>
    <cellStyle name="Hipervínculo" xfId="26454" builtinId="8" hidden="1"/>
    <cellStyle name="Hipervínculo" xfId="25393" builtinId="8" hidden="1"/>
    <cellStyle name="Hipervínculo" xfId="21396" builtinId="8" hidden="1"/>
    <cellStyle name="Hipervínculo" xfId="12232" builtinId="8" hidden="1"/>
    <cellStyle name="Hipervínculo" xfId="56594" builtinId="8" hidden="1"/>
    <cellStyle name="Hipervínculo" xfId="1594" builtinId="8" hidden="1"/>
    <cellStyle name="Hipervínculo" xfId="38763" builtinId="8" hidden="1"/>
    <cellStyle name="Hipervínculo" xfId="57269" builtinId="8" hidden="1"/>
    <cellStyle name="Hipervínculo" xfId="16947" builtinId="8" hidden="1"/>
    <cellStyle name="Hipervínculo" xfId="50236" builtinId="8" hidden="1"/>
    <cellStyle name="Hipervínculo" xfId="2413" builtinId="8" hidden="1"/>
    <cellStyle name="Hipervínculo" xfId="44104" builtinId="8" hidden="1"/>
    <cellStyle name="Hipervínculo" xfId="26632" builtinId="8" hidden="1"/>
    <cellStyle name="Hipervínculo" xfId="26860" builtinId="8" hidden="1"/>
    <cellStyle name="Hipervínculo" xfId="21714" builtinId="8" hidden="1"/>
    <cellStyle name="Hipervínculo" xfId="48594" builtinId="8" hidden="1"/>
    <cellStyle name="Hipervínculo" xfId="5415" builtinId="8" hidden="1"/>
    <cellStyle name="Hipervínculo" xfId="20247" builtinId="8" hidden="1"/>
    <cellStyle name="Hipervínculo" xfId="25432" builtinId="8" hidden="1"/>
    <cellStyle name="Hipervínculo" xfId="1770" builtinId="8" hidden="1"/>
    <cellStyle name="Hipervínculo" xfId="29396" builtinId="8" hidden="1"/>
    <cellStyle name="Hipervínculo" xfId="57640" builtinId="8" hidden="1"/>
    <cellStyle name="Hipervínculo" xfId="40133" builtinId="8" hidden="1"/>
    <cellStyle name="Hipervínculo" xfId="424" builtinId="8" hidden="1"/>
    <cellStyle name="Hipervínculo" xfId="51699" builtinId="8" hidden="1"/>
    <cellStyle name="Hipervínculo" xfId="55933" builtinId="8" hidden="1"/>
    <cellStyle name="Hipervínculo" xfId="24498" builtinId="8" hidden="1"/>
    <cellStyle name="Hipervínculo" xfId="19560" builtinId="8" hidden="1"/>
    <cellStyle name="Hipervínculo" xfId="3130" builtinId="8" hidden="1"/>
    <cellStyle name="Hipervínculo" xfId="36367" builtinId="8" hidden="1"/>
    <cellStyle name="Hipervínculo" xfId="2125" builtinId="8" hidden="1"/>
    <cellStyle name="Hipervínculo" xfId="35174" builtinId="8" hidden="1"/>
    <cellStyle name="Hipervínculo" xfId="53304" builtinId="8" hidden="1"/>
    <cellStyle name="Hipervínculo" xfId="42335" builtinId="8" hidden="1"/>
    <cellStyle name="Hipervínculo" xfId="1846" builtinId="8" hidden="1"/>
    <cellStyle name="Hipervínculo" xfId="46558" builtinId="8" hidden="1"/>
    <cellStyle name="Hipervínculo" xfId="27461" builtinId="8" hidden="1"/>
    <cellStyle name="Hipervínculo" xfId="13990" builtinId="8" hidden="1"/>
    <cellStyle name="Hipervínculo" xfId="32076" builtinId="8" hidden="1"/>
    <cellStyle name="Hipervínculo" xfId="39187" builtinId="8" hidden="1"/>
    <cellStyle name="Hipervínculo" xfId="32582" builtinId="8" hidden="1"/>
    <cellStyle name="Hipervínculo" xfId="46816" builtinId="8" hidden="1"/>
    <cellStyle name="Hipervínculo" xfId="11902" builtinId="8" hidden="1"/>
    <cellStyle name="Hipervínculo" xfId="15419" builtinId="8" hidden="1"/>
    <cellStyle name="Hipervínculo" xfId="58239" builtinId="8" hidden="1"/>
    <cellStyle name="Hipervínculo" xfId="21896" builtinId="8" hidden="1"/>
    <cellStyle name="Hipervínculo" xfId="42999" builtinId="8" hidden="1"/>
    <cellStyle name="Hipervínculo" xfId="47863" builtinId="8" hidden="1"/>
    <cellStyle name="Hipervínculo" xfId="14065" builtinId="8" hidden="1"/>
    <cellStyle name="Hipervínculo" xfId="15195" builtinId="8" hidden="1"/>
    <cellStyle name="Hipervínculo" xfId="41270" builtinId="8" hidden="1"/>
    <cellStyle name="Hipervínculo" xfId="16719" builtinId="8" hidden="1"/>
    <cellStyle name="Hipervínculo" xfId="33117" builtinId="8" hidden="1"/>
    <cellStyle name="Hipervínculo" xfId="11716" builtinId="8" hidden="1"/>
    <cellStyle name="Hipervínculo" xfId="16455" builtinId="8" hidden="1"/>
    <cellStyle name="Hipervínculo" xfId="47843" builtinId="8" hidden="1"/>
    <cellStyle name="Hipervínculo" xfId="59317" builtinId="8" hidden="1"/>
    <cellStyle name="Hipervínculo" xfId="14465" builtinId="8" hidden="1"/>
    <cellStyle name="Hipervínculo" xfId="28510" builtinId="8" hidden="1"/>
    <cellStyle name="Hipervínculo" xfId="21494" builtinId="8" hidden="1"/>
    <cellStyle name="Hipervínculo" xfId="6015" builtinId="8" hidden="1"/>
    <cellStyle name="Hipervínculo" xfId="34134" builtinId="8" hidden="1"/>
    <cellStyle name="Hipervínculo" xfId="39219" builtinId="8" hidden="1"/>
    <cellStyle name="Hipervínculo" xfId="9509" builtinId="8" hidden="1"/>
    <cellStyle name="Hipervínculo" xfId="3686" builtinId="8" hidden="1"/>
    <cellStyle name="Hipervínculo" xfId="56442" builtinId="8" hidden="1"/>
    <cellStyle name="Hipervínculo" xfId="47799" builtinId="8" hidden="1"/>
    <cellStyle name="Hipervínculo" xfId="22975" builtinId="8" hidden="1"/>
    <cellStyle name="Hipervínculo" xfId="51885" builtinId="8" hidden="1"/>
    <cellStyle name="Hipervínculo" xfId="4706" builtinId="8" hidden="1"/>
    <cellStyle name="Hipervínculo" xfId="16697" builtinId="8" hidden="1"/>
    <cellStyle name="Hipervínculo" xfId="50240" builtinId="8" hidden="1"/>
    <cellStyle name="Hipervínculo" xfId="42847" builtinId="8" hidden="1"/>
    <cellStyle name="Hipervínculo" xfId="2652" builtinId="8" hidden="1"/>
    <cellStyle name="Hipervínculo" xfId="33215" builtinId="8" hidden="1"/>
    <cellStyle name="Hipervínculo" xfId="58318" builtinId="8" hidden="1"/>
    <cellStyle name="Hipervínculo" xfId="12017" builtinId="8" hidden="1"/>
    <cellStyle name="Hipervínculo" xfId="13769" builtinId="8" hidden="1"/>
    <cellStyle name="Hipervínculo" xfId="2793" builtinId="8" hidden="1"/>
    <cellStyle name="Hipervínculo" xfId="48037" builtinId="8" hidden="1"/>
    <cellStyle name="Hipervínculo" xfId="8473" builtinId="8" hidden="1"/>
    <cellStyle name="Hipervínculo" xfId="46812" builtinId="8" hidden="1"/>
    <cellStyle name="Hipervínculo" xfId="45061" builtinId="8" hidden="1"/>
    <cellStyle name="Hipervínculo" xfId="23399" builtinId="8" hidden="1"/>
    <cellStyle name="Hipervínculo" xfId="50334" builtinId="8" hidden="1"/>
    <cellStyle name="Hipervínculo" xfId="14623" builtinId="8" hidden="1"/>
    <cellStyle name="Hipervínculo" xfId="13999" builtinId="8" hidden="1"/>
    <cellStyle name="Hipervínculo" xfId="27032" builtinId="8" hidden="1"/>
    <cellStyle name="Hipervínculo" xfId="19059" builtinId="8" hidden="1"/>
    <cellStyle name="Hipervínculo" xfId="55387" builtinId="8" hidden="1"/>
    <cellStyle name="Hipervínculo" xfId="2866" builtinId="8" hidden="1"/>
    <cellStyle name="Hipervínculo" xfId="30607" builtinId="8" hidden="1"/>
    <cellStyle name="Hipervínculo" xfId="47222" builtinId="8" hidden="1"/>
    <cellStyle name="Hipervínculo" xfId="58468" builtinId="8" hidden="1"/>
    <cellStyle name="Hipervínculo" xfId="4836" builtinId="8" hidden="1"/>
    <cellStyle name="Hipervínculo" xfId="19103" builtinId="8" hidden="1"/>
    <cellStyle name="Hipervínculo" xfId="32405" builtinId="8" hidden="1"/>
    <cellStyle name="Hipervínculo" xfId="45455" builtinId="8" hidden="1"/>
    <cellStyle name="Hipervínculo" xfId="15365" builtinId="8" hidden="1"/>
    <cellStyle name="Hipervínculo" xfId="11790" builtinId="8" hidden="1"/>
    <cellStyle name="Hipervínculo" xfId="47833" builtinId="8" hidden="1"/>
    <cellStyle name="Hipervínculo" xfId="56955" builtinId="8" hidden="1"/>
    <cellStyle name="Hipervínculo" xfId="16723" builtinId="8" hidden="1"/>
    <cellStyle name="Hipervínculo" xfId="10607" builtinId="8" hidden="1"/>
    <cellStyle name="Hipervínculo" xfId="57255" builtinId="8" hidden="1"/>
    <cellStyle name="Hipervínculo" xfId="56626" builtinId="8" hidden="1"/>
    <cellStyle name="Hipervínculo" xfId="28222" builtinId="8" hidden="1"/>
    <cellStyle name="Hipervínculo" xfId="11608" builtinId="8" hidden="1"/>
    <cellStyle name="Hipervínculo" xfId="28506" builtinId="8" hidden="1"/>
    <cellStyle name="Hipervínculo" xfId="39567" builtinId="8" hidden="1"/>
    <cellStyle name="Hipervínculo" xfId="58104" builtinId="8" hidden="1"/>
    <cellStyle name="Hipervínculo" xfId="6998" builtinId="8" hidden="1"/>
    <cellStyle name="Hipervínculo" xfId="17006" builtinId="8" hidden="1"/>
    <cellStyle name="Hipervínculo" xfId="33623" builtinId="8" hidden="1"/>
    <cellStyle name="Hipervínculo" xfId="37386" builtinId="8" hidden="1"/>
    <cellStyle name="Hipervínculo" xfId="1292" builtinId="8" hidden="1"/>
    <cellStyle name="Hipervínculo" xfId="5501" builtinId="8" hidden="1"/>
    <cellStyle name="Hipervínculo" xfId="23800" builtinId="8" hidden="1"/>
    <cellStyle name="Hipervínculo" xfId="58094" builtinId="8" hidden="1"/>
    <cellStyle name="Hipervínculo" xfId="20984" builtinId="8" hidden="1"/>
    <cellStyle name="Hipervínculo" xfId="3120" builtinId="8" hidden="1"/>
    <cellStyle name="Hipervínculo" xfId="30837" builtinId="8" hidden="1"/>
    <cellStyle name="Hipervínculo" xfId="49835" builtinId="8" hidden="1"/>
    <cellStyle name="Hipervínculo" xfId="30322" builtinId="8" hidden="1"/>
    <cellStyle name="Hipervínculo" xfId="11486" builtinId="8" hidden="1"/>
    <cellStyle name="Hipervínculo" xfId="22729" builtinId="8" hidden="1"/>
    <cellStyle name="Hipervínculo" xfId="27407" builtinId="8" hidden="1"/>
    <cellStyle name="Hipervínculo" xfId="2077" builtinId="8" hidden="1"/>
    <cellStyle name="Hipervínculo" xfId="15301" builtinId="8" hidden="1"/>
    <cellStyle name="Hipervínculo" xfId="9819" builtinId="8" hidden="1"/>
    <cellStyle name="Hipervínculo" xfId="24440" builtinId="8" hidden="1"/>
    <cellStyle name="Hipervínculo" xfId="58243" builtinId="8" hidden="1"/>
    <cellStyle name="Hipervínculo" xfId="24676" builtinId="8" hidden="1"/>
    <cellStyle name="Hipervínculo" xfId="41504" builtinId="8" hidden="1"/>
    <cellStyle name="Hipervínculo" xfId="47797" builtinId="8" hidden="1"/>
    <cellStyle name="Hipervínculo" xfId="9186" builtinId="8" hidden="1"/>
    <cellStyle name="Hipervínculo" xfId="13603" builtinId="8" hidden="1"/>
    <cellStyle name="Hipervínculo" xfId="28461" builtinId="8" hidden="1"/>
    <cellStyle name="Hipervínculo" xfId="53214" builtinId="8" hidden="1"/>
    <cellStyle name="Hipervínculo" xfId="14718" builtinId="8" hidden="1"/>
    <cellStyle name="Hipervínculo" xfId="34839" builtinId="8" hidden="1"/>
    <cellStyle name="Hipervínculo" xfId="13952" builtinId="8" hidden="1"/>
    <cellStyle name="Hipervínculo" xfId="20562" builtinId="8" hidden="1"/>
    <cellStyle name="Hipervínculo" xfId="57570" builtinId="8" hidden="1"/>
    <cellStyle name="Hipervínculo" xfId="48188" builtinId="8" hidden="1"/>
    <cellStyle name="Hipervínculo" xfId="25328" builtinId="8" hidden="1"/>
    <cellStyle name="Hipervínculo" xfId="296" builtinId="8" hidden="1"/>
    <cellStyle name="Hipervínculo" xfId="43974" builtinId="8" hidden="1"/>
    <cellStyle name="Hipervínculo" xfId="36729" builtinId="8" hidden="1"/>
    <cellStyle name="Hipervínculo" xfId="55554" builtinId="8" hidden="1"/>
    <cellStyle name="Hipervínculo" xfId="32837" builtinId="8" hidden="1"/>
    <cellStyle name="Hipervínculo" xfId="24977" builtinId="8" hidden="1"/>
    <cellStyle name="Hipervínculo" xfId="50783" builtinId="8" hidden="1"/>
    <cellStyle name="Hipervínculo" xfId="25940" builtinId="8" hidden="1"/>
    <cellStyle name="Hipervínculo" xfId="53216" builtinId="8" hidden="1"/>
    <cellStyle name="Hipervínculo" xfId="38739" builtinId="8" hidden="1"/>
    <cellStyle name="Hipervínculo" xfId="57614" builtinId="8" hidden="1"/>
    <cellStyle name="Hipervínculo" xfId="37318" builtinId="8" hidden="1"/>
    <cellStyle name="Hipervínculo" xfId="21904" builtinId="8" hidden="1"/>
    <cellStyle name="Hipervínculo" xfId="45778" builtinId="8" hidden="1"/>
    <cellStyle name="Hipervínculo" xfId="33501" builtinId="8" hidden="1"/>
    <cellStyle name="Hipervínculo" xfId="19286" builtinId="8" hidden="1"/>
    <cellStyle name="Hipervínculo" xfId="22306" builtinId="8" hidden="1"/>
    <cellStyle name="Hipervínculo" xfId="1336" builtinId="8" hidden="1"/>
    <cellStyle name="Hipervínculo" xfId="23586" builtinId="8" hidden="1"/>
    <cellStyle name="Hipervínculo" xfId="28646" builtinId="8" hidden="1"/>
    <cellStyle name="Hipervínculo" xfId="30708" builtinId="8" hidden="1"/>
    <cellStyle name="Hipervínculo" xfId="42172" builtinId="8" hidden="1"/>
    <cellStyle name="Hipervínculo" xfId="26024" builtinId="8" hidden="1"/>
    <cellStyle name="Hipervínculo" xfId="15379" builtinId="8" hidden="1"/>
    <cellStyle name="Hipervínculo" xfId="25464" builtinId="8" hidden="1"/>
    <cellStyle name="Hipervínculo" xfId="30515" builtinId="8" hidden="1"/>
    <cellStyle name="Hipervínculo" xfId="35576" builtinId="8" hidden="1"/>
    <cellStyle name="Hipervínculo" xfId="59407" builtinId="8" hidden="1"/>
    <cellStyle name="Hipervínculo" xfId="29034" builtinId="8" hidden="1"/>
    <cellStyle name="Hipervínculo" xfId="28370" builtinId="8" hidden="1"/>
    <cellStyle name="Hipervínculo" xfId="8453" builtinId="8" hidden="1"/>
    <cellStyle name="Hipervínculo" xfId="15450" builtinId="8" hidden="1"/>
    <cellStyle name="Hipervínculo" xfId="37442" builtinId="8" hidden="1"/>
    <cellStyle name="Hipervínculo" xfId="37538" builtinId="8" hidden="1"/>
    <cellStyle name="Hipervínculo" xfId="52924" builtinId="8" hidden="1"/>
    <cellStyle name="Hipervínculo" xfId="28314" builtinId="8" hidden="1"/>
    <cellStyle name="Hipervínculo" xfId="41653" builtinId="8" hidden="1"/>
    <cellStyle name="Hipervínculo" xfId="5249" builtinId="8" hidden="1"/>
    <cellStyle name="Hipervínculo" xfId="22639" builtinId="8" hidden="1"/>
    <cellStyle name="Hipervínculo" xfId="51569" builtinId="8" hidden="1"/>
    <cellStyle name="Hipervínculo" xfId="49429" builtinId="8" hidden="1"/>
    <cellStyle name="Hipervínculo" xfId="6842" builtinId="8" hidden="1"/>
    <cellStyle name="Hipervínculo" xfId="4106" builtinId="8" hidden="1"/>
    <cellStyle name="Hipervínculo" xfId="49385" builtinId="8" hidden="1"/>
    <cellStyle name="Hipervínculo" xfId="13629" builtinId="8" hidden="1"/>
    <cellStyle name="Hipervínculo" xfId="18454" builtinId="8" hidden="1"/>
    <cellStyle name="Hipervínculo" xfId="51300" builtinId="8" hidden="1"/>
    <cellStyle name="Hipervínculo" xfId="56358" builtinId="8" hidden="1"/>
    <cellStyle name="Hipervínculo" xfId="39325" builtinId="8" hidden="1"/>
    <cellStyle name="Hipervínculo" xfId="14459" builtinId="8" hidden="1"/>
    <cellStyle name="Hipervínculo" xfId="51661" builtinId="8" hidden="1"/>
    <cellStyle name="Hipervínculo" xfId="12706" builtinId="8" hidden="1"/>
    <cellStyle name="Hipervínculo" xfId="36493" builtinId="8" hidden="1"/>
    <cellStyle name="Hipervínculo" xfId="58950" builtinId="8" hidden="1"/>
    <cellStyle name="Hipervínculo" xfId="56552" builtinId="8" hidden="1"/>
    <cellStyle name="Hipervínculo" xfId="32526" builtinId="8" hidden="1"/>
    <cellStyle name="Hipervínculo" xfId="7533" builtinId="8" hidden="1"/>
    <cellStyle name="Hipervínculo" xfId="11876" builtinId="8" hidden="1"/>
    <cellStyle name="Hipervínculo" xfId="54102" builtinId="8" hidden="1"/>
    <cellStyle name="Hipervínculo" xfId="31277" builtinId="8" hidden="1"/>
    <cellStyle name="Hipervínculo" xfId="53844" builtinId="8" hidden="1"/>
    <cellStyle name="Hipervínculo" xfId="49751" builtinId="8" hidden="1"/>
    <cellStyle name="Hipervínculo" xfId="25723" builtinId="8" hidden="1"/>
    <cellStyle name="Hipervínculo" xfId="11468" builtinId="8" hidden="1"/>
    <cellStyle name="Hipervínculo" xfId="38422" builtinId="8" hidden="1"/>
    <cellStyle name="Hipervínculo" xfId="22084" builtinId="8" hidden="1"/>
    <cellStyle name="Hipervínculo" xfId="50330" builtinId="8" hidden="1"/>
    <cellStyle name="Hipervínculo" xfId="40375" builtinId="8" hidden="1"/>
    <cellStyle name="Hipervínculo" xfId="42955" builtinId="8" hidden="1"/>
    <cellStyle name="Hipervínculo" xfId="18925" builtinId="8" hidden="1"/>
    <cellStyle name="Hipervínculo" xfId="4987" builtinId="8" hidden="1"/>
    <cellStyle name="Hipervínculo" xfId="28210" builtinId="8" hidden="1"/>
    <cellStyle name="Hipervínculo" xfId="40075" builtinId="8" hidden="1"/>
    <cellStyle name="Hipervínculo" xfId="18216" builtinId="8" hidden="1"/>
    <cellStyle name="Hipervínculo" xfId="52966" builtinId="8" hidden="1"/>
    <cellStyle name="Hipervínculo" xfId="52003" builtinId="8" hidden="1"/>
    <cellStyle name="Hipervínculo" xfId="54242" builtinId="8" hidden="1"/>
    <cellStyle name="Hipervínculo" xfId="11854" builtinId="8" hidden="1"/>
    <cellStyle name="Hipervínculo" xfId="27429" builtinId="8" hidden="1"/>
    <cellStyle name="Hipervínculo" xfId="39906" builtinId="8" hidden="1"/>
    <cellStyle name="Hipervínculo" xfId="35488" builtinId="8" hidden="1"/>
    <cellStyle name="Hipervínculo" xfId="29766" builtinId="8" hidden="1"/>
    <cellStyle name="Hipervínculo" xfId="29352" builtinId="8" hidden="1"/>
    <cellStyle name="Hipervínculo" xfId="5325" builtinId="8" hidden="1"/>
    <cellStyle name="Hipervínculo" xfId="18585" builtinId="8" hidden="1"/>
    <cellStyle name="Hipervínculo" xfId="21796" builtinId="8" hidden="1"/>
    <cellStyle name="Hipervínculo" xfId="46705" builtinId="8" hidden="1"/>
    <cellStyle name="Hipervínculo" xfId="50011" builtinId="8" hidden="1"/>
    <cellStyle name="Hipervínculo" xfId="53798" builtinId="8" hidden="1"/>
    <cellStyle name="Hipervínculo" xfId="22554" builtinId="8" hidden="1"/>
    <cellStyle name="Hipervínculo" xfId="1792" builtinId="8" hidden="1"/>
    <cellStyle name="Hipervínculo" xfId="12258" builtinId="8" hidden="1"/>
    <cellStyle name="Hipervínculo" xfId="25928" builtinId="8" hidden="1"/>
    <cellStyle name="Hipervínculo" xfId="15693" builtinId="8" hidden="1"/>
    <cellStyle name="Hipervínculo" xfId="36567" builtinId="8" hidden="1"/>
    <cellStyle name="Hipervínculo" xfId="52743" builtinId="8" hidden="1"/>
    <cellStyle name="Hipervínculo" xfId="53092" builtinId="8" hidden="1"/>
    <cellStyle name="Hipervínculo" xfId="40225" builtinId="8" hidden="1"/>
    <cellStyle name="Hipervínculo" xfId="37262" builtinId="8" hidden="1"/>
    <cellStyle name="Hipervínculo" xfId="24014" builtinId="8" hidden="1"/>
    <cellStyle name="Hipervínculo" xfId="8952" builtinId="8" hidden="1"/>
    <cellStyle name="Hipervínculo" xfId="5616" builtinId="8" hidden="1"/>
    <cellStyle name="Hipervínculo" xfId="3334" builtinId="8" hidden="1"/>
    <cellStyle name="Hipervínculo" xfId="20103" builtinId="8" hidden="1"/>
    <cellStyle name="Hipervínculo" xfId="59305" builtinId="8" hidden="1"/>
    <cellStyle name="Hipervínculo" xfId="9050" builtinId="8" hidden="1"/>
    <cellStyle name="Hipervínculo" xfId="41430" builtinId="8" hidden="1"/>
    <cellStyle name="Hipervínculo" xfId="12508" builtinId="8" hidden="1"/>
    <cellStyle name="Hipervínculo" xfId="40631" builtinId="8" hidden="1"/>
    <cellStyle name="Hipervínculo" xfId="54482" builtinId="8" hidden="1"/>
    <cellStyle name="Hipervínculo" xfId="59230" builtinId="8" hidden="1"/>
    <cellStyle name="Hipervínculo" xfId="45191" builtinId="8" hidden="1"/>
    <cellStyle name="Hipervínculo" xfId="37932" builtinId="8" hidden="1"/>
    <cellStyle name="Hipervínculo" xfId="48517" builtinId="8" hidden="1"/>
    <cellStyle name="Hipervínculo" xfId="44032" builtinId="8" hidden="1"/>
    <cellStyle name="Hipervínculo" xfId="22298" builtinId="8" hidden="1"/>
    <cellStyle name="Hipervínculo" xfId="4806" builtinId="8" hidden="1"/>
    <cellStyle name="Hipervínculo" xfId="6816" builtinId="8" hidden="1"/>
    <cellStyle name="Hipervínculo" xfId="54987" builtinId="8" hidden="1"/>
    <cellStyle name="Hipervínculo" xfId="5413" builtinId="8" hidden="1"/>
    <cellStyle name="Hipervínculo" xfId="51191" builtinId="8" hidden="1"/>
    <cellStyle name="Hipervínculo" xfId="37101" builtinId="8" hidden="1"/>
    <cellStyle name="Hipervínculo" xfId="15371" builtinId="8" hidden="1"/>
    <cellStyle name="Hipervínculo" xfId="1124" builtinId="8" hidden="1"/>
    <cellStyle name="Hipervínculo" xfId="13615" builtinId="8" hidden="1"/>
    <cellStyle name="Hipervínculo" xfId="35584" builtinId="8" hidden="1"/>
    <cellStyle name="Hipervínculo" xfId="59020" builtinId="8" hidden="1"/>
    <cellStyle name="Hipervínculo" xfId="26436" builtinId="8" hidden="1"/>
    <cellStyle name="Hipervínculo" xfId="5335" builtinId="8" hidden="1"/>
    <cellStyle name="Hipervínculo" xfId="8445" builtinId="8" hidden="1"/>
    <cellStyle name="Hipervínculo" xfId="15962" builtinId="8" hidden="1"/>
    <cellStyle name="Hipervínculo" xfId="20418" builtinId="8" hidden="1"/>
    <cellStyle name="Hipervínculo" xfId="34555" builtinId="8" hidden="1"/>
    <cellStyle name="Hipervínculo" xfId="12120" builtinId="8" hidden="1"/>
    <cellStyle name="Hipervínculo" xfId="50490" builtinId="8" hidden="1"/>
    <cellStyle name="Hipervínculo" xfId="23246" builtinId="8" hidden="1"/>
    <cellStyle name="Hipervínculo" xfId="30266" builtinId="8" hidden="1"/>
    <cellStyle name="Hipervínculo" xfId="8441" builtinId="8" hidden="1"/>
    <cellStyle name="Hipervínculo" xfId="27215" builtinId="8" hidden="1"/>
    <cellStyle name="Hipervínculo" xfId="49437" builtinId="8" hidden="1"/>
    <cellStyle name="Hipervínculo" xfId="46134" builtinId="8" hidden="1"/>
    <cellStyle name="Hipervínculo" xfId="48620" builtinId="8" hidden="1"/>
    <cellStyle name="Hipervínculo" xfId="16319" builtinId="8" hidden="1"/>
    <cellStyle name="Hipervínculo" xfId="5899" builtinId="8" hidden="1"/>
    <cellStyle name="Hipervínculo" xfId="3788" builtinId="8" hidden="1"/>
    <cellStyle name="Hipervínculo" xfId="40209" builtinId="8" hidden="1"/>
    <cellStyle name="Hipervínculo" xfId="56366" builtinId="8" hidden="1"/>
    <cellStyle name="Hipervínculo" xfId="36984" builtinId="8" hidden="1"/>
    <cellStyle name="Hipervínculo" xfId="35240" builtinId="8" hidden="1"/>
    <cellStyle name="Hipervínculo" xfId="20886" builtinId="8" hidden="1"/>
    <cellStyle name="Hipervínculo" xfId="12698" builtinId="8" hidden="1"/>
    <cellStyle name="Hipervínculo" xfId="16789" builtinId="8" hidden="1"/>
    <cellStyle name="Hipervínculo" xfId="40819" builtinId="8" hidden="1"/>
    <cellStyle name="Hipervínculo" xfId="56560" builtinId="8" hidden="1"/>
    <cellStyle name="Hipervínculo" xfId="32534" builtinId="8" hidden="1"/>
    <cellStyle name="Hipervínculo" xfId="28439" builtinId="8" hidden="1"/>
    <cellStyle name="Hipervínculo" xfId="4461" builtinId="8" hidden="1"/>
    <cellStyle name="Hipervínculo" xfId="19499" builtinId="8" hidden="1"/>
    <cellStyle name="Hipervínculo" xfId="23588" builtinId="8" hidden="1"/>
    <cellStyle name="Hipervínculo" xfId="47616" builtinId="8" hidden="1"/>
    <cellStyle name="Hipervínculo" xfId="32335" builtinId="8" hidden="1"/>
    <cellStyle name="Hipervínculo" xfId="58494" builtinId="8" hidden="1"/>
    <cellStyle name="Hipervínculo" xfId="35256" builtinId="8" hidden="1"/>
    <cellStyle name="Hipervínculo" xfId="28132" builtinId="8" hidden="1"/>
    <cellStyle name="Hipervínculo" xfId="33471" builtinId="8" hidden="1"/>
    <cellStyle name="Hipervínculo" xfId="37300" builtinId="8" hidden="1"/>
    <cellStyle name="Hipervínculo" xfId="7120" builtinId="8" hidden="1"/>
    <cellStyle name="Hipervínculo" xfId="42963" builtinId="8" hidden="1"/>
    <cellStyle name="Hipervínculo" xfId="25041" builtinId="8" hidden="1"/>
    <cellStyle name="Hipervínculo" xfId="14841" builtinId="8" hidden="1"/>
    <cellStyle name="Hipervínculo" xfId="6958" builtinId="8" hidden="1"/>
    <cellStyle name="Hipervínculo" xfId="43015" builtinId="8" hidden="1"/>
    <cellStyle name="Hipervínculo" xfId="37186" builtinId="8" hidden="1"/>
    <cellStyle name="Hipervínculo" xfId="58664" builtinId="8" hidden="1"/>
    <cellStyle name="Hipervínculo" xfId="36160" builtinId="8" hidden="1"/>
    <cellStyle name="Hipervínculo" xfId="41724" builtinId="8" hidden="1"/>
    <cellStyle name="Hipervínculo" xfId="8043" builtinId="8" hidden="1"/>
    <cellStyle name="Hipervínculo" xfId="13884" builtinId="8" hidden="1"/>
    <cellStyle name="Hipervínculo" xfId="39898" builtinId="8" hidden="1"/>
    <cellStyle name="Hipervínculo" xfId="22098" builtinId="8" hidden="1"/>
    <cellStyle name="Hipervínculo" xfId="51871" builtinId="8" hidden="1"/>
    <cellStyle name="Hipervínculo" xfId="29360" builtinId="8" hidden="1"/>
    <cellStyle name="Hipervínculo" xfId="20470" builtinId="8" hidden="1"/>
    <cellStyle name="Hipervínculo" xfId="588" builtinId="8" hidden="1"/>
    <cellStyle name="Hipervínculo" xfId="20813" builtinId="8" hidden="1"/>
    <cellStyle name="Hipervínculo" xfId="46696" builtinId="8" hidden="1"/>
    <cellStyle name="Hipervínculo" xfId="50789" builtinId="8" hidden="1"/>
    <cellStyle name="Hipervínculo" xfId="44945" builtinId="8" hidden="1"/>
    <cellStyle name="Hipervínculo" xfId="26424" builtinId="8" hidden="1"/>
    <cellStyle name="Hipervínculo" xfId="32377" builtinId="8" hidden="1"/>
    <cellStyle name="Hipervínculo" xfId="7010" builtinId="8" hidden="1"/>
    <cellStyle name="Hipervínculo" xfId="27740" builtinId="8" hidden="1"/>
    <cellStyle name="Hipervínculo" xfId="53498" builtinId="8" hidden="1"/>
    <cellStyle name="Hipervínculo" xfId="14183" builtinId="8" hidden="1"/>
    <cellStyle name="Hipervínculo" xfId="30655" builtinId="8" hidden="1"/>
    <cellStyle name="Hipervínculo" xfId="35516" builtinId="8" hidden="1"/>
    <cellStyle name="Hipervínculo" xfId="30694" builtinId="8" hidden="1"/>
    <cellStyle name="Hipervínculo" xfId="10581" builtinId="8" hidden="1"/>
    <cellStyle name="Hipervínculo" xfId="36980" builtinId="8" hidden="1"/>
    <cellStyle name="Hipervínculo" xfId="59124" builtinId="8" hidden="1"/>
    <cellStyle name="Hipervínculo" xfId="52818" builtinId="8" hidden="1"/>
    <cellStyle name="Hipervínculo" xfId="15695" builtinId="8" hidden="1"/>
    <cellStyle name="Hipervínculo" xfId="15215" builtinId="8" hidden="1"/>
    <cellStyle name="Hipervínculo" xfId="44387" builtinId="8" hidden="1"/>
    <cellStyle name="Hipervínculo" xfId="19867" builtinId="8" hidden="1"/>
    <cellStyle name="Hipervínculo" xfId="42379" builtinId="8" hidden="1"/>
    <cellStyle name="Hipervínculo" xfId="50951" builtinId="8" hidden="1"/>
    <cellStyle name="Hipervínculo" xfId="45889" builtinId="8" hidden="1"/>
    <cellStyle name="Hipervínculo" xfId="24158" builtinId="8" hidden="1"/>
    <cellStyle name="Hipervínculo" xfId="3526" builtinId="8" hidden="1"/>
    <cellStyle name="Hipervínculo" xfId="12872" builtinId="8" hidden="1"/>
    <cellStyle name="Hipervínculo" xfId="26794" builtinId="8" hidden="1"/>
    <cellStyle name="Hipervínculo" xfId="48526" builtinId="8" hidden="1"/>
    <cellStyle name="Hipervínculo" xfId="16841" builtinId="8" hidden="1"/>
    <cellStyle name="Hipervínculo" xfId="20333" builtinId="8" hidden="1"/>
    <cellStyle name="Hipervínculo" xfId="1033" builtinId="8" hidden="1"/>
    <cellStyle name="Hipervínculo" xfId="1118" builtinId="8" hidden="1"/>
    <cellStyle name="Hipervínculo" xfId="29667" builtinId="8" hidden="1"/>
    <cellStyle name="Hipervínculo" xfId="57191" builtinId="8" hidden="1"/>
    <cellStyle name="Hipervínculo" xfId="55453" builtinId="8" hidden="1"/>
    <cellStyle name="Hipervínculo" xfId="52295" builtinId="8" hidden="1"/>
    <cellStyle name="Hipervínculo" xfId="40457" builtinId="8" hidden="1"/>
    <cellStyle name="Hipervínculo" xfId="32393" builtinId="8" hidden="1"/>
    <cellStyle name="Hipervínculo" xfId="22378" builtinId="8" hidden="1"/>
    <cellStyle name="Hipervínculo" xfId="25133" builtinId="8" hidden="1"/>
    <cellStyle name="Hipervínculo" xfId="48733" builtinId="8" hidden="1"/>
    <cellStyle name="Hipervínculo" xfId="50665" builtinId="8" hidden="1"/>
    <cellStyle name="Hipervínculo" xfId="9048" builtinId="8" hidden="1"/>
    <cellStyle name="Hipervínculo" xfId="12447" builtinId="8" hidden="1"/>
    <cellStyle name="Hipervínculo" xfId="58790" builtinId="8" hidden="1"/>
    <cellStyle name="Hipervínculo" xfId="8099" builtinId="8" hidden="1"/>
    <cellStyle name="Hipervínculo" xfId="18043" builtinId="8" hidden="1"/>
    <cellStyle name="Hipervínculo" xfId="56202" builtinId="8" hidden="1"/>
    <cellStyle name="Hipervínculo" xfId="48849" builtinId="8" hidden="1"/>
    <cellStyle name="Hipervínculo" xfId="23238" builtinId="8" hidden="1"/>
    <cellStyle name="Hipervínculo" xfId="20727" builtinId="8" hidden="1"/>
    <cellStyle name="Hipervínculo" xfId="2704" builtinId="8" hidden="1"/>
    <cellStyle name="Hipervínculo" xfId="27207" builtinId="8" hidden="1"/>
    <cellStyle name="Hipervínculo" xfId="31301" builtinId="8" hidden="1"/>
    <cellStyle name="Hipervínculo" xfId="57878" builtinId="8" hidden="1"/>
    <cellStyle name="Hipervínculo" xfId="17309" builtinId="8" hidden="1"/>
    <cellStyle name="Hipervínculo" xfId="16311" builtinId="8" hidden="1"/>
    <cellStyle name="Hipervínculo" xfId="13927" builtinId="8" hidden="1"/>
    <cellStyle name="Hipervínculo" xfId="9983" builtinId="8" hidden="1"/>
    <cellStyle name="Hipervínculo" xfId="57101" builtinId="8" hidden="1"/>
    <cellStyle name="Hipervínculo" xfId="55544" builtinId="8" hidden="1"/>
    <cellStyle name="Hipervínculo" xfId="58207" builtinId="8" hidden="1"/>
    <cellStyle name="Hipervínculo" xfId="23272" builtinId="8" hidden="1"/>
    <cellStyle name="Hipervínculo" xfId="30343" builtinId="8" hidden="1"/>
    <cellStyle name="Hipervínculo" xfId="26260" builtinId="8" hidden="1"/>
    <cellStyle name="Hipervínculo" xfId="16781" builtinId="8" hidden="1"/>
    <cellStyle name="Hipervínculo" xfId="40811" builtinId="8" hidden="1"/>
    <cellStyle name="Hipervínculo" xfId="44903" builtinId="8" hidden="1"/>
    <cellStyle name="Hipervínculo" xfId="52476" builtinId="8" hidden="1"/>
    <cellStyle name="Hipervínculo" xfId="2920" builtinId="8" hidden="1"/>
    <cellStyle name="Hipervínculo" xfId="9807" builtinId="8" hidden="1"/>
    <cellStyle name="Hipervínculo" xfId="131" builtinId="8" hidden="1"/>
    <cellStyle name="Hipervínculo" xfId="36737" builtinId="8" hidden="1"/>
    <cellStyle name="Hipervínculo" xfId="47608" builtinId="8" hidden="1"/>
    <cellStyle name="Hipervínculo" xfId="7850" builtinId="8" hidden="1"/>
    <cellStyle name="Hipervínculo" xfId="45676" builtinId="8" hidden="1"/>
    <cellStyle name="Hipervínculo" xfId="21648" builtinId="8" hidden="1"/>
    <cellStyle name="Hipervínculo" xfId="54592" builtinId="8" hidden="1"/>
    <cellStyle name="Hipervínculo" xfId="5100" builtinId="8" hidden="1"/>
    <cellStyle name="Hipervínculo" xfId="30383" builtinId="8" hidden="1"/>
    <cellStyle name="Hipervínculo" xfId="52930" builtinId="8" hidden="1"/>
    <cellStyle name="Hipervínculo" xfId="36938" builtinId="8" hidden="1"/>
    <cellStyle name="Hipervínculo" xfId="38873" builtinId="8" hidden="1"/>
    <cellStyle name="Hipervínculo" xfId="14849" builtinId="8" hidden="1"/>
    <cellStyle name="Hipervínculo" xfId="450" builtinId="8" hidden="1"/>
    <cellStyle name="Hipervínculo" xfId="29100" builtinId="8" hidden="1"/>
    <cellStyle name="Hipervínculo" xfId="37179" builtinId="8" hidden="1"/>
    <cellStyle name="Hipervínculo" xfId="9024" builtinId="8" hidden="1"/>
    <cellStyle name="Hipervínculo" xfId="43783" builtinId="8" hidden="1"/>
    <cellStyle name="Hipervínculo" xfId="51529" builtinId="8" hidden="1"/>
    <cellStyle name="Hipervínculo" xfId="8051" builtinId="8" hidden="1"/>
    <cellStyle name="Hipervínculo" xfId="1674" builtinId="8" hidden="1"/>
    <cellStyle name="Hipervínculo" xfId="18957" builtinId="8" hidden="1"/>
    <cellStyle name="Hipervínculo" xfId="43982" builtinId="8" hidden="1"/>
    <cellStyle name="Hipervínculo" xfId="51863" builtinId="8" hidden="1"/>
    <cellStyle name="Hipervínculo" xfId="46803" builtinId="8" hidden="1"/>
    <cellStyle name="Hipervínculo" xfId="17584" builtinId="8" hidden="1"/>
    <cellStyle name="Hipervínculo" xfId="592" builtinId="8" hidden="1"/>
    <cellStyle name="Hipervínculo" xfId="10333" builtinId="8" hidden="1"/>
    <cellStyle name="Hipervínculo" xfId="21404" builtinId="8" hidden="1"/>
    <cellStyle name="Hipervínculo" xfId="7173" builtinId="8" hidden="1"/>
    <cellStyle name="Hipervínculo" xfId="14039" builtinId="8" hidden="1"/>
    <cellStyle name="Hipervínculo" xfId="10303" builtinId="8" hidden="1"/>
    <cellStyle name="Hipervínculo" xfId="18144" builtinId="8" hidden="1"/>
    <cellStyle name="Hipervínculo" xfId="6021" builtinId="8" hidden="1"/>
    <cellStyle name="Hipervínculo" xfId="11081" builtinId="8" hidden="1"/>
    <cellStyle name="Hipervínculo" xfId="32811" builtinId="8" hidden="1"/>
    <cellStyle name="Hipervínculo" xfId="57357" builtinId="8" hidden="1"/>
    <cellStyle name="Hipervínculo" xfId="38004" builtinId="8" hidden="1"/>
    <cellStyle name="Hipervínculo" xfId="32947" builtinId="8" hidden="1"/>
    <cellStyle name="Hipervínculo" xfId="11216" builtinId="8" hidden="1"/>
    <cellStyle name="Hipervínculo" xfId="12948" builtinId="8" hidden="1"/>
    <cellStyle name="Hipervínculo" xfId="18007" builtinId="8" hidden="1"/>
    <cellStyle name="Hipervínculo" xfId="39741" builtinId="8" hidden="1"/>
    <cellStyle name="Hipervínculo" xfId="52810" builtinId="8" hidden="1"/>
    <cellStyle name="Hipervínculo" xfId="45453" builtinId="8" hidden="1"/>
    <cellStyle name="Hipervínculo" xfId="26018" builtinId="8" hidden="1"/>
    <cellStyle name="Hipervínculo" xfId="3552" builtinId="8" hidden="1"/>
    <cellStyle name="Hipervínculo" xfId="19877" builtinId="8" hidden="1"/>
    <cellStyle name="Hipervínculo" xfId="24933" builtinId="8" hidden="1"/>
    <cellStyle name="Hipervínculo" xfId="46666" builtinId="8" hidden="1"/>
    <cellStyle name="Hipervínculo" xfId="45881" builtinId="8" hidden="1"/>
    <cellStyle name="Hipervínculo" xfId="19481" builtinId="8" hidden="1"/>
    <cellStyle name="Hipervínculo" xfId="19093" builtinId="8" hidden="1"/>
    <cellStyle name="Hipervínculo" xfId="3160" builtinId="8" hidden="1"/>
    <cellStyle name="Hipervínculo" xfId="26802" builtinId="8" hidden="1"/>
    <cellStyle name="Hipervínculo" xfId="31864" builtinId="8" hidden="1"/>
    <cellStyle name="Hipervínculo" xfId="53595" builtinId="8" hidden="1"/>
    <cellStyle name="Hipervínculo" xfId="57832" builtinId="8" hidden="1"/>
    <cellStyle name="Hipervínculo" xfId="31727" builtinId="8" hidden="1"/>
    <cellStyle name="Hipervínculo" xfId="21720" builtinId="8" hidden="1"/>
    <cellStyle name="Hipervínculo" xfId="20173" builtinId="8" hidden="1"/>
    <cellStyle name="Hipervínculo" xfId="10725" builtinId="8" hidden="1"/>
    <cellStyle name="Hipervínculo" xfId="38787" builtinId="8" hidden="1"/>
    <cellStyle name="Hipervínculo" xfId="46950" builtinId="8" hidden="1"/>
    <cellStyle name="Hipervínculo" xfId="32080" builtinId="8" hidden="1"/>
    <cellStyle name="Hipervínculo" xfId="28692" builtinId="8" hidden="1"/>
    <cellStyle name="Hipervínculo" xfId="5237" builtinId="8" hidden="1"/>
    <cellStyle name="Hipervínculo" xfId="17693" builtinId="8" hidden="1"/>
    <cellStyle name="Hipervínculo" xfId="40661" builtinId="8" hidden="1"/>
    <cellStyle name="Hipervínculo" xfId="45718" builtinId="8" hidden="1"/>
    <cellStyle name="Hipervínculo" xfId="27249" builtinId="8" hidden="1"/>
    <cellStyle name="Hipervínculo" xfId="26820" builtinId="8" hidden="1"/>
    <cellStyle name="Hipervínculo" xfId="33607" builtinId="8" hidden="1"/>
    <cellStyle name="Hipervínculo" xfId="1210" builtinId="8" hidden="1"/>
    <cellStyle name="Hipervínculo" xfId="8924" builtinId="8" hidden="1"/>
    <cellStyle name="Hipervínculo" xfId="39747" builtinId="8" hidden="1"/>
    <cellStyle name="Hipervínculo" xfId="26175" builtinId="8" hidden="1"/>
    <cellStyle name="Hipervínculo" xfId="29410" builtinId="8" hidden="1"/>
    <cellStyle name="Hipervínculo" xfId="25858" builtinId="8" hidden="1"/>
    <cellStyle name="Hipervínculo" xfId="806" builtinId="8" hidden="1"/>
    <cellStyle name="Hipervínculo" xfId="29601" builtinId="8" hidden="1"/>
    <cellStyle name="Hipervínculo" xfId="43745" builtinId="8" hidden="1"/>
    <cellStyle name="Hipervínculo" xfId="33573" builtinId="8" hidden="1"/>
    <cellStyle name="Hipervínculo" xfId="11402" builtinId="8" hidden="1"/>
    <cellStyle name="Hipervínculo" xfId="38152" builtinId="8" hidden="1"/>
    <cellStyle name="Hipervínculo" xfId="37716" builtinId="8" hidden="1"/>
    <cellStyle name="Hipervínculo" xfId="41044" builtinId="8" hidden="1"/>
    <cellStyle name="Hipervínculo" xfId="2507" builtinId="8" hidden="1"/>
    <cellStyle name="Hipervínculo" xfId="39235" builtinId="8" hidden="1"/>
    <cellStyle name="Hipervínculo" xfId="48574" builtinId="8" hidden="1"/>
    <cellStyle name="Hipervínculo" xfId="53191" builtinId="8" hidden="1"/>
    <cellStyle name="Hipervínculo" xfId="50084" builtinId="8" hidden="1"/>
    <cellStyle name="Hipervínculo" xfId="25790" builtinId="8" hidden="1"/>
    <cellStyle name="Hipervínculo" xfId="672" builtinId="8" hidden="1"/>
    <cellStyle name="Hipervínculo" xfId="37238" builtinId="8" hidden="1"/>
    <cellStyle name="Hipervínculo" xfId="55768" builtinId="8" hidden="1"/>
    <cellStyle name="Hipervínculo" xfId="32520" builtinId="8" hidden="1"/>
    <cellStyle name="Hipervínculo" xfId="28806" builtinId="8" hidden="1"/>
    <cellStyle name="Hipervínculo" xfId="57368" builtinId="8" hidden="1"/>
    <cellStyle name="Hipervínculo" xfId="45977" builtinId="8" hidden="1"/>
    <cellStyle name="Hipervínculo" xfId="36531" builtinId="8" hidden="1"/>
    <cellStyle name="Hipervínculo" xfId="52707" builtinId="8" hidden="1"/>
    <cellStyle name="Hipervínculo" xfId="54556" builtinId="8" hidden="1"/>
    <cellStyle name="Hipervínculo" xfId="36814" builtinId="8" hidden="1"/>
    <cellStyle name="Hipervínculo" xfId="20554" builtinId="8" hidden="1"/>
    <cellStyle name="Hipervínculo" xfId="46082" builtinId="8" hidden="1"/>
    <cellStyle name="Hipervínculo" xfId="7331" builtinId="8" hidden="1"/>
    <cellStyle name="Hipervínculo" xfId="8669" builtinId="8" hidden="1"/>
    <cellStyle name="Hipervínculo" xfId="20776" builtinId="8" hidden="1"/>
    <cellStyle name="Hipervínculo" xfId="57814" builtinId="8" hidden="1"/>
    <cellStyle name="Hipervínculo" xfId="38881" builtinId="8" hidden="1"/>
    <cellStyle name="Hipervínculo" xfId="33600" builtinId="8" hidden="1"/>
    <cellStyle name="Hipervínculo" xfId="17777" builtinId="8" hidden="1"/>
    <cellStyle name="Hipervínculo" xfId="36859" builtinId="8" hidden="1"/>
    <cellStyle name="Hipervínculo" xfId="52151" builtinId="8" hidden="1"/>
    <cellStyle name="Hipervínculo" xfId="41264" builtinId="8" hidden="1"/>
    <cellStyle name="Hipervínculo" xfId="53724" builtinId="8" hidden="1"/>
    <cellStyle name="Hipervínculo" xfId="31990" builtinId="8" hidden="1"/>
    <cellStyle name="Hipervínculo" xfId="26930" builtinId="8" hidden="1"/>
    <cellStyle name="Hipervínculo" xfId="8109" builtinId="8" hidden="1"/>
    <cellStyle name="Hipervínculo" xfId="54068" builtinId="8" hidden="1"/>
    <cellStyle name="Hipervínculo" xfId="19543" builtinId="8" hidden="1"/>
    <cellStyle name="Hipervínculo" xfId="45808" builtinId="8" hidden="1"/>
    <cellStyle name="Hipervínculo" xfId="46795" builtinId="8" hidden="1"/>
    <cellStyle name="Hipervínculo" xfId="25059" builtinId="8" hidden="1"/>
    <cellStyle name="Hipervínculo" xfId="20003" builtinId="8" hidden="1"/>
    <cellStyle name="Hipervínculo" xfId="8529" builtinId="8" hidden="1"/>
    <cellStyle name="Hipervínculo" xfId="37702" builtinId="8" hidden="1"/>
    <cellStyle name="Hipervínculo" xfId="32731" builtinId="8" hidden="1"/>
    <cellStyle name="Hipervínculo" xfId="45385" builtinId="8" hidden="1"/>
    <cellStyle name="Hipervínculo" xfId="27995" builtinId="8" hidden="1"/>
    <cellStyle name="Hipervínculo" xfId="13972" builtinId="8" hidden="1"/>
    <cellStyle name="Hipervínculo" xfId="13076" builtinId="8" hidden="1"/>
    <cellStyle name="Hipervínculo" xfId="11089" builtinId="8" hidden="1"/>
    <cellStyle name="Hipervínculo" xfId="32821" builtinId="8" hidden="1"/>
    <cellStyle name="Hipervínculo" xfId="39042" builtinId="8" hidden="1"/>
    <cellStyle name="Hipervínculo" xfId="57293" builtinId="8" hidden="1"/>
    <cellStyle name="Hipervínculo" xfId="32939" builtinId="8" hidden="1"/>
    <cellStyle name="Hipervínculo" xfId="11208" builtinId="8" hidden="1"/>
    <cellStyle name="Hipervínculo" xfId="35930" builtinId="8" hidden="1"/>
    <cellStyle name="Hipervínculo" xfId="18015" builtinId="8" hidden="1"/>
    <cellStyle name="Hipervínculo" xfId="22060" builtinId="8" hidden="1"/>
    <cellStyle name="Hipervínculo" xfId="50707" builtinId="8" hidden="1"/>
    <cellStyle name="Hipervínculo" xfId="40223" builtinId="8" hidden="1"/>
    <cellStyle name="Hipervínculo" xfId="26010" builtinId="8" hidden="1"/>
    <cellStyle name="Hipervínculo" xfId="8741" builtinId="8" hidden="1"/>
    <cellStyle name="Hipervínculo" xfId="15285" builtinId="8" hidden="1"/>
    <cellStyle name="Hipervínculo" xfId="44514" builtinId="8" hidden="1"/>
    <cellStyle name="Hipervínculo" xfId="6229" builtinId="8" hidden="1"/>
    <cellStyle name="Hipervínculo" xfId="25866" builtinId="8" hidden="1"/>
    <cellStyle name="Hipervínculo" xfId="23610" builtinId="8" hidden="1"/>
    <cellStyle name="Hipervínculo" xfId="35004" builtinId="8" hidden="1"/>
    <cellStyle name="Hipervínculo" xfId="21058" builtinId="8" hidden="1"/>
    <cellStyle name="Hipervínculo" xfId="8179" builtinId="8" hidden="1"/>
    <cellStyle name="Hipervínculo" xfId="31872" builtinId="8" hidden="1"/>
    <cellStyle name="Hipervínculo" xfId="43718" builtinId="8" hidden="1"/>
    <cellStyle name="Hipervínculo" xfId="18538" builtinId="8" hidden="1"/>
    <cellStyle name="Hipervínculo" xfId="37050" builtinId="8" hidden="1"/>
    <cellStyle name="Hipervínculo" xfId="12156" builtinId="8" hidden="1"/>
    <cellStyle name="Hipervínculo" xfId="420" builtinId="8" hidden="1"/>
    <cellStyle name="Hipervínculo" xfId="14975" builtinId="8" hidden="1"/>
    <cellStyle name="Hipervínculo" xfId="38795" builtinId="8" hidden="1"/>
    <cellStyle name="Hipervínculo" xfId="57755" builtinId="8" hidden="1"/>
    <cellStyle name="Hipervínculo" xfId="54282" builtinId="8" hidden="1"/>
    <cellStyle name="Hipervínculo" xfId="6984" builtinId="8" hidden="1"/>
    <cellStyle name="Hipervínculo" xfId="55836" builtinId="8" hidden="1"/>
    <cellStyle name="Hipervínculo" xfId="5542" builtinId="8" hidden="1"/>
    <cellStyle name="Hipervínculo" xfId="21778" builtinId="8" hidden="1"/>
    <cellStyle name="Hipervínculo" xfId="45726" builtinId="8" hidden="1"/>
    <cellStyle name="Hipervínculo" xfId="42255" builtinId="8" hidden="1"/>
    <cellStyle name="Hipervínculo" xfId="47480" builtinId="8" hidden="1"/>
    <cellStyle name="Hipervínculo" xfId="23451" builtinId="8" hidden="1"/>
    <cellStyle name="Hipervínculo" xfId="196" builtinId="8" hidden="1"/>
    <cellStyle name="Hipervínculo" xfId="1074" builtinId="8" hidden="1"/>
    <cellStyle name="Hipervínculo" xfId="28576" builtinId="8" hidden="1"/>
    <cellStyle name="Hipervínculo" xfId="52604" builtinId="8" hidden="1"/>
    <cellStyle name="Hipervínculo" xfId="44775" builtinId="8" hidden="1"/>
    <cellStyle name="Hipervínculo" xfId="40683" builtinId="8" hidden="1"/>
    <cellStyle name="Hipervínculo" xfId="16655" builtinId="8" hidden="1"/>
    <cellStyle name="Hipervínculo" xfId="46842" builtinId="8" hidden="1"/>
    <cellStyle name="Hipervínculo" xfId="24398" builtinId="8" hidden="1"/>
    <cellStyle name="Hipervínculo" xfId="2427" builtinId="8" hidden="1"/>
    <cellStyle name="Hipervínculo" xfId="47270" builtinId="8" hidden="1"/>
    <cellStyle name="Hipervínculo" xfId="55415" builtinId="8" hidden="1"/>
    <cellStyle name="Hipervínculo" xfId="27802" builtinId="8" hidden="1"/>
    <cellStyle name="Hipervínculo" xfId="9855" builtinId="8" hidden="1"/>
    <cellStyle name="Hipervínculo" xfId="14057" builtinId="8" hidden="1"/>
    <cellStyle name="Hipervínculo" xfId="16183" builtinId="8" hidden="1"/>
    <cellStyle name="Hipervínculo" xfId="42178" builtinId="8" hidden="1"/>
    <cellStyle name="Hipervínculo" xfId="54634" builtinId="8" hidden="1"/>
    <cellStyle name="Hipervínculo" xfId="31175" builtinId="8" hidden="1"/>
    <cellStyle name="Hipervínculo" xfId="27080" builtinId="8" hidden="1"/>
    <cellStyle name="Hipervínculo" xfId="2640" builtinId="8" hidden="1"/>
    <cellStyle name="Hipervínculo" xfId="20855" builtinId="8" hidden="1"/>
    <cellStyle name="Hipervínculo" xfId="23107" builtinId="8" hidden="1"/>
    <cellStyle name="Hipervínculo" xfId="4210" builtinId="8" hidden="1"/>
    <cellStyle name="Hipervínculo" xfId="47708" builtinId="8" hidden="1"/>
    <cellStyle name="Hipervínculo" xfId="28471" builtinId="8" hidden="1"/>
    <cellStyle name="Hipervínculo" xfId="20283" builtinId="8" hidden="1"/>
    <cellStyle name="Hipervínculo" xfId="28232" builtinId="8" hidden="1"/>
    <cellStyle name="Hipervínculo" xfId="27654" builtinId="8" hidden="1"/>
    <cellStyle name="Hipervínculo" xfId="30039" builtinId="8" hidden="1"/>
    <cellStyle name="Hipervínculo" xfId="55776" builtinId="8" hidden="1"/>
    <cellStyle name="Hipervínculo" xfId="5134" builtinId="8" hidden="1"/>
    <cellStyle name="Hipervínculo" xfId="22919" builtinId="8" hidden="1"/>
    <cellStyle name="Hipervínculo" xfId="13481" builtinId="8" hidden="1"/>
    <cellStyle name="Hipervínculo" xfId="17121" builtinId="8" hidden="1"/>
    <cellStyle name="Hipervínculo" xfId="31215" builtinId="8" hidden="1"/>
    <cellStyle name="Hipervínculo" xfId="3002" builtinId="8" hidden="1"/>
    <cellStyle name="Hipervínculo" xfId="23365" builtinId="8" hidden="1"/>
    <cellStyle name="Hipervínculo" xfId="54707" builtinId="8" hidden="1"/>
    <cellStyle name="Hipervínculo" xfId="23310" builtinId="8" hidden="1"/>
    <cellStyle name="Hipervínculo" xfId="7892" builtinId="8" hidden="1"/>
    <cellStyle name="Hipervínculo" xfId="45682" builtinId="8" hidden="1"/>
    <cellStyle name="Hipervínculo" xfId="48423" builtinId="8" hidden="1"/>
    <cellStyle name="Hipervínculo" xfId="31830" builtinId="8" hidden="1"/>
    <cellStyle name="Hipervínculo" xfId="21623" builtinId="8" hidden="1"/>
    <cellStyle name="Hipervínculo" xfId="49767" builtinId="8" hidden="1"/>
    <cellStyle name="Hipervínculo" xfId="31721" builtinId="8" hidden="1"/>
    <cellStyle name="Hipervínculo" xfId="1114" builtinId="8" hidden="1"/>
    <cellStyle name="Hipervínculo" xfId="24030" builtinId="8" hidden="1"/>
    <cellStyle name="Hipervínculo" xfId="45825" builtinId="8" hidden="1"/>
    <cellStyle name="Hipervínculo" xfId="50824" builtinId="8" hidden="1"/>
    <cellStyle name="Hipervínculo" xfId="41728" builtinId="8" hidden="1"/>
    <cellStyle name="Hipervínculo" xfId="19995" builtinId="8" hidden="1"/>
    <cellStyle name="Hipervínculo" xfId="39547" builtinId="8" hidden="1"/>
    <cellStyle name="Hipervínculo" xfId="13450" builtinId="8" hidden="1"/>
    <cellStyle name="Hipervínculo" xfId="30959" builtinId="8" hidden="1"/>
    <cellStyle name="Hipervínculo" xfId="52650" builtinId="8" hidden="1"/>
    <cellStyle name="Hipervínculo" xfId="59186" builtinId="8" hidden="1"/>
    <cellStyle name="Hipervínculo" xfId="34799" builtinId="8" hidden="1"/>
    <cellStyle name="Hipervínculo" xfId="13068" builtinId="8" hidden="1"/>
    <cellStyle name="Hipervínculo" xfId="11033" builtinId="8" hidden="1"/>
    <cellStyle name="Hipervínculo" xfId="58181" builtinId="8" hidden="1"/>
    <cellStyle name="Hipervínculo" xfId="33521" builtinId="8" hidden="1"/>
    <cellStyle name="Hipervínculo" xfId="57297" builtinId="8" hidden="1"/>
    <cellStyle name="Hipervínculo" xfId="53368" builtinId="8" hidden="1"/>
    <cellStyle name="Hipervínculo" xfId="27870" builtinId="8" hidden="1"/>
    <cellStyle name="Hipervínculo" xfId="22315" builtinId="8" hidden="1"/>
    <cellStyle name="Hipervínculo" xfId="32441" builtinId="8" hidden="1"/>
    <cellStyle name="Hipervínculo" xfId="49147" builtinId="8" hidden="1"/>
    <cellStyle name="Hipervínculo" xfId="52914" builtinId="8" hidden="1"/>
    <cellStyle name="Hipervínculo" xfId="43205" builtinId="8" hidden="1"/>
    <cellStyle name="Hipervínculo" xfId="46570" builtinId="8" hidden="1"/>
    <cellStyle name="Hipervínculo" xfId="20944" builtinId="8" hidden="1"/>
    <cellStyle name="Hipervínculo" xfId="654" builtinId="8" hidden="1"/>
    <cellStyle name="Hipervínculo" xfId="20217" builtinId="8" hidden="1"/>
    <cellStyle name="Hipervínculo" xfId="29486" builtinId="8" hidden="1"/>
    <cellStyle name="Hipervínculo" xfId="32949" builtinId="8" hidden="1"/>
    <cellStyle name="Hipervínculo" xfId="43863" builtinId="8" hidden="1"/>
    <cellStyle name="Hipervínculo" xfId="50190" builtinId="8" hidden="1"/>
    <cellStyle name="Hipervínculo" xfId="56048" builtinId="8" hidden="1"/>
    <cellStyle name="Hipervínculo" xfId="3424" builtinId="8" hidden="1"/>
    <cellStyle name="Hipervínculo" xfId="45227" builtinId="8" hidden="1"/>
    <cellStyle name="Hipervínculo" xfId="36290" builtinId="8" hidden="1"/>
    <cellStyle name="Hipervínculo" xfId="34254" builtinId="8" hidden="1"/>
    <cellStyle name="Hipervínculo" xfId="27734" builtinId="8" hidden="1"/>
    <cellStyle name="Hipervínculo" xfId="32969" builtinId="8" hidden="1"/>
    <cellStyle name="Hipervínculo" xfId="7086" builtinId="8" hidden="1"/>
    <cellStyle name="Hipervínculo" xfId="14967" builtinId="8" hidden="1"/>
    <cellStyle name="Hipervínculo" xfId="24947" builtinId="8" hidden="1"/>
    <cellStyle name="Hipervínculo" xfId="43091" builtinId="8" hidden="1"/>
    <cellStyle name="Hipervínculo" xfId="54290" builtinId="8" hidden="1"/>
    <cellStyle name="Hipervínculo" xfId="33201" builtinId="8" hidden="1"/>
    <cellStyle name="Hipervínculo" xfId="26167" builtinId="8" hidden="1"/>
    <cellStyle name="Hipervínculo" xfId="2181" builtinId="8" hidden="1"/>
    <cellStyle name="Hipervínculo" xfId="6986" builtinId="8" hidden="1"/>
    <cellStyle name="Hipervínculo" xfId="14009" builtinId="8" hidden="1"/>
    <cellStyle name="Hipervínculo" xfId="47202" builtinId="8" hidden="1"/>
    <cellStyle name="Hipervínculo" xfId="24744" builtinId="8" hidden="1"/>
    <cellStyle name="Hipervínculo" xfId="21286" builtinId="8" hidden="1"/>
    <cellStyle name="Hipervínculo" xfId="23656" builtinId="8" hidden="1"/>
    <cellStyle name="Hipervínculo" xfId="14276" builtinId="8" hidden="1"/>
    <cellStyle name="Hipervínculo" xfId="41577" builtinId="8" hidden="1"/>
    <cellStyle name="Hipervínculo" xfId="32661" builtinId="8" hidden="1"/>
    <cellStyle name="Hipervínculo" xfId="56688" builtinId="8" hidden="1"/>
    <cellStyle name="Hipervínculo" xfId="40691" builtinId="8" hidden="1"/>
    <cellStyle name="Hipervínculo" xfId="2161" builtinId="8" hidden="1"/>
    <cellStyle name="Hipervínculo" xfId="12570" builtinId="8" hidden="1"/>
    <cellStyle name="Hipervínculo" xfId="9262" builtinId="8" hidden="1"/>
    <cellStyle name="Hipervínculo" xfId="35368" builtinId="8" hidden="1"/>
    <cellStyle name="Hipervínculo" xfId="51025" builtinId="8" hidden="1"/>
    <cellStyle name="Hipervínculo" xfId="56494" builtinId="8" hidden="1"/>
    <cellStyle name="Hipervínculo" xfId="33889" builtinId="8" hidden="1"/>
    <cellStyle name="Hipervínculo" xfId="21872" builtinId="8" hidden="1"/>
    <cellStyle name="Hipervínculo" xfId="270" builtinId="8" hidden="1"/>
    <cellStyle name="Hipervínculo" xfId="13366" builtinId="8" hidden="1"/>
    <cellStyle name="Hipervínculo" xfId="42170" builtinId="8" hidden="1"/>
    <cellStyle name="Hipervínculo" xfId="46261" builtinId="8" hidden="1"/>
    <cellStyle name="Hipervínculo" xfId="49565" builtinId="8" hidden="1"/>
    <cellStyle name="Hipervínculo" xfId="27088" builtinId="8" hidden="1"/>
    <cellStyle name="Hipervínculo" xfId="8361" builtinId="8" hidden="1"/>
    <cellStyle name="Hipervínculo" xfId="1570" builtinId="8" hidden="1"/>
    <cellStyle name="Hipervínculo" xfId="23115" builtinId="8" hidden="1"/>
    <cellStyle name="Hipervínculo" xfId="26840" builtinId="8" hidden="1"/>
    <cellStyle name="Hipervínculo" xfId="54406" builtinId="8" hidden="1"/>
    <cellStyle name="Hipervínculo" xfId="42641" builtinId="8" hidden="1"/>
    <cellStyle name="Hipervínculo" xfId="20289" builtinId="8" hidden="1"/>
    <cellStyle name="Hipervínculo" xfId="2233" builtinId="8" hidden="1"/>
    <cellStyle name="Hipervínculo" xfId="8317" builtinId="8" hidden="1"/>
    <cellStyle name="Hipervínculo" xfId="52948" builtinId="8" hidden="1"/>
    <cellStyle name="Hipervínculo" xfId="30786" builtinId="8" hidden="1"/>
    <cellStyle name="Hipervínculo" xfId="14787" builtinId="8" hidden="1"/>
    <cellStyle name="Hipervínculo" xfId="5687" builtinId="8" hidden="1"/>
    <cellStyle name="Hipervínculo" xfId="13489" builtinId="8" hidden="1"/>
    <cellStyle name="Hipervínculo" xfId="13310" builtinId="8" hidden="1"/>
    <cellStyle name="Hipervínculo" xfId="14982" builtinId="8" hidden="1"/>
    <cellStyle name="Hipervínculo" xfId="30320" builtinId="8" hidden="1"/>
    <cellStyle name="Hipervínculo" xfId="51318" builtinId="8" hidden="1"/>
    <cellStyle name="Hipervínculo" xfId="24238" builtinId="8" hidden="1"/>
    <cellStyle name="Hipervínculo" xfId="28782" builtinId="8" hidden="1"/>
    <cellStyle name="Hipervínculo" xfId="25713" builtinId="8" hidden="1"/>
    <cellStyle name="Hipervínculo" xfId="4590" builtinId="8" hidden="1"/>
    <cellStyle name="Hipervínculo" xfId="22172" builtinId="8" hidden="1"/>
    <cellStyle name="Hipervínculo" xfId="43903" builtinId="8" hidden="1"/>
    <cellStyle name="Hipervínculo" xfId="48645" builtinId="8" hidden="1"/>
    <cellStyle name="Hipervínculo" xfId="44301" builtinId="8" hidden="1"/>
    <cellStyle name="Hipervínculo" xfId="21856" builtinId="8" hidden="1"/>
    <cellStyle name="Hipervínculo" xfId="1110" builtinId="8" hidden="1"/>
    <cellStyle name="Hipervínculo" xfId="5225" builtinId="8" hidden="1"/>
    <cellStyle name="Hipervínculo" xfId="8671" builtinId="8" hidden="1"/>
    <cellStyle name="Hipervínculo" xfId="50832" builtinId="8" hidden="1"/>
    <cellStyle name="Hipervínculo" xfId="51121" builtinId="8" hidden="1"/>
    <cellStyle name="Hipervínculo" xfId="33707" builtinId="8" hidden="1"/>
    <cellStyle name="Hipervínculo" xfId="28970" builtinId="8" hidden="1"/>
    <cellStyle name="Hipervínculo" xfId="22997" builtinId="8" hidden="1"/>
    <cellStyle name="Hipervínculo" xfId="6824" builtinId="8" hidden="1"/>
    <cellStyle name="Hipervínculo" xfId="26772" builtinId="8" hidden="1"/>
    <cellStyle name="Hipervínculo" xfId="1728" builtinId="8" hidden="1"/>
    <cellStyle name="Hipervínculo" xfId="37549" builtinId="8" hidden="1"/>
    <cellStyle name="Hipervínculo" xfId="26014" builtinId="8" hidden="1"/>
    <cellStyle name="Hipervínculo" xfId="31039" builtinId="8" hidden="1"/>
    <cellStyle name="Hipervínculo" xfId="25470" builtinId="8" hidden="1"/>
    <cellStyle name="Hipervínculo" xfId="17319" builtinId="8" hidden="1"/>
    <cellStyle name="Hipervínculo" xfId="19471" builtinId="8" hidden="1"/>
    <cellStyle name="Hipervínculo" xfId="12790" builtinId="8" hidden="1"/>
    <cellStyle name="Hipervínculo" xfId="37613" builtinId="8" hidden="1"/>
    <cellStyle name="Hipervínculo" xfId="32337" builtinId="8" hidden="1"/>
    <cellStyle name="Hipervínculo" xfId="26270" builtinId="8" hidden="1"/>
    <cellStyle name="Hipervínculo" xfId="5544" builtinId="8" hidden="1"/>
    <cellStyle name="Hipervínculo" xfId="4365" builtinId="8" hidden="1"/>
    <cellStyle name="Hipervínculo" xfId="49881" builtinId="8" hidden="1"/>
    <cellStyle name="Hipervínculo" xfId="46578" builtinId="8" hidden="1"/>
    <cellStyle name="Hipervínculo" xfId="21862" builtinId="8" hidden="1"/>
    <cellStyle name="Hipervínculo" xfId="18456" builtinId="8" hidden="1"/>
    <cellStyle name="Hipervínculo" xfId="5455" builtinId="8" hidden="1"/>
    <cellStyle name="Hipervínculo" xfId="28942" builtinId="8" hidden="1"/>
    <cellStyle name="Hipervínculo" xfId="3958" builtinId="8" hidden="1"/>
    <cellStyle name="Hipervínculo" xfId="56810" builtinId="8" hidden="1"/>
    <cellStyle name="Hipervínculo" xfId="39779" builtinId="8" hidden="1"/>
    <cellStyle name="Hipervínculo" xfId="50144" builtinId="8" hidden="1"/>
    <cellStyle name="Hipervínculo" xfId="11655" builtinId="8" hidden="1"/>
    <cellStyle name="Hipervínculo" xfId="12254" builtinId="8" hidden="1"/>
    <cellStyle name="Hipervínculo" xfId="36282" builtinId="8" hidden="1"/>
    <cellStyle name="Hipervínculo" xfId="46206" builtinId="8" hidden="1"/>
    <cellStyle name="Hipervínculo" xfId="57003" builtinId="8" hidden="1"/>
    <cellStyle name="Hipervínculo" xfId="32978" builtinId="8" hidden="1"/>
    <cellStyle name="Hipervínculo" xfId="27955" builtinId="8" hidden="1"/>
    <cellStyle name="Hipervínculo" xfId="4857" builtinId="8" hidden="1"/>
    <cellStyle name="Hipervínculo" xfId="19053" builtinId="8" hidden="1"/>
    <cellStyle name="Hipervínculo" xfId="43083" builtinId="8" hidden="1"/>
    <cellStyle name="Hipervínculo" xfId="107" builtinId="8" hidden="1"/>
    <cellStyle name="Hipervínculo" xfId="14151" builtinId="8" hidden="1"/>
    <cellStyle name="Hipervínculo" xfId="24102" builtinId="8" hidden="1"/>
    <cellStyle name="Hipervínculo" xfId="38865" builtinId="8" hidden="1"/>
    <cellStyle name="Hipervínculo" xfId="5524" builtinId="8" hidden="1"/>
    <cellStyle name="Hipervínculo" xfId="25852" builtinId="8" hidden="1"/>
    <cellStyle name="Hipervínculo" xfId="49879" builtinId="8" hidden="1"/>
    <cellStyle name="Hipervínculo" xfId="53974" builtinId="8" hidden="1"/>
    <cellStyle name="Hipervínculo" xfId="48118" builtinId="8" hidden="1"/>
    <cellStyle name="Hipervínculo" xfId="19377" builtinId="8" hidden="1"/>
    <cellStyle name="Hipervínculo" xfId="33657" builtinId="8" hidden="1"/>
    <cellStyle name="Hipervínculo" xfId="12324" builtinId="8" hidden="1"/>
    <cellStyle name="Hipervínculo" xfId="36723" builtinId="8" hidden="1"/>
    <cellStyle name="Hipervínculo" xfId="56680" builtinId="8" hidden="1"/>
    <cellStyle name="Hipervínculo" xfId="58884" builtinId="8" hidden="1"/>
    <cellStyle name="Hipervínculo" xfId="17185" builtinId="8" hidden="1"/>
    <cellStyle name="Hipervínculo" xfId="33473" builtinId="8" hidden="1"/>
    <cellStyle name="Hipervínculo" xfId="50304" builtinId="8" hidden="1"/>
    <cellStyle name="Hipervínculo" xfId="14329" builtinId="8" hidden="1"/>
    <cellStyle name="Hipervínculo" xfId="48785" builtinId="8" hidden="1"/>
    <cellStyle name="Hipervínculo" xfId="56486" builtinId="8" hidden="1"/>
    <cellStyle name="Hipervínculo" xfId="51427" builtinId="8" hidden="1"/>
    <cellStyle name="Hipervínculo" xfId="29691" builtinId="8" hidden="1"/>
    <cellStyle name="Hipervínculo" xfId="17915" builtinId="8" hidden="1"/>
    <cellStyle name="Hipervínculo" xfId="15031" builtinId="8" hidden="1"/>
    <cellStyle name="Hipervínculo" xfId="21260" builtinId="8" hidden="1"/>
    <cellStyle name="Hipervínculo" xfId="46253" builtinId="8" hidden="1"/>
    <cellStyle name="Hipervínculo" xfId="30215" builtinId="8" hidden="1"/>
    <cellStyle name="Hipervínculo" xfId="22140" builtinId="8" hidden="1"/>
    <cellStyle name="Hipervínculo" xfId="39241" builtinId="8" hidden="1"/>
    <cellStyle name="Hipervínculo" xfId="24236" builtinId="8" hidden="1"/>
    <cellStyle name="Hipervínculo" xfId="4549" builtinId="8" hidden="1"/>
    <cellStyle name="Hipervínculo" xfId="55039" builtinId="8" hidden="1"/>
    <cellStyle name="Hipervínculo" xfId="40839" builtinId="8" hidden="1"/>
    <cellStyle name="Hipervínculo" xfId="42633" builtinId="8" hidden="1"/>
    <cellStyle name="Hipervínculo" xfId="37569" builtinId="8" hidden="1"/>
    <cellStyle name="Hipervínculo" xfId="15838" builtinId="8" hidden="1"/>
    <cellStyle name="Hipervínculo" xfId="8325" builtinId="8" hidden="1"/>
    <cellStyle name="Hipervínculo" xfId="28276" builtinId="8" hidden="1"/>
    <cellStyle name="Hipervínculo" xfId="35116" builtinId="8" hidden="1"/>
    <cellStyle name="Hipervínculo" xfId="59343" builtinId="8" hidden="1"/>
    <cellStyle name="Hipervínculo" xfId="35702" builtinId="8" hidden="1"/>
    <cellStyle name="Hipervínculo" xfId="30643" builtinId="8" hidden="1"/>
    <cellStyle name="Hipervínculo" xfId="8912" builtinId="8" hidden="1"/>
    <cellStyle name="Hipervínculo" xfId="6363" builtinId="8" hidden="1"/>
    <cellStyle name="Hipervínculo" xfId="20386" builtinId="8" hidden="1"/>
    <cellStyle name="Hipervínculo" xfId="20101" builtinId="8" hidden="1"/>
    <cellStyle name="Hipervínculo" xfId="50507" builtinId="8" hidden="1"/>
    <cellStyle name="Hipervínculo" xfId="28774" builtinId="8" hidden="1"/>
    <cellStyle name="Hipervínculo" xfId="23714" builtinId="8" hidden="1"/>
    <cellStyle name="Hipervínculo" xfId="1272" builtinId="8" hidden="1"/>
    <cellStyle name="Hipervínculo" xfId="22180" builtinId="8" hidden="1"/>
    <cellStyle name="Hipervínculo" xfId="19221" builtinId="8" hidden="1"/>
    <cellStyle name="Hipervínculo" xfId="48969" builtinId="8" hidden="1"/>
    <cellStyle name="Hipervínculo" xfId="43578" builtinId="8" hidden="1"/>
    <cellStyle name="Hipervínculo" xfId="21848" builtinId="8" hidden="1"/>
    <cellStyle name="Hipervínculo" xfId="16787" builtinId="8" hidden="1"/>
    <cellStyle name="Hipervínculo" xfId="6367" builtinId="8" hidden="1"/>
    <cellStyle name="Hipervínculo" xfId="54783" builtinId="8" hidden="1"/>
    <cellStyle name="Hipervínculo" xfId="50643" builtinId="8" hidden="1"/>
    <cellStyle name="Hipervínculo" xfId="47192" builtinId="8" hidden="1"/>
    <cellStyle name="Hipervínculo" xfId="19931" builtinId="8" hidden="1"/>
    <cellStyle name="Hipervínculo" xfId="24628" builtinId="8" hidden="1"/>
    <cellStyle name="Hipervínculo" xfId="30230" builtinId="8" hidden="1"/>
    <cellStyle name="Hipervínculo" xfId="13166" builtinId="8" hidden="1"/>
    <cellStyle name="Hipervínculo" xfId="36034" builtinId="8" hidden="1"/>
    <cellStyle name="Hipervínculo" xfId="41094" builtinId="8" hidden="1"/>
    <cellStyle name="Hipervínculo" xfId="56092" builtinId="8" hidden="1"/>
    <cellStyle name="Hipervínculo" xfId="29756" builtinId="8" hidden="1"/>
    <cellStyle name="Hipervínculo" xfId="4433" builtinId="8" hidden="1"/>
    <cellStyle name="Hipervínculo" xfId="4230" builtinId="8" hidden="1"/>
    <cellStyle name="Hipervínculo" xfId="29507" builtinId="8" hidden="1"/>
    <cellStyle name="Hipervínculo" xfId="42965" builtinId="8" hidden="1"/>
    <cellStyle name="Hipervínculo" xfId="14674" builtinId="8" hidden="1"/>
    <cellStyle name="Hipervínculo" xfId="49291" builtinId="8" hidden="1"/>
    <cellStyle name="Hipervínculo" xfId="25261" builtinId="8" hidden="1"/>
    <cellStyle name="Hipervínculo" xfId="4391" builtinId="8" hidden="1"/>
    <cellStyle name="Hipervínculo" xfId="2480" builtinId="8" hidden="1"/>
    <cellStyle name="Hipervínculo" xfId="26764" builtinId="8" hidden="1"/>
    <cellStyle name="Hipervínculo" xfId="51189" builtinId="8" hidden="1"/>
    <cellStyle name="Hipervínculo" xfId="39709" builtinId="8" hidden="1"/>
    <cellStyle name="Hipervínculo" xfId="42495" builtinId="8" hidden="1"/>
    <cellStyle name="Hipervínculo" xfId="18464" builtinId="8" hidden="1"/>
    <cellStyle name="Hipervínculo" xfId="2754" builtinId="8" hidden="1"/>
    <cellStyle name="Hipervínculo" xfId="55802" builtinId="8" hidden="1"/>
    <cellStyle name="Hipervínculo" xfId="33565" builtinId="8" hidden="1"/>
    <cellStyle name="Hipervínculo" xfId="16256" builtinId="8" hidden="1"/>
    <cellStyle name="Hipervínculo" xfId="26596" builtinId="8" hidden="1"/>
    <cellStyle name="Hipervínculo" xfId="55110" builtinId="8" hidden="1"/>
    <cellStyle name="Hipervínculo" xfId="33535" builtinId="8" hidden="1"/>
    <cellStyle name="Hipervínculo" xfId="54188" builtinId="8" hidden="1"/>
    <cellStyle name="Hipervínculo" xfId="31183" builtinId="8" hidden="1"/>
    <cellStyle name="Hipervínculo" xfId="17735" builtinId="8" hidden="1"/>
    <cellStyle name="Hipervínculo" xfId="51869" builtinId="8" hidden="1"/>
    <cellStyle name="Hipervínculo" xfId="39617" builtinId="8" hidden="1"/>
    <cellStyle name="Hipervínculo" xfId="46450" builtinId="8" hidden="1"/>
    <cellStyle name="Hipervínculo" xfId="2101" builtinId="8" hidden="1"/>
    <cellStyle name="Hipervínculo" xfId="21458" builtinId="8" hidden="1"/>
    <cellStyle name="Hipervínculo" xfId="23133" builtinId="8" hidden="1"/>
    <cellStyle name="Hipervínculo" xfId="40601" builtinId="8" hidden="1"/>
    <cellStyle name="Hipervínculo" xfId="57043" builtinId="8" hidden="1"/>
    <cellStyle name="Hipervínculo" xfId="56814" builtinId="8" hidden="1"/>
    <cellStyle name="Hipervínculo" xfId="22094" builtinId="8" hidden="1"/>
    <cellStyle name="Hipervínculo" xfId="2020" builtinId="8" hidden="1"/>
    <cellStyle name="Hipervínculo" xfId="6439" builtinId="8" hidden="1"/>
    <cellStyle name="Hipervínculo" xfId="29937" builtinId="8" hidden="1"/>
    <cellStyle name="Hipervínculo" xfId="43494" builtinId="8" hidden="1"/>
    <cellStyle name="Hipervínculo" xfId="20946" builtinId="8" hidden="1"/>
    <cellStyle name="Hipervínculo" xfId="38480" builtinId="8" hidden="1"/>
    <cellStyle name="Hipervínculo" xfId="15291" builtinId="8" hidden="1"/>
    <cellStyle name="Hipervínculo" xfId="7412" builtinId="8" hidden="1"/>
    <cellStyle name="Hipervínculo" xfId="12471" builtinId="8" hidden="1"/>
    <cellStyle name="Hipervínculo" xfId="36733" builtinId="8" hidden="1"/>
    <cellStyle name="Hipervínculo" xfId="58888" builtinId="8" hidden="1"/>
    <cellStyle name="Hipervínculo" xfId="25864" builtinId="8" hidden="1"/>
    <cellStyle name="Hipervínculo" xfId="31557" builtinId="8" hidden="1"/>
    <cellStyle name="Hipervínculo" xfId="8495" builtinId="8" hidden="1"/>
    <cellStyle name="Hipervínculo" xfId="14337" builtinId="8" hidden="1"/>
    <cellStyle name="Hipervínculo" xfId="19399" builtinId="8" hidden="1"/>
    <cellStyle name="Hipervínculo" xfId="41190" builtinId="8" hidden="1"/>
    <cellStyle name="Hipervínculo" xfId="51419" builtinId="8" hidden="1"/>
    <cellStyle name="Hipervínculo" xfId="55252" builtinId="8" hidden="1"/>
    <cellStyle name="Hipervínculo" xfId="55994" builtinId="8" hidden="1"/>
    <cellStyle name="Hipervínculo" xfId="816" builtinId="8" hidden="1"/>
    <cellStyle name="Hipervínculo" xfId="21268" builtinId="8" hidden="1"/>
    <cellStyle name="Hipervínculo" xfId="26326" builtinId="8" hidden="1"/>
    <cellStyle name="Hipervínculo" xfId="48110" builtinId="8" hidden="1"/>
    <cellStyle name="Hipervínculo" xfId="55178" builtinId="8" hidden="1"/>
    <cellStyle name="Hipervínculo" xfId="53828" builtinId="8" hidden="1"/>
    <cellStyle name="Hipervínculo" xfId="19296" builtinId="8" hidden="1"/>
    <cellStyle name="Hipervínculo" xfId="6465" builtinId="8" hidden="1"/>
    <cellStyle name="Hipervínculo" xfId="26002" builtinId="8" hidden="1"/>
    <cellStyle name="Hipervínculo" xfId="33255" builtinId="8" hidden="1"/>
    <cellStyle name="Hipervínculo" xfId="45143" builtinId="8" hidden="1"/>
    <cellStyle name="Hipervínculo" xfId="37561" builtinId="8" hidden="1"/>
    <cellStyle name="Hipervínculo" xfId="27301" builtinId="8" hidden="1"/>
    <cellStyle name="Hipervínculo" xfId="10773" builtinId="8" hidden="1"/>
    <cellStyle name="Hipervínculo" xfId="5885" builtinId="8" hidden="1"/>
    <cellStyle name="Hipervínculo" xfId="35124" builtinId="8" hidden="1"/>
    <cellStyle name="Hipervínculo" xfId="40185" builtinId="8" hidden="1"/>
    <cellStyle name="Hipervínculo" xfId="16179" builtinId="8" hidden="1"/>
    <cellStyle name="Hipervínculo" xfId="30376" builtinId="8" hidden="1"/>
    <cellStyle name="Hipervínculo" xfId="43410" builtinId="8" hidden="1"/>
    <cellStyle name="Hipervínculo" xfId="3774" builtinId="8" hidden="1"/>
    <cellStyle name="Hipervínculo" xfId="31469" builtinId="8" hidden="1"/>
    <cellStyle name="Hipervínculo" xfId="42053" builtinId="8" hidden="1"/>
    <cellStyle name="Hipervínculo" xfId="47112" builtinId="8" hidden="1"/>
    <cellStyle name="Hipervínculo" xfId="48381" builtinId="8" hidden="1"/>
    <cellStyle name="Hipervínculo" xfId="11330" builtinId="8" hidden="1"/>
    <cellStyle name="Hipervínculo" xfId="24082" builtinId="8" hidden="1"/>
    <cellStyle name="Hipervínculo" xfId="43079" builtinId="8" hidden="1"/>
    <cellStyle name="Hipervínculo" xfId="42212" builtinId="8" hidden="1"/>
    <cellStyle name="Hipervínculo" xfId="45129" builtinId="8" hidden="1"/>
    <cellStyle name="Hipervínculo" xfId="33076" builtinId="8" hidden="1"/>
    <cellStyle name="Hipervínculo" xfId="23296" builtinId="8" hidden="1"/>
    <cellStyle name="Hipervínculo" xfId="17899" builtinId="8" hidden="1"/>
    <cellStyle name="Hipervínculo" xfId="30760" builtinId="8" hidden="1"/>
    <cellStyle name="Hipervínculo" xfId="33387" builtinId="8" hidden="1"/>
    <cellStyle name="Hipervínculo" xfId="34174" builtinId="8" hidden="1"/>
    <cellStyle name="Hipervínculo" xfId="55905" builtinId="8" hidden="1"/>
    <cellStyle name="Hipervínculo" xfId="57972" builtinId="8" hidden="1"/>
    <cellStyle name="Hipervínculo" xfId="34780" builtinId="8" hidden="1"/>
    <cellStyle name="Hipervínculo" xfId="9853" builtinId="8" hidden="1"/>
    <cellStyle name="Hipervínculo" xfId="55911" builtinId="8" hidden="1"/>
    <cellStyle name="Hipervínculo" xfId="17249" builtinId="8" hidden="1"/>
    <cellStyle name="Hipervínculo" xfId="9545" builtinId="8" hidden="1"/>
    <cellStyle name="Hipervínculo" xfId="1978" builtinId="8" hidden="1"/>
    <cellStyle name="Hipervínculo" xfId="57498" builtinId="8" hidden="1"/>
    <cellStyle name="Hipervínculo" xfId="27979" builtinId="8" hidden="1"/>
    <cellStyle name="Hipervínculo" xfId="4234" builtinId="8" hidden="1"/>
    <cellStyle name="Hipervínculo" xfId="31725" builtinId="8" hidden="1"/>
    <cellStyle name="Hipervínculo" xfId="24048" builtinId="8" hidden="1"/>
    <cellStyle name="Hipervínculo" xfId="48029" builtinId="8" hidden="1"/>
    <cellStyle name="Hipervínculo" xfId="49299" builtinId="8" hidden="1"/>
    <cellStyle name="Hipervínculo" xfId="1916" builtinId="8" hidden="1"/>
    <cellStyle name="Hipervínculo" xfId="3062" builtinId="8" hidden="1"/>
    <cellStyle name="Hipervínculo" xfId="50635" builtinId="8" hidden="1"/>
    <cellStyle name="Hipervínculo" xfId="31169" builtinId="8" hidden="1"/>
    <cellStyle name="Hipervínculo" xfId="19609" builtinId="8" hidden="1"/>
    <cellStyle name="Hipervínculo" xfId="37514" builtinId="8" hidden="1"/>
    <cellStyle name="Hipervínculo" xfId="7834" builtinId="8" hidden="1"/>
    <cellStyle name="Hipervínculo" xfId="41915" builtinId="8" hidden="1"/>
    <cellStyle name="Hipervínculo" xfId="5047" builtinId="8" hidden="1"/>
    <cellStyle name="Hipervínculo" xfId="12860" builtinId="8" hidden="1"/>
    <cellStyle name="Hipervínculo" xfId="20069" builtinId="8" hidden="1"/>
    <cellStyle name="Hipervínculo" xfId="7715" builtinId="8" hidden="1"/>
    <cellStyle name="Hipervínculo" xfId="15681" builtinId="8" hidden="1"/>
    <cellStyle name="Hipervínculo" xfId="52735" builtinId="8" hidden="1"/>
    <cellStyle name="Hipervínculo" xfId="53384" builtinId="8" hidden="1"/>
    <cellStyle name="Hipervínculo" xfId="57402" builtinId="8" hidden="1"/>
    <cellStyle name="Hipervínculo" xfId="52672" builtinId="8" hidden="1"/>
    <cellStyle name="Hipervínculo" xfId="52199" builtinId="8" hidden="1"/>
    <cellStyle name="Hipervínculo" xfId="38634" builtinId="8" hidden="1"/>
    <cellStyle name="Hipervínculo" xfId="19145" builtinId="8" hidden="1"/>
    <cellStyle name="Hipervínculo" xfId="37796" builtinId="8" hidden="1"/>
    <cellStyle name="Hipervínculo" xfId="9678" builtinId="8" hidden="1"/>
    <cellStyle name="Hipervínculo" xfId="36379" builtinId="8" hidden="1"/>
    <cellStyle name="Hipervínculo" xfId="8253" builtinId="8" hidden="1"/>
    <cellStyle name="Hipervínculo" xfId="26904" builtinId="8" hidden="1"/>
    <cellStyle name="Hipervínculo" xfId="412" builtinId="8" hidden="1"/>
    <cellStyle name="Hipervínculo" xfId="53730" builtinId="8" hidden="1"/>
    <cellStyle name="Hipervínculo" xfId="24558" builtinId="8" hidden="1"/>
    <cellStyle name="Hipervínculo" xfId="48317" builtinId="8" hidden="1"/>
    <cellStyle name="Hipervínculo" xfId="3508" builtinId="8" hidden="1"/>
    <cellStyle name="Hipervínculo" xfId="47396" builtinId="8" hidden="1"/>
    <cellStyle name="Hipervínculo" xfId="48891" builtinId="8" hidden="1"/>
    <cellStyle name="Hipervínculo" xfId="32016" builtinId="8" hidden="1"/>
    <cellStyle name="Hipervínculo" xfId="8539" builtinId="8" hidden="1"/>
    <cellStyle name="Hipervínculo" xfId="6249" builtinId="8" hidden="1"/>
    <cellStyle name="Hipervínculo" xfId="20107" builtinId="8" hidden="1"/>
    <cellStyle name="Hipervínculo" xfId="57500" builtinId="8" hidden="1"/>
    <cellStyle name="Hipervínculo" xfId="35887" builtinId="8" hidden="1"/>
    <cellStyle name="Hipervínculo" xfId="7457" builtinId="8" hidden="1"/>
    <cellStyle name="Hipervínculo" xfId="5785" builtinId="8" hidden="1"/>
    <cellStyle name="Hipervínculo" xfId="20390" builtinId="8" hidden="1"/>
    <cellStyle name="Hipervínculo" xfId="58225" builtinId="8" hidden="1"/>
    <cellStyle name="Hipervínculo" xfId="44641" builtinId="8" hidden="1"/>
    <cellStyle name="Hipervínculo" xfId="30533" builtinId="8" hidden="1"/>
    <cellStyle name="Hipervínculo" xfId="57606" builtinId="8" hidden="1"/>
    <cellStyle name="Hipervínculo" xfId="740" builtinId="8" hidden="1"/>
    <cellStyle name="Hipervínculo" xfId="41024" builtinId="8" hidden="1"/>
    <cellStyle name="Hipervínculo" xfId="11601" builtinId="8" hidden="1"/>
    <cellStyle name="Hipervínculo" xfId="51911" builtinId="8" hidden="1"/>
    <cellStyle name="Hipervínculo" xfId="4165" builtinId="8" hidden="1"/>
    <cellStyle name="Hipervínculo" xfId="46358" builtinId="8" hidden="1"/>
    <cellStyle name="Hipervínculo" xfId="1456" builtinId="8" hidden="1"/>
    <cellStyle name="Hipervínculo" xfId="12862" builtinId="8" hidden="1"/>
    <cellStyle name="Hipervínculo" xfId="7513" builtinId="8" hidden="1"/>
    <cellStyle name="Hipervínculo" xfId="31353" builtinId="8" hidden="1"/>
    <cellStyle name="Hipervínculo" xfId="27347" builtinId="8" hidden="1"/>
    <cellStyle name="Hipervínculo" xfId="1328" builtinId="8" hidden="1"/>
    <cellStyle name="Hipervínculo" xfId="17861" builtinId="8" hidden="1"/>
    <cellStyle name="Hipervínculo" xfId="34668" builtinId="8" hidden="1"/>
    <cellStyle name="Hipervínculo" xfId="56582" builtinId="8" hidden="1"/>
    <cellStyle name="Hipervínculo" xfId="29957" builtinId="8" hidden="1"/>
    <cellStyle name="Hipervínculo" xfId="45790" builtinId="8" hidden="1"/>
    <cellStyle name="Hipervínculo" xfId="20115" builtinId="8" hidden="1"/>
    <cellStyle name="Hipervínculo" xfId="43392" builtinId="8" hidden="1"/>
    <cellStyle name="Hipervínculo" xfId="14593" builtinId="8" hidden="1"/>
    <cellStyle name="Hipervínculo" xfId="8755" builtinId="8" hidden="1"/>
    <cellStyle name="Hipervínculo" xfId="15271" builtinId="8" hidden="1"/>
    <cellStyle name="Hipervínculo" xfId="26864" builtinId="8" hidden="1"/>
    <cellStyle name="Hipervínculo" xfId="25882" builtinId="8" hidden="1"/>
    <cellStyle name="Hipervínculo" xfId="46876" builtinId="8" hidden="1"/>
    <cellStyle name="Hipervínculo" xfId="21354" builtinId="8" hidden="1"/>
    <cellStyle name="Hipervínculo" xfId="20638" builtinId="8" hidden="1"/>
    <cellStyle name="Hipervínculo" xfId="58878" builtinId="8" hidden="1"/>
    <cellStyle name="Hipervínculo" xfId="23665" builtinId="8" hidden="1"/>
    <cellStyle name="Hipervínculo" xfId="24366" builtinId="8" hidden="1"/>
    <cellStyle name="Hipervínculo" xfId="12566" builtinId="8" hidden="1"/>
    <cellStyle name="Hipervínculo" xfId="10633" builtinId="8" hidden="1"/>
    <cellStyle name="Hipervínculo" xfId="31761" builtinId="8" hidden="1"/>
    <cellStyle name="Hipervínculo" xfId="49076" builtinId="8" hidden="1"/>
    <cellStyle name="Hipervínculo" xfId="57886" builtinId="8" hidden="1"/>
    <cellStyle name="Hipervínculo" xfId="23831" builtinId="8" hidden="1"/>
    <cellStyle name="Hipervínculo" xfId="11710" builtinId="8" hidden="1"/>
    <cellStyle name="Hipervínculo" xfId="10443" builtinId="8" hidden="1"/>
    <cellStyle name="Hipervínculo" xfId="14533" builtinId="8" hidden="1"/>
    <cellStyle name="Hipervínculo" xfId="9605" builtinId="8" hidden="1"/>
    <cellStyle name="Hipervínculo" xfId="57976" builtinId="8" hidden="1"/>
    <cellStyle name="Hipervínculo" xfId="34788" builtinId="8" hidden="1"/>
    <cellStyle name="Hipervínculo" xfId="30698" builtinId="8" hidden="1"/>
    <cellStyle name="Hipervínculo" xfId="4783" builtinId="8" hidden="1"/>
    <cellStyle name="Hipervínculo" xfId="17241" builtinId="8" hidden="1"/>
    <cellStyle name="Hipervínculo" xfId="21332" builtinId="8" hidden="1"/>
    <cellStyle name="Hipervínculo" xfId="36244" builtinId="8" hidden="1"/>
    <cellStyle name="Hipervínculo" xfId="52017" builtinId="8" hidden="1"/>
    <cellStyle name="Hipervínculo" xfId="30793" builtinId="8" hidden="1"/>
    <cellStyle name="Hipervínculo" xfId="23895" builtinId="8" hidden="1"/>
    <cellStyle name="Hipervínculo" xfId="31005" builtinId="8" hidden="1"/>
    <cellStyle name="Hipervínculo" xfId="24040" builtinId="8" hidden="1"/>
    <cellStyle name="Hipervínculo" xfId="22594" builtinId="8" hidden="1"/>
    <cellStyle name="Hipervínculo" xfId="44763" builtinId="8" hidden="1"/>
    <cellStyle name="Hipervínculo" xfId="3269" builtinId="8" hidden="1"/>
    <cellStyle name="Hipervínculo" xfId="30477" builtinId="8" hidden="1"/>
    <cellStyle name="Hipervínculo" xfId="5697" builtinId="8" hidden="1"/>
    <cellStyle name="Hipervínculo" xfId="4604" builtinId="8" hidden="1"/>
    <cellStyle name="Hipervínculo" xfId="30841" builtinId="8" hidden="1"/>
    <cellStyle name="Hipervínculo" xfId="30425" builtinId="8" hidden="1"/>
    <cellStyle name="Hipervínculo" xfId="58050" builtinId="8" hidden="1"/>
    <cellStyle name="Hipervínculo" xfId="38416" builtinId="8" hidden="1"/>
    <cellStyle name="Hipervínculo" xfId="36882" builtinId="8" hidden="1"/>
    <cellStyle name="Hipervínculo" xfId="10431" builtinId="8" hidden="1"/>
    <cellStyle name="Hipervínculo" xfId="11565" builtinId="8" hidden="1"/>
    <cellStyle name="Hipervínculo" xfId="47951" builtinId="8" hidden="1"/>
    <cellStyle name="Hipervínculo" xfId="41734" builtinId="8" hidden="1"/>
    <cellStyle name="Hipervínculo" xfId="24390" builtinId="8" hidden="1"/>
    <cellStyle name="Hipervínculo" xfId="45911" builtinId="8" hidden="1"/>
    <cellStyle name="Hipervínculo" xfId="20184" builtinId="8" hidden="1"/>
    <cellStyle name="Hipervínculo" xfId="2861" builtinId="8" hidden="1"/>
    <cellStyle name="Hipervínculo" xfId="18495" builtinId="8" hidden="1"/>
    <cellStyle name="Hipervínculo" xfId="44442" builtinId="8" hidden="1"/>
    <cellStyle name="Hipervínculo" xfId="48532" builtinId="8" hidden="1"/>
    <cellStyle name="Hipervínculo" xfId="47264" builtinId="8" hidden="1"/>
    <cellStyle name="Hipervínculo" xfId="24816" builtinId="8" hidden="1"/>
    <cellStyle name="Hipervínculo" xfId="42637" builtinId="8" hidden="1"/>
    <cellStyle name="Hipervínculo" xfId="3848" builtinId="8" hidden="1"/>
    <cellStyle name="Hipervínculo" xfId="25419" builtinId="8" hidden="1"/>
    <cellStyle name="Hipervínculo" xfId="51241" builtinId="8" hidden="1"/>
    <cellStyle name="Hipervínculo" xfId="55332" builtinId="8" hidden="1"/>
    <cellStyle name="Hipervínculo" xfId="40337" builtinId="8" hidden="1"/>
    <cellStyle name="Hipervínculo" xfId="18017" builtinId="8" hidden="1"/>
    <cellStyle name="Hipervínculo" xfId="3224" builtinId="8" hidden="1"/>
    <cellStyle name="Hipervínculo" xfId="50432" builtinId="8" hidden="1"/>
    <cellStyle name="Hipervínculo" xfId="50993" builtinId="8" hidden="1"/>
    <cellStyle name="Hipervínculo" xfId="57590" builtinId="8" hidden="1"/>
    <cellStyle name="Hipervínculo" xfId="55135" builtinId="8" hidden="1"/>
    <cellStyle name="Hipervínculo" xfId="33407" builtinId="8" hidden="1"/>
    <cellStyle name="Hipervínculo" xfId="30431" builtinId="8" hidden="1"/>
    <cellStyle name="Hipervínculo" xfId="30377" builtinId="8" hidden="1"/>
    <cellStyle name="Hipervínculo" xfId="17385" builtinId="8" hidden="1"/>
    <cellStyle name="Hipervínculo" xfId="39281" builtinId="8" hidden="1"/>
    <cellStyle name="Hipervínculo" xfId="44985" builtinId="8" hidden="1"/>
    <cellStyle name="Hipervínculo" xfId="48209" builtinId="8" hidden="1"/>
    <cellStyle name="Hipervínculo" xfId="26478" builtinId="8" hidden="1"/>
    <cellStyle name="Hipervínculo" xfId="3321" builtinId="8" hidden="1"/>
    <cellStyle name="Hipervínculo" xfId="14901" builtinId="8" hidden="1"/>
    <cellStyle name="Hipervínculo" xfId="24474" builtinId="8" hidden="1"/>
    <cellStyle name="Hipervínculo" xfId="58211" builtinId="8" hidden="1"/>
    <cellStyle name="Hipervínculo" xfId="46342" builtinId="8" hidden="1"/>
    <cellStyle name="Hipervínculo" xfId="46337" builtinId="8" hidden="1"/>
    <cellStyle name="Hipervínculo" xfId="58010" builtinId="8" hidden="1"/>
    <cellStyle name="Hipervínculo" xfId="4781" builtinId="8" hidden="1"/>
    <cellStyle name="Hipervínculo" xfId="43163" builtinId="8" hidden="1"/>
    <cellStyle name="Hipervínculo" xfId="31405" builtinId="8" hidden="1"/>
    <cellStyle name="Hipervínculo" xfId="31309" builtinId="8" hidden="1"/>
    <cellStyle name="Hipervínculo" xfId="28463" builtinId="8" hidden="1"/>
    <cellStyle name="Hipervínculo" xfId="34366" builtinId="8" hidden="1"/>
    <cellStyle name="Hipervínculo" xfId="12624" builtinId="8" hidden="1"/>
    <cellStyle name="Hipervínculo" xfId="52588" builtinId="8" hidden="1"/>
    <cellStyle name="Hipervínculo" xfId="2303" builtinId="8" hidden="1"/>
    <cellStyle name="Hipervínculo" xfId="32168" builtinId="8" hidden="1"/>
    <cellStyle name="Hipervínculo" xfId="52936" builtinId="8" hidden="1"/>
    <cellStyle name="Hipervínculo" xfId="6698" builtinId="8" hidden="1"/>
    <cellStyle name="Hipervínculo" xfId="49677" builtinId="8" hidden="1"/>
    <cellStyle name="Hipervínculo" xfId="50505" builtinId="8" hidden="1"/>
    <cellStyle name="Hipervínculo" xfId="10359" builtinId="8" hidden="1"/>
    <cellStyle name="Hipervínculo" xfId="31203" builtinId="8" hidden="1"/>
    <cellStyle name="Hipervínculo" xfId="36170" builtinId="8" hidden="1"/>
    <cellStyle name="Hipervínculo" xfId="10977" builtinId="8" hidden="1"/>
    <cellStyle name="Hipervínculo" xfId="25558" builtinId="8" hidden="1"/>
    <cellStyle name="Hipervínculo" xfId="48021" builtinId="8" hidden="1"/>
    <cellStyle name="Hipervínculo" xfId="430" builtinId="8" hidden="1"/>
    <cellStyle name="Hipervínculo" xfId="24951" builtinId="8" hidden="1"/>
    <cellStyle name="Hipervínculo" xfId="17543" builtinId="8" hidden="1"/>
    <cellStyle name="Hipervínculo" xfId="52187" builtinId="8" hidden="1"/>
    <cellStyle name="Hipervínculo" xfId="44307" builtinId="8" hidden="1"/>
    <cellStyle name="Hipervínculo" xfId="4842" builtinId="8" hidden="1"/>
    <cellStyle name="Hipervínculo" xfId="51253" builtinId="8" hidden="1"/>
    <cellStyle name="Hipervínculo" xfId="43801" builtinId="8" hidden="1"/>
    <cellStyle name="Hipervínculo" xfId="31753" builtinId="8" hidden="1"/>
    <cellStyle name="Hipervínculo" xfId="36695" builtinId="8" hidden="1"/>
    <cellStyle name="Hipervínculo" xfId="58506" builtinId="8" hidden="1"/>
    <cellStyle name="Hipervínculo" xfId="37502" builtinId="8" hidden="1"/>
    <cellStyle name="Hipervínculo" xfId="19105" builtinId="8" hidden="1"/>
    <cellStyle name="Hipervínculo" xfId="8193" builtinId="8" hidden="1"/>
    <cellStyle name="Hipervínculo" xfId="11925" builtinId="8" hidden="1"/>
    <cellStyle name="Hipervínculo" xfId="38552" builtinId="8" hidden="1"/>
    <cellStyle name="Hipervínculo" xfId="42647" builtinId="8" hidden="1"/>
    <cellStyle name="Hipervínculo" xfId="54733" builtinId="8" hidden="1"/>
    <cellStyle name="Hipervínculo" xfId="30706" builtinId="8" hidden="1"/>
    <cellStyle name="Hipervínculo" xfId="6788" builtinId="8" hidden="1"/>
    <cellStyle name="Hipervínculo" xfId="2403" builtinId="8" hidden="1"/>
    <cellStyle name="Hipervínculo" xfId="49493" builtinId="8" hidden="1"/>
    <cellStyle name="Hipervínculo" xfId="2389" builtinId="8" hidden="1"/>
    <cellStyle name="Hipervínculo" xfId="56854" builtinId="8" hidden="1"/>
    <cellStyle name="Hipervínculo" xfId="47931" builtinId="8" hidden="1"/>
    <cellStyle name="Hipervínculo" xfId="23903" builtinId="8" hidden="1"/>
    <cellStyle name="Hipervínculo" xfId="9799" builtinId="8" hidden="1"/>
    <cellStyle name="Hipervínculo" xfId="4304" builtinId="8" hidden="1"/>
    <cellStyle name="Hipervínculo" xfId="28124" builtinId="8" hidden="1"/>
    <cellStyle name="Hipervínculo" xfId="56662" builtinId="8" hidden="1"/>
    <cellStyle name="Hipervínculo" xfId="27862" builtinId="8" hidden="1"/>
    <cellStyle name="Hipervínculo" xfId="3732" builtinId="8" hidden="1"/>
    <cellStyle name="Hipervínculo" xfId="17105" builtinId="8" hidden="1"/>
    <cellStyle name="Hipervínculo" xfId="10543" builtinId="8" hidden="1"/>
    <cellStyle name="Hipervínculo" xfId="9708" builtinId="8" hidden="1"/>
    <cellStyle name="Hipervínculo" xfId="29086" builtinId="8" hidden="1"/>
    <cellStyle name="Hipervínculo" xfId="45776" builtinId="8" hidden="1"/>
    <cellStyle name="Hipervínculo" xfId="35972" builtinId="8" hidden="1"/>
    <cellStyle name="Hipervínculo" xfId="34318" builtinId="8" hidden="1"/>
    <cellStyle name="Hipervínculo" xfId="23968" builtinId="8" hidden="1"/>
    <cellStyle name="Hipervínculo" xfId="2972" builtinId="8" hidden="1"/>
    <cellStyle name="Hipervínculo" xfId="16635" builtinId="8" hidden="1"/>
    <cellStyle name="Hipervínculo" xfId="41726" builtinId="8" hidden="1"/>
    <cellStyle name="Hipervínculo" xfId="54182" builtinId="8" hidden="1"/>
    <cellStyle name="Hipervínculo" xfId="50737" builtinId="8" hidden="1"/>
    <cellStyle name="Hipervínculo" xfId="27387" builtinId="8" hidden="1"/>
    <cellStyle name="Hipervínculo" xfId="2760" builtinId="8" hidden="1"/>
    <cellStyle name="Hipervínculo" xfId="9396" builtinId="8" hidden="1"/>
    <cellStyle name="Hipervínculo" xfId="23340" builtinId="8" hidden="1"/>
    <cellStyle name="Hipervínculo" xfId="48524" builtinId="8" hidden="1"/>
    <cellStyle name="Hipervínculo" xfId="8033" builtinId="8" hidden="1"/>
    <cellStyle name="Hipervínculo" xfId="44420" builtinId="8" hidden="1"/>
    <cellStyle name="Hipervínculo" xfId="43792" builtinId="8" hidden="1"/>
    <cellStyle name="Hipervínculo" xfId="39448" builtinId="8" hidden="1"/>
    <cellStyle name="Hipervínculo" xfId="11228" builtinId="8" hidden="1"/>
    <cellStyle name="Hipervínculo" xfId="30491" builtinId="8" hidden="1"/>
    <cellStyle name="Hipervínculo" xfId="55324" builtinId="8" hidden="1"/>
    <cellStyle name="Hipervínculo" xfId="40329" builtinId="8" hidden="1"/>
    <cellStyle name="Hipervínculo" xfId="35267" builtinId="8" hidden="1"/>
    <cellStyle name="Hipervínculo" xfId="13535" builtinId="8" hidden="1"/>
    <cellStyle name="Hipervínculo" xfId="10629" builtinId="8" hidden="1"/>
    <cellStyle name="Hipervínculo" xfId="15687" builtinId="8" hidden="1"/>
    <cellStyle name="Hipervínculo" xfId="37418" builtinId="8" hidden="1"/>
    <cellStyle name="Hipervínculo" xfId="30415" builtinId="8" hidden="1"/>
    <cellStyle name="Hipervínculo" xfId="52839" builtinId="8" hidden="1"/>
    <cellStyle name="Hipervínculo" xfId="26618" builtinId="8" hidden="1"/>
    <cellStyle name="Hipervínculo" xfId="6607" builtinId="8" hidden="1"/>
    <cellStyle name="Hipervínculo" xfId="19523" builtinId="8" hidden="1"/>
    <cellStyle name="Hipervínculo" xfId="22614" builtinId="8" hidden="1"/>
    <cellStyle name="Hipervínculo" xfId="44349" builtinId="8" hidden="1"/>
    <cellStyle name="Hipervínculo" xfId="48200" builtinId="8" hidden="1"/>
    <cellStyle name="Hipervínculo" xfId="18711" builtinId="8" hidden="1"/>
    <cellStyle name="Hipervínculo" xfId="21412" builtinId="8" hidden="1"/>
    <cellStyle name="Hipervínculo" xfId="888" builtinId="8" hidden="1"/>
    <cellStyle name="Hipervínculo" xfId="48339" builtinId="8" hidden="1"/>
    <cellStyle name="Hipervínculo" xfId="29541" builtinId="8" hidden="1"/>
    <cellStyle name="Hipervínculo" xfId="51275" builtinId="8" hidden="1"/>
    <cellStyle name="Hipervínculo" xfId="41274" builtinId="8" hidden="1"/>
    <cellStyle name="Hipervínculo" xfId="48025" builtinId="8" hidden="1"/>
    <cellStyle name="Hipervínculo" xfId="14481" builtinId="8" hidden="1"/>
    <cellStyle name="Hipervínculo" xfId="8639" builtinId="8" hidden="1"/>
    <cellStyle name="Hipervínculo" xfId="1466" builtinId="8" hidden="1"/>
    <cellStyle name="Hipervínculo" xfId="5239" builtinId="8" hidden="1"/>
    <cellStyle name="Hipervínculo" xfId="35120" builtinId="8" hidden="1"/>
    <cellStyle name="Hipervínculo" xfId="34372" builtinId="8" hidden="1"/>
    <cellStyle name="Hipervínculo" xfId="27762" builtinId="8" hidden="1"/>
    <cellStyle name="Hipervínculo" xfId="7557" builtinId="8" hidden="1"/>
    <cellStyle name="Hipervínculo" xfId="15435" builtinId="8" hidden="1"/>
    <cellStyle name="Hipervínculo" xfId="38338" builtinId="8" hidden="1"/>
    <cellStyle name="Hipervínculo" xfId="43398" builtinId="8" hidden="1"/>
    <cellStyle name="Hipervínculo" xfId="53822" builtinId="8" hidden="1"/>
    <cellStyle name="Hipervínculo" xfId="21786" builtinId="8" hidden="1"/>
    <cellStyle name="Hipervínculo" xfId="38930" builtinId="8" hidden="1"/>
    <cellStyle name="Hipervínculo" xfId="3614" builtinId="8" hidden="1"/>
    <cellStyle name="Hipervínculo" xfId="22238" builtinId="8" hidden="1"/>
    <cellStyle name="Hipervínculo" xfId="45269" builtinId="8" hidden="1"/>
    <cellStyle name="Hipervínculo" xfId="50324" builtinId="8" hidden="1"/>
    <cellStyle name="Hipervínculo" xfId="19025" builtinId="8" hidden="1"/>
    <cellStyle name="Hipervínculo" xfId="22989" builtinId="8" hidden="1"/>
    <cellStyle name="Hipervínculo" xfId="40361" builtinId="8" hidden="1"/>
    <cellStyle name="Hipervínculo" xfId="14067" builtinId="8" hidden="1"/>
    <cellStyle name="Hipervínculo" xfId="42263" builtinId="8" hidden="1"/>
    <cellStyle name="Hipervínculo" xfId="52195" builtinId="8" hidden="1"/>
    <cellStyle name="Hipervínculo" xfId="34473" builtinId="8" hidden="1"/>
    <cellStyle name="Hipervínculo" xfId="26242" builtinId="8" hidden="1"/>
    <cellStyle name="Hipervínculo" xfId="4567" builtinId="8" hidden="1"/>
    <cellStyle name="Hipervínculo" xfId="3580" builtinId="8" hidden="1"/>
    <cellStyle name="Hipervínculo" xfId="55479" builtinId="8" hidden="1"/>
    <cellStyle name="Hipervínculo" xfId="28443" builtinId="8" hidden="1"/>
    <cellStyle name="Hipervínculo" xfId="15543" builtinId="8" hidden="1"/>
    <cellStyle name="Hipervínculo" xfId="24738" builtinId="8" hidden="1"/>
    <cellStyle name="Hipervínculo" xfId="22086" builtinId="8" hidden="1"/>
    <cellStyle name="Hipervínculo" xfId="52482" builtinId="8" hidden="1"/>
    <cellStyle name="Hipervínculo" xfId="10295" builtinId="8" hidden="1"/>
    <cellStyle name="Hipervínculo" xfId="33327" builtinId="8" hidden="1"/>
    <cellStyle name="Hipervínculo" xfId="5947" builtinId="8" hidden="1"/>
    <cellStyle name="Hipervínculo" xfId="29994" builtinId="8" hidden="1"/>
    <cellStyle name="Hipervínculo" xfId="59116" builtinId="8" hidden="1"/>
    <cellStyle name="Hipervínculo" xfId="598" builtinId="8" hidden="1"/>
    <cellStyle name="Hipervínculo" xfId="6509" builtinId="8" hidden="1"/>
    <cellStyle name="Hipervínculo" xfId="3042" builtinId="8" hidden="1"/>
    <cellStyle name="Hipervínculo" xfId="29380" builtinId="8" hidden="1"/>
    <cellStyle name="Hipervínculo" xfId="49435" builtinId="8" hidden="1"/>
    <cellStyle name="Hipervínculo" xfId="47939" builtinId="8" hidden="1"/>
    <cellStyle name="Hipervínculo" xfId="43109" builtinId="8" hidden="1"/>
    <cellStyle name="Hipervínculo" xfId="19821" builtinId="8" hidden="1"/>
    <cellStyle name="Hipervínculo" xfId="4300" builtinId="8" hidden="1"/>
    <cellStyle name="Hipervínculo" xfId="3778" builtinId="8" hidden="1"/>
    <cellStyle name="Hipervínculo" xfId="32209" builtinId="8" hidden="1"/>
    <cellStyle name="Hipervínculo" xfId="56236" builtinId="8" hidden="1"/>
    <cellStyle name="Hipervínculo" xfId="41140" builtinId="8" hidden="1"/>
    <cellStyle name="Hipervínculo" xfId="36178" builtinId="8" hidden="1"/>
    <cellStyle name="Hipervínculo" xfId="13022" builtinId="8" hidden="1"/>
    <cellStyle name="Hipervínculo" xfId="3390" builtinId="8" hidden="1"/>
    <cellStyle name="Hipervínculo" xfId="22194" builtinId="8" hidden="1"/>
    <cellStyle name="Hipervínculo" xfId="50669" builtinId="8" hidden="1"/>
    <cellStyle name="Hipervínculo" xfId="56042" builtinId="8" hidden="1"/>
    <cellStyle name="Hipervínculo" xfId="34310" builtinId="8" hidden="1"/>
    <cellStyle name="Hipervínculo" xfId="29250" builtinId="8" hidden="1"/>
    <cellStyle name="Hipervínculo" xfId="6223" builtinId="8" hidden="1"/>
    <cellStyle name="Hipervínculo" xfId="16643" builtinId="8" hidden="1"/>
    <cellStyle name="Hipervínculo" xfId="22374" builtinId="8" hidden="1"/>
    <cellStyle name="Hipervínculo" xfId="1474" builtinId="8" hidden="1"/>
    <cellStyle name="Hipervínculo" xfId="5347" builtinId="8" hidden="1"/>
    <cellStyle name="Hipervínculo" xfId="27379" builtinId="8" hidden="1"/>
    <cellStyle name="Hipervínculo" xfId="22324" builtinId="8" hidden="1"/>
    <cellStyle name="Hipervínculo" xfId="1344" builtinId="8" hidden="1"/>
    <cellStyle name="Hipervínculo" xfId="52209" builtinId="8" hidden="1"/>
    <cellStyle name="Hipervínculo" xfId="51865" builtinId="8" hidden="1"/>
    <cellStyle name="Hipervínculo" xfId="50388" builtinId="8" hidden="1"/>
    <cellStyle name="Hipervínculo" xfId="25640" builtinId="8" hidden="1"/>
    <cellStyle name="Hipervínculo" xfId="48194" builtinId="8" hidden="1"/>
    <cellStyle name="Hipervínculo" xfId="34086" builtinId="8" hidden="1"/>
    <cellStyle name="Hipervínculo" xfId="8769" builtinId="8" hidden="1"/>
    <cellStyle name="Hipervínculo" xfId="30499" builtinId="8" hidden="1"/>
    <cellStyle name="Hipervínculo" xfId="35558" builtinId="8" hidden="1"/>
    <cellStyle name="Hipervínculo" xfId="59415" builtinId="8" hidden="1"/>
    <cellStyle name="Hipervínculo" xfId="35258" builtinId="8" hidden="1"/>
    <cellStyle name="Hipervínculo" xfId="50462" builtinId="8" hidden="1"/>
    <cellStyle name="Hipervínculo" xfId="8469" builtinId="8" hidden="1"/>
    <cellStyle name="Hipervínculo" xfId="18919" builtinId="8" hidden="1"/>
    <cellStyle name="Hipervínculo" xfId="37426" builtinId="8" hidden="1"/>
    <cellStyle name="Hipervínculo" xfId="24598" builtinId="8" hidden="1"/>
    <cellStyle name="Hipervínculo" xfId="52908" builtinId="8" hidden="1"/>
    <cellStyle name="Hipervínculo" xfId="28330" builtinId="8" hidden="1"/>
    <cellStyle name="Hipervínculo" xfId="49054" builtinId="8" hidden="1"/>
    <cellStyle name="Hipervínculo" xfId="1494" builtinId="8" hidden="1"/>
    <cellStyle name="Hipervínculo" xfId="22622" builtinId="8" hidden="1"/>
    <cellStyle name="Hipervínculo" xfId="49441" builtinId="8" hidden="1"/>
    <cellStyle name="Hipervínculo" xfId="42477" builtinId="8" hidden="1"/>
    <cellStyle name="Hipervínculo" xfId="46110" builtinId="8" hidden="1"/>
    <cellStyle name="Hipervínculo" xfId="8891" builtinId="8" hidden="1"/>
    <cellStyle name="Hipervínculo" xfId="3374" builtinId="8" hidden="1"/>
    <cellStyle name="Hipervínculo" xfId="9785" builtinId="8" hidden="1"/>
    <cellStyle name="Hipervínculo" xfId="10539" builtinId="8" hidden="1"/>
    <cellStyle name="Hipervínculo" xfId="25717" builtinId="8" hidden="1"/>
    <cellStyle name="Hipervínculo" xfId="51831" builtinId="8" hidden="1"/>
    <cellStyle name="Hipervínculo" xfId="7987" builtinId="8" hidden="1"/>
    <cellStyle name="Hipervínculo" xfId="14473" builtinId="8" hidden="1"/>
    <cellStyle name="Hipervínculo" xfId="1394" builtinId="8" hidden="1"/>
    <cellStyle name="Hipervínculo" xfId="12722" builtinId="8" hidden="1"/>
    <cellStyle name="Hipervínculo" xfId="36477" builtinId="8" hidden="1"/>
    <cellStyle name="Hipervínculo" xfId="58958" builtinId="8" hidden="1"/>
    <cellStyle name="Hipervínculo" xfId="56536" builtinId="8" hidden="1"/>
    <cellStyle name="Hipervínculo" xfId="12308" builtinId="8" hidden="1"/>
    <cellStyle name="Hipervínculo" xfId="7549" builtinId="8" hidden="1"/>
    <cellStyle name="Hipervínculo" xfId="19651" builtinId="8" hidden="1"/>
    <cellStyle name="Hipervínculo" xfId="19521" builtinId="8" hidden="1"/>
    <cellStyle name="Hipervínculo" xfId="41686" builtinId="8" hidden="1"/>
    <cellStyle name="Hipervínculo" xfId="53894" builtinId="8" hidden="1"/>
    <cellStyle name="Hipervínculo" xfId="54560" builtinId="8" hidden="1"/>
    <cellStyle name="Hipervínculo" xfId="25707" builtinId="8" hidden="1"/>
    <cellStyle name="Hipervínculo" xfId="1954" builtinId="8" hidden="1"/>
    <cellStyle name="Hipervínculo" xfId="7848" builtinId="8" hidden="1"/>
    <cellStyle name="Hipervínculo" xfId="26320" builtinId="8" hidden="1"/>
    <cellStyle name="Hipervínculo" xfId="50332" builtinId="8" hidden="1"/>
    <cellStyle name="Hipervínculo" xfId="47030" builtinId="8" hidden="1"/>
    <cellStyle name="Hipervínculo" xfId="42939" builtinId="8" hidden="1"/>
    <cellStyle name="Hipervínculo" xfId="18909" builtinId="8" hidden="1"/>
    <cellStyle name="Hipervínculo" xfId="5001" builtinId="8" hidden="1"/>
    <cellStyle name="Hipervínculo" xfId="4084" builtinId="8" hidden="1"/>
    <cellStyle name="Hipervínculo" xfId="33121" builtinId="8" hidden="1"/>
    <cellStyle name="Hipervínculo" xfId="11746" builtinId="8" hidden="1"/>
    <cellStyle name="Hipervínculo" xfId="52719" builtinId="8" hidden="1"/>
    <cellStyle name="Hipervínculo" xfId="21448" builtinId="8" hidden="1"/>
    <cellStyle name="Hipervínculo" xfId="12110" builtinId="8" hidden="1"/>
    <cellStyle name="Hipervínculo" xfId="11802" builtinId="8" hidden="1"/>
    <cellStyle name="Hipervínculo" xfId="13860" builtinId="8" hidden="1"/>
    <cellStyle name="Hipervínculo" xfId="39922" builtinId="8" hidden="1"/>
    <cellStyle name="Hipervínculo" xfId="56953" builtinId="8" hidden="1"/>
    <cellStyle name="Hipervínculo" xfId="33429" builtinId="8" hidden="1"/>
    <cellStyle name="Hipervínculo" xfId="29336" builtinId="8" hidden="1"/>
    <cellStyle name="Hipervínculo" xfId="5311" builtinId="8" hidden="1"/>
    <cellStyle name="Hipervínculo" xfId="18601" builtinId="8" hidden="1"/>
    <cellStyle name="Hipervínculo" xfId="20790" builtinId="8" hidden="1"/>
    <cellStyle name="Hipervínculo" xfId="46721" builtinId="8" hidden="1"/>
    <cellStyle name="Hipervínculo" xfId="50880" builtinId="8" hidden="1"/>
    <cellStyle name="Hipervínculo" xfId="57598" builtinId="8" hidden="1"/>
    <cellStyle name="Hipervínculo" xfId="18965" builtinId="8" hidden="1"/>
    <cellStyle name="Hipervínculo" xfId="1800" builtinId="8" hidden="1"/>
    <cellStyle name="Hipervínculo" xfId="41282" builtinId="8" hidden="1"/>
    <cellStyle name="Hipervínculo" xfId="27715" builtinId="8" hidden="1"/>
    <cellStyle name="Hipervínculo" xfId="40857" builtinId="8" hidden="1"/>
    <cellStyle name="Hipervínculo" xfId="43101" builtinId="8" hidden="1"/>
    <cellStyle name="Hipervínculo" xfId="24434" builtinId="8" hidden="1"/>
    <cellStyle name="Hipervínculo" xfId="15735" builtinId="8" hidden="1"/>
    <cellStyle name="Hipervínculo" xfId="7856" builtinId="8" hidden="1"/>
    <cellStyle name="Hipervínculo" xfId="32201" builtinId="8" hidden="1"/>
    <cellStyle name="Hipervínculo" xfId="34648" builtinId="8" hidden="1"/>
    <cellStyle name="Hipervínculo" xfId="18138" builtinId="8" hidden="1"/>
    <cellStyle name="Hipervínculo" xfId="31501" builtinId="8" hidden="1"/>
    <cellStyle name="Hipervínculo" xfId="47260" builtinId="8" hidden="1"/>
    <cellStyle name="Hipervínculo" xfId="45650" builtinId="8" hidden="1"/>
    <cellStyle name="Hipervínculo" xfId="16199" builtinId="8" hidden="1"/>
    <cellStyle name="Hipervínculo" xfId="48276" builtinId="8" hidden="1"/>
    <cellStyle name="Hipervínculo" xfId="31495" builtinId="8" hidden="1"/>
    <cellStyle name="Hipervínculo" xfId="44321" builtinId="8" hidden="1"/>
    <cellStyle name="Hipervínculo" xfId="1696" builtinId="8" hidden="1"/>
    <cellStyle name="Hipervínculo" xfId="31621" builtinId="8" hidden="1"/>
    <cellStyle name="Hipervínculo" xfId="1037" builtinId="8" hidden="1"/>
    <cellStyle name="Hipervínculo" xfId="21712" builtinId="8" hidden="1"/>
    <cellStyle name="Hipervínculo" xfId="3642" builtinId="8" hidden="1"/>
    <cellStyle name="Hipervínculo" xfId="48501" builtinId="8" hidden="1"/>
    <cellStyle name="Hipervínculo" xfId="44048" builtinId="8" hidden="1"/>
    <cellStyle name="Hipervínculo" xfId="20085" builtinId="8" hidden="1"/>
    <cellStyle name="Hipervínculo" xfId="32825" builtinId="8" hidden="1"/>
    <cellStyle name="Hipervínculo" xfId="35704" builtinId="8" hidden="1"/>
    <cellStyle name="Hipervínculo" xfId="28638" builtinId="8" hidden="1"/>
    <cellStyle name="Hipervínculo" xfId="13088" builtinId="8" hidden="1"/>
    <cellStyle name="Hipervínculo" xfId="55429" builtinId="8" hidden="1"/>
    <cellStyle name="Hipervínculo" xfId="37117" builtinId="8" hidden="1"/>
    <cellStyle name="Hipervínculo" xfId="15387" builtinId="8" hidden="1"/>
    <cellStyle name="Hipervínculo" xfId="59475" builtinId="8" hidden="1"/>
    <cellStyle name="Hipervínculo" xfId="13631" builtinId="8" hidden="1"/>
    <cellStyle name="Hipervínculo" xfId="12312" builtinId="8" hidden="1"/>
    <cellStyle name="Hipervínculo" xfId="11250" builtinId="8" hidden="1"/>
    <cellStyle name="Hipervínculo" xfId="30481" builtinId="8" hidden="1"/>
    <cellStyle name="Hipervínculo" xfId="30191" builtinId="8" hidden="1"/>
    <cellStyle name="Hipervínculo" xfId="8461" builtinId="8" hidden="1"/>
    <cellStyle name="Hipervínculo" xfId="34162" builtinId="8" hidden="1"/>
    <cellStyle name="Hipervínculo" xfId="20434" builtinId="8" hidden="1"/>
    <cellStyle name="Hipervínculo" xfId="42497" builtinId="8" hidden="1"/>
    <cellStyle name="Hipervínculo" xfId="52916" builtinId="8" hidden="1"/>
    <cellStyle name="Hipervínculo" xfId="34825" builtinId="8" hidden="1"/>
    <cellStyle name="Hipervínculo" xfId="55684" builtinId="8" hidden="1"/>
    <cellStyle name="Hipervínculo" xfId="1498" builtinId="8" hidden="1"/>
    <cellStyle name="Hipervínculo" xfId="12358" builtinId="8" hidden="1"/>
    <cellStyle name="Hipervínculo" xfId="27231" builtinId="8" hidden="1"/>
    <cellStyle name="Hipervínculo" xfId="49421" builtinId="8" hidden="1"/>
    <cellStyle name="Hipervínculo" xfId="46118" builtinId="8" hidden="1"/>
    <cellStyle name="Hipervínculo" xfId="42027" builtinId="8" hidden="1"/>
    <cellStyle name="Hipervínculo" xfId="12240" builtinId="8" hidden="1"/>
    <cellStyle name="Hipervínculo" xfId="41375" builtinId="8" hidden="1"/>
    <cellStyle name="Hipervínculo" xfId="55764" builtinId="8" hidden="1"/>
    <cellStyle name="Hipervínculo" xfId="34033" builtinId="8" hidden="1"/>
    <cellStyle name="Hipervínculo" xfId="56350" builtinId="8" hidden="1"/>
    <cellStyle name="Hipervínculo" xfId="39319" builtinId="8" hidden="1"/>
    <cellStyle name="Hipervínculo" xfId="35224" builtinId="8" hidden="1"/>
    <cellStyle name="Hipervínculo" xfId="9406" builtinId="8" hidden="1"/>
    <cellStyle name="Hipervínculo" xfId="49327" builtinId="8" hidden="1"/>
    <cellStyle name="Hipervínculo" xfId="25699" builtinId="8" hidden="1"/>
    <cellStyle name="Hipervínculo" xfId="40835" builtinId="8" hidden="1"/>
    <cellStyle name="Hipervínculo" xfId="56544" builtinId="8" hidden="1"/>
    <cellStyle name="Hipervínculo" xfId="32518" builtinId="8" hidden="1"/>
    <cellStyle name="Hipervínculo" xfId="28423" builtinId="8" hidden="1"/>
    <cellStyle name="Hipervínculo" xfId="2791" builtinId="8" hidden="1"/>
    <cellStyle name="Hipervínculo" xfId="34090" builtinId="8" hidden="1"/>
    <cellStyle name="Hipervínculo" xfId="27959" builtinId="8" hidden="1"/>
    <cellStyle name="Hipervínculo" xfId="49763" builtinId="8" hidden="1"/>
    <cellStyle name="Hipervínculo" xfId="32637" builtinId="8" hidden="1"/>
    <cellStyle name="Hipervínculo" xfId="16166" builtinId="8" hidden="1"/>
    <cellStyle name="Hipervínculo" xfId="21625" builtinId="8" hidden="1"/>
    <cellStyle name="Hipervínculo" xfId="19991" builtinId="8" hidden="1"/>
    <cellStyle name="Hipervínculo" xfId="44697" builtinId="8" hidden="1"/>
    <cellStyle name="Hipervínculo" xfId="38302" builtinId="8" hidden="1"/>
    <cellStyle name="Hipervínculo" xfId="19689" builtinId="8" hidden="1"/>
    <cellStyle name="Hipervínculo" xfId="57011" builtinId="8" hidden="1"/>
    <cellStyle name="Hipervínculo" xfId="18917" builtinId="8" hidden="1"/>
    <cellStyle name="Hipervínculo" xfId="40275" builtinId="8" hidden="1"/>
    <cellStyle name="Hipervínculo" xfId="6942" builtinId="8" hidden="1"/>
    <cellStyle name="Hipervínculo" xfId="17409" builtinId="8" hidden="1"/>
    <cellStyle name="Hipervínculo" xfId="43472" builtinId="8" hidden="1"/>
    <cellStyle name="Hipervínculo" xfId="44879" builtinId="8" hidden="1"/>
    <cellStyle name="Hipervínculo" xfId="36146" builtinId="8" hidden="1"/>
    <cellStyle name="Hipervínculo" xfId="12118" builtinId="8" hidden="1"/>
    <cellStyle name="Hipervínculo" xfId="13126" builtinId="8" hidden="1"/>
    <cellStyle name="Hipervínculo" xfId="49483" builtinId="8" hidden="1"/>
    <cellStyle name="Hipervínculo" xfId="51249" builtinId="8" hidden="1"/>
    <cellStyle name="Hipervínculo" xfId="44006" builtinId="8" hidden="1"/>
    <cellStyle name="Hipervínculo" xfId="37484" builtinId="8" hidden="1"/>
    <cellStyle name="Hipervínculo" xfId="29344" builtinId="8" hidden="1"/>
    <cellStyle name="Hipervínculo" xfId="4580" builtinId="8" hidden="1"/>
    <cellStyle name="Hipervínculo" xfId="580" builtinId="8" hidden="1"/>
    <cellStyle name="Hipervínculo" xfId="20798" builtinId="8" hidden="1"/>
    <cellStyle name="Hipervínculo" xfId="46713" builtinId="8" hidden="1"/>
    <cellStyle name="Hipervínculo" xfId="16240" builtinId="8" hidden="1"/>
    <cellStyle name="Hipervínculo" xfId="44961" builtinId="8" hidden="1"/>
    <cellStyle name="Hipervínculo" xfId="22546" builtinId="8" hidden="1"/>
    <cellStyle name="Hipervínculo" xfId="6664" builtinId="8" hidden="1"/>
    <cellStyle name="Hipervínculo" xfId="5997" builtinId="8" hidden="1"/>
    <cellStyle name="Hipervínculo" xfId="27724" builtinId="8" hidden="1"/>
    <cellStyle name="Hipervínculo" xfId="53514" builtinId="8" hidden="1"/>
    <cellStyle name="Hipervínculo" xfId="57370" builtinId="8" hidden="1"/>
    <cellStyle name="Hipervínculo" xfId="44369" builtinId="8" hidden="1"/>
    <cellStyle name="Hipervínculo" xfId="57902" builtinId="8" hidden="1"/>
    <cellStyle name="Hipervínculo" xfId="42745" builtinId="8" hidden="1"/>
    <cellStyle name="Hipervínculo" xfId="12924" builtinId="8" hidden="1"/>
    <cellStyle name="Hipervínculo" xfId="34656" builtinId="8" hidden="1"/>
    <cellStyle name="Hipervínculo" xfId="46510" builtinId="8" hidden="1"/>
    <cellStyle name="Hipervínculo" xfId="46036" builtinId="8" hidden="1"/>
    <cellStyle name="Hipervínculo" xfId="30844" builtinId="8" hidden="1"/>
    <cellStyle name="Hipervínculo" xfId="8946" builtinId="8" hidden="1"/>
    <cellStyle name="Hipervínculo" xfId="6473" builtinId="8" hidden="1"/>
    <cellStyle name="Hipervínculo" xfId="19851" builtinId="8" hidden="1"/>
    <cellStyle name="Hipervínculo" xfId="41585" builtinId="8" hidden="1"/>
    <cellStyle name="Hipervínculo" xfId="50969" builtinId="8" hidden="1"/>
    <cellStyle name="Hipervínculo" xfId="18897" builtinId="8" hidden="1"/>
    <cellStyle name="Hipervínculo" xfId="1330" builtinId="8" hidden="1"/>
    <cellStyle name="Hipervínculo" xfId="912" builtinId="8" hidden="1"/>
    <cellStyle name="Hipervínculo" xfId="20193" builtinId="8" hidden="1"/>
    <cellStyle name="Hipervínculo" xfId="20432" builtinId="8" hidden="1"/>
    <cellStyle name="Hipervínculo" xfId="36816" builtinId="8" hidden="1"/>
    <cellStyle name="Hipervínculo" xfId="57157" builtinId="8" hidden="1"/>
    <cellStyle name="Hipervínculo" xfId="16931" builtinId="8" hidden="1"/>
    <cellStyle name="Hipervínculo" xfId="50673" builtinId="8" hidden="1"/>
    <cellStyle name="Hipervínculo" xfId="23058" builtinId="8" hidden="1"/>
    <cellStyle name="Hipervínculo" xfId="54558" builtinId="8" hidden="1"/>
    <cellStyle name="Hipervínculo" xfId="38727" builtinId="8" hidden="1"/>
    <cellStyle name="Hipervínculo" xfId="31463" builtinId="8" hidden="1"/>
    <cellStyle name="Hipervínculo" xfId="52610" builtinId="8" hidden="1"/>
    <cellStyle name="Hipervínculo" xfId="16136" builtinId="8" hidden="1"/>
    <cellStyle name="Hipervínculo" xfId="1190" builtinId="8" hidden="1"/>
    <cellStyle name="Hipervínculo" xfId="10357" builtinId="8" hidden="1"/>
    <cellStyle name="Hipervínculo" xfId="16859" builtinId="8" hidden="1"/>
    <cellStyle name="Hipervínculo" xfId="8271" builtinId="8" hidden="1"/>
    <cellStyle name="Hipervínculo" xfId="43432" builtinId="8" hidden="1"/>
    <cellStyle name="Hipervínculo" xfId="54191" builtinId="8" hidden="1"/>
    <cellStyle name="Hipervínculo" xfId="15936" builtinId="8" hidden="1"/>
    <cellStyle name="Hipervínculo" xfId="15657" builtinId="8" hidden="1"/>
    <cellStyle name="Hipervínculo" xfId="56778" builtinId="8" hidden="1"/>
    <cellStyle name="Hipervínculo" xfId="41613" builtinId="8" hidden="1"/>
    <cellStyle name="Hipervínculo" xfId="39275" builtinId="8" hidden="1"/>
    <cellStyle name="Hipervínculo" xfId="49615" builtinId="8" hidden="1"/>
    <cellStyle name="Hipervínculo" xfId="36443" builtinId="8" hidden="1"/>
    <cellStyle name="Hipervínculo" xfId="14789" builtinId="8" hidden="1"/>
    <cellStyle name="Hipervínculo" xfId="1158" builtinId="8" hidden="1"/>
    <cellStyle name="Hipervínculo" xfId="25693" builtinId="8" hidden="1"/>
    <cellStyle name="Hipervínculo" xfId="32512" builtinId="8" hidden="1"/>
    <cellStyle name="Hipervínculo" xfId="29000" builtinId="8" hidden="1"/>
    <cellStyle name="Hipervínculo" xfId="32937" builtinId="8" hidden="1"/>
    <cellStyle name="Hipervínculo" xfId="17093" builtinId="8" hidden="1"/>
    <cellStyle name="Hipervínculo" xfId="41817" builtinId="8" hidden="1"/>
    <cellStyle name="Hipervínculo" xfId="26452" builtinId="8" hidden="1"/>
    <cellStyle name="Hipervínculo" xfId="33199" builtinId="8" hidden="1"/>
    <cellStyle name="Hipervínculo" xfId="38116" builtinId="8" hidden="1"/>
    <cellStyle name="Hipervínculo" xfId="25171" builtinId="8" hidden="1"/>
    <cellStyle name="Hipervínculo" xfId="41589" builtinId="8" hidden="1"/>
    <cellStyle name="Hipervínculo" xfId="30567" builtinId="8" hidden="1"/>
    <cellStyle name="Hipervínculo" xfId="7112" builtinId="8" hidden="1"/>
    <cellStyle name="Hipervínculo" xfId="16797" builtinId="8" hidden="1"/>
    <cellStyle name="Hipervínculo" xfId="40827" builtinId="8" hidden="1"/>
    <cellStyle name="Hipervínculo" xfId="44919" builtinId="8" hidden="1"/>
    <cellStyle name="Hipervínculo" xfId="52462" builtinId="8" hidden="1"/>
    <cellStyle name="Hipervínculo" xfId="28431" builtinId="8" hidden="1"/>
    <cellStyle name="Hipervínculo" xfId="13531" builtinId="8" hidden="1"/>
    <cellStyle name="Hipervínculo" xfId="7469" builtinId="8" hidden="1"/>
    <cellStyle name="Hipervínculo" xfId="23596" builtinId="8" hidden="1"/>
    <cellStyle name="Hipervínculo" xfId="47624" builtinId="8" hidden="1"/>
    <cellStyle name="Hipervínculo" xfId="51717" builtinId="8" hidden="1"/>
    <cellStyle name="Hipervínculo" xfId="45660" builtinId="8" hidden="1"/>
    <cellStyle name="Hipervínculo" xfId="21633" builtinId="8" hidden="1"/>
    <cellStyle name="Hipervínculo" xfId="16359" builtinId="8" hidden="1"/>
    <cellStyle name="Hipervínculo" xfId="54228" builtinId="8" hidden="1"/>
    <cellStyle name="Hipervínculo" xfId="37006" builtinId="8" hidden="1"/>
    <cellStyle name="Hipervínculo" xfId="54426" builtinId="8" hidden="1"/>
    <cellStyle name="Hipervínculo" xfId="57826" builtinId="8" hidden="1"/>
    <cellStyle name="Hipervínculo" xfId="38857" builtinId="8" hidden="1"/>
    <cellStyle name="Hipervínculo" xfId="37852" builtinId="8" hidden="1"/>
    <cellStyle name="Hipervínculo" xfId="30053" builtinId="8" hidden="1"/>
    <cellStyle name="Hipervínculo" xfId="8954" builtinId="8" hidden="1"/>
    <cellStyle name="Hipervínculo" xfId="33819" builtinId="8" hidden="1"/>
    <cellStyle name="Hipervínculo" xfId="46214" builtinId="8" hidden="1"/>
    <cellStyle name="Hipervínculo" xfId="53748" builtinId="8" hidden="1"/>
    <cellStyle name="Hipervínculo" xfId="32014" builtinId="8" hidden="1"/>
    <cellStyle name="Hipervínculo" xfId="8035" builtinId="8" hidden="1"/>
    <cellStyle name="Hipervínculo" xfId="16229" builtinId="8" hidden="1"/>
    <cellStyle name="Hipervínculo" xfId="18941" builtinId="8" hidden="1"/>
    <cellStyle name="Hipervínculo" xfId="35014" builtinId="8" hidden="1"/>
    <cellStyle name="Hipervínculo" xfId="51879" builtinId="8" hidden="1"/>
    <cellStyle name="Hipervínculo" xfId="42188" builtinId="8" hidden="1"/>
    <cellStyle name="Hipervínculo" xfId="58414" builtinId="8" hidden="1"/>
    <cellStyle name="Hipervínculo" xfId="13168" builtinId="8" hidden="1"/>
    <cellStyle name="Hipervínculo" xfId="41096" builtinId="8" hidden="1"/>
    <cellStyle name="Hipervínculo" xfId="58195" builtinId="8" hidden="1"/>
    <cellStyle name="Hipervínculo" xfId="15051" builtinId="8" hidden="1"/>
    <cellStyle name="Hipervínculo" xfId="33635" builtinId="8" hidden="1"/>
    <cellStyle name="Hipervínculo" xfId="1112" builtinId="8" hidden="1"/>
    <cellStyle name="Hipervínculo" xfId="39474" builtinId="8" hidden="1"/>
    <cellStyle name="Hipervínculo" xfId="6005" builtinId="8" hidden="1"/>
    <cellStyle name="Hipervínculo" xfId="28182" builtinId="8" hidden="1"/>
    <cellStyle name="Hipervínculo" xfId="32795" builtinId="8" hidden="1"/>
    <cellStyle name="Hipervínculo" xfId="57366" builtinId="8" hidden="1"/>
    <cellStyle name="Hipervínculo" xfId="25930" builtinId="8" hidden="1"/>
    <cellStyle name="Hipervínculo" xfId="32963" builtinId="8" hidden="1"/>
    <cellStyle name="Hipervínculo" xfId="11232" builtinId="8" hidden="1"/>
    <cellStyle name="Hipervínculo" xfId="3626" builtinId="8" hidden="1"/>
    <cellStyle name="Hipervínculo" xfId="17643" builtinId="8" hidden="1"/>
    <cellStyle name="Hipervínculo" xfId="51843" builtinId="8" hidden="1"/>
    <cellStyle name="Hipervínculo" xfId="8063" builtinId="8" hidden="1"/>
    <cellStyle name="Hipervínculo" xfId="31097" builtinId="8" hidden="1"/>
    <cellStyle name="Hipervínculo" xfId="3430" builtinId="8" hidden="1"/>
    <cellStyle name="Hipervínculo" xfId="3544" builtinId="8" hidden="1"/>
    <cellStyle name="Hipervínculo" xfId="19859" builtinId="8" hidden="1"/>
    <cellStyle name="Hipervínculo" xfId="18969" builtinId="8" hidden="1"/>
    <cellStyle name="Hipervínculo" xfId="46391" builtinId="8" hidden="1"/>
    <cellStyle name="Hipervínculo" xfId="45897" builtinId="8" hidden="1"/>
    <cellStyle name="Hipervínculo" xfId="9445" builtinId="8" hidden="1"/>
    <cellStyle name="Hipervínculo" xfId="19109" builtinId="8" hidden="1"/>
    <cellStyle name="Hipervínculo" xfId="3168" builtinId="8" hidden="1"/>
    <cellStyle name="Hipervínculo" xfId="26786" builtinId="8" hidden="1"/>
    <cellStyle name="Hipervínculo" xfId="39211" builtinId="8" hidden="1"/>
    <cellStyle name="Hipervínculo" xfId="53579" builtinId="8" hidden="1"/>
    <cellStyle name="Hipervínculo" xfId="38970" builtinId="8" hidden="1"/>
    <cellStyle name="Hipervínculo" xfId="18236" builtinId="8" hidden="1"/>
    <cellStyle name="Hipervínculo" xfId="15916" builtinId="8" hidden="1"/>
    <cellStyle name="Hipervínculo" xfId="785" builtinId="8" hidden="1"/>
    <cellStyle name="Hipervínculo" xfId="51342" builtinId="8" hidden="1"/>
    <cellStyle name="Hipervínculo" xfId="38771" builtinId="8" hidden="1"/>
    <cellStyle name="Hipervínculo" xfId="57743" builtinId="8" hidden="1"/>
    <cellStyle name="Hipervínculo" xfId="32096" builtinId="8" hidden="1"/>
    <cellStyle name="Hipervínculo" xfId="10313" builtinId="8" hidden="1"/>
    <cellStyle name="Hipervínculo" xfId="5253" builtinId="8" hidden="1"/>
    <cellStyle name="Hipervínculo" xfId="17709" builtinId="8" hidden="1"/>
    <cellStyle name="Hipervínculo" xfId="31868" builtinId="8" hidden="1"/>
    <cellStyle name="Hipervínculo" xfId="58924" builtinId="8" hidden="1"/>
    <cellStyle name="Hipervínculo" xfId="51549" builtinId="8" hidden="1"/>
    <cellStyle name="Hipervínculo" xfId="25173" builtinId="8" hidden="1"/>
    <cellStyle name="Hipervínculo" xfId="8151" builtinId="8" hidden="1"/>
    <cellStyle name="Hipervínculo" xfId="208" builtinId="8" hidden="1"/>
    <cellStyle name="Hipervínculo" xfId="24508" builtinId="8" hidden="1"/>
    <cellStyle name="Hipervínculo" xfId="54526" builtinId="8" hidden="1"/>
    <cellStyle name="Hipervínculo" xfId="23316" builtinId="8" hidden="1"/>
    <cellStyle name="Hipervínculo" xfId="13462" builtinId="8" hidden="1"/>
    <cellStyle name="Hipervínculo" xfId="20719" builtinId="8" hidden="1"/>
    <cellStyle name="Hipervínculo" xfId="5007" builtinId="8" hidden="1"/>
    <cellStyle name="Hipervínculo" xfId="7283" builtinId="8" hidden="1"/>
    <cellStyle name="Hipervínculo" xfId="27321" builtinId="8" hidden="1"/>
    <cellStyle name="Hipervínculo" xfId="44297" builtinId="8" hidden="1"/>
    <cellStyle name="Hipervínculo" xfId="7489" builtinId="8" hidden="1"/>
    <cellStyle name="Hipervínculo" xfId="37948" builtinId="8" hidden="1"/>
    <cellStyle name="Hipervínculo" xfId="22737" builtinId="8" hidden="1"/>
    <cellStyle name="Hipervínculo" xfId="36465" builtinId="8" hidden="1"/>
    <cellStyle name="Hipervínculo" xfId="9008" builtinId="8" hidden="1"/>
    <cellStyle name="Hipervínculo" xfId="11794" builtinId="8" hidden="1"/>
    <cellStyle name="Hipervínculo" xfId="3936" builtinId="8" hidden="1"/>
    <cellStyle name="Hipervínculo" xfId="2367" builtinId="8" hidden="1"/>
    <cellStyle name="Hipervínculo" xfId="48624" builtinId="8" hidden="1"/>
    <cellStyle name="Hipervínculo" xfId="30131" builtinId="8" hidden="1"/>
    <cellStyle name="Hipervínculo" xfId="40980" builtinId="8" hidden="1"/>
    <cellStyle name="Hipervínculo" xfId="26177" builtinId="8" hidden="1"/>
    <cellStyle name="Hipervínculo" xfId="2783" builtinId="8" hidden="1"/>
    <cellStyle name="Hipervínculo" xfId="5140" builtinId="8" hidden="1"/>
    <cellStyle name="Hipervínculo" xfId="47732" builtinId="8" hidden="1"/>
    <cellStyle name="Hipervínculo" xfId="29904" builtinId="8" hidden="1"/>
    <cellStyle name="Hipervínculo" xfId="127" builtinId="8" hidden="1"/>
    <cellStyle name="Hipervínculo" xfId="8039" builtinId="8" hidden="1"/>
    <cellStyle name="Hipervínculo" xfId="27677" builtinId="8" hidden="1"/>
    <cellStyle name="Hipervínculo" xfId="51709" builtinId="8" hidden="1"/>
    <cellStyle name="Hipervínculo" xfId="45668" builtinId="8" hidden="1"/>
    <cellStyle name="Hipervínculo" xfId="40805" builtinId="8" hidden="1"/>
    <cellStyle name="Hipervínculo" xfId="47174" builtinId="8" hidden="1"/>
    <cellStyle name="Hipervínculo" xfId="5092" builtinId="8" hidden="1"/>
    <cellStyle name="Hipervínculo" xfId="10152" builtinId="8" hidden="1"/>
    <cellStyle name="Hipervínculo" xfId="34479" builtinId="8" hidden="1"/>
    <cellStyle name="Hipervínculo" xfId="26796" builtinId="8" hidden="1"/>
    <cellStyle name="Hipervínculo" xfId="56056" builtinId="8" hidden="1"/>
    <cellStyle name="Hipervínculo" xfId="23849" builtinId="8" hidden="1"/>
    <cellStyle name="Hipervínculo" xfId="10751" builtinId="8" hidden="1"/>
    <cellStyle name="Hipervínculo" xfId="12383" builtinId="8" hidden="1"/>
    <cellStyle name="Hipervínculo" xfId="17079" builtinId="8" hidden="1"/>
    <cellStyle name="Hipervínculo" xfId="41280" builtinId="8" hidden="1"/>
    <cellStyle name="Hipervínculo" xfId="53740" builtinId="8" hidden="1"/>
    <cellStyle name="Hipervínculo" xfId="32006" builtinId="8" hidden="1"/>
    <cellStyle name="Hipervínculo" xfId="26946" builtinId="8" hidden="1"/>
    <cellStyle name="Hipervínculo" xfId="3088" builtinId="8" hidden="1"/>
    <cellStyle name="Hipervínculo" xfId="19099" builtinId="8" hidden="1"/>
    <cellStyle name="Hipervínculo" xfId="43288" builtinId="8" hidden="1"/>
    <cellStyle name="Hipervínculo" xfId="45772" builtinId="8" hidden="1"/>
    <cellStyle name="Hipervínculo" xfId="46810" builtinId="8" hidden="1"/>
    <cellStyle name="Hipervínculo" xfId="45516" builtinId="8" hidden="1"/>
    <cellStyle name="Hipervínculo" xfId="20019" builtinId="8" hidden="1"/>
    <cellStyle name="Hipervínculo" xfId="3624" builtinId="8" hidden="1"/>
    <cellStyle name="Hipervínculo" xfId="25874" builtinId="8" hidden="1"/>
    <cellStyle name="Hipervínculo" xfId="51743" builtinId="8" hidden="1"/>
    <cellStyle name="Hipervínculo" xfId="52666" builtinId="8" hidden="1"/>
    <cellStyle name="Hipervínculo" xfId="39884" builtinId="8" hidden="1"/>
    <cellStyle name="Hipervínculo" xfId="23476" builtinId="8" hidden="1"/>
    <cellStyle name="Hipervínculo" xfId="13092" builtinId="8" hidden="1"/>
    <cellStyle name="Hipervínculo" xfId="11073" builtinId="8" hidden="1"/>
    <cellStyle name="Hipervínculo" xfId="32803" builtinId="8" hidden="1"/>
    <cellStyle name="Hipervínculo" xfId="40551" builtinId="8" hidden="1"/>
    <cellStyle name="Hipervínculo" xfId="3620" builtinId="8" hidden="1"/>
    <cellStyle name="Hipervínculo" xfId="19467" builtinId="8" hidden="1"/>
    <cellStyle name="Hipervínculo" xfId="36755" builtinId="8" hidden="1"/>
    <cellStyle name="Hipervínculo" xfId="862" builtinId="8" hidden="1"/>
    <cellStyle name="Hipervínculo" xfId="17740" builtinId="8" hidden="1"/>
    <cellStyle name="Hipervínculo" xfId="39733" builtinId="8" hidden="1"/>
    <cellStyle name="Hipervínculo" xfId="44793" builtinId="8" hidden="1"/>
    <cellStyle name="Hipervínculo" xfId="30421" builtinId="8" hidden="1"/>
    <cellStyle name="Hipervínculo" xfId="26026" builtinId="8" hidden="1"/>
    <cellStyle name="Hipervínculo" xfId="35976" builtinId="8" hidden="1"/>
    <cellStyle name="Hipervínculo" xfId="19545" builtinId="8" hidden="1"/>
    <cellStyle name="Hipervínculo" xfId="45031" builtinId="8" hidden="1"/>
    <cellStyle name="Hipervínculo" xfId="46658" builtinId="8" hidden="1"/>
    <cellStyle name="Hipervínculo" xfId="41714" builtinId="8" hidden="1"/>
    <cellStyle name="Hipervínculo" xfId="34214" builtinId="8" hidden="1"/>
    <cellStyle name="Hipervínculo" xfId="31237" builtinId="8" hidden="1"/>
    <cellStyle name="Hipervínculo" xfId="14358" builtinId="8" hidden="1"/>
    <cellStyle name="Hipervínculo" xfId="7135" builtinId="8" hidden="1"/>
    <cellStyle name="Hipervínculo" xfId="52755" builtinId="8" hidden="1"/>
    <cellStyle name="Hipervínculo" xfId="53587" builtinId="8" hidden="1"/>
    <cellStyle name="Hipervínculo" xfId="58738" builtinId="8" hidden="1"/>
    <cellStyle name="Hipervínculo" xfId="37034" builtinId="8" hidden="1"/>
    <cellStyle name="Hipervínculo" xfId="7635" builtinId="8" hidden="1"/>
    <cellStyle name="Hipervínculo" xfId="11348" builtinId="8" hidden="1"/>
    <cellStyle name="Hipervínculo" xfId="14993" builtinId="8" hidden="1"/>
    <cellStyle name="Hipervínculo" xfId="38779" builtinId="8" hidden="1"/>
    <cellStyle name="Hipervínculo" xfId="35752" builtinId="8" hidden="1"/>
    <cellStyle name="Hipervínculo" xfId="21762" builtinId="8" hidden="1"/>
    <cellStyle name="Hipervínculo" xfId="9361" builtinId="8" hidden="1"/>
    <cellStyle name="Hipervínculo" xfId="9531" builtinId="8" hidden="1"/>
    <cellStyle name="Hipervínculo" xfId="29615" builtinId="8" hidden="1"/>
    <cellStyle name="Hipervínculo" xfId="51391" builtinId="8" hidden="1"/>
    <cellStyle name="Hipervínculo" xfId="45710" builtinId="8" hidden="1"/>
    <cellStyle name="Hipervínculo" xfId="51557" builtinId="8" hidden="1"/>
    <cellStyle name="Hipervínculo" xfId="47464" builtinId="8" hidden="1"/>
    <cellStyle name="Hipervínculo" xfId="23435" builtinId="8" hidden="1"/>
    <cellStyle name="Hipervínculo" xfId="204" builtinId="8" hidden="1"/>
    <cellStyle name="Hipervínculo" xfId="19191" builtinId="8" hidden="1"/>
    <cellStyle name="Hipervínculo" xfId="28592" builtinId="8" hidden="1"/>
    <cellStyle name="Hipervínculo" xfId="52620" builtinId="8" hidden="1"/>
    <cellStyle name="Hipervínculo" xfId="44759" builtinId="8" hidden="1"/>
    <cellStyle name="Hipervínculo" xfId="40667" builtinId="8" hidden="1"/>
    <cellStyle name="Hipervínculo" xfId="16637" builtinId="8" hidden="1"/>
    <cellStyle name="Hipervínculo" xfId="318" builtinId="8" hidden="1"/>
    <cellStyle name="Hipervínculo" xfId="58126" builtinId="8" hidden="1"/>
    <cellStyle name="Hipervínculo" xfId="4939" builtinId="8" hidden="1"/>
    <cellStyle name="Hipervínculo" xfId="52524" builtinId="8" hidden="1"/>
    <cellStyle name="Hipervínculo" xfId="37956" builtinId="8" hidden="1"/>
    <cellStyle name="Hipervínculo" xfId="33865" builtinId="8" hidden="1"/>
    <cellStyle name="Hipervínculo" xfId="9839" builtinId="8" hidden="1"/>
    <cellStyle name="Hipervínculo" xfId="14073" builtinId="8" hidden="1"/>
    <cellStyle name="Hipervínculo" xfId="24790" builtinId="8" hidden="1"/>
    <cellStyle name="Hipervínculo" xfId="42194" builtinId="8" hidden="1"/>
    <cellStyle name="Hipervínculo" xfId="54650" builtinId="8" hidden="1"/>
    <cellStyle name="Hipervínculo" xfId="31159" builtinId="8" hidden="1"/>
    <cellStyle name="Hipervínculo" xfId="27064" builtinId="8" hidden="1"/>
    <cellStyle name="Hipervínculo" xfId="2632" builtinId="8" hidden="1"/>
    <cellStyle name="Hipervínculo" xfId="30207" builtinId="8" hidden="1"/>
    <cellStyle name="Hipervínculo" xfId="59261" builtinId="8" hidden="1"/>
    <cellStyle name="Hipervínculo" xfId="48992" builtinId="8" hidden="1"/>
    <cellStyle name="Hipervínculo" xfId="4140" builtinId="8" hidden="1"/>
    <cellStyle name="Hipervínculo" xfId="56694" builtinId="8" hidden="1"/>
    <cellStyle name="Hipervínculo" xfId="35894" builtinId="8" hidden="1"/>
    <cellStyle name="Hipervínculo" xfId="4080" builtinId="8" hidden="1"/>
    <cellStyle name="Hipervínculo" xfId="27669" builtinId="8" hidden="1"/>
    <cellStyle name="Hipervínculo" xfId="30023" builtinId="8" hidden="1"/>
    <cellStyle name="Hipervínculo" xfId="15850" builtinId="8" hidden="1"/>
    <cellStyle name="Hipervínculo" xfId="56828" builtinId="8" hidden="1"/>
    <cellStyle name="Hipervínculo" xfId="38340" builtinId="8" hidden="1"/>
    <cellStyle name="Hipervínculo" xfId="54945" builtinId="8" hidden="1"/>
    <cellStyle name="Hipervínculo" xfId="40982" builtinId="8" hidden="1"/>
    <cellStyle name="Hipervínculo" xfId="11448" builtinId="8" hidden="1"/>
    <cellStyle name="Hipervínculo" xfId="38594" builtinId="8" hidden="1"/>
    <cellStyle name="Hipervínculo" xfId="13903" builtinId="8" hidden="1"/>
    <cellStyle name="Hipervínculo" xfId="49849" builtinId="8" hidden="1"/>
    <cellStyle name="Hipervínculo" xfId="16960" builtinId="8" hidden="1"/>
    <cellStyle name="Hipervínculo" xfId="37230" builtinId="8" hidden="1"/>
    <cellStyle name="Hipervínculo" xfId="12766" builtinId="8" hidden="1"/>
    <cellStyle name="Hipervínculo" xfId="38831" builtinId="8" hidden="1"/>
    <cellStyle name="Hipervínculo" xfId="58038" builtinId="8" hidden="1"/>
    <cellStyle name="Hipervínculo" xfId="29002" builtinId="8" hidden="1"/>
    <cellStyle name="Hipervínculo" xfId="33677" builtinId="8" hidden="1"/>
    <cellStyle name="Hipervínculo" xfId="36851" builtinId="8" hidden="1"/>
    <cellStyle name="Hipervínculo" xfId="40383" builtinId="8" hidden="1"/>
    <cellStyle name="Hipervínculo" xfId="57199" builtinId="8" hidden="1"/>
    <cellStyle name="Hipervínculo" xfId="25797" builtinId="8" hidden="1"/>
    <cellStyle name="Hipervínculo" xfId="54853" builtinId="8" hidden="1"/>
    <cellStyle name="Hipervínculo" xfId="5665" builtinId="8" hidden="1"/>
    <cellStyle name="Hipervínculo" xfId="20011" builtinId="8" hidden="1"/>
    <cellStyle name="Hipervínculo" xfId="1980" builtinId="8" hidden="1"/>
    <cellStyle name="Hipervínculo" xfId="36457" builtinId="8" hidden="1"/>
    <cellStyle name="Hipervínculo" xfId="30945" builtinId="8" hidden="1"/>
    <cellStyle name="Hipervínculo" xfId="52660" builtinId="8" hidden="1"/>
    <cellStyle name="Hipervínculo" xfId="59194" builtinId="8" hidden="1"/>
    <cellStyle name="Hipervínculo" xfId="9256" builtinId="8" hidden="1"/>
    <cellStyle name="Hipervínculo" xfId="13084" builtinId="8" hidden="1"/>
    <cellStyle name="Hipervínculo" xfId="17843" builtinId="8" hidden="1"/>
    <cellStyle name="Hipervínculo" xfId="15902" builtinId="8" hidden="1"/>
    <cellStyle name="Hipervínculo" xfId="57055" builtinId="8" hidden="1"/>
    <cellStyle name="Hipervínculo" xfId="50679" builtinId="8" hidden="1"/>
    <cellStyle name="Hipervínculo" xfId="52305" builtinId="8" hidden="1"/>
    <cellStyle name="Hipervínculo" xfId="27884" builtinId="8" hidden="1"/>
    <cellStyle name="Hipervínculo" xfId="6157" builtinId="8" hidden="1"/>
    <cellStyle name="Hipervínculo" xfId="6345" builtinId="8" hidden="1"/>
    <cellStyle name="Hipervínculo" xfId="22705" builtinId="8" hidden="1"/>
    <cellStyle name="Hipervínculo" xfId="22388" builtinId="8" hidden="1"/>
    <cellStyle name="Hipervínculo" xfId="8835" builtinId="8" hidden="1"/>
    <cellStyle name="Hipervínculo" xfId="46554" builtinId="8" hidden="1"/>
    <cellStyle name="Hipervínculo" xfId="20960" builtinId="8" hidden="1"/>
    <cellStyle name="Hipervínculo" xfId="662" builtinId="8" hidden="1"/>
    <cellStyle name="Hipervínculo" xfId="4610" builtinId="8" hidden="1"/>
    <cellStyle name="Hipervínculo" xfId="29503" builtinId="8" hidden="1"/>
    <cellStyle name="Hipervínculo" xfId="51727" builtinId="8" hidden="1"/>
    <cellStyle name="Hipervínculo" xfId="27728" builtinId="8" hidden="1"/>
    <cellStyle name="Hipervínculo" xfId="39755" builtinId="8" hidden="1"/>
    <cellStyle name="Hipervínculo" xfId="14029" builtinId="8" hidden="1"/>
    <cellStyle name="Hipervínculo" xfId="8187" builtinId="8" hidden="1"/>
    <cellStyle name="Hipervínculo" xfId="12278" builtinId="8" hidden="1"/>
    <cellStyle name="Hipervínculo" xfId="36304" builtinId="8" hidden="1"/>
    <cellStyle name="Hipervínculo" xfId="58734" builtinId="8" hidden="1"/>
    <cellStyle name="Hipervínculo" xfId="45588" builtinId="8" hidden="1"/>
    <cellStyle name="Hipervínculo" xfId="20117" builtinId="8" hidden="1"/>
    <cellStyle name="Hipervínculo" xfId="7102" builtinId="8" hidden="1"/>
    <cellStyle name="Hipervínculo" xfId="14985" builtinId="8" hidden="1"/>
    <cellStyle name="Hipervínculo" xfId="19077" builtinId="8" hidden="1"/>
    <cellStyle name="Hipervínculo" xfId="43107" builtinId="8" hidden="1"/>
    <cellStyle name="Hipervínculo" xfId="49391" builtinId="8" hidden="1"/>
    <cellStyle name="Hipervínculo" xfId="48128" builtinId="8" hidden="1"/>
    <cellStyle name="Hipervínculo" xfId="31856" builtinId="8" hidden="1"/>
    <cellStyle name="Hipervínculo" xfId="2173" builtinId="8" hidden="1"/>
    <cellStyle name="Hipervínculo" xfId="59202" builtinId="8" hidden="1"/>
    <cellStyle name="Hipervínculo" xfId="25876" builtinId="8" hidden="1"/>
    <cellStyle name="Hipervínculo" xfId="38086" builtinId="8" hidden="1"/>
    <cellStyle name="Hipervínculo" xfId="47472" builtinId="8" hidden="1"/>
    <cellStyle name="Hipervínculo" xfId="23885" builtinId="8" hidden="1"/>
    <cellStyle name="Hipervínculo" xfId="46532" builtinId="8" hidden="1"/>
    <cellStyle name="Hipervínculo" xfId="39729" builtinId="8" hidden="1"/>
    <cellStyle name="Hipervínculo" xfId="32679" builtinId="8" hidden="1"/>
    <cellStyle name="Hipervínculo" xfId="1568" builtinId="8" hidden="1"/>
    <cellStyle name="Hipervínculo" xfId="1814" builtinId="8" hidden="1"/>
    <cellStyle name="Hipervínculo" xfId="40675" builtinId="8" hidden="1"/>
    <cellStyle name="Hipervínculo" xfId="23698" builtinId="8" hidden="1"/>
    <cellStyle name="Hipervínculo" xfId="12554" builtinId="8" hidden="1"/>
    <cellStyle name="Hipervínculo" xfId="35970" builtinId="8" hidden="1"/>
    <cellStyle name="Hipervínculo" xfId="35384" builtinId="8" hidden="1"/>
    <cellStyle name="Hipervínculo" xfId="39477" builtinId="8" hidden="1"/>
    <cellStyle name="Hipervínculo" xfId="56510" builtinId="8" hidden="1"/>
    <cellStyle name="Hipervínculo" xfId="16403" builtinId="8" hidden="1"/>
    <cellStyle name="Hipervínculo" xfId="14483" builtinId="8" hidden="1"/>
    <cellStyle name="Hipervínculo" xfId="5755" builtinId="8" hidden="1"/>
    <cellStyle name="Hipervínculo" xfId="16174" builtinId="8" hidden="1"/>
    <cellStyle name="Hipervínculo" xfId="57247" builtinId="8" hidden="1"/>
    <cellStyle name="Hipervínculo" xfId="46277" builtinId="8" hidden="1"/>
    <cellStyle name="Hipervínculo" xfId="49581" builtinId="8" hidden="1"/>
    <cellStyle name="Hipervínculo" xfId="21571" builtinId="8" hidden="1"/>
    <cellStyle name="Hipervínculo" xfId="40167" builtinId="8" hidden="1"/>
    <cellStyle name="Hipervínculo" xfId="38024" builtinId="8" hidden="1"/>
    <cellStyle name="Hipervínculo" xfId="23099" builtinId="8" hidden="1"/>
    <cellStyle name="Hipervínculo" xfId="48983" builtinId="8" hidden="1"/>
    <cellStyle name="Hipervínculo" xfId="53076" builtinId="8" hidden="1"/>
    <cellStyle name="Hipervínculo" xfId="42657" builtinId="8" hidden="1"/>
    <cellStyle name="Hipervínculo" xfId="20275" builtinId="8" hidden="1"/>
    <cellStyle name="Hipervínculo" xfId="57457" builtinId="8" hidden="1"/>
    <cellStyle name="Hipervínculo" xfId="8301" builtinId="8" hidden="1"/>
    <cellStyle name="Hipervínculo" xfId="16727" builtinId="8" hidden="1"/>
    <cellStyle name="Hipervínculo" xfId="57167" builtinId="8" hidden="1"/>
    <cellStyle name="Hipervínculo" xfId="51223" builtinId="8" hidden="1"/>
    <cellStyle name="Hipervínculo" xfId="34986" builtinId="8" hidden="1"/>
    <cellStyle name="Hipervínculo" xfId="13472" builtinId="8" hidden="1"/>
    <cellStyle name="Hipervínculo" xfId="28186" builtinId="8" hidden="1"/>
    <cellStyle name="Hipervínculo" xfId="15227" builtinId="8" hidden="1"/>
    <cellStyle name="Hipervínculo" xfId="36958" builtinId="8" hidden="1"/>
    <cellStyle name="Hipervínculo" xfId="55590" builtinId="8" hidden="1"/>
    <cellStyle name="Hipervínculo" xfId="28453" builtinId="8" hidden="1"/>
    <cellStyle name="Hipervínculo" xfId="28798" builtinId="8" hidden="1"/>
    <cellStyle name="Hipervínculo" xfId="6674" builtinId="8" hidden="1"/>
    <cellStyle name="Hipervínculo" xfId="14519" builtinId="8" hidden="1"/>
    <cellStyle name="Hipervínculo" xfId="22154" builtinId="8" hidden="1"/>
    <cellStyle name="Hipervínculo" xfId="43889" builtinId="8" hidden="1"/>
    <cellStyle name="Hipervínculo" xfId="48661" builtinId="8" hidden="1"/>
    <cellStyle name="Hipervínculo" xfId="43602" builtinId="8" hidden="1"/>
    <cellStyle name="Hipervínculo" xfId="48341" builtinId="8" hidden="1"/>
    <cellStyle name="Hipervínculo" xfId="44145" builtinId="8" hidden="1"/>
    <cellStyle name="Hipervínculo" xfId="55893" builtinId="8" hidden="1"/>
    <cellStyle name="Hipervínculo" xfId="29082" builtinId="8" hidden="1"/>
    <cellStyle name="Hipervínculo" xfId="50816" builtinId="8" hidden="1"/>
    <cellStyle name="Hipervínculo" xfId="41736" builtinId="8" hidden="1"/>
    <cellStyle name="Hipervínculo" xfId="36633" builtinId="8" hidden="1"/>
    <cellStyle name="Hipervínculo" xfId="14941" builtinId="8" hidden="1"/>
    <cellStyle name="Hipervínculo" xfId="9096" builtinId="8" hidden="1"/>
    <cellStyle name="Hipervínculo" xfId="28884" builtinId="8" hidden="1"/>
    <cellStyle name="Hipervínculo" xfId="36010" builtinId="8" hidden="1"/>
    <cellStyle name="Hipervínculo" xfId="48829" builtinId="8" hidden="1"/>
    <cellStyle name="Hipervínculo" xfId="1624" builtinId="8" hidden="1"/>
    <cellStyle name="Hipervínculo" xfId="10176" builtinId="8" hidden="1"/>
    <cellStyle name="Hipervínculo" xfId="36757" builtinId="8" hidden="1"/>
    <cellStyle name="Hipervínculo" xfId="21631" builtinId="8" hidden="1"/>
    <cellStyle name="Hipervínculo" xfId="22458" builtinId="8" hidden="1"/>
    <cellStyle name="Hipervínculo" xfId="21537" builtinId="8" hidden="1"/>
    <cellStyle name="Hipervínculo" xfId="13497" builtinId="8" hidden="1"/>
    <cellStyle name="Hipervínculo" xfId="43618" builtinId="8" hidden="1"/>
    <cellStyle name="Hipervínculo" xfId="25237" builtinId="8" hidden="1"/>
    <cellStyle name="Hipervínculo" xfId="1718" builtinId="8" hidden="1"/>
    <cellStyle name="Hipervínculo" xfId="22697" builtinId="8" hidden="1"/>
    <cellStyle name="Hipervínculo" xfId="34453" builtinId="8" hidden="1"/>
    <cellStyle name="Hipervínculo" xfId="49867" builtinId="8" hidden="1"/>
    <cellStyle name="Hipervínculo" xfId="46562" builtinId="8" hidden="1"/>
    <cellStyle name="Hipervínculo" xfId="20952" builtinId="8" hidden="1"/>
    <cellStyle name="Hipervínculo" xfId="41509" builtinId="8" hidden="1"/>
    <cellStyle name="Hipervínculo" xfId="5469" builtinId="8" hidden="1"/>
    <cellStyle name="Hipervínculo" xfId="14191" builtinId="8" hidden="1"/>
    <cellStyle name="Hipervínculo" xfId="19217" builtinId="8" hidden="1"/>
    <cellStyle name="Hipervínculo" xfId="46366" builtinId="8" hidden="1"/>
    <cellStyle name="Hipervínculo" xfId="39763" builtinId="8" hidden="1"/>
    <cellStyle name="Hipervínculo" xfId="14021" builtinId="8" hidden="1"/>
    <cellStyle name="Hipervínculo" xfId="23956" builtinId="8" hidden="1"/>
    <cellStyle name="Hipervínculo" xfId="50968" builtinId="8" hidden="1"/>
    <cellStyle name="Hipervínculo" xfId="58954" builtinId="8" hidden="1"/>
    <cellStyle name="Hipervínculo" xfId="40391" builtinId="8" hidden="1"/>
    <cellStyle name="Hipervínculo" xfId="13719" builtinId="8" hidden="1"/>
    <cellStyle name="Hipervínculo" xfId="32961" builtinId="8" hidden="1"/>
    <cellStyle name="Hipervínculo" xfId="4138" builtinId="8" hidden="1"/>
    <cellStyle name="Hipervínculo" xfId="4840" builtinId="8" hidden="1"/>
    <cellStyle name="Hipervínculo" xfId="19069" builtinId="8" hidden="1"/>
    <cellStyle name="Hipervínculo" xfId="43099" builtinId="8" hidden="1"/>
    <cellStyle name="Hipervínculo" xfId="13919" builtinId="8" hidden="1"/>
    <cellStyle name="Hipervínculo" xfId="47690" builtinId="8" hidden="1"/>
    <cellStyle name="Hipervínculo" xfId="42307" builtinId="8" hidden="1"/>
    <cellStyle name="Hipervínculo" xfId="7737" builtinId="8" hidden="1"/>
    <cellStyle name="Hipervínculo" xfId="2033" builtinId="8" hidden="1"/>
    <cellStyle name="Hipervínculo" xfId="25868" builtinId="8" hidden="1"/>
    <cellStyle name="Hipervínculo" xfId="49895" builtinId="8" hidden="1"/>
    <cellStyle name="Hipervínculo" xfId="53988" builtinId="8" hidden="1"/>
    <cellStyle name="Hipervínculo" xfId="15539" builtinId="8" hidden="1"/>
    <cellStyle name="Hipervínculo" xfId="6141" builtinId="8" hidden="1"/>
    <cellStyle name="Hipervínculo" xfId="2498" builtinId="8" hidden="1"/>
    <cellStyle name="Hipervínculo" xfId="7388" builtinId="8" hidden="1"/>
    <cellStyle name="Hipervínculo" xfId="32671" builtinId="8" hidden="1"/>
    <cellStyle name="Hipervínculo" xfId="48767" builtinId="8" hidden="1"/>
    <cellStyle name="Hipervínculo" xfId="49251" builtinId="8" hidden="1"/>
    <cellStyle name="Hipervínculo" xfId="36587" builtinId="8" hidden="1"/>
    <cellStyle name="Hipervínculo" xfId="56808" builtinId="8" hidden="1"/>
    <cellStyle name="Hipervínculo" xfId="59077" builtinId="8" hidden="1"/>
    <cellStyle name="Hipervínculo" xfId="39052" builtinId="8" hidden="1"/>
    <cellStyle name="Hipervínculo" xfId="54576" builtinId="8" hidden="1"/>
    <cellStyle name="Hipervínculo" xfId="13368" builtinId="8" hidden="1"/>
    <cellStyle name="Hipervínculo" xfId="36774" builtinId="8" hidden="1"/>
    <cellStyle name="Hipervínculo" xfId="24468" builtinId="8" hidden="1"/>
    <cellStyle name="Hipervínculo" xfId="15854" builtinId="8" hidden="1"/>
    <cellStyle name="Hipervínculo" xfId="31703" builtinId="8" hidden="1"/>
    <cellStyle name="Hipervínculo" xfId="20796" builtinId="8" hidden="1"/>
    <cellStyle name="Hipervínculo" xfId="9865" builtinId="8" hidden="1"/>
    <cellStyle name="Hipervínculo" xfId="39663" builtinId="8" hidden="1"/>
    <cellStyle name="Hipervínculo" xfId="19067" builtinId="8" hidden="1"/>
    <cellStyle name="Hipervínculo" xfId="39892" builtinId="8" hidden="1"/>
    <cellStyle name="Hipervínculo" xfId="13434" builtinId="8" hidden="1"/>
    <cellStyle name="Hipervínculo" xfId="28200" builtinId="8" hidden="1"/>
    <cellStyle name="Hipervínculo" xfId="8922" builtinId="8" hidden="1"/>
    <cellStyle name="Hipervínculo" xfId="44367" builtinId="8" hidden="1"/>
    <cellStyle name="Hipervínculo" xfId="4042" builtinId="8" hidden="1"/>
    <cellStyle name="Hipervínculo" xfId="20219" builtinId="8" hidden="1"/>
    <cellStyle name="Hipervínculo" xfId="52097" builtinId="8" hidden="1"/>
    <cellStyle name="Hipervínculo" xfId="51627" builtinId="8" hidden="1"/>
    <cellStyle name="Hipervínculo" xfId="54741" builtinId="8" hidden="1"/>
    <cellStyle name="Hipervínculo" xfId="42807" builtinId="8" hidden="1"/>
    <cellStyle name="Hipervínculo" xfId="40721" builtinId="8" hidden="1"/>
    <cellStyle name="Hipervínculo" xfId="29428" builtinId="8" hidden="1"/>
    <cellStyle name="Hipervínculo" xfId="20649" builtinId="8" hidden="1"/>
    <cellStyle name="Hipervínculo" xfId="13384" builtinId="8" hidden="1"/>
    <cellStyle name="Hipervínculo" xfId="29707" builtinId="8" hidden="1"/>
    <cellStyle name="Hipervínculo" xfId="51015" builtinId="8" hidden="1"/>
    <cellStyle name="Hipervínculo" xfId="34395" builtinId="8" hidden="1"/>
    <cellStyle name="Hipervínculo" xfId="56502" builtinId="8" hidden="1"/>
    <cellStyle name="Hipervínculo" xfId="51637" builtinId="8" hidden="1"/>
    <cellStyle name="Hipervínculo" xfId="55520" builtinId="8" hidden="1"/>
    <cellStyle name="Hipervínculo" xfId="14313" builtinId="8" hidden="1"/>
    <cellStyle name="Hipervínculo" xfId="5787" builtinId="8" hidden="1"/>
    <cellStyle name="Hipervínculo" xfId="186" builtinId="8" hidden="1"/>
    <cellStyle name="Hipervínculo" xfId="57530" builtinId="8" hidden="1"/>
    <cellStyle name="Hipervínculo" xfId="43548" builtinId="8" hidden="1"/>
    <cellStyle name="Hipervínculo" xfId="15319" builtinId="8" hidden="1"/>
    <cellStyle name="Hipervínculo" xfId="31569" builtinId="8" hidden="1"/>
    <cellStyle name="Hipervínculo" xfId="58882" builtinId="8" hidden="1"/>
    <cellStyle name="Hipervínculo" xfId="37302" builtinId="8" hidden="1"/>
    <cellStyle name="Hipervínculo" xfId="15279" builtinId="8" hidden="1"/>
    <cellStyle name="Hipervínculo" xfId="3672" builtinId="8" hidden="1"/>
    <cellStyle name="Hipervínculo" xfId="37563" builtinId="8" hidden="1"/>
    <cellStyle name="Hipervínculo" xfId="58282" builtinId="8" hidden="1"/>
    <cellStyle name="Hipervínculo" xfId="37470" builtinId="8" hidden="1"/>
    <cellStyle name="Hipervínculo" xfId="47178" builtinId="8" hidden="1"/>
    <cellStyle name="Hipervínculo" xfId="37216" builtinId="8" hidden="1"/>
    <cellStyle name="Hipervínculo" xfId="24726" builtinId="8" hidden="1"/>
    <cellStyle name="Hipervínculo" xfId="34381" builtinId="8" hidden="1"/>
    <cellStyle name="Hipervínculo" xfId="36920" builtinId="8" hidden="1"/>
    <cellStyle name="Hipervínculo" xfId="35363" builtinId="8" hidden="1"/>
    <cellStyle name="Hipervínculo" xfId="19617" builtinId="8" hidden="1"/>
    <cellStyle name="Hipervínculo" xfId="15798" builtinId="8" hidden="1"/>
    <cellStyle name="Hipervínculo" xfId="1001" builtinId="8" hidden="1"/>
    <cellStyle name="Hipervínculo" xfId="58592" builtinId="8" hidden="1"/>
    <cellStyle name="Hipervínculo" xfId="38350" builtinId="8" hidden="1"/>
    <cellStyle name="Hipervínculo" xfId="6638" builtinId="8" hidden="1"/>
    <cellStyle name="Hipervínculo" xfId="9690" builtinId="8" hidden="1"/>
    <cellStyle name="Hipervínculo" xfId="31061" builtinId="8" hidden="1"/>
    <cellStyle name="Hipervínculo" xfId="44470" builtinId="8" hidden="1"/>
    <cellStyle name="Hipervínculo" xfId="10869" builtinId="8" hidden="1"/>
    <cellStyle name="Hipervínculo" xfId="58934" builtinId="8" hidden="1"/>
    <cellStyle name="Hipervínculo" xfId="31784" builtinId="8" hidden="1"/>
    <cellStyle name="Hipervínculo" xfId="51181" builtinId="8" hidden="1"/>
    <cellStyle name="Hipervínculo" xfId="37577" builtinId="8" hidden="1"/>
    <cellStyle name="Hipervínculo" xfId="23978" builtinId="8" hidden="1"/>
    <cellStyle name="Hipervínculo" xfId="10379" builtinId="8" hidden="1"/>
    <cellStyle name="Hipervínculo" xfId="23492" builtinId="8" hidden="1"/>
    <cellStyle name="Hipervínculo" xfId="25079" builtinId="8" hidden="1"/>
    <cellStyle name="Hipervínculo" xfId="8627" builtinId="8" hidden="1"/>
    <cellStyle name="Hipervínculo" xfId="41148" builtinId="8" hidden="1"/>
    <cellStyle name="Hipervínculo" xfId="54424" builtinId="8" hidden="1"/>
    <cellStyle name="Hipervínculo" xfId="2030" builtinId="8" hidden="1"/>
    <cellStyle name="Hipervínculo" xfId="33541" builtinId="8" hidden="1"/>
    <cellStyle name="Hipervínculo" xfId="52051" builtinId="8" hidden="1"/>
    <cellStyle name="Hipervínculo" xfId="14169" builtinId="8" hidden="1"/>
    <cellStyle name="Hipervínculo" xfId="49785" builtinId="8" hidden="1"/>
    <cellStyle name="Hipervínculo" xfId="21756" builtinId="8" hidden="1"/>
    <cellStyle name="Hipervínculo" xfId="3154" builtinId="8" hidden="1"/>
    <cellStyle name="Hipervínculo" xfId="27203" builtinId="8" hidden="1"/>
    <cellStyle name="Hipervínculo" xfId="14260" builtinId="8" hidden="1"/>
    <cellStyle name="Hipervínculo" xfId="29204" builtinId="8" hidden="1"/>
    <cellStyle name="Hipervínculo" xfId="23954" builtinId="8" hidden="1"/>
    <cellStyle name="Hipervínculo" xfId="31073" builtinId="8" hidden="1"/>
    <cellStyle name="Hipervínculo" xfId="43001" builtinId="8" hidden="1"/>
    <cellStyle name="Hipervínculo" xfId="19284" builtinId="8" hidden="1"/>
    <cellStyle name="Hipervínculo" xfId="22901" builtinId="8" hidden="1"/>
    <cellStyle name="Hipervínculo" xfId="43661" builtinId="8" hidden="1"/>
    <cellStyle name="Hipervínculo" xfId="57528" builtinId="8" hidden="1"/>
    <cellStyle name="Hipervínculo" xfId="17052" builtinId="8" hidden="1"/>
    <cellStyle name="Hipervínculo" xfId="26520" builtinId="8" hidden="1"/>
    <cellStyle name="Hipervínculo" xfId="49458" builtinId="8" hidden="1"/>
    <cellStyle name="Hipervínculo" xfId="32965" builtinId="8" hidden="1"/>
    <cellStyle name="Hipervínculo" xfId="42435" builtinId="8" hidden="1"/>
    <cellStyle name="Hipervínculo" xfId="752" builtinId="8" hidden="1"/>
    <cellStyle name="Hipervínculo" xfId="50186" builtinId="8" hidden="1"/>
    <cellStyle name="Hipervínculo" xfId="14206" builtinId="8" hidden="1"/>
    <cellStyle name="Hipervínculo" xfId="1276" builtinId="8" hidden="1"/>
    <cellStyle name="Hipervínculo" xfId="5618" builtinId="8" hidden="1"/>
    <cellStyle name="Hipervínculo" xfId="9881" builtinId="8" hidden="1"/>
    <cellStyle name="Hipervínculo" xfId="39357" builtinId="8" hidden="1"/>
    <cellStyle name="Hipervínculo" xfId="51332" builtinId="8" hidden="1"/>
    <cellStyle name="Hipervínculo" xfId="5875" builtinId="8" hidden="1"/>
    <cellStyle name="Hipervínculo" xfId="13607" builtinId="8" hidden="1"/>
    <cellStyle name="Hipervínculo" xfId="20005" builtinId="8" hidden="1"/>
    <cellStyle name="Hipervínculo" xfId="22671" builtinId="8" hidden="1"/>
    <cellStyle name="Hipervínculo" xfId="22148" builtinId="8" hidden="1"/>
    <cellStyle name="Hipervínculo" xfId="52958" builtinId="8" hidden="1"/>
    <cellStyle name="Hipervínculo" xfId="37474" builtinId="8" hidden="1"/>
    <cellStyle name="Hipervínculo" xfId="46162" builtinId="8" hidden="1"/>
    <cellStyle name="Hipervínculo" xfId="58488" builtinId="8" hidden="1"/>
    <cellStyle name="Hipervínculo" xfId="58068" builtinId="8" hidden="1"/>
    <cellStyle name="Hipervínculo" xfId="14109" builtinId="8" hidden="1"/>
    <cellStyle name="Hipervínculo" xfId="19769" builtinId="8" hidden="1"/>
    <cellStyle name="Hipervínculo" xfId="24913" builtinId="8" hidden="1"/>
    <cellStyle name="Hipervínculo" xfId="58078" builtinId="8" hidden="1"/>
    <cellStyle name="Hipervínculo" xfId="40825" builtinId="8" hidden="1"/>
    <cellStyle name="Hipervínculo" xfId="46982" builtinId="8" hidden="1"/>
    <cellStyle name="Hipervínculo" xfId="31121" builtinId="8" hidden="1"/>
    <cellStyle name="Hipervínculo" xfId="18854" builtinId="8" hidden="1"/>
    <cellStyle name="Hipervínculo" xfId="23833" builtinId="8" hidden="1"/>
    <cellStyle name="Hipervínculo" xfId="2614" builtinId="8" hidden="1"/>
    <cellStyle name="Hipervínculo" xfId="19619" builtinId="8" hidden="1"/>
    <cellStyle name="Hipervínculo" xfId="52902" builtinId="8" hidden="1"/>
    <cellStyle name="Hipervínculo" xfId="44939" builtinId="8" hidden="1"/>
    <cellStyle name="Hipervínculo" xfId="7643" builtinId="8" hidden="1"/>
    <cellStyle name="Hipervínculo" xfId="48851" builtinId="8" hidden="1"/>
    <cellStyle name="Hipervínculo" xfId="47758" builtinId="8" hidden="1"/>
    <cellStyle name="Hipervínculo" xfId="20794" builtinId="8" hidden="1"/>
    <cellStyle name="Hipervínculo" xfId="41453" builtinId="8" hidden="1"/>
    <cellStyle name="Hipervínculo" xfId="55682" builtinId="8" hidden="1"/>
    <cellStyle name="Hipervínculo" xfId="36383" builtinId="8" hidden="1"/>
    <cellStyle name="Hipervínculo" xfId="30696" builtinId="8" hidden="1"/>
    <cellStyle name="Hipervínculo" xfId="20717" builtinId="8" hidden="1"/>
    <cellStyle name="Hipervínculo" xfId="18901" builtinId="8" hidden="1"/>
    <cellStyle name="Hipervínculo" xfId="7027" builtinId="8" hidden="1"/>
    <cellStyle name="Hipervínculo" xfId="12409" builtinId="8" hidden="1"/>
    <cellStyle name="Hipervínculo" xfId="35928" builtinId="8" hidden="1"/>
    <cellStyle name="Hipervínculo" xfId="535" builtinId="8" hidden="1"/>
    <cellStyle name="Hipervínculo" xfId="52325" builtinId="8" hidden="1"/>
    <cellStyle name="Hipervínculo" xfId="24374" builtinId="8" hidden="1"/>
    <cellStyle name="Hipervínculo" xfId="9981" builtinId="8" hidden="1"/>
    <cellStyle name="Hipervínculo" xfId="10124" builtinId="8" hidden="1"/>
    <cellStyle name="Hipervínculo" xfId="6019" builtinId="8" hidden="1"/>
    <cellStyle name="Hipervínculo" xfId="17377" builtinId="8" hidden="1"/>
    <cellStyle name="Hipervínculo" xfId="57838" builtinId="8" hidden="1"/>
    <cellStyle name="Hipervínculo" xfId="21498" builtinId="8" hidden="1"/>
    <cellStyle name="Hipervínculo" xfId="2638" builtinId="8" hidden="1"/>
    <cellStyle name="Hipervínculo" xfId="33903" builtinId="8" hidden="1"/>
    <cellStyle name="Hipervínculo" xfId="56274" builtinId="8" hidden="1"/>
    <cellStyle name="Hipervínculo" xfId="4226" builtinId="8" hidden="1"/>
    <cellStyle name="Hipervínculo" xfId="10118" builtinId="8" hidden="1"/>
    <cellStyle name="Hipervínculo" xfId="24064" builtinId="8" hidden="1"/>
    <cellStyle name="Hipervínculo" xfId="48013" builtinId="8" hidden="1"/>
    <cellStyle name="Hipervínculo" xfId="49283" builtinId="8" hidden="1"/>
    <cellStyle name="Hipervínculo" xfId="45193" builtinId="8" hidden="1"/>
    <cellStyle name="Hipervínculo" xfId="21165" builtinId="8" hidden="1"/>
    <cellStyle name="Hipervínculo" xfId="2484" builtinId="8" hidden="1"/>
    <cellStyle name="Hipervínculo" xfId="6678" builtinId="8" hidden="1"/>
    <cellStyle name="Hipervínculo" xfId="30867" builtinId="8" hidden="1"/>
    <cellStyle name="Hipervínculo" xfId="24987" builtinId="8" hidden="1"/>
    <cellStyle name="Hipervínculo" xfId="58173" builtinId="8" hidden="1"/>
    <cellStyle name="Hipervínculo" xfId="21083" builtinId="8" hidden="1"/>
    <cellStyle name="Hipervínculo" xfId="53062" builtinId="8" hidden="1"/>
    <cellStyle name="Hipervínculo" xfId="46749" builtinId="8" hidden="1"/>
    <cellStyle name="Hipervínculo" xfId="16709" builtinId="8" hidden="1"/>
    <cellStyle name="Hipervínculo" xfId="37662" builtinId="8" hidden="1"/>
    <cellStyle name="Hipervínculo" xfId="58424" builtinId="8" hidden="1"/>
    <cellStyle name="Hipervínculo" xfId="35684" builtinId="8" hidden="1"/>
    <cellStyle name="Hipervínculo" xfId="31593" builtinId="8" hidden="1"/>
    <cellStyle name="Hipervínculo" xfId="7567" builtinId="8" hidden="1"/>
    <cellStyle name="Hipervínculo" xfId="54518" builtinId="8" hidden="1"/>
    <cellStyle name="Hipervínculo" xfId="18471" builtinId="8" hidden="1"/>
    <cellStyle name="Hipervínculo" xfId="44466" builtinId="8" hidden="1"/>
    <cellStyle name="Hipervínculo" xfId="52347" builtinId="8" hidden="1"/>
    <cellStyle name="Hipervínculo" xfId="43005" builtinId="8" hidden="1"/>
    <cellStyle name="Hipervínculo" xfId="24792" builtinId="8" hidden="1"/>
    <cellStyle name="Hipervínculo" xfId="352" builtinId="8" hidden="1"/>
    <cellStyle name="Hipervínculo" xfId="23141" builtinId="8" hidden="1"/>
    <cellStyle name="Hipervínculo" xfId="12604" builtinId="8" hidden="1"/>
    <cellStyle name="Hipervínculo" xfId="51265" builtinId="8" hidden="1"/>
    <cellStyle name="Hipervínculo" xfId="45421" builtinId="8" hidden="1"/>
    <cellStyle name="Hipervínculo" xfId="22056" builtinId="8" hidden="1"/>
    <cellStyle name="Hipervínculo" xfId="17995" builtinId="8" hidden="1"/>
    <cellStyle name="Hipervínculo" xfId="5536" builtinId="8" hidden="1"/>
    <cellStyle name="Hipervínculo" xfId="29945" builtinId="8" hidden="1"/>
    <cellStyle name="Hipervínculo" xfId="32327" builtinId="8" hidden="1"/>
    <cellStyle name="Hipervínculo" xfId="57602" builtinId="8" hidden="1"/>
    <cellStyle name="Hipervínculo" xfId="17147" builtinId="8" hidden="1"/>
    <cellStyle name="Hipervínculo" xfId="34565" builtinId="8" hidden="1"/>
    <cellStyle name="Hipervínculo" xfId="54106" builtinId="8" hidden="1"/>
    <cellStyle name="Hipervínculo" xfId="30137" builtinId="8" hidden="1"/>
    <cellStyle name="Hipervínculo" xfId="11352" builtinId="8" hidden="1"/>
    <cellStyle name="Hipervínculo" xfId="4832" builtinId="8" hidden="1"/>
    <cellStyle name="Hipervínculo" xfId="27000" builtinId="8" hidden="1"/>
    <cellStyle name="Hipervínculo" xfId="15607" builtinId="8" hidden="1"/>
    <cellStyle name="Hipervínculo" xfId="49146" builtinId="8" hidden="1"/>
    <cellStyle name="Hipervínculo" xfId="53390" builtinId="8" hidden="1"/>
    <cellStyle name="Hipervínculo" xfId="44065" builtinId="8" hidden="1"/>
    <cellStyle name="Hipervínculo" xfId="43544" builtinId="8" hidden="1"/>
    <cellStyle name="Hipervínculo" xfId="46025" builtinId="8" hidden="1"/>
    <cellStyle name="Hipervínculo" xfId="26668" builtinId="8" hidden="1"/>
    <cellStyle name="Hipervínculo" xfId="24634" builtinId="8" hidden="1"/>
    <cellStyle name="Hipervínculo" xfId="45540" builtinId="8" hidden="1"/>
    <cellStyle name="Hipervínculo" xfId="3402" builtinId="8" hidden="1"/>
    <cellStyle name="Hipervínculo" xfId="45526" builtinId="8" hidden="1"/>
    <cellStyle name="Hipervínculo" xfId="48112" builtinId="8" hidden="1"/>
    <cellStyle name="Hipervínculo" xfId="53111" builtinId="8" hidden="1"/>
    <cellStyle name="Hipervínculo" xfId="39440" builtinId="8" hidden="1"/>
    <cellStyle name="Hipervínculo" xfId="34895" builtinId="8" hidden="1"/>
    <cellStyle name="Hipervínculo" xfId="13414" builtinId="8" hidden="1"/>
    <cellStyle name="Hipervínculo" xfId="11376" builtinId="8" hidden="1"/>
    <cellStyle name="Hipervínculo" xfId="33247" builtinId="8" hidden="1"/>
    <cellStyle name="Hipervínculo" xfId="38518" builtinId="8" hidden="1"/>
    <cellStyle name="Hipervínculo" xfId="12940" builtinId="8" hidden="1"/>
    <cellStyle name="Hipervínculo" xfId="13218" builtinId="8" hidden="1"/>
    <cellStyle name="Hipervínculo" xfId="12746" builtinId="8" hidden="1"/>
    <cellStyle name="Hipervínculo" xfId="16695" builtinId="8" hidden="1"/>
    <cellStyle name="Hipervínculo" xfId="44351" builtinId="8" hidden="1"/>
    <cellStyle name="Hipervínculo" xfId="40177" builtinId="8" hidden="1"/>
    <cellStyle name="Hipervínculo" xfId="55169" builtinId="8" hidden="1"/>
    <cellStyle name="Hipervínculo" xfId="51081" builtinId="8" hidden="1"/>
    <cellStyle name="Hipervínculo" xfId="25582" builtinId="8" hidden="1"/>
    <cellStyle name="Hipervínculo" xfId="3770" builtinId="8" hidden="1"/>
    <cellStyle name="Hipervínculo" xfId="14375" builtinId="8" hidden="1"/>
    <cellStyle name="Hipervínculo" xfId="35343" builtinId="8" hidden="1"/>
    <cellStyle name="Hipervínculo" xfId="47104" builtinId="8" hidden="1"/>
    <cellStyle name="Hipervínculo" xfId="48373" builtinId="8" hidden="1"/>
    <cellStyle name="Hipervínculo" xfId="44283" builtinId="8" hidden="1"/>
    <cellStyle name="Hipervínculo" xfId="18657" builtinId="8" hidden="1"/>
    <cellStyle name="Hipervínculo" xfId="2634" builtinId="8" hidden="1"/>
    <cellStyle name="Hipervínculo" xfId="11107" builtinId="8" hidden="1"/>
    <cellStyle name="Hipervínculo" xfId="48689" builtinId="8" hidden="1"/>
    <cellStyle name="Hipervínculo" xfId="54030" builtinId="8" hidden="1"/>
    <cellStyle name="Hipervínculo" xfId="41575" builtinId="8" hidden="1"/>
    <cellStyle name="Hipervínculo" xfId="37480" builtinId="8" hidden="1"/>
    <cellStyle name="Hipervínculo" xfId="11726" builtinId="8" hidden="1"/>
    <cellStyle name="Hipervínculo" xfId="10459" builtinId="8" hidden="1"/>
    <cellStyle name="Hipervínculo" xfId="26181" builtinId="8" hidden="1"/>
    <cellStyle name="Hipervínculo" xfId="47556" builtinId="8" hidden="1"/>
    <cellStyle name="Hipervínculo" xfId="27351" builtinId="8" hidden="1"/>
    <cellStyle name="Hipervínculo" xfId="34772" builtinId="8" hidden="1"/>
    <cellStyle name="Hipervínculo" xfId="30681" builtinId="8" hidden="1"/>
    <cellStyle name="Hipervínculo" xfId="4798" builtinId="8" hidden="1"/>
    <cellStyle name="Hipervínculo" xfId="24348" builtinId="8" hidden="1"/>
    <cellStyle name="Hipervínculo" xfId="52472" builtinId="8" hidden="1"/>
    <cellStyle name="Hipervínculo" xfId="45379" builtinId="8" hidden="1"/>
    <cellStyle name="Hipervínculo" xfId="31283" builtinId="8" hidden="1"/>
    <cellStyle name="Hipervínculo" xfId="53378" builtinId="8" hidden="1"/>
    <cellStyle name="Hipervínculo" xfId="38054" builtinId="8" hidden="1"/>
    <cellStyle name="Hipervínculo" xfId="105" builtinId="8" hidden="1"/>
    <cellStyle name="Hipervínculo" xfId="24056" builtinId="8" hidden="1"/>
    <cellStyle name="Hipervínculo" xfId="16968" builtinId="8" hidden="1"/>
    <cellStyle name="Hipervínculo" xfId="45556" builtinId="8" hidden="1"/>
    <cellStyle name="Hipervínculo" xfId="2694" builtinId="8" hidden="1"/>
    <cellStyle name="Hipervínculo" xfId="27642" builtinId="8" hidden="1"/>
    <cellStyle name="Hipervínculo" xfId="18158" builtinId="8" hidden="1"/>
    <cellStyle name="Hipervínculo" xfId="55646" builtinId="8" hidden="1"/>
    <cellStyle name="Hipervínculo" xfId="30859" builtinId="8" hidden="1"/>
    <cellStyle name="Hipervínculo" xfId="32211" builtinId="8" hidden="1"/>
    <cellStyle name="Hipervínculo" xfId="58058" builtinId="8" hidden="1"/>
    <cellStyle name="Hipervínculo" xfId="38400" builtinId="8" hidden="1"/>
    <cellStyle name="Hipervínculo" xfId="42109" builtinId="8" hidden="1"/>
    <cellStyle name="Hipervínculo" xfId="10283" builtinId="8" hidden="1"/>
    <cellStyle name="Hipervínculo" xfId="11549" builtinId="8" hidden="1"/>
    <cellStyle name="Hipervínculo" xfId="44553" builtinId="8" hidden="1"/>
    <cellStyle name="Hipervínculo" xfId="48009" builtinId="8" hidden="1"/>
    <cellStyle name="Hipervínculo" xfId="54208" builtinId="8" hidden="1"/>
    <cellStyle name="Hipervínculo" xfId="31601" builtinId="8" hidden="1"/>
    <cellStyle name="Hipervínculo" xfId="6199" builtinId="8" hidden="1"/>
    <cellStyle name="Hipervínculo" xfId="4399" builtinId="8" hidden="1"/>
    <cellStyle name="Hipervínculo" xfId="18479" builtinId="8" hidden="1"/>
    <cellStyle name="Hipervínculo" xfId="24698" builtinId="8" hidden="1"/>
    <cellStyle name="Hipervínculo" xfId="56276" builtinId="8" hidden="1"/>
    <cellStyle name="Hipervínculo" xfId="2785" builtinId="8" hidden="1"/>
    <cellStyle name="Hipervínculo" xfId="24800" builtinId="8" hidden="1"/>
    <cellStyle name="Hipervínculo" xfId="10727" builtinId="8" hidden="1"/>
    <cellStyle name="Hipervínculo" xfId="3858" builtinId="8" hidden="1"/>
    <cellStyle name="Hipervínculo" xfId="25403" builtinId="8" hidden="1"/>
    <cellStyle name="Hipervínculo" xfId="51257" builtinId="8" hidden="1"/>
    <cellStyle name="Hipervínculo" xfId="55346" builtinId="8" hidden="1"/>
    <cellStyle name="Hipervínculo" xfId="7449" builtinId="8" hidden="1"/>
    <cellStyle name="Hipervínculo" xfId="18001" builtinId="8" hidden="1"/>
    <cellStyle name="Hipervínculo" xfId="16008" builtinId="8" hidden="1"/>
    <cellStyle name="Hipervínculo" xfId="32138" builtinId="8" hidden="1"/>
    <cellStyle name="Hipervínculo" xfId="5622" builtinId="8" hidden="1"/>
    <cellStyle name="Hipervínculo" xfId="35166" builtinId="8" hidden="1"/>
    <cellStyle name="Hipervínculo" xfId="50045" builtinId="8" hidden="1"/>
    <cellStyle name="Hipervínculo" xfId="33423" builtinId="8" hidden="1"/>
    <cellStyle name="Hipervínculo" xfId="11202" builtinId="8" hidden="1"/>
    <cellStyle name="Hipervínculo" xfId="3226" builtinId="8" hidden="1"/>
    <cellStyle name="Hipervínculo" xfId="17272" builtinId="8" hidden="1"/>
    <cellStyle name="Hipervínculo" xfId="39265" builtinId="8" hidden="1"/>
    <cellStyle name="Hipervínculo" xfId="53288" builtinId="8" hidden="1"/>
    <cellStyle name="Hipervínculo" xfId="48225" builtinId="8" hidden="1"/>
    <cellStyle name="Hipervínculo" xfId="26494" builtinId="8" hidden="1"/>
    <cellStyle name="Hipervínculo" xfId="3313" builtinId="8" hidden="1"/>
    <cellStyle name="Hipervínculo" xfId="10007" builtinId="8" hidden="1"/>
    <cellStyle name="Hipervínculo" xfId="24458" builtinId="8" hidden="1"/>
    <cellStyle name="Hipervínculo" xfId="46190" builtinId="8" hidden="1"/>
    <cellStyle name="Hipervínculo" xfId="34350" builtinId="8" hidden="1"/>
    <cellStyle name="Hipervínculo" xfId="41298" builtinId="8" hidden="1"/>
    <cellStyle name="Hipervínculo" xfId="19569" builtinId="8" hidden="1"/>
    <cellStyle name="Hipervínculo" xfId="3398" builtinId="8" hidden="1"/>
    <cellStyle name="Hipervínculo" xfId="5463" builtinId="8" hidden="1"/>
    <cellStyle name="Hipervínculo" xfId="31389" builtinId="8" hidden="1"/>
    <cellStyle name="Hipervínculo" xfId="46198" builtinId="8" hidden="1"/>
    <cellStyle name="Hipervínculo" xfId="12290" builtinId="8" hidden="1"/>
    <cellStyle name="Hipervínculo" xfId="41762" builtinId="8" hidden="1"/>
    <cellStyle name="Hipervínculo" xfId="24618" builtinId="8" hidden="1"/>
    <cellStyle name="Hipervínculo" xfId="7267" builtinId="8" hidden="1"/>
    <cellStyle name="Hipervínculo" xfId="51155" builtinId="8" hidden="1"/>
    <cellStyle name="Hipervínculo" xfId="45" builtinId="8" hidden="1"/>
    <cellStyle name="Hipervínculo" xfId="58626" builtinId="8" hidden="1"/>
    <cellStyle name="Hipervínculo" xfId="3564" builtinId="8" hidden="1"/>
    <cellStyle name="Hipervínculo" xfId="47921" builtinId="8" hidden="1"/>
    <cellStyle name="Hipervínculo" xfId="37651" builtinId="8" hidden="1"/>
    <cellStyle name="Hipervínculo" xfId="48455" builtinId="8" hidden="1"/>
    <cellStyle name="Hipervínculo" xfId="11957" builtinId="8" hidden="1"/>
    <cellStyle name="Hipervínculo" xfId="9314" builtinId="8" hidden="1"/>
    <cellStyle name="Hipervínculo" xfId="57912" builtinId="8" hidden="1"/>
    <cellStyle name="Hipervínculo" xfId="23728" builtinId="8" hidden="1"/>
    <cellStyle name="Hipervínculo" xfId="29092" builtinId="8" hidden="1"/>
    <cellStyle name="Hipervínculo" xfId="7667" builtinId="8" hidden="1"/>
    <cellStyle name="Hipervínculo" xfId="6794" builtinId="8" hidden="1"/>
    <cellStyle name="Hipervínculo" xfId="29060" builtinId="8" hidden="1"/>
    <cellStyle name="Hipervínculo" xfId="3442" builtinId="8" hidden="1"/>
    <cellStyle name="Hipervínculo" xfId="44291" builtinId="8" hidden="1"/>
    <cellStyle name="Hipervínculo" xfId="27048" builtinId="8" hidden="1"/>
    <cellStyle name="Hipervínculo" xfId="16168" builtinId="8" hidden="1"/>
    <cellStyle name="Hipervínculo" xfId="3331" builtinId="8" hidden="1"/>
    <cellStyle name="Hipervínculo" xfId="31769" builtinId="8" hidden="1"/>
    <cellStyle name="Hipervínculo" xfId="35860" builtinId="8" hidden="1"/>
    <cellStyle name="Hipervínculo" xfId="58514" builtinId="8" hidden="1"/>
    <cellStyle name="Hipervínculo" xfId="33155" builtinId="8" hidden="1"/>
    <cellStyle name="Hipervínculo" xfId="14645" builtinId="8" hidden="1"/>
    <cellStyle name="Hipervínculo" xfId="9368" builtinId="8" hidden="1"/>
    <cellStyle name="Hipervínculo" xfId="14541" builtinId="8" hidden="1"/>
    <cellStyle name="Hipervínculo" xfId="334" builtinId="8" hidden="1"/>
    <cellStyle name="Hipervínculo" xfId="42663" builtinId="8" hidden="1"/>
    <cellStyle name="Hipervínculo" xfId="54717" builtinId="8" hidden="1"/>
    <cellStyle name="Hipervínculo" xfId="30690" builtinId="8" hidden="1"/>
    <cellStyle name="Hipervínculo" xfId="39464" builtinId="8" hidden="1"/>
    <cellStyle name="Hipervínculo" xfId="40347" builtinId="8" hidden="1"/>
    <cellStyle name="Hipervínculo" xfId="21340" builtinId="8" hidden="1"/>
    <cellStyle name="Hipervínculo" xfId="53886" builtinId="8" hidden="1"/>
    <cellStyle name="Hipervínculo" xfId="44093" builtinId="8" hidden="1"/>
    <cellStyle name="Hipervínculo" xfId="47915" builtinId="8" hidden="1"/>
    <cellStyle name="Hipervínculo" xfId="23887" builtinId="8" hidden="1"/>
    <cellStyle name="Hipervínculo" xfId="55970" builtinId="8" hidden="1"/>
    <cellStyle name="Hipervínculo" xfId="4312" builtinId="8" hidden="1"/>
    <cellStyle name="Hipervínculo" xfId="20580" builtinId="8" hidden="1"/>
    <cellStyle name="Hipervínculo" xfId="26922" builtinId="8" hidden="1"/>
    <cellStyle name="Hipervínculo" xfId="32266" builtinId="8" hidden="1"/>
    <cellStyle name="Hipervínculo" xfId="41116" builtinId="8" hidden="1"/>
    <cellStyle name="Hipervínculo" xfId="17089" builtinId="8" hidden="1"/>
    <cellStyle name="Hipervínculo" xfId="31585" builtinId="8" hidden="1"/>
    <cellStyle name="Hipervínculo" xfId="9692" builtinId="8" hidden="1"/>
    <cellStyle name="Hipervínculo" xfId="34940" builtinId="8" hidden="1"/>
    <cellStyle name="Hipervínculo" xfId="58054" builtinId="8" hidden="1"/>
    <cellStyle name="Hipervínculo" xfId="50529" builtinId="8" hidden="1"/>
    <cellStyle name="Hipervínculo" xfId="17913" builtinId="8" hidden="1"/>
    <cellStyle name="Hipervínculo" xfId="10291" builtinId="8" hidden="1"/>
    <cellStyle name="Hipervínculo" xfId="12804" builtinId="8" hidden="1"/>
    <cellStyle name="Hipervínculo" xfId="16619" builtinId="8" hidden="1"/>
    <cellStyle name="Hipervínculo" xfId="41742" builtinId="8" hidden="1"/>
    <cellStyle name="Hipervínculo" xfId="54200" builtinId="8" hidden="1"/>
    <cellStyle name="Hipervínculo" xfId="49137" builtinId="8" hidden="1"/>
    <cellStyle name="Hipervínculo" xfId="5711" builtinId="8" hidden="1"/>
    <cellStyle name="Hipervínculo" xfId="45885" builtinId="8" hidden="1"/>
    <cellStyle name="Hipervínculo" xfId="58730" builtinId="8" hidden="1"/>
    <cellStyle name="Hipervínculo" xfId="22538" builtinId="8" hidden="1"/>
    <cellStyle name="Hipervínculo" xfId="48540" builtinId="8" hidden="1"/>
    <cellStyle name="Hipervínculo" xfId="47272" builtinId="8" hidden="1"/>
    <cellStyle name="Hipervínculo" xfId="47947" builtinId="8" hidden="1"/>
    <cellStyle name="Hipervínculo" xfId="33977" builtinId="8" hidden="1"/>
    <cellStyle name="Hipervínculo" xfId="26354" builtinId="8" hidden="1"/>
    <cellStyle name="Hipervínculo" xfId="428" builtinId="8" hidden="1"/>
    <cellStyle name="Hipervínculo" xfId="37406" builtinId="8" hidden="1"/>
    <cellStyle name="Hipervínculo" xfId="55338" builtinId="8" hidden="1"/>
    <cellStyle name="Hipervínculo" xfId="40345" builtinId="8" hidden="1"/>
    <cellStyle name="Hipervínculo" xfId="35283" builtinId="8" hidden="1"/>
    <cellStyle name="Hipervínculo" xfId="2462" builtinId="8" hidden="1"/>
    <cellStyle name="Hipervínculo" xfId="23488" builtinId="8" hidden="1"/>
    <cellStyle name="Hipervínculo" xfId="30025" builtinId="8" hidden="1"/>
    <cellStyle name="Hipervínculo" xfId="51001" builtinId="8" hidden="1"/>
    <cellStyle name="Hipervínculo" xfId="37276" builtinId="8" hidden="1"/>
    <cellStyle name="Hipervínculo" xfId="27237" builtinId="8" hidden="1"/>
    <cellStyle name="Hipervínculo" xfId="28352" builtinId="8" hidden="1"/>
    <cellStyle name="Hipervínculo" xfId="6624" builtinId="8" hidden="1"/>
    <cellStyle name="Hipervínculo" xfId="17539" builtinId="8" hidden="1"/>
    <cellStyle name="Hipervínculo" xfId="58602" builtinId="8" hidden="1"/>
    <cellStyle name="Hipervínculo" xfId="44333" builtinId="8" hidden="1"/>
    <cellStyle name="Hipervínculo" xfId="48217" builtinId="8" hidden="1"/>
    <cellStyle name="Hipervínculo" xfId="26486" builtinId="8" hidden="1"/>
    <cellStyle name="Hipervínculo" xfId="46504" builtinId="8" hidden="1"/>
    <cellStyle name="Hipervínculo" xfId="894" builtinId="8" hidden="1"/>
    <cellStyle name="Hipervínculo" xfId="9628" builtinId="8" hidden="1"/>
    <cellStyle name="Hipervínculo" xfId="37946" builtinId="8" hidden="1"/>
    <cellStyle name="Hipervínculo" xfId="50541" builtinId="8" hidden="1"/>
    <cellStyle name="Hipervínculo" xfId="41290" builtinId="8" hidden="1"/>
    <cellStyle name="Hipervínculo" xfId="19561" builtinId="8" hidden="1"/>
    <cellStyle name="Hipervínculo" xfId="29493" builtinId="8" hidden="1"/>
    <cellStyle name="Hipervínculo" xfId="52972" builtinId="8" hidden="1"/>
    <cellStyle name="Hipervínculo" xfId="51855" builtinId="8" hidden="1"/>
    <cellStyle name="Hipervínculo" xfId="17649" builtinId="8" hidden="1"/>
    <cellStyle name="Hipervínculo" xfId="22508" builtinId="8" hidden="1"/>
    <cellStyle name="Hipervínculo" xfId="52554" builtinId="8" hidden="1"/>
    <cellStyle name="Hipervínculo" xfId="12632" builtinId="8" hidden="1"/>
    <cellStyle name="Hipervínculo" xfId="7573" builtinId="8" hidden="1"/>
    <cellStyle name="Hipervínculo" xfId="15453" builtinId="8" hidden="1"/>
    <cellStyle name="Hipervínculo" xfId="38320" builtinId="8" hidden="1"/>
    <cellStyle name="Hipervínculo" xfId="12114" builtinId="8" hidden="1"/>
    <cellStyle name="Hipervínculo" xfId="53806" builtinId="8" hidden="1"/>
    <cellStyle name="Hipervínculo" xfId="27467" builtinId="8" hidden="1"/>
    <cellStyle name="Hipervínculo" xfId="6329" builtinId="8" hidden="1"/>
    <cellStyle name="Hipervínculo" xfId="1942" builtinId="8" hidden="1"/>
    <cellStyle name="Hipervínculo" xfId="22254" builtinId="8" hidden="1"/>
    <cellStyle name="Hipervínculo" xfId="45253" builtinId="8" hidden="1"/>
    <cellStyle name="Hipervínculo" xfId="50308" builtinId="8" hidden="1"/>
    <cellStyle name="Hipervínculo" xfId="16258" builtinId="8" hidden="1"/>
    <cellStyle name="Hipervínculo" xfId="57459" builtinId="8" hidden="1"/>
    <cellStyle name="Hipervínculo" xfId="8087" builtinId="8" hidden="1"/>
    <cellStyle name="Hipervínculo" xfId="5025" builtinId="8" hidden="1"/>
    <cellStyle name="Hipervínculo" xfId="29052" builtinId="8" hidden="1"/>
    <cellStyle name="Hipervínculo" xfId="50767" builtinId="8" hidden="1"/>
    <cellStyle name="Hipervínculo" xfId="52406" builtinId="8" hidden="1"/>
    <cellStyle name="Hipervínculo" xfId="40207" builtinId="8" hidden="1"/>
    <cellStyle name="Hipervínculo" xfId="16176" builtinId="8" hidden="1"/>
    <cellStyle name="Hipervínculo" xfId="8471" builtinId="8" hidden="1"/>
    <cellStyle name="Hipervínculo" xfId="11826" builtinId="8" hidden="1"/>
    <cellStyle name="Hipervínculo" xfId="35852" builtinId="8" hidden="1"/>
    <cellStyle name="Hipervínculo" xfId="36387" builtinId="8" hidden="1"/>
    <cellStyle name="Hipervínculo" xfId="34738" builtinId="8" hidden="1"/>
    <cellStyle name="Hipervínculo" xfId="225" builtinId="8" hidden="1"/>
    <cellStyle name="Hipervínculo" xfId="44177" builtinId="8" hidden="1"/>
    <cellStyle name="Hipervínculo" xfId="1686" builtinId="8" hidden="1"/>
    <cellStyle name="Hipervínculo" xfId="40701" builtinId="8" hidden="1"/>
    <cellStyle name="Hipervínculo" xfId="36910" builtinId="8" hidden="1"/>
    <cellStyle name="Hipervínculo" xfId="20741" builtinId="8" hidden="1"/>
    <cellStyle name="Hipervínculo" xfId="1914" builtinId="8" hidden="1"/>
    <cellStyle name="Hipervínculo" xfId="26604" builtinId="8" hidden="1"/>
    <cellStyle name="Hipervínculo" xfId="2399" builtinId="8" hidden="1"/>
    <cellStyle name="Hipervínculo" xfId="7241" builtinId="8" hidden="1"/>
    <cellStyle name="Hipervínculo" xfId="25421" builtinId="8" hidden="1"/>
    <cellStyle name="Hipervínculo" xfId="49451" builtinId="8" hidden="1"/>
    <cellStyle name="Hipervínculo" xfId="47923" builtinId="8" hidden="1"/>
    <cellStyle name="Hipervínculo" xfId="43125" builtinId="8" hidden="1"/>
    <cellStyle name="Hipervínculo" xfId="19807" builtinId="8" hidden="1"/>
    <cellStyle name="Hipervínculo" xfId="4308" builtinId="8" hidden="1"/>
    <cellStyle name="Hipervínculo" xfId="4379" builtinId="8" hidden="1"/>
    <cellStyle name="Hipervínculo" xfId="37408" builtinId="8" hidden="1"/>
    <cellStyle name="Hipervínculo" xfId="56252" builtinId="8" hidden="1"/>
    <cellStyle name="Hipervínculo" xfId="38006" builtinId="8" hidden="1"/>
    <cellStyle name="Hipervínculo" xfId="36194" builtinId="8" hidden="1"/>
    <cellStyle name="Hipervínculo" xfId="38496" builtinId="8" hidden="1"/>
    <cellStyle name="Hipervínculo" xfId="9700" builtinId="8" hidden="1"/>
    <cellStyle name="Hipervínculo" xfId="14758" builtinId="8" hidden="1"/>
    <cellStyle name="Hipervínculo" xfId="39024" builtinId="8" hidden="1"/>
    <cellStyle name="Hipervínculo" xfId="18268" builtinId="8" hidden="1"/>
    <cellStyle name="Hipervínculo" xfId="34324" builtinId="8" hidden="1"/>
    <cellStyle name="Hipervínculo" xfId="29266" builtinId="8" hidden="1"/>
    <cellStyle name="Hipervínculo" xfId="6207" builtinId="8" hidden="1"/>
    <cellStyle name="Hipervínculo" xfId="16627" builtinId="8" hidden="1"/>
    <cellStyle name="Hipervínculo" xfId="24130" builtinId="8" hidden="1"/>
    <cellStyle name="Hipervínculo" xfId="43478" builtinId="8" hidden="1"/>
    <cellStyle name="Hipervínculo" xfId="54158" builtinId="8" hidden="1"/>
    <cellStyle name="Hipervínculo" xfId="41042" builtinId="8" hidden="1"/>
    <cellStyle name="Hipervínculo" xfId="34411" builtinId="8" hidden="1"/>
    <cellStyle name="Hipervínculo" xfId="1352" builtinId="8" hidden="1"/>
    <cellStyle name="Hipervínculo" xfId="37081" builtinId="8" hidden="1"/>
    <cellStyle name="Hipervínculo" xfId="28614" builtinId="8" hidden="1"/>
    <cellStyle name="Hipervínculo" xfId="30647" builtinId="8" hidden="1"/>
    <cellStyle name="Hipervínculo" xfId="38679" builtinId="8" hidden="1"/>
    <cellStyle name="Hipervínculo" xfId="29927" builtinId="8" hidden="1"/>
    <cellStyle name="Hipervínculo" xfId="15409" builtinId="8" hidden="1"/>
    <cellStyle name="Hipervínculo" xfId="8753" builtinId="8" hidden="1"/>
    <cellStyle name="Hipervínculo" xfId="30483" builtinId="8" hidden="1"/>
    <cellStyle name="Hipervínculo" xfId="35542" builtinId="8" hidden="1"/>
    <cellStyle name="Hipervínculo" xfId="59423" builtinId="8" hidden="1"/>
    <cellStyle name="Hipervínculo" xfId="35275" builtinId="8" hidden="1"/>
    <cellStyle name="Hipervínculo" xfId="48272" builtinId="8" hidden="1"/>
    <cellStyle name="Hipervínculo" xfId="3566" builtinId="8" hidden="1"/>
    <cellStyle name="Hipervínculo" xfId="15679" builtinId="8" hidden="1"/>
    <cellStyle name="Hipervínculo" xfId="37410" builtinId="8" hidden="1"/>
    <cellStyle name="Hipervínculo" xfId="42473" builtinId="8" hidden="1"/>
    <cellStyle name="Hipervínculo" xfId="52892" builtinId="8" hidden="1"/>
    <cellStyle name="Hipervínculo" xfId="28085" builtinId="8" hidden="1"/>
    <cellStyle name="Hipervínculo" xfId="22022" builtinId="8" hidden="1"/>
    <cellStyle name="Hipervínculo" xfId="48691" builtinId="8" hidden="1"/>
    <cellStyle name="Hipervínculo" xfId="45199" builtinId="8" hidden="1"/>
    <cellStyle name="Hipervínculo" xfId="44341" builtinId="8" hidden="1"/>
    <cellStyle name="Hipervínculo" xfId="49399" builtinId="8" hidden="1"/>
    <cellStyle name="Hipervínculo" xfId="46094" builtinId="8" hidden="1"/>
    <cellStyle name="Hipervínculo" xfId="53135" builtinId="8" hidden="1"/>
    <cellStyle name="Hipervínculo" xfId="34029" builtinId="8" hidden="1"/>
    <cellStyle name="Hipervínculo" xfId="48655" builtinId="8" hidden="1"/>
    <cellStyle name="Hipervínculo" xfId="33337" builtinId="8" hidden="1"/>
    <cellStyle name="Hipervínculo" xfId="16502" builtinId="8" hidden="1"/>
    <cellStyle name="Hipervínculo" xfId="56326" builtinId="8" hidden="1"/>
    <cellStyle name="Hipervínculo" xfId="39295" builtinId="8" hidden="1"/>
    <cellStyle name="Hipervínculo" xfId="14489" builtinId="8" hidden="1"/>
    <cellStyle name="Hipervínculo" xfId="9849" builtinId="8" hidden="1"/>
    <cellStyle name="Hipervínculo" xfId="12738" builtinId="8" hidden="1"/>
    <cellStyle name="Hipervínculo" xfId="31908" builtinId="8" hidden="1"/>
    <cellStyle name="Hipervínculo" xfId="58966" builtinId="8" hidden="1"/>
    <cellStyle name="Hipervínculo" xfId="38697" builtinId="8" hidden="1"/>
    <cellStyle name="Hipervínculo" xfId="54781" builtinId="8" hidden="1"/>
    <cellStyle name="Hipervínculo" xfId="28445" builtinId="8" hidden="1"/>
    <cellStyle name="Hipervínculo" xfId="47801" builtinId="8" hidden="1"/>
    <cellStyle name="Hipervínculo" xfId="19537" builtinId="8" hidden="1"/>
    <cellStyle name="Hipervínculo" xfId="21696" builtinId="8" hidden="1"/>
    <cellStyle name="Hipervínculo" xfId="5649" builtinId="8" hidden="1"/>
    <cellStyle name="Hipervínculo" xfId="49719" builtinId="8" hidden="1"/>
    <cellStyle name="Hipervínculo" xfId="25691" builtinId="8" hidden="1"/>
    <cellStyle name="Hipervínculo" xfId="1946" builtinId="8" hidden="1"/>
    <cellStyle name="Hipervínculo" xfId="11848" builtinId="8" hidden="1"/>
    <cellStyle name="Hipervínculo" xfId="26336" builtinId="8" hidden="1"/>
    <cellStyle name="Hipervínculo" xfId="50316" builtinId="8" hidden="1"/>
    <cellStyle name="Hipervínculo" xfId="22318" builtinId="8" hidden="1"/>
    <cellStyle name="Hipervínculo" xfId="42923" builtinId="8" hidden="1"/>
    <cellStyle name="Hipervínculo" xfId="18893" builtinId="8" hidden="1"/>
    <cellStyle name="Hipervínculo" xfId="1758" builtinId="8" hidden="1"/>
    <cellStyle name="Hipervínculo" xfId="30724" builtinId="8" hidden="1"/>
    <cellStyle name="Hipervínculo" xfId="56480" builtinId="8" hidden="1"/>
    <cellStyle name="Hipervínculo" xfId="2309" builtinId="8" hidden="1"/>
    <cellStyle name="Hipervínculo" xfId="686" builtinId="8" hidden="1"/>
    <cellStyle name="Hipervínculo" xfId="29866" builtinId="8" hidden="1"/>
    <cellStyle name="Hipervínculo" xfId="25802" builtinId="8" hidden="1"/>
    <cellStyle name="Hipervínculo" xfId="11818" builtinId="8" hidden="1"/>
    <cellStyle name="Hipervínculo" xfId="26308" builtinId="8" hidden="1"/>
    <cellStyle name="Hipervínculo" xfId="39938" builtinId="8" hidden="1"/>
    <cellStyle name="Hipervínculo" xfId="56969" builtinId="8" hidden="1"/>
    <cellStyle name="Hipervínculo" xfId="6852" builtinId="8" hidden="1"/>
    <cellStyle name="Hipervínculo" xfId="29318" builtinId="8" hidden="1"/>
    <cellStyle name="Hipervínculo" xfId="5295" builtinId="8" hidden="1"/>
    <cellStyle name="Hipervínculo" xfId="18617" builtinId="8" hidden="1"/>
    <cellStyle name="Hipervínculo" xfId="43980" builtinId="8" hidden="1"/>
    <cellStyle name="Hipervínculo" xfId="29953" builtinId="8" hidden="1"/>
    <cellStyle name="Hipervínculo" xfId="47692" builtinId="8" hidden="1"/>
    <cellStyle name="Hipervínculo" xfId="30829" builtinId="8" hidden="1"/>
    <cellStyle name="Hipervínculo" xfId="34106" builtinId="8" hidden="1"/>
    <cellStyle name="Hipervínculo" xfId="12562" builtinId="8" hidden="1"/>
    <cellStyle name="Hipervínculo" xfId="5399" builtinId="8" hidden="1"/>
    <cellStyle name="Hipervínculo" xfId="15275" builtinId="8" hidden="1"/>
    <cellStyle name="Hipervínculo" xfId="2648" builtinId="8" hidden="1"/>
    <cellStyle name="Hipervínculo" xfId="19404" builtinId="8" hidden="1"/>
    <cellStyle name="Hipervínculo" xfId="35108" builtinId="8" hidden="1"/>
    <cellStyle name="Hipervínculo" xfId="2153" builtinId="8" hidden="1"/>
    <cellStyle name="Hipervínculo" xfId="30335" builtinId="8" hidden="1"/>
    <cellStyle name="Hipervínculo" xfId="30557" builtinId="8" hidden="1"/>
    <cellStyle name="Hipervínculo" xfId="43851" builtinId="8" hidden="1"/>
    <cellStyle name="Hipervínculo" xfId="26334" builtinId="8" hidden="1"/>
    <cellStyle name="Hipervínculo" xfId="51161" builtinId="8" hidden="1"/>
    <cellStyle name="Hipervínculo" xfId="44767" builtinId="8" hidden="1"/>
    <cellStyle name="Hipervínculo" xfId="3" builtinId="8" hidden="1"/>
    <cellStyle name="Hipervínculo" xfId="55122" builtinId="8" hidden="1"/>
    <cellStyle name="Hipervínculo" xfId="29128" builtinId="8" hidden="1"/>
    <cellStyle name="Hipervínculo" xfId="42160" builtinId="8" hidden="1"/>
    <cellStyle name="Hipervínculo" xfId="32278" builtinId="8" hidden="1"/>
    <cellStyle name="Hipervínculo" xfId="58580" builtinId="8" hidden="1"/>
    <cellStyle name="Hipervínculo" xfId="22961" builtinId="8" hidden="1"/>
    <cellStyle name="Hipervínculo" xfId="47558" builtinId="8" hidden="1"/>
    <cellStyle name="Hipervínculo" xfId="18336" builtinId="8" hidden="1"/>
    <cellStyle name="Hipervínculo" xfId="58084" builtinId="8" hidden="1"/>
    <cellStyle name="Hipervínculo" xfId="38875" builtinId="8" hidden="1"/>
    <cellStyle name="Hipervínculo" xfId="14553" builtinId="8" hidden="1"/>
    <cellStyle name="Hipervínculo" xfId="33593" builtinId="8" hidden="1"/>
    <cellStyle name="Hipervínculo" xfId="51376" builtinId="8" hidden="1"/>
    <cellStyle name="Hipervínculo" xfId="35422" builtinId="8" hidden="1"/>
    <cellStyle name="Hipervínculo" xfId="36611" builtinId="8" hidden="1"/>
    <cellStyle name="Hipervínculo" xfId="4855" builtinId="8" hidden="1"/>
    <cellStyle name="Hipervínculo" xfId="55272" builtinId="8" hidden="1"/>
    <cellStyle name="Hipervínculo" xfId="44875" builtinId="8" hidden="1"/>
    <cellStyle name="Hipervínculo" xfId="21312" builtinId="8" hidden="1"/>
    <cellStyle name="Hipervínculo" xfId="40639" builtinId="8" hidden="1"/>
    <cellStyle name="Hipervínculo" xfId="34118" builtinId="8" hidden="1"/>
    <cellStyle name="Hipervínculo" xfId="35550" builtinId="8" hidden="1"/>
    <cellStyle name="Hipervínculo" xfId="10323" builtinId="8" hidden="1"/>
    <cellStyle name="Hipervínculo" xfId="46676" builtinId="8" hidden="1"/>
    <cellStyle name="Hipervínculo" xfId="32845" builtinId="8" hidden="1"/>
    <cellStyle name="Hipervínculo" xfId="8477" builtinId="8" hidden="1"/>
    <cellStyle name="Hipervínculo" xfId="2185" builtinId="8" hidden="1"/>
    <cellStyle name="Hipervínculo" xfId="20448" builtinId="8" hidden="1"/>
    <cellStyle name="Hipervínculo" xfId="42481" builtinId="8" hidden="1"/>
    <cellStyle name="Hipervínculo" xfId="52900" builtinId="8" hidden="1"/>
    <cellStyle name="Hipervínculo" xfId="48807" builtinId="8" hidden="1"/>
    <cellStyle name="Hipervínculo" xfId="380" builtinId="8" hidden="1"/>
    <cellStyle name="Hipervínculo" xfId="16552" builtinId="8" hidden="1"/>
    <cellStyle name="Hipervínculo" xfId="8457" builtinId="8" hidden="1"/>
    <cellStyle name="Hipervínculo" xfId="27247" builtinId="8" hidden="1"/>
    <cellStyle name="Hipervínculo" xfId="22590" builtinId="8" hidden="1"/>
    <cellStyle name="Hipervínculo" xfId="58090" builtinId="8" hidden="1"/>
    <cellStyle name="Hipervínculo" xfId="18368" builtinId="8" hidden="1"/>
    <cellStyle name="Hipervínculo" xfId="16353" builtinId="8" hidden="1"/>
    <cellStyle name="Hipervínculo" xfId="3030" builtinId="8" hidden="1"/>
    <cellStyle name="Hipervínculo" xfId="3772" builtinId="8" hidden="1"/>
    <cellStyle name="Hipervínculo" xfId="34049" builtinId="8" hidden="1"/>
    <cellStyle name="Hipervínculo" xfId="56334" builtinId="8" hidden="1"/>
    <cellStyle name="Hipervínculo" xfId="39303" builtinId="8" hidden="1"/>
    <cellStyle name="Hipervínculo" xfId="35210" builtinId="8" hidden="1"/>
    <cellStyle name="Hipervínculo" xfId="9423" builtinId="8" hidden="1"/>
    <cellStyle name="Hipervínculo" xfId="44223" builtinId="8" hidden="1"/>
    <cellStyle name="Hipervínculo" xfId="18751" builtinId="8" hidden="1"/>
    <cellStyle name="Hipervínculo" xfId="40851" builtinId="8" hidden="1"/>
    <cellStyle name="Hipervínculo" xfId="56528" builtinId="8" hidden="1"/>
    <cellStyle name="Hipervínculo" xfId="40493" builtinId="8" hidden="1"/>
    <cellStyle name="Hipervínculo" xfId="28407" builtinId="8" hidden="1"/>
    <cellStyle name="Hipervínculo" xfId="4445" builtinId="8" hidden="1"/>
    <cellStyle name="Hipervínculo" xfId="19529" builtinId="8" hidden="1"/>
    <cellStyle name="Hipervínculo" xfId="57129" builtinId="8" hidden="1"/>
    <cellStyle name="Hipervínculo" xfId="47650" builtinId="8" hidden="1"/>
    <cellStyle name="Hipervínculo" xfId="49727" builtinId="8" hidden="1"/>
    <cellStyle name="Hipervínculo" xfId="20532" builtinId="8" hidden="1"/>
    <cellStyle name="Hipervínculo" xfId="21609" builtinId="8" hidden="1"/>
    <cellStyle name="Hipervínculo" xfId="2261" builtinId="8" hidden="1"/>
    <cellStyle name="Hipervínculo" xfId="25093" builtinId="8" hidden="1"/>
    <cellStyle name="Hipervínculo" xfId="22492" builtinId="8" hidden="1"/>
    <cellStyle name="Hipervínculo" xfId="2117" builtinId="8" hidden="1"/>
    <cellStyle name="Hipervínculo" xfId="24568" builtinId="8" hidden="1"/>
    <cellStyle name="Hipervínculo" xfId="47893" builtinId="8" hidden="1"/>
    <cellStyle name="Hipervínculo" xfId="4455" builtinId="8" hidden="1"/>
    <cellStyle name="Hipervínculo" xfId="6892" builtinId="8" hidden="1"/>
    <cellStyle name="Hipervínculo" xfId="33129" builtinId="8" hidden="1"/>
    <cellStyle name="Hipervínculo" xfId="37218" builtinId="8" hidden="1"/>
    <cellStyle name="Hipervínculo" xfId="15139" builtinId="8" hidden="1"/>
    <cellStyle name="Hipervínculo" xfId="36130" builtinId="8" hidden="1"/>
    <cellStyle name="Hipervínculo" xfId="52179" builtinId="8" hidden="1"/>
    <cellStyle name="Hipervínculo" xfId="25135" builtinId="8" hidden="1"/>
    <cellStyle name="Hipervínculo" xfId="51927" builtinId="8" hidden="1"/>
    <cellStyle name="Hipervínculo" xfId="39930" builtinId="8" hidden="1"/>
    <cellStyle name="Hipervínculo" xfId="44022" builtinId="8" hidden="1"/>
    <cellStyle name="Hipervínculo" xfId="29739" builtinId="8" hidden="1"/>
    <cellStyle name="Hipervínculo" xfId="25659" builtinId="8" hidden="1"/>
    <cellStyle name="Hipervínculo" xfId="39876" builtinId="8" hidden="1"/>
    <cellStyle name="Hipervínculo" xfId="573" builtinId="8" hidden="1"/>
    <cellStyle name="Hipervínculo" xfId="34934" builtinId="8" hidden="1"/>
    <cellStyle name="Hipervínculo" xfId="46729" builtinId="8" hidden="1"/>
    <cellStyle name="Hipervínculo" xfId="50822" builtinId="8" hidden="1"/>
    <cellStyle name="Hipervínculo" xfId="44977" builtinId="8" hidden="1"/>
    <cellStyle name="Hipervínculo" xfId="4777" builtinId="8" hidden="1"/>
    <cellStyle name="Hipervínculo" xfId="13909" builtinId="8" hidden="1"/>
    <cellStyle name="Hipervínculo" xfId="5979" builtinId="8" hidden="1"/>
    <cellStyle name="Hipervínculo" xfId="27707" builtinId="8" hidden="1"/>
    <cellStyle name="Hipervínculo" xfId="41092" builtinId="8" hidden="1"/>
    <cellStyle name="Hipervínculo" xfId="5009" builtinId="8" hidden="1"/>
    <cellStyle name="Hipervínculo" xfId="15025" builtinId="8" hidden="1"/>
    <cellStyle name="Hipervínculo" xfId="13771" builtinId="8" hidden="1"/>
    <cellStyle name="Hipervínculo" xfId="37486" builtinId="8" hidden="1"/>
    <cellStyle name="Hipervínculo" xfId="15970" builtinId="8" hidden="1"/>
    <cellStyle name="Hipervínculo" xfId="34640" builtinId="8" hidden="1"/>
    <cellStyle name="Hipervínculo" xfId="59108" builtinId="8" hidden="1"/>
    <cellStyle name="Hipervínculo" xfId="52849" builtinId="8" hidden="1"/>
    <cellStyle name="Hipervínculo" xfId="31119" builtinId="8" hidden="1"/>
    <cellStyle name="Hipervínculo" xfId="8930" builtinId="8" hidden="1"/>
    <cellStyle name="Hipervínculo" xfId="14931" builtinId="8" hidden="1"/>
    <cellStyle name="Hipervínculo" xfId="19835" builtinId="8" hidden="1"/>
    <cellStyle name="Hipervínculo" xfId="41569" builtinId="8" hidden="1"/>
    <cellStyle name="Hipervínculo" xfId="50985" builtinId="8" hidden="1"/>
    <cellStyle name="Hipervínculo" xfId="45922" builtinId="8" hidden="1"/>
    <cellStyle name="Hipervínculo" xfId="24190" builtinId="8" hidden="1"/>
    <cellStyle name="Hipervínculo" xfId="4849" builtinId="8" hidden="1"/>
    <cellStyle name="Hipervínculo" xfId="12914" builtinId="8" hidden="1"/>
    <cellStyle name="Hipervínculo" xfId="11575" builtinId="8" hidden="1"/>
    <cellStyle name="Hipervínculo" xfId="48493" builtinId="8" hidden="1"/>
    <cellStyle name="Hipervínculo" xfId="44055" builtinId="8" hidden="1"/>
    <cellStyle name="Hipervínculo" xfId="38994" builtinId="8" hidden="1"/>
    <cellStyle name="Hipervínculo" xfId="17263" builtinId="8" hidden="1"/>
    <cellStyle name="Hipervínculo" xfId="6840" builtinId="8" hidden="1"/>
    <cellStyle name="Hipervínculo" xfId="27603" builtinId="8" hidden="1"/>
    <cellStyle name="Hipervínculo" xfId="33693" builtinId="8" hidden="1"/>
    <cellStyle name="Hipervínculo" xfId="55421" builtinId="8" hidden="1"/>
    <cellStyle name="Hipervínculo" xfId="37125" builtinId="8" hidden="1"/>
    <cellStyle name="Hipervínculo" xfId="32078" builtinId="8" hidden="1"/>
    <cellStyle name="Hipervínculo" xfId="4885" builtinId="8" hidden="1"/>
    <cellStyle name="Hipervínculo" xfId="941" builtinId="8" hidden="1"/>
    <cellStyle name="Hipervínculo" xfId="1704" builtinId="8" hidden="1"/>
    <cellStyle name="Hipervínculo" xfId="33815" builtinId="8" hidden="1"/>
    <cellStyle name="Hipervínculo" xfId="7041" builtinId="8" hidden="1"/>
    <cellStyle name="Hipervínculo" xfId="25193" builtinId="8" hidden="1"/>
    <cellStyle name="Hipervínculo" xfId="13757" builtinId="8" hidden="1"/>
    <cellStyle name="Hipervínculo" xfId="12608" builtinId="8" hidden="1"/>
    <cellStyle name="Hipervínculo" xfId="18651" builtinId="8" hidden="1"/>
    <cellStyle name="Hipervínculo" xfId="18338" builtinId="8" hidden="1"/>
    <cellStyle name="Hipervínculo" xfId="47548" builtinId="8" hidden="1"/>
    <cellStyle name="Hipervínculo" xfId="48815" builtinId="8" hidden="1"/>
    <cellStyle name="Hipervínculo" xfId="23270" builtinId="8" hidden="1"/>
    <cellStyle name="Hipervínculo" xfId="20695" builtinId="8" hidden="1"/>
    <cellStyle name="Hipervínculo" xfId="2305" builtinId="8" hidden="1"/>
    <cellStyle name="Hipervínculo" xfId="27239" builtinId="8" hidden="1"/>
    <cellStyle name="Hipervínculo" xfId="30085" builtinId="8" hidden="1"/>
    <cellStyle name="Hipervínculo" xfId="54474" builtinId="8" hidden="1"/>
    <cellStyle name="Hipervínculo" xfId="42019" builtinId="8" hidden="1"/>
    <cellStyle name="Hipervínculo" xfId="3678" builtinId="8" hidden="1"/>
    <cellStyle name="Hipervínculo" xfId="13895" builtinId="8" hidden="1"/>
    <cellStyle name="Hipervínculo" xfId="10015" builtinId="8" hidden="1"/>
    <cellStyle name="Hipervínculo" xfId="41722" builtinId="8" hidden="1"/>
    <cellStyle name="Hipervínculo" xfId="51713" builtinId="8" hidden="1"/>
    <cellStyle name="Hipervínculo" xfId="58191" builtinId="8" hidden="1"/>
    <cellStyle name="Hipervínculo" xfId="35216" builtinId="8" hidden="1"/>
    <cellStyle name="Hipervínculo" xfId="9414" builtinId="8" hidden="1"/>
    <cellStyle name="Hipervínculo" xfId="42513" builtinId="8" hidden="1"/>
    <cellStyle name="Hipervínculo" xfId="16815" builtinId="8" hidden="1"/>
    <cellStyle name="Hipervínculo" xfId="22562" builtinId="8" hidden="1"/>
    <cellStyle name="Hipervínculo" xfId="59243" builtinId="8" hidden="1"/>
    <cellStyle name="Hipervínculo" xfId="223" builtinId="8" hidden="1"/>
    <cellStyle name="Hipervínculo" xfId="28415" builtinId="8" hidden="1"/>
    <cellStyle name="Hipervínculo" xfId="7559" builtinId="8" hidden="1"/>
    <cellStyle name="Hipervínculo" xfId="40577" builtinId="8" hidden="1"/>
    <cellStyle name="Hipervínculo" xfId="13561" builtinId="8" hidden="1"/>
    <cellStyle name="Hipervínculo" xfId="47642" builtinId="8" hidden="1"/>
    <cellStyle name="Hipervínculo" xfId="51733" builtinId="8" hidden="1"/>
    <cellStyle name="Hipervínculo" xfId="5641" builtinId="8" hidden="1"/>
    <cellStyle name="Hipervínculo" xfId="21617" builtinId="8" hidden="1"/>
    <cellStyle name="Hipervínculo" xfId="12176" builtinId="8" hidden="1"/>
    <cellStyle name="Hipervínculo" xfId="5068" builtinId="8" hidden="1"/>
    <cellStyle name="Hipervínculo" xfId="47300" builtinId="8" hidden="1"/>
    <cellStyle name="Hipervínculo" xfId="44871" builtinId="8" hidden="1"/>
    <cellStyle name="Hipervínculo" xfId="48045" builtinId="8" hidden="1"/>
    <cellStyle name="Hipervínculo" xfId="38841" builtinId="8" hidden="1"/>
    <cellStyle name="Hipervínculo" xfId="14815" builtinId="8" hidden="1"/>
    <cellStyle name="Hipervínculo" xfId="458" builtinId="8" hidden="1"/>
    <cellStyle name="Hipervínculo" xfId="11995" builtinId="8" hidden="1"/>
    <cellStyle name="Hipervínculo" xfId="55566" builtinId="8" hidden="1"/>
    <cellStyle name="Hipervínculo" xfId="37694" builtinId="8" hidden="1"/>
    <cellStyle name="Hipervínculo" xfId="53764" builtinId="8" hidden="1"/>
    <cellStyle name="Hipervínculo" xfId="32030" builtinId="8" hidden="1"/>
    <cellStyle name="Hipervínculo" xfId="8019" builtinId="8" hidden="1"/>
    <cellStyle name="Hipervínculo" xfId="1668" builtinId="8" hidden="1"/>
    <cellStyle name="Hipervínculo" xfId="18923" builtinId="8" hidden="1"/>
    <cellStyle name="Hipervínculo" xfId="44014" builtinId="8" hidden="1"/>
    <cellStyle name="Hipervínculo" xfId="33267" builtinId="8" hidden="1"/>
    <cellStyle name="Hipervínculo" xfId="46834" builtinId="8" hidden="1"/>
    <cellStyle name="Hipervínculo" xfId="25099" builtinId="8" hidden="1"/>
    <cellStyle name="Hipervínculo" xfId="472" builtinId="8" hidden="1"/>
    <cellStyle name="Hipervínculo" xfId="8647" builtinId="8" hidden="1"/>
    <cellStyle name="Hipervínculo" xfId="25850" builtinId="8" hidden="1"/>
    <cellStyle name="Hipervínculo" xfId="10425" builtinId="8" hidden="1"/>
    <cellStyle name="Hipervínculo" xfId="23445" builtinId="8" hidden="1"/>
    <cellStyle name="Hipervínculo" xfId="47342" builtinId="8" hidden="1"/>
    <cellStyle name="Hipervínculo" xfId="48505" builtinId="8" hidden="1"/>
    <cellStyle name="Hipervínculo" xfId="5989" builtinId="8" hidden="1"/>
    <cellStyle name="Hipervínculo" xfId="11049" builtinId="8" hidden="1"/>
    <cellStyle name="Hipervínculo" xfId="32779" builtinId="8" hidden="1"/>
    <cellStyle name="Hipervínculo" xfId="44861" builtinId="8" hidden="1"/>
    <cellStyle name="Hipervínculo" xfId="56630" builtinId="8" hidden="1"/>
    <cellStyle name="Hipervínculo" xfId="42799" builtinId="8" hidden="1"/>
    <cellStyle name="Hipervínculo" xfId="11248" builtinId="8" hidden="1"/>
    <cellStyle name="Hipervínculo" xfId="27156" builtinId="8" hidden="1"/>
    <cellStyle name="Hipervínculo" xfId="17977" builtinId="8" hidden="1"/>
    <cellStyle name="Hipervínculo" xfId="29788" builtinId="8" hidden="1"/>
    <cellStyle name="Hipervínculo" xfId="52841" builtinId="8" hidden="1"/>
    <cellStyle name="Hipervínculo" xfId="31111" builtinId="8" hidden="1"/>
    <cellStyle name="Hipervínculo" xfId="26050" builtinId="8" hidden="1"/>
    <cellStyle name="Hipervínculo" xfId="682" builtinId="8" hidden="1"/>
    <cellStyle name="Hipervínculo" xfId="19843" builtinId="8" hidden="1"/>
    <cellStyle name="Hipervínculo" xfId="24900" builtinId="8" hidden="1"/>
    <cellStyle name="Hipervínculo" xfId="624" builtinId="8" hidden="1"/>
    <cellStyle name="Hipervínculo" xfId="45913" builtinId="8" hidden="1"/>
    <cellStyle name="Hipervínculo" xfId="29495" builtinId="8" hidden="1"/>
    <cellStyle name="Hipervínculo" xfId="19125" builtinId="8" hidden="1"/>
    <cellStyle name="Hipervínculo" xfId="44492" builtinId="8" hidden="1"/>
    <cellStyle name="Hipervínculo" xfId="26770" builtinId="8" hidden="1"/>
    <cellStyle name="Hipervínculo" xfId="31832" builtinId="8" hidden="1"/>
    <cellStyle name="Hipervínculo" xfId="53562" builtinId="8" hidden="1"/>
    <cellStyle name="Hipervínculo" xfId="49903" builtinId="8" hidden="1"/>
    <cellStyle name="Hipervínculo" xfId="11620" builtinId="8" hidden="1"/>
    <cellStyle name="Hipervínculo" xfId="12194" builtinId="8" hidden="1"/>
    <cellStyle name="Hipervínculo" xfId="23546" builtinId="8" hidden="1"/>
    <cellStyle name="Hipervínculo" xfId="56870" builtinId="8" hidden="1"/>
    <cellStyle name="Hipervínculo" xfId="1836" builtinId="8" hidden="1"/>
    <cellStyle name="Hipervínculo" xfId="57735" builtinId="8" hidden="1"/>
    <cellStyle name="Hipervínculo" xfId="32084" builtinId="8" hidden="1"/>
    <cellStyle name="Hipervínculo" xfId="37270" builtinId="8" hidden="1"/>
    <cellStyle name="Hipervínculo" xfId="42667" builtinId="8" hidden="1"/>
    <cellStyle name="Hipervínculo" xfId="17725" builtinId="8" hidden="1"/>
    <cellStyle name="Hipervínculo" xfId="40629" builtinId="8" hidden="1"/>
    <cellStyle name="Hipervínculo" xfId="45686" builtinId="8" hidden="1"/>
    <cellStyle name="Hipervínculo" xfId="51535" builtinId="8" hidden="1"/>
    <cellStyle name="Hipervínculo" xfId="25189" builtinId="8" hidden="1"/>
    <cellStyle name="Hipervínculo" xfId="52357" builtinId="8" hidden="1"/>
    <cellStyle name="Hipervínculo" xfId="215" builtinId="8" hidden="1"/>
    <cellStyle name="Hipervínculo" xfId="22390" builtinId="8" hidden="1"/>
    <cellStyle name="Hipervínculo" xfId="35232" builtinId="8" hidden="1"/>
    <cellStyle name="Hipervínculo" xfId="50053" builtinId="8" hidden="1"/>
    <cellStyle name="Hipervínculo" xfId="44735" builtinId="8" hidden="1"/>
    <cellStyle name="Hipervínculo" xfId="20703" builtinId="8" hidden="1"/>
    <cellStyle name="Hipervínculo" xfId="32883" builtinId="8" hidden="1"/>
    <cellStyle name="Hipervínculo" xfId="7297" builtinId="8" hidden="1"/>
    <cellStyle name="Hipervínculo" xfId="31327" builtinId="8" hidden="1"/>
    <cellStyle name="Hipervínculo" xfId="20133" builtinId="8" hidden="1"/>
    <cellStyle name="Hipervínculo" xfId="39846" builtinId="8" hidden="1"/>
    <cellStyle name="Hipervínculo" xfId="3204" builtinId="8" hidden="1"/>
    <cellStyle name="Hipervínculo" xfId="11612" builtinId="8" hidden="1"/>
    <cellStyle name="Hipervínculo" xfId="18566" builtinId="8" hidden="1"/>
    <cellStyle name="Hipervínculo" xfId="49971" builtinId="8" hidden="1"/>
    <cellStyle name="Hipervínculo" xfId="45277" builtinId="8" hidden="1"/>
    <cellStyle name="Hipervínculo" xfId="29505" builtinId="8" hidden="1"/>
    <cellStyle name="Hipervínculo" xfId="50927" builtinId="8" hidden="1"/>
    <cellStyle name="Hipervínculo" xfId="51119" builtinId="8" hidden="1"/>
    <cellStyle name="Hipervínculo" xfId="24682" builtinId="8" hidden="1"/>
    <cellStyle name="Hipervínculo" xfId="13464" builtinId="8" hidden="1"/>
    <cellStyle name="Hipervínculo" xfId="36543" builtinId="8" hidden="1"/>
    <cellStyle name="Hipervínculo" xfId="34021" builtinId="8" hidden="1"/>
    <cellStyle name="Hipervínculo" xfId="40269" builtinId="8" hidden="1"/>
    <cellStyle name="Hipervínculo" xfId="10343" builtinId="8" hidden="1"/>
    <cellStyle name="Hipervínculo" xfId="1886" builtinId="8" hidden="1"/>
    <cellStyle name="Hipervínculo" xfId="12096" builtinId="8" hidden="1"/>
    <cellStyle name="Hipervínculo" xfId="25982" builtinId="8" hidden="1"/>
    <cellStyle name="Hipervínculo" xfId="27693" builtinId="8" hidden="1"/>
    <cellStyle name="Hipervínculo" xfId="51725" builtinId="8" hidden="1"/>
    <cellStyle name="Hipervínculo" xfId="45652" builtinId="8" hidden="1"/>
    <cellStyle name="Hipervínculo" xfId="40821" builtinId="8" hidden="1"/>
    <cellStyle name="Hipervínculo" xfId="6047" builtinId="8" hidden="1"/>
    <cellStyle name="Hipervínculo" xfId="14319" builtinId="8" hidden="1"/>
    <cellStyle name="Hipervínculo" xfId="44331" builtinId="8" hidden="1"/>
    <cellStyle name="Hipervínculo" xfId="53768" builtinId="8" hidden="1"/>
    <cellStyle name="Hipervínculo" xfId="40109" builtinId="8" hidden="1"/>
    <cellStyle name="Hipervínculo" xfId="28150" builtinId="8" hidden="1"/>
    <cellStyle name="Hipervínculo" xfId="33891" builtinId="8" hidden="1"/>
    <cellStyle name="Hipervínculo" xfId="10735" builtinId="8" hidden="1"/>
    <cellStyle name="Hipervínculo" xfId="12003" builtinId="8" hidden="1"/>
    <cellStyle name="Hipervínculo" xfId="32871" builtinId="8" hidden="1"/>
    <cellStyle name="Hipervínculo" xfId="41296" builtinId="8" hidden="1"/>
    <cellStyle name="Hipervínculo" xfId="53756" builtinId="8" hidden="1"/>
    <cellStyle name="Hipervínculo" xfId="32022" builtinId="8" hidden="1"/>
    <cellStyle name="Hipervínculo" xfId="49337" builtinId="8" hidden="1"/>
    <cellStyle name="Hipervínculo" xfId="3080" builtinId="8" hidden="1"/>
    <cellStyle name="Hipervínculo" xfId="8141" builtinId="8" hidden="1"/>
    <cellStyle name="Hipervínculo" xfId="47993" builtinId="8" hidden="1"/>
    <cellStyle name="Hipervínculo" xfId="28397" builtinId="8" hidden="1"/>
    <cellStyle name="Hipervínculo" xfId="46826" builtinId="8" hidden="1"/>
    <cellStyle name="Hipervínculo" xfId="25091" builtinId="8" hidden="1"/>
    <cellStyle name="Hipervínculo" xfId="29683" builtinId="8" hidden="1"/>
    <cellStyle name="Hipervínculo" xfId="57784" builtinId="8" hidden="1"/>
    <cellStyle name="Hipervínculo" xfId="43887" builtinId="8" hidden="1"/>
    <cellStyle name="Hipervínculo" xfId="30921" builtinId="8" hidden="1"/>
    <cellStyle name="Hipervínculo" xfId="3714" builtinId="8" hidden="1"/>
    <cellStyle name="Hipervínculo" xfId="39900" builtinId="8" hidden="1"/>
    <cellStyle name="Hipervínculo" xfId="18166" builtinId="8" hidden="1"/>
    <cellStyle name="Hipervínculo" xfId="13108" builtinId="8" hidden="1"/>
    <cellStyle name="Hipervínculo" xfId="11057" builtinId="8" hidden="1"/>
    <cellStyle name="Hipervínculo" xfId="32787" builtinId="8" hidden="1"/>
    <cellStyle name="Hipervínculo" xfId="9795" builtinId="8" hidden="1"/>
    <cellStyle name="Hipervínculo" xfId="41074" builtinId="8" hidden="1"/>
    <cellStyle name="Hipervínculo" xfId="52932" builtinId="8" hidden="1"/>
    <cellStyle name="Hipervínculo" xfId="11240" builtinId="8" hidden="1"/>
    <cellStyle name="Hipervínculo" xfId="6181" builtinId="8" hidden="1"/>
    <cellStyle name="Hipervínculo" xfId="17985" builtinId="8" hidden="1"/>
    <cellStyle name="Hipervínculo" xfId="39717" builtinId="8" hidden="1"/>
    <cellStyle name="Hipervínculo" xfId="44777" builtinId="8" hidden="1"/>
    <cellStyle name="Hipervínculo" xfId="20904" builtinId="8" hidden="1"/>
    <cellStyle name="Hipervínculo" xfId="9757" builtinId="8" hidden="1"/>
    <cellStyle name="Hipervínculo" xfId="8775" builtinId="8" hidden="1"/>
    <cellStyle name="Hipervínculo" xfId="674" builtinId="8" hidden="1"/>
    <cellStyle name="Hipervínculo" xfId="24908" builtinId="8" hidden="1"/>
    <cellStyle name="Hipervínculo" xfId="53024" builtinId="8" hidden="1"/>
    <cellStyle name="Hipervínculo" xfId="54280" builtinId="8" hidden="1"/>
    <cellStyle name="Hipervínculo" xfId="29695" builtinId="8" hidden="1"/>
    <cellStyle name="Hipervínculo" xfId="24384" builtinId="8" hidden="1"/>
    <cellStyle name="Hipervínculo" xfId="18390" builtinId="8" hidden="1"/>
    <cellStyle name="Hipervínculo" xfId="33756" builtinId="8" hidden="1"/>
    <cellStyle name="Hipervínculo" xfId="31840" builtinId="8" hidden="1"/>
    <cellStyle name="Hipervínculo" xfId="53571" builtinId="8" hidden="1"/>
    <cellStyle name="Hipervínculo" xfId="58746" builtinId="8" hidden="1"/>
    <cellStyle name="Hipervínculo" xfId="37020" builtinId="8" hidden="1"/>
    <cellStyle name="Hipervínculo" xfId="12186" builtinId="8" hidden="1"/>
    <cellStyle name="Hipervínculo" xfId="11782" builtinId="8" hidden="1"/>
    <cellStyle name="Hipervínculo" xfId="15009" builtinId="8" hidden="1"/>
    <cellStyle name="Hipervínculo" xfId="57747" builtinId="8" hidden="1"/>
    <cellStyle name="Hipervínculo" xfId="48292" builtinId="8" hidden="1"/>
    <cellStyle name="Hipervínculo" xfId="15441" builtinId="8" hidden="1"/>
    <cellStyle name="Hipervínculo" xfId="30222" builtinId="8" hidden="1"/>
    <cellStyle name="Hipervínculo" xfId="5261" builtinId="8" hidden="1"/>
    <cellStyle name="Hipervínculo" xfId="5606" builtinId="8" hidden="1"/>
    <cellStyle name="Hipervínculo" xfId="5045" builtinId="8" hidden="1"/>
    <cellStyle name="Hipervínculo" xfId="45694" builtinId="8" hidden="1"/>
    <cellStyle name="Hipervínculo" xfId="51541" builtinId="8" hidden="1"/>
    <cellStyle name="Hipervínculo" xfId="47448" builtinId="8" hidden="1"/>
    <cellStyle name="Hipervínculo" xfId="23419" builtinId="8" hidden="1"/>
    <cellStyle name="Hipervínculo" xfId="159" builtinId="8" hidden="1"/>
    <cellStyle name="Hipervínculo" xfId="7430" builtinId="8" hidden="1"/>
    <cellStyle name="Hipervínculo" xfId="45985" builtinId="8" hidden="1"/>
    <cellStyle name="Hipervínculo" xfId="52622" builtinId="8" hidden="1"/>
    <cellStyle name="Hipervínculo" xfId="21770" builtinId="8" hidden="1"/>
    <cellStyle name="Hipervínculo" xfId="40651" builtinId="8" hidden="1"/>
    <cellStyle name="Hipervínculo" xfId="40305" builtinId="8" hidden="1"/>
    <cellStyle name="Hipervínculo" xfId="7289" builtinId="8" hidden="1"/>
    <cellStyle name="Hipervínculo" xfId="9222" builtinId="8" hidden="1"/>
    <cellStyle name="Hipervínculo" xfId="48053" builtinId="8" hidden="1"/>
    <cellStyle name="Hipervínculo" xfId="47899" builtinId="8" hidden="1"/>
    <cellStyle name="Hipervínculo" xfId="37940" builtinId="8" hidden="1"/>
    <cellStyle name="Hipervínculo" xfId="33851" builtinId="8" hidden="1"/>
    <cellStyle name="Hipervínculo" xfId="9823" builtinId="8" hidden="1"/>
    <cellStyle name="Hipervínculo" xfId="14089" builtinId="8" hidden="1"/>
    <cellStyle name="Hipervínculo" xfId="20788" builtinId="8" hidden="1"/>
    <cellStyle name="Hipervínculo" xfId="42210" builtinId="8" hidden="1"/>
    <cellStyle name="Hipervínculo" xfId="54667" builtinId="8" hidden="1"/>
    <cellStyle name="Hipervínculo" xfId="50906" builtinId="8" hidden="1"/>
    <cellStyle name="Hipervínculo" xfId="51517" builtinId="8" hidden="1"/>
    <cellStyle name="Hipervínculo" xfId="2624" builtinId="8" hidden="1"/>
    <cellStyle name="Hipervínculo" xfId="34817" builtinId="8" hidden="1"/>
    <cellStyle name="Hipervínculo" xfId="23076" builtinId="8" hidden="1"/>
    <cellStyle name="Hipervínculo" xfId="33415" builtinId="8" hidden="1"/>
    <cellStyle name="Hipervínculo" xfId="35848" builtinId="8" hidden="1"/>
    <cellStyle name="Hipervínculo" xfId="29333" builtinId="8" hidden="1"/>
    <cellStyle name="Hipervínculo" xfId="20251" builtinId="8" hidden="1"/>
    <cellStyle name="Hipervínculo" xfId="4088" builtinId="8" hidden="1"/>
    <cellStyle name="Hipervínculo" xfId="27685" builtinId="8" hidden="1"/>
    <cellStyle name="Hipervínculo" xfId="30006" builtinId="8" hidden="1"/>
    <cellStyle name="Hipervínculo" xfId="55806" builtinId="8" hidden="1"/>
    <cellStyle name="Hipervínculo" xfId="40813" builtinId="8" hidden="1"/>
    <cellStyle name="Hipervínculo" xfId="35313" builtinId="8" hidden="1"/>
    <cellStyle name="Hipervínculo" xfId="13448" builtinId="8" hidden="1"/>
    <cellStyle name="Hipervínculo" xfId="10144" builtinId="8" hidden="1"/>
    <cellStyle name="Hipervínculo" xfId="34488" builtinId="8" hidden="1"/>
    <cellStyle name="Hipervínculo" xfId="14389" builtinId="8" hidden="1"/>
    <cellStyle name="Hipervínculo" xfId="25536" builtinId="8" hidden="1"/>
    <cellStyle name="Hipervínculo" xfId="10337" builtinId="8" hidden="1"/>
    <cellStyle name="Hipervínculo" xfId="38010" builtinId="8" hidden="1"/>
    <cellStyle name="Hipervínculo" xfId="24578" builtinId="8" hidden="1"/>
    <cellStyle name="Hipervínculo" xfId="49989" builtinId="8" hidden="1"/>
    <cellStyle name="Hipervínculo" xfId="7949" builtinId="8" hidden="1"/>
    <cellStyle name="Hipervínculo" xfId="47654" builtinId="8" hidden="1"/>
    <cellStyle name="Hipervínculo" xfId="52861" builtinId="8" hidden="1"/>
    <cellStyle name="Hipervínculo" xfId="56936" builtinId="8" hidden="1"/>
    <cellStyle name="Hipervínculo" xfId="41461" builtinId="8" hidden="1"/>
    <cellStyle name="Hipervínculo" xfId="6802" builtinId="8" hidden="1"/>
    <cellStyle name="Hipervínculo" xfId="23998" builtinId="8" hidden="1"/>
    <cellStyle name="Hipervínculo" xfId="57121" builtinId="8" hidden="1"/>
    <cellStyle name="Hipervínculo" xfId="50791" builtinId="8" hidden="1"/>
    <cellStyle name="Hipervínculo" xfId="41760" builtinId="8" hidden="1"/>
    <cellStyle name="Hipervínculo" xfId="20029" builtinId="8" hidden="1"/>
    <cellStyle name="Hipervínculo" xfId="14163" builtinId="8" hidden="1"/>
    <cellStyle name="Hipervínculo" xfId="9120" builtinId="8" hidden="1"/>
    <cellStyle name="Hipervínculo" xfId="48629" builtinId="8" hidden="1"/>
    <cellStyle name="Hipervínculo" xfId="52670" builtinId="8" hidden="1"/>
    <cellStyle name="Hipervínculo" xfId="35248" builtinId="8" hidden="1"/>
    <cellStyle name="Hipervínculo" xfId="52015" builtinId="8" hidden="1"/>
    <cellStyle name="Hipervínculo" xfId="38282" builtinId="8" hidden="1"/>
    <cellStyle name="Hipervínculo" xfId="49281" builtinId="8" hidden="1"/>
    <cellStyle name="Hipervínculo" xfId="15918" builtinId="8" hidden="1"/>
    <cellStyle name="Hipervínculo" xfId="20209" builtinId="8" hidden="1"/>
    <cellStyle name="Hipervínculo" xfId="14427" builtinId="8" hidden="1"/>
    <cellStyle name="Hipervínculo" xfId="53338" builtinId="8" hidden="1"/>
    <cellStyle name="Hipervínculo" xfId="27900" builtinId="8" hidden="1"/>
    <cellStyle name="Hipervínculo" xfId="6173" builtinId="8" hidden="1"/>
    <cellStyle name="Hipervínculo" xfId="14005" builtinId="8" hidden="1"/>
    <cellStyle name="Hipervínculo" xfId="22721" builtinId="8" hidden="1"/>
    <cellStyle name="Hipervínculo" xfId="44785" builtinId="8" hidden="1"/>
    <cellStyle name="Hipervínculo" xfId="15397" builtinId="8" hidden="1"/>
    <cellStyle name="Hipervínculo" xfId="46352" builtinId="8" hidden="1"/>
    <cellStyle name="Hipervínculo" xfId="20976" builtinId="8" hidden="1"/>
    <cellStyle name="Hipervínculo" xfId="4443" builtinId="8" hidden="1"/>
    <cellStyle name="Hipervínculo" xfId="26338" builtinId="8" hidden="1"/>
    <cellStyle name="Hipervínculo" xfId="57713" builtinId="8" hidden="1"/>
    <cellStyle name="Hipervínculo" xfId="640" builtinId="8" hidden="1"/>
    <cellStyle name="Hipervínculo" xfId="43831" builtinId="8" hidden="1"/>
    <cellStyle name="Hipervínculo" xfId="48262" builtinId="8" hidden="1"/>
    <cellStyle name="Hipervínculo" xfId="14047" builtinId="8" hidden="1"/>
    <cellStyle name="Hipervínculo" xfId="8203" builtinId="8" hidden="1"/>
    <cellStyle name="Hipervínculo" xfId="29458" builtinId="8" hidden="1"/>
    <cellStyle name="Hipervínculo" xfId="36320" builtinId="8" hidden="1"/>
    <cellStyle name="Hipervínculo" xfId="58742" builtinId="8" hidden="1"/>
    <cellStyle name="Hipervínculo" xfId="3802" builtinId="8" hidden="1"/>
    <cellStyle name="Hipervínculo" xfId="43382" builtinId="8" hidden="1"/>
    <cellStyle name="Hipervínculo" xfId="28516" builtinId="8" hidden="1"/>
    <cellStyle name="Hipervínculo" xfId="15001" builtinId="8" hidden="1"/>
    <cellStyle name="Hipervínculo" xfId="46492" builtinId="8" hidden="1"/>
    <cellStyle name="Hipervínculo" xfId="43123" builtinId="8" hidden="1"/>
    <cellStyle name="Hipervínculo" xfId="54258" builtinId="8" hidden="1"/>
    <cellStyle name="Hipervínculo" xfId="7311" builtinId="8" hidden="1"/>
    <cellStyle name="Hipervínculo" xfId="41340" builtinId="8" hidden="1"/>
    <cellStyle name="Hipervínculo" xfId="8869" builtinId="8" hidden="1"/>
    <cellStyle name="Hipervínculo" xfId="21800" builtinId="8" hidden="1"/>
    <cellStyle name="Hipervínculo" xfId="20406" builtinId="8" hidden="1"/>
    <cellStyle name="Hipervínculo" xfId="49919" builtinId="8" hidden="1"/>
    <cellStyle name="Hipervínculo" xfId="47456" builtinId="8" hidden="1"/>
    <cellStyle name="Hipervínculo" xfId="23427" builtinId="8" hidden="1"/>
    <cellStyle name="Hipervínculo" xfId="44193" builtinId="8" hidden="1"/>
    <cellStyle name="Hipervínculo" xfId="47554" builtinId="8" hidden="1"/>
    <cellStyle name="Hipervínculo" xfId="6636" builtinId="8" hidden="1"/>
    <cellStyle name="Hipervínculo" xfId="17097" builtinId="8" hidden="1"/>
    <cellStyle name="Hipervínculo" xfId="56720" builtinId="8" hidden="1"/>
    <cellStyle name="Hipervínculo" xfId="40659" builtinId="8" hidden="1"/>
    <cellStyle name="Hipervínculo" xfId="16629" builtinId="8" hidden="1"/>
    <cellStyle name="Hipervínculo" xfId="12536" builtinId="8" hidden="1"/>
    <cellStyle name="Hipervínculo" xfId="9230" builtinId="8" hidden="1"/>
    <cellStyle name="Hipervínculo" xfId="51382" builtinId="8" hidden="1"/>
    <cellStyle name="Hipervínculo" xfId="15479" builtinId="8" hidden="1"/>
    <cellStyle name="Hipervínculo" xfId="19431" builtinId="8" hidden="1"/>
    <cellStyle name="Hipervínculo" xfId="33859" builtinId="8" hidden="1"/>
    <cellStyle name="Hipervínculo" xfId="1448" builtinId="8" hidden="1"/>
    <cellStyle name="Hipervínculo" xfId="5739" builtinId="8" hidden="1"/>
    <cellStyle name="Hipervínculo" xfId="16528" builtinId="8" hidden="1"/>
    <cellStyle name="Hipervínculo" xfId="42202" builtinId="8" hidden="1"/>
    <cellStyle name="Hipervínculo" xfId="44490" builtinId="8" hidden="1"/>
    <cellStyle name="Hipervínculo" xfId="49597" builtinId="8" hidden="1"/>
    <cellStyle name="Hipervínculo" xfId="11665" builtinId="8" hidden="1"/>
    <cellStyle name="Hipervínculo" xfId="8329" builtinId="8" hidden="1"/>
    <cellStyle name="Hipervínculo" xfId="1586" builtinId="8" hidden="1"/>
    <cellStyle name="Hipervínculo" xfId="23084" builtinId="8" hidden="1"/>
    <cellStyle name="Hipervínculo" xfId="49000" builtinId="8" hidden="1"/>
    <cellStyle name="Hipervínculo" xfId="13913" builtinId="8" hidden="1"/>
    <cellStyle name="Hipervínculo" xfId="8707" builtinId="8" hidden="1"/>
    <cellStyle name="Hipervínculo" xfId="22735" builtinId="8" hidden="1"/>
    <cellStyle name="Hipervínculo" xfId="56900" builtinId="8" hidden="1"/>
    <cellStyle name="Hipervínculo" xfId="57033" builtinId="8" hidden="1"/>
    <cellStyle name="Hipervínculo" xfId="47630" builtinId="8" hidden="1"/>
    <cellStyle name="Hipervínculo" xfId="47700" builtinId="8" hidden="1"/>
    <cellStyle name="Hipervínculo" xfId="26886" builtinId="8" hidden="1"/>
    <cellStyle name="Hipervínculo" xfId="2823" builtinId="8" hidden="1"/>
    <cellStyle name="Hipervínculo" xfId="47927" builtinId="8" hidden="1"/>
    <cellStyle name="Hipervínculo" xfId="12028" builtinId="8" hidden="1"/>
    <cellStyle name="Hipervínculo" xfId="4646" builtinId="8" hidden="1"/>
    <cellStyle name="Hipervínculo" xfId="23437" builtinId="8" hidden="1"/>
    <cellStyle name="Hipervínculo" xfId="40149" builtinId="8" hidden="1"/>
    <cellStyle name="Hipervínculo" xfId="51436" builtinId="8" hidden="1"/>
    <cellStyle name="Hipervínculo" xfId="44917" builtinId="8" hidden="1"/>
    <cellStyle name="Hipervínculo" xfId="33203" builtinId="8" hidden="1"/>
    <cellStyle name="Hipervínculo" xfId="39723" builtinId="8" hidden="1"/>
    <cellStyle name="Hipervínculo" xfId="32352" builtinId="8" hidden="1"/>
    <cellStyle name="Hipervínculo" xfId="32606" builtinId="8" hidden="1"/>
    <cellStyle name="Hipervínculo" xfId="38114" builtinId="8" hidden="1"/>
    <cellStyle name="Hipervínculo" xfId="30847" builtinId="8" hidden="1"/>
    <cellStyle name="Hipervínculo" xfId="22344" builtinId="8" hidden="1"/>
    <cellStyle name="Hipervínculo" xfId="16520" builtinId="8" hidden="1"/>
    <cellStyle name="Hipervínculo" xfId="50102" builtinId="8" hidden="1"/>
    <cellStyle name="Hipervínculo" xfId="20713" builtinId="8" hidden="1"/>
    <cellStyle name="Hipervínculo" xfId="17269" builtinId="8" hidden="1"/>
    <cellStyle name="Hipervínculo" xfId="53617" builtinId="8" hidden="1"/>
    <cellStyle name="Hipervínculo" xfId="10825" builtinId="8" hidden="1"/>
    <cellStyle name="Hipervínculo" xfId="33389" builtinId="8" hidden="1"/>
    <cellStyle name="Hipervínculo" xfId="20410" builtinId="8" hidden="1"/>
    <cellStyle name="Hipervínculo" xfId="31613" builtinId="8" hidden="1"/>
    <cellStyle name="Hipervínculo" xfId="1348" builtinId="8" hidden="1"/>
    <cellStyle name="Hipervínculo" xfId="29346" builtinId="8" hidden="1"/>
    <cellStyle name="Hipervínculo" xfId="15745" builtinId="8" hidden="1"/>
    <cellStyle name="Hipervínculo" xfId="39914" builtinId="8" hidden="1"/>
    <cellStyle name="Hipervínculo" xfId="10641" builtinId="8" hidden="1"/>
    <cellStyle name="Hipervínculo" xfId="29824" builtinId="8" hidden="1"/>
    <cellStyle name="Hipervínculo" xfId="15529" builtinId="8" hidden="1"/>
    <cellStyle name="Hipervínculo" xfId="1009" builtinId="8" hidden="1"/>
    <cellStyle name="Hipervínculo" xfId="16783" builtinId="8" hidden="1"/>
    <cellStyle name="Hipervínculo" xfId="58678" builtinId="8" hidden="1"/>
    <cellStyle name="Hipervínculo" xfId="13893" builtinId="8" hidden="1"/>
    <cellStyle name="Hipervínculo" xfId="57518" builtinId="8" hidden="1"/>
    <cellStyle name="Hipervínculo" xfId="41972" builtinId="8" hidden="1"/>
    <cellStyle name="Hipervínculo" xfId="59389" builtinId="8" hidden="1"/>
    <cellStyle name="Hipervínculo" xfId="14317" builtinId="8" hidden="1"/>
    <cellStyle name="Hipervínculo" xfId="56014" builtinId="8" hidden="1"/>
    <cellStyle name="Hipervínculo" xfId="17699" builtinId="8" hidden="1"/>
    <cellStyle name="Hipervínculo" xfId="43580" builtinId="8" hidden="1"/>
    <cellStyle name="Hipervínculo" xfId="22739" builtinId="8" hidden="1"/>
    <cellStyle name="Hipervínculo" xfId="28772" builtinId="8" hidden="1"/>
    <cellStyle name="Hipervínculo" xfId="47206" builtinId="8" hidden="1"/>
    <cellStyle name="Hipervínculo" xfId="15737" builtinId="8" hidden="1"/>
    <cellStyle name="Hipervínculo" xfId="2041" builtinId="8" hidden="1"/>
    <cellStyle name="Hipervínculo" xfId="42901" builtinId="8" hidden="1"/>
    <cellStyle name="Hipervínculo" xfId="17741" builtinId="8" hidden="1"/>
    <cellStyle name="Hipervínculo" xfId="13078" builtinId="8" hidden="1"/>
    <cellStyle name="Hipervínculo" xfId="30127" builtinId="8" hidden="1"/>
    <cellStyle name="Hipervínculo" xfId="51655" builtinId="8" hidden="1"/>
    <cellStyle name="Hipervínculo" xfId="57654" builtinId="8" hidden="1"/>
    <cellStyle name="Hipervínculo" xfId="17014" builtinId="8" hidden="1"/>
    <cellStyle name="Hipervínculo" xfId="23532" builtinId="8" hidden="1"/>
    <cellStyle name="Hipervínculo" xfId="28566" builtinId="8" hidden="1"/>
    <cellStyle name="Hipervínculo" xfId="9615" builtinId="8" hidden="1"/>
    <cellStyle name="Hipervínculo" xfId="43189" builtinId="8" hidden="1"/>
    <cellStyle name="Hipervínculo" xfId="17885" builtinId="8" hidden="1"/>
    <cellStyle name="Hipervínculo" xfId="39109" builtinId="8" hidden="1"/>
    <cellStyle name="Hipervínculo" xfId="19385" builtinId="8" hidden="1"/>
    <cellStyle name="Hipervínculo" xfId="31483" builtinId="8" hidden="1"/>
    <cellStyle name="Hipervínculo" xfId="26490" builtinId="8" hidden="1"/>
    <cellStyle name="Hipervínculo" xfId="31565" builtinId="8" hidden="1"/>
    <cellStyle name="Hipervínculo" xfId="23704" builtinId="8" hidden="1"/>
    <cellStyle name="Hipervínculo" xfId="6121" builtinId="8" hidden="1"/>
    <cellStyle name="Hipervínculo" xfId="7177" builtinId="8" hidden="1"/>
    <cellStyle name="Hipervínculo" xfId="38082" builtinId="8" hidden="1"/>
    <cellStyle name="Hipervínculo" xfId="41819" builtinId="8" hidden="1"/>
    <cellStyle name="Hipervínculo" xfId="27593" builtinId="8" hidden="1"/>
    <cellStyle name="Hipervínculo" xfId="32687" builtinId="8" hidden="1"/>
    <cellStyle name="Hipervínculo" xfId="56712" builtinId="8" hidden="1"/>
    <cellStyle name="Hipervínculo" xfId="58609" builtinId="8" hidden="1"/>
    <cellStyle name="Hipervínculo" xfId="36571" builtinId="8" hidden="1"/>
    <cellStyle name="Hipervínculo" xfId="12546" builtinId="8" hidden="1"/>
    <cellStyle name="Hipervínculo" xfId="13591" builtinId="8" hidden="1"/>
    <cellStyle name="Hipervínculo" xfId="14298" builtinId="8" hidden="1"/>
    <cellStyle name="Hipervínculo" xfId="39485" builtinId="8" hidden="1"/>
    <cellStyle name="Hipervínculo" xfId="56518" builtinId="8" hidden="1"/>
    <cellStyle name="Hipervínculo" xfId="51461" builtinId="8" hidden="1"/>
    <cellStyle name="Hipervínculo" xfId="29723" builtinId="8" hidden="1"/>
    <cellStyle name="Hipervínculo" xfId="8705" builtinId="8" hidden="1"/>
    <cellStyle name="Hipervínculo" xfId="5229" builtinId="8" hidden="1"/>
    <cellStyle name="Hipervínculo" xfId="40923" builtinId="8" hidden="1"/>
    <cellStyle name="Hipervínculo" xfId="46285" builtinId="8" hidden="1"/>
    <cellStyle name="Hipervínculo" xfId="49589" builtinId="8" hidden="1"/>
    <cellStyle name="Hipervínculo" xfId="44531" builtinId="8" hidden="1"/>
    <cellStyle name="Hipervínculo" xfId="22797" builtinId="8" hidden="1"/>
    <cellStyle name="Hipervínculo" xfId="1582" builtinId="8" hidden="1"/>
    <cellStyle name="Hipervínculo" xfId="55598" builtinId="8" hidden="1"/>
    <cellStyle name="Hipervínculo" xfId="46394" builtinId="8" hidden="1"/>
    <cellStyle name="Hipervínculo" xfId="22703" builtinId="8" hidden="1"/>
    <cellStyle name="Hipervínculo" xfId="10693" builtinId="8" hidden="1"/>
    <cellStyle name="Hipervínculo" xfId="37601" builtinId="8" hidden="1"/>
    <cellStyle name="Hipervínculo" xfId="15868" builtinId="8" hidden="1"/>
    <cellStyle name="Hipervínculo" xfId="7599" builtinId="8" hidden="1"/>
    <cellStyle name="Hipervínculo" xfId="38290" builtinId="8" hidden="1"/>
    <cellStyle name="Hipervínculo" xfId="35082" builtinId="8" hidden="1"/>
    <cellStyle name="Hipervínculo" xfId="36409" builtinId="8" hidden="1"/>
    <cellStyle name="Hipervínculo" xfId="38098" builtinId="8" hidden="1"/>
    <cellStyle name="Hipervínculo" xfId="41545" builtinId="8" hidden="1"/>
    <cellStyle name="Hipervínculo" xfId="8944" builtinId="8" hidden="1"/>
    <cellStyle name="Hipervínculo" xfId="15219" builtinId="8" hidden="1"/>
    <cellStyle name="Hipervínculo" xfId="23732" builtinId="8" hidden="1"/>
    <cellStyle name="Hipervínculo" xfId="42013" builtinId="8" hidden="1"/>
    <cellStyle name="Hipervínculo" xfId="50539" builtinId="8" hidden="1"/>
    <cellStyle name="Hipervínculo" xfId="58256" builtinId="8" hidden="1"/>
    <cellStyle name="Hipervínculo" xfId="23746" builtinId="8" hidden="1"/>
    <cellStyle name="Hipervínculo" xfId="1956" builtinId="8" hidden="1"/>
    <cellStyle name="Hipervínculo" xfId="22146" builtinId="8" hidden="1"/>
    <cellStyle name="Hipervínculo" xfId="27826" builtinId="8" hidden="1"/>
    <cellStyle name="Hipervínculo" xfId="48678" builtinId="8" hidden="1"/>
    <cellStyle name="Hipervínculo" xfId="43610" builtinId="8" hidden="1"/>
    <cellStyle name="Hipervínculo" xfId="38492" builtinId="8" hidden="1"/>
    <cellStyle name="Hipervínculo" xfId="16821" builtinId="8" hidden="1"/>
    <cellStyle name="Hipervínculo" xfId="6399" builtinId="8" hidden="1"/>
    <cellStyle name="Hipervínculo" xfId="37649" builtinId="8" hidden="1"/>
    <cellStyle name="Hipervínculo" xfId="53520" builtinId="8" hidden="1"/>
    <cellStyle name="Hipervínculo" xfId="55865" builtinId="8" hidden="1"/>
    <cellStyle name="Hipervínculo" xfId="36679" builtinId="8" hidden="1"/>
    <cellStyle name="Hipervínculo" xfId="17611" builtinId="8" hidden="1"/>
    <cellStyle name="Hipervínculo" xfId="11258" builtinId="8" hidden="1"/>
    <cellStyle name="Hipervínculo" xfId="13198" builtinId="8" hidden="1"/>
    <cellStyle name="Hipervínculo" xfId="19346" builtinId="8" hidden="1"/>
    <cellStyle name="Hipervínculo" xfId="55216" builtinId="8" hidden="1"/>
    <cellStyle name="Hipervínculo" xfId="1958" builtinId="8" hidden="1"/>
    <cellStyle name="Hipervínculo" xfId="29808" builtinId="8" hidden="1"/>
    <cellStyle name="Hipervínculo" xfId="4441" builtinId="8" hidden="1"/>
    <cellStyle name="Hipervínculo" xfId="4214" builtinId="8" hidden="1"/>
    <cellStyle name="Hipervínculo" xfId="19997" builtinId="8" hidden="1"/>
    <cellStyle name="Hipervínculo" xfId="42933" builtinId="8" hidden="1"/>
    <cellStyle name="Hipervínculo" xfId="47989" builtinId="8" hidden="1"/>
    <cellStyle name="Hipervínculo" xfId="981" builtinId="8" hidden="1"/>
    <cellStyle name="Hipervínculo" xfId="22885" builtinId="8" hidden="1"/>
    <cellStyle name="Hipervínculo" xfId="10369" builtinId="8" hidden="1"/>
    <cellStyle name="Hipervínculo" xfId="2496" builtinId="8" hidden="1"/>
    <cellStyle name="Hipervínculo" xfId="34198" builtinId="8" hidden="1"/>
    <cellStyle name="Hipervínculo" xfId="49859" builtinId="8" hidden="1"/>
    <cellStyle name="Hipervínculo" xfId="45740" builtinId="8" hidden="1"/>
    <cellStyle name="Hipervínculo" xfId="42463" builtinId="8" hidden="1"/>
    <cellStyle name="Hipervínculo" xfId="18432" builtinId="8" hidden="1"/>
    <cellStyle name="Hipervínculo" xfId="2763" builtinId="8" hidden="1"/>
    <cellStyle name="Hipervínculo" xfId="9571" builtinId="8" hidden="1"/>
    <cellStyle name="Hipervínculo" xfId="33597" builtinId="8" hidden="1"/>
    <cellStyle name="Hipervínculo" xfId="56784" builtinId="8" hidden="1"/>
    <cellStyle name="Hipervínculo" xfId="58412" builtinId="8" hidden="1"/>
    <cellStyle name="Hipervínculo" xfId="35662" builtinId="8" hidden="1"/>
    <cellStyle name="Hipervínculo" xfId="38781" builtinId="8" hidden="1"/>
    <cellStyle name="Hipervínculo" xfId="32992" builtinId="8" hidden="1"/>
    <cellStyle name="Hipervínculo" xfId="11632" builtinId="8" hidden="1"/>
    <cellStyle name="Hipervínculo" xfId="24842" builtinId="8" hidden="1"/>
    <cellStyle name="Hipervínculo" xfId="46542" builtinId="8" hidden="1"/>
    <cellStyle name="Hipervínculo" xfId="11646" builtinId="8" hidden="1"/>
    <cellStyle name="Hipervínculo" xfId="4867" builtinId="8" hidden="1"/>
    <cellStyle name="Hipervínculo" xfId="20171" builtinId="8" hidden="1"/>
    <cellStyle name="Hipervínculo" xfId="6195" builtinId="8" hidden="1"/>
    <cellStyle name="Hipervínculo" xfId="23166" builtinId="8" hidden="1"/>
    <cellStyle name="Hipervínculo" xfId="47198" builtinId="8" hidden="1"/>
    <cellStyle name="Hipervínculo" xfId="50180" builtinId="8" hidden="1"/>
    <cellStyle name="Hipervínculo" xfId="45445" builtinId="8" hidden="1"/>
    <cellStyle name="Hipervínculo" xfId="22062" builtinId="8" hidden="1"/>
    <cellStyle name="Hipervínculo" xfId="2037" builtinId="8" hidden="1"/>
    <cellStyle name="Hipervínculo" xfId="6457" builtinId="8" hidden="1"/>
    <cellStyle name="Hipervínculo" xfId="29968" builtinId="8" hidden="1"/>
    <cellStyle name="Hipervínculo" xfId="41773" builtinId="8" hidden="1"/>
    <cellStyle name="Hipervínculo" xfId="58462" builtinId="8" hidden="1"/>
    <cellStyle name="Hipervínculo" xfId="12714" builtinId="8" hidden="1"/>
    <cellStyle name="Hipervínculo" xfId="15259" builtinId="8" hidden="1"/>
    <cellStyle name="Hipervínculo" xfId="11013" builtinId="8" hidden="1"/>
    <cellStyle name="Hipervínculo" xfId="12439" builtinId="8" hidden="1"/>
    <cellStyle name="Hipervínculo" xfId="30197" builtinId="8" hidden="1"/>
    <cellStyle name="Hipervínculo" xfId="58872" builtinId="8" hidden="1"/>
    <cellStyle name="Hipervínculo" xfId="36579" builtinId="8" hidden="1"/>
    <cellStyle name="Hipervínculo" xfId="31587" builtinId="8" hidden="1"/>
    <cellStyle name="Hipervínculo" xfId="8463" builtinId="8" hidden="1"/>
    <cellStyle name="Hipervínculo" xfId="14201" builtinId="8" hidden="1"/>
    <cellStyle name="Hipervínculo" xfId="19367" builtinId="8" hidden="1"/>
    <cellStyle name="Hipervínculo" xfId="2069" builtinId="8" hidden="1"/>
    <cellStyle name="Hipervínculo" xfId="51453" builtinId="8" hidden="1"/>
    <cellStyle name="Hipervínculo" xfId="31818" builtinId="8" hidden="1"/>
    <cellStyle name="Hipervínculo" xfId="24658" builtinId="8" hidden="1"/>
    <cellStyle name="Hipervínculo" xfId="47088" builtinId="8" hidden="1"/>
    <cellStyle name="Hipervínculo" xfId="20709" builtinId="8" hidden="1"/>
    <cellStyle name="Hipervínculo" xfId="26294" builtinId="8" hidden="1"/>
    <cellStyle name="Hipervínculo" xfId="48059" builtinId="8" hidden="1"/>
    <cellStyle name="Hipervínculo" xfId="54749" builtinId="8" hidden="1"/>
    <cellStyle name="Hipervínculo" xfId="12870" builtinId="8" hidden="1"/>
    <cellStyle name="Hipervínculo" xfId="17731" builtinId="8" hidden="1"/>
    <cellStyle name="Hipervínculo" xfId="6431" builtinId="8" hidden="1"/>
    <cellStyle name="Hipervínculo" xfId="4427" builtinId="8" hidden="1"/>
    <cellStyle name="Hipervínculo" xfId="33225" builtinId="8" hidden="1"/>
    <cellStyle name="Hipervínculo" xfId="54953" builtinId="8" hidden="1"/>
    <cellStyle name="Hipervínculo" xfId="37593" builtinId="8" hidden="1"/>
    <cellStyle name="Hipervínculo" xfId="35078" builtinId="8" hidden="1"/>
    <cellStyle name="Hipervínculo" xfId="44987" builtinId="8" hidden="1"/>
    <cellStyle name="Hipervínculo" xfId="13360" builtinId="8" hidden="1"/>
    <cellStyle name="Hipervínculo" xfId="28364" builtinId="8" hidden="1"/>
    <cellStyle name="Hipervínculo" xfId="40153" builtinId="8" hidden="1"/>
    <cellStyle name="Hipervínculo" xfId="55145" builtinId="8" hidden="1"/>
    <cellStyle name="Hipervínculo" xfId="30667" builtinId="8" hidden="1"/>
    <cellStyle name="Hipervínculo" xfId="50134" builtinId="8" hidden="1"/>
    <cellStyle name="Hipervínculo" xfId="3758" builtinId="8" hidden="1"/>
    <cellStyle name="Hipervínculo" xfId="24100" builtinId="8" hidden="1"/>
    <cellStyle name="Hipervínculo" xfId="42204" builtinId="8" hidden="1"/>
    <cellStyle name="Hipervínculo" xfId="37802" builtinId="8" hidden="1"/>
    <cellStyle name="Hipervínculo" xfId="48347" builtinId="8" hidden="1"/>
    <cellStyle name="Hipervínculo" xfId="23738" builtinId="8" hidden="1"/>
    <cellStyle name="Hipervínculo" xfId="37466" builtinId="8" hidden="1"/>
    <cellStyle name="Hipervínculo" xfId="2954" builtinId="8" hidden="1"/>
    <cellStyle name="Hipervínculo" xfId="27213" builtinId="8" hidden="1"/>
    <cellStyle name="Hipervínculo" xfId="41106" builtinId="8" hidden="1"/>
    <cellStyle name="Hipervínculo" xfId="997" builtinId="8" hidden="1"/>
    <cellStyle name="Hipervínculo" xfId="13513" builtinId="8" hidden="1"/>
    <cellStyle name="Hipervínculo" xfId="35428" builtinId="8" hidden="1"/>
    <cellStyle name="Hipervínculo" xfId="12934" builtinId="8" hidden="1"/>
    <cellStyle name="Hipervínculo" xfId="10483" builtinId="8" hidden="1"/>
    <cellStyle name="Hipervínculo" xfId="34144" builtinId="8" hidden="1"/>
    <cellStyle name="Hipervínculo" xfId="55873" builtinId="8" hidden="1"/>
    <cellStyle name="Hipervínculo" xfId="57956" builtinId="8" hidden="1"/>
    <cellStyle name="Hipervínculo" xfId="1015" builtinId="8" hidden="1"/>
    <cellStyle name="Hipervínculo" xfId="51423" builtinId="8" hidden="1"/>
    <cellStyle name="Hipervínculo" xfId="55536" builtinId="8" hidden="1"/>
    <cellStyle name="Hipervínculo" xfId="16232" builtinId="8" hidden="1"/>
    <cellStyle name="Hipervínculo" xfId="41070" builtinId="8" hidden="1"/>
    <cellStyle name="Hipervínculo" xfId="56068" builtinId="8" hidden="1"/>
    <cellStyle name="Hipervínculo" xfId="51979" builtinId="8" hidden="1"/>
    <cellStyle name="Hipervínculo" xfId="27947" builtinId="8" hidden="1"/>
    <cellStyle name="Hipervínculo" xfId="41839" builtinId="8" hidden="1"/>
    <cellStyle name="Hipervínculo" xfId="15922" builtinId="8" hidden="1"/>
    <cellStyle name="Hipervínculo" xfId="24080" builtinId="8" hidden="1"/>
    <cellStyle name="Hipervínculo" xfId="47997" builtinId="8" hidden="1"/>
    <cellStyle name="Hipervínculo" xfId="49267" builtinId="8" hidden="1"/>
    <cellStyle name="Hipervínculo" xfId="45177" builtinId="8" hidden="1"/>
    <cellStyle name="Hipervínculo" xfId="9132" builtinId="8" hidden="1"/>
    <cellStyle name="Hipervínculo" xfId="20954" builtinId="8" hidden="1"/>
    <cellStyle name="Hipervínculo" xfId="42265" builtinId="8" hidden="1"/>
    <cellStyle name="Hipervínculo" xfId="56532" builtinId="8" hidden="1"/>
    <cellStyle name="Hipervínculo" xfId="41919" builtinId="8" hidden="1"/>
    <cellStyle name="Hipervínculo" xfId="28628" builtinId="8" hidden="1"/>
    <cellStyle name="Hipervínculo" xfId="38376" builtinId="8" hidden="1"/>
    <cellStyle name="Hipervínculo" xfId="14347" builtinId="8" hidden="1"/>
    <cellStyle name="Hipervínculo" xfId="9670" builtinId="8" hidden="1"/>
    <cellStyle name="Hipervínculo" xfId="37422" builtinId="8" hidden="1"/>
    <cellStyle name="Hipervínculo" xfId="37678" builtinId="8" hidden="1"/>
    <cellStyle name="Hipervínculo" xfId="58416" builtinId="8" hidden="1"/>
    <cellStyle name="Hipervínculo" xfId="35670" builtinId="8" hidden="1"/>
    <cellStyle name="Hipervínculo" xfId="52578" builtinId="8" hidden="1"/>
    <cellStyle name="Hipervínculo" xfId="7551" builtinId="8" hidden="1"/>
    <cellStyle name="Hipervínculo" xfId="6778" builtinId="8" hidden="1"/>
    <cellStyle name="Hipervínculo" xfId="32413" builtinId="8" hidden="1"/>
    <cellStyle name="Hipervínculo" xfId="56971" builtinId="8" hidden="1"/>
    <cellStyle name="Hipervínculo" xfId="52363" builtinId="8" hidden="1"/>
    <cellStyle name="Hipervínculo" xfId="28868" builtinId="8" hidden="1"/>
    <cellStyle name="Hipervínculo" xfId="26628" builtinId="8" hidden="1"/>
    <cellStyle name="Hipervínculo" xfId="58640" builtinId="8" hidden="1"/>
    <cellStyle name="Hipervínculo" xfId="36573" builtinId="8" hidden="1"/>
    <cellStyle name="Hipervínculo" xfId="16361" builtinId="8" hidden="1"/>
    <cellStyle name="Hipervínculo" xfId="44527" builtinId="8" hidden="1"/>
    <cellStyle name="Hipervínculo" xfId="45437" builtinId="8" hidden="1"/>
    <cellStyle name="Hipervínculo" xfId="22070" builtinId="8" hidden="1"/>
    <cellStyle name="Hipervínculo" xfId="17979" builtinId="8" hidden="1"/>
    <cellStyle name="Hipervínculo" xfId="5520" builtinId="8" hidden="1"/>
    <cellStyle name="Hipervínculo" xfId="29960" builtinId="8" hidden="1"/>
    <cellStyle name="Hipervínculo" xfId="11714" builtinId="8" hidden="1"/>
    <cellStyle name="Hipervínculo" xfId="56846" builtinId="8" hidden="1"/>
    <cellStyle name="Hipervínculo" xfId="35327" builtinId="8" hidden="1"/>
    <cellStyle name="Hipervínculo" xfId="41587" builtinId="8" hidden="1"/>
    <cellStyle name="Hipervínculo" xfId="7090" builtinId="8" hidden="1"/>
    <cellStyle name="Hipervínculo" xfId="29160" builtinId="8" hidden="1"/>
    <cellStyle name="Hipervínculo" xfId="57351" builtinId="8" hidden="1"/>
    <cellStyle name="Hipervínculo" xfId="32600" builtinId="8" hidden="1"/>
    <cellStyle name="Hipervínculo" xfId="2012" builtinId="8" hidden="1"/>
    <cellStyle name="Hipervínculo" xfId="48669" builtinId="8" hidden="1"/>
    <cellStyle name="Hipervínculo" xfId="38472" builtinId="8" hidden="1"/>
    <cellStyle name="Hipervínculo" xfId="20197" builtinId="8" hidden="1"/>
    <cellStyle name="Hipervínculo" xfId="16225" builtinId="8" hidden="1"/>
    <cellStyle name="Hipervínculo" xfId="22010" builtinId="8" hidden="1"/>
    <cellStyle name="Hipervínculo" xfId="27120" builtinId="8" hidden="1"/>
    <cellStyle name="Hipervínculo" xfId="32248" builtinId="8" hidden="1"/>
    <cellStyle name="Hipervínculo" xfId="38220" builtinId="8" hidden="1"/>
    <cellStyle name="Hipervínculo" xfId="23847" builtinId="8" hidden="1"/>
    <cellStyle name="Hipervínculo" xfId="59088" builtinId="8" hidden="1"/>
    <cellStyle name="Hipervínculo" xfId="26302" builtinId="8" hidden="1"/>
    <cellStyle name="Hipervínculo" xfId="48079" builtinId="8" hidden="1"/>
    <cellStyle name="Hipervínculo" xfId="53094" builtinId="8" hidden="1"/>
    <cellStyle name="Hipervínculo" xfId="39456" builtinId="8" hidden="1"/>
    <cellStyle name="Hipervínculo" xfId="17723" builtinId="8" hidden="1"/>
    <cellStyle name="Hipervínculo" xfId="33641" builtinId="8" hidden="1"/>
    <cellStyle name="Hipervínculo" xfId="11392" builtinId="8" hidden="1"/>
    <cellStyle name="Hipervínculo" xfId="59188" builtinId="8" hidden="1"/>
    <cellStyle name="Hipervínculo" xfId="46872" builtinId="8" hidden="1"/>
    <cellStyle name="Hipervínculo" xfId="13911" builtinId="8" hidden="1"/>
    <cellStyle name="Hipervínculo" xfId="32528" builtinId="8" hidden="1"/>
    <cellStyle name="Hipervínculo" xfId="10797" builtinId="8" hidden="1"/>
    <cellStyle name="Hipervínculo" xfId="3362" builtinId="8" hidden="1"/>
    <cellStyle name="Hipervínculo" xfId="18192" builtinId="8" hidden="1"/>
    <cellStyle name="Hipervínculo" xfId="40161" builtinId="8" hidden="1"/>
    <cellStyle name="Hipervínculo" xfId="55153" builtinId="8" hidden="1"/>
    <cellStyle name="Hipervínculo" xfId="51067" builtinId="8" hidden="1"/>
    <cellStyle name="Hipervínculo" xfId="25596" builtinId="8" hidden="1"/>
    <cellStyle name="Hipervínculo" xfId="3762" builtinId="8" hidden="1"/>
    <cellStyle name="Hipervínculo" xfId="10599" builtinId="8" hidden="1"/>
    <cellStyle name="Hipervínculo" xfId="20606" builtinId="8" hidden="1"/>
    <cellStyle name="Hipervínculo" xfId="3504" builtinId="8" hidden="1"/>
    <cellStyle name="Hipervínculo" xfId="12932" builtinId="8" hidden="1"/>
    <cellStyle name="Hipervínculo" xfId="44267" builtinId="8" hidden="1"/>
    <cellStyle name="Hipervínculo" xfId="42113" builtinId="8" hidden="1"/>
    <cellStyle name="Hipervínculo" xfId="2950" builtinId="8" hidden="1"/>
    <cellStyle name="Hipervínculo" xfId="6071" builtinId="8" hidden="1"/>
    <cellStyle name="Hipervínculo" xfId="31794" builtinId="8" hidden="1"/>
    <cellStyle name="Hipervínculo" xfId="21886" builtinId="8" hidden="1"/>
    <cellStyle name="Hipervínculo" xfId="41559" builtinId="8" hidden="1"/>
    <cellStyle name="Hipervínculo" xfId="37464" builtinId="8" hidden="1"/>
    <cellStyle name="Hipervínculo" xfId="11742" builtinId="8" hidden="1"/>
    <cellStyle name="Hipervínculo" xfId="10475" builtinId="8" hidden="1"/>
    <cellStyle name="Hipervínculo" xfId="16377" builtinId="8" hidden="1"/>
    <cellStyle name="Hipervínculo" xfId="38590" builtinId="8" hidden="1"/>
    <cellStyle name="Hipervínculo" xfId="46384" builtinId="8" hidden="1"/>
    <cellStyle name="Hipervínculo" xfId="54058" builtinId="8" hidden="1"/>
    <cellStyle name="Hipervínculo" xfId="53772" builtinId="8" hidden="1"/>
    <cellStyle name="Hipervínculo" xfId="4814" builtinId="8" hidden="1"/>
    <cellStyle name="Hipervínculo" xfId="33010" builtinId="8" hidden="1"/>
    <cellStyle name="Hipervínculo" xfId="21364" builtinId="8" hidden="1"/>
    <cellStyle name="Hipervínculo" xfId="36802" builtinId="8" hidden="1"/>
    <cellStyle name="Hipervínculo" xfId="33018" builtinId="8" hidden="1"/>
    <cellStyle name="Hipervínculo" xfId="32048" builtinId="8" hidden="1"/>
    <cellStyle name="Hipervínculo" xfId="23863" builtinId="8" hidden="1"/>
    <cellStyle name="Hipervínculo" xfId="101" builtinId="8" hidden="1"/>
    <cellStyle name="Hipervínculo" xfId="24072" builtinId="8" hidden="1"/>
    <cellStyle name="Hipervínculo" xfId="28164" builtinId="8" hidden="1"/>
    <cellStyle name="Hipervínculo" xfId="52193" builtinId="8" hidden="1"/>
    <cellStyle name="Hipervínculo" xfId="16681" builtinId="8" hidden="1"/>
    <cellStyle name="Hipervínculo" xfId="46526" builtinId="8" hidden="1"/>
    <cellStyle name="Hipervínculo" xfId="19338" builtinId="8" hidden="1"/>
    <cellStyle name="Hipervínculo" xfId="53052" builtinId="8" hidden="1"/>
    <cellStyle name="Hipervínculo" xfId="30875" builtinId="8" hidden="1"/>
    <cellStyle name="Hipervínculo" xfId="34966" builtinId="8" hidden="1"/>
    <cellStyle name="Hipervínculo" xfId="58066" builtinId="8" hidden="1"/>
    <cellStyle name="Hipervínculo" xfId="38384" builtinId="8" hidden="1"/>
    <cellStyle name="Hipervínculo" xfId="26054" builtinId="8" hidden="1"/>
    <cellStyle name="Hipervínculo" xfId="46090" builtinId="8" hidden="1"/>
    <cellStyle name="Hipervínculo" xfId="48797" builtinId="8" hidden="1"/>
    <cellStyle name="Hipervínculo" xfId="37670" builtinId="8" hidden="1"/>
    <cellStyle name="Hipervínculo" xfId="41765" builtinId="8" hidden="1"/>
    <cellStyle name="Hipervínculo" xfId="54224" builtinId="8" hidden="1"/>
    <cellStyle name="Hipervínculo" xfId="53916" builtinId="8" hidden="1"/>
    <cellStyle name="Hipervínculo" xfId="39975" builtinId="8" hidden="1"/>
    <cellStyle name="Hipervínculo" xfId="192" builtinId="8" hidden="1"/>
    <cellStyle name="Hipervínculo" xfId="23762" builtinId="8" hidden="1"/>
    <cellStyle name="Hipervínculo" xfId="58548" builtinId="8" hidden="1"/>
    <cellStyle name="Hipervínculo" xfId="48564" builtinId="8" hidden="1"/>
    <cellStyle name="Hipervínculo" xfId="47294" builtinId="8" hidden="1"/>
    <cellStyle name="Hipervínculo" xfId="24784" builtinId="8" hidden="1"/>
    <cellStyle name="Hipervínculo" xfId="15541" builtinId="8" hidden="1"/>
    <cellStyle name="Hipervínculo" xfId="3866" builtinId="8" hidden="1"/>
    <cellStyle name="Hipervínculo" xfId="35524" builtinId="8" hidden="1"/>
    <cellStyle name="Hipervínculo" xfId="51273" builtinId="8" hidden="1"/>
    <cellStyle name="Hipervínculo" xfId="33441" builtinId="8" hidden="1"/>
    <cellStyle name="Hipervínculo" xfId="50268" builtinId="8" hidden="1"/>
    <cellStyle name="Hipervínculo" xfId="43726" builtinId="8" hidden="1"/>
    <cellStyle name="Hipervínculo" xfId="46001" builtinId="8" hidden="1"/>
    <cellStyle name="Hipervínculo" xfId="10589" builtinId="8" hidden="1"/>
    <cellStyle name="Hipervínculo" xfId="35940" builtinId="8" hidden="1"/>
    <cellStyle name="Hipervínculo" xfId="48306" builtinId="8" hidden="1"/>
    <cellStyle name="Hipervínculo" xfId="55167" builtinId="8" hidden="1"/>
    <cellStyle name="Hipervínculo" xfId="33439" builtinId="8" hidden="1"/>
    <cellStyle name="Hipervínculo" xfId="11185" builtinId="8" hidden="1"/>
    <cellStyle name="Hipervínculo" xfId="13284" builtinId="8" hidden="1"/>
    <cellStyle name="Hipervínculo" xfId="17517" builtinId="8" hidden="1"/>
    <cellStyle name="Hipervínculo" xfId="39249" builtinId="8" hidden="1"/>
    <cellStyle name="Hipervínculo" xfId="17921" builtinId="8" hidden="1"/>
    <cellStyle name="Hipervínculo" xfId="48241" builtinId="8" hidden="1"/>
    <cellStyle name="Hipervínculo" xfId="26510" builtinId="8" hidden="1"/>
    <cellStyle name="Hipervínculo" xfId="7595" builtinId="8" hidden="1"/>
    <cellStyle name="Hipervínculo" xfId="35492" builtinId="8" hidden="1"/>
    <cellStyle name="Hipervínculo" xfId="59222" builtinId="8" hidden="1"/>
    <cellStyle name="Hipervínculo" xfId="3712" builtinId="8" hidden="1"/>
    <cellStyle name="Hipervínculo" xfId="46374" builtinId="8" hidden="1"/>
    <cellStyle name="Hipervínculo" xfId="4769" builtinId="8" hidden="1"/>
    <cellStyle name="Hipervínculo" xfId="19585" builtinId="8" hidden="1"/>
    <cellStyle name="Hipervínculo" xfId="3406" builtinId="8" hidden="1"/>
    <cellStyle name="Hipervínculo" xfId="22913" builtinId="8" hidden="1"/>
    <cellStyle name="Hipervínculo" xfId="31373" builtinId="8" hidden="1"/>
    <cellStyle name="Hipervínculo" xfId="53103" builtinId="8" hidden="1"/>
    <cellStyle name="Hipervínculo" xfId="13268" builtinId="8" hidden="1"/>
    <cellStyle name="Hipervínculo" xfId="34346" builtinId="8" hidden="1"/>
    <cellStyle name="Hipervínculo" xfId="12654" builtinId="8" hidden="1"/>
    <cellStyle name="Hipervínculo" xfId="11384" builtinId="8" hidden="1"/>
    <cellStyle name="Hipervínculo" xfId="49002" builtinId="8" hidden="1"/>
    <cellStyle name="Hipervínculo" xfId="19439" builtinId="8" hidden="1"/>
    <cellStyle name="Hipervínculo" xfId="7384" builtinId="8" hidden="1"/>
    <cellStyle name="Hipervínculo" xfId="47368" builtinId="8" hidden="1"/>
    <cellStyle name="Hipervínculo" xfId="16711" builtinId="8" hidden="1"/>
    <cellStyle name="Hipervínculo" xfId="22871" builtinId="8" hidden="1"/>
    <cellStyle name="Hipervínculo" xfId="43173" builtinId="8" hidden="1"/>
    <cellStyle name="Hipervínculo" xfId="30183" builtinId="8" hidden="1"/>
    <cellStyle name="Hipervínculo" xfId="14680" builtinId="8" hidden="1"/>
    <cellStyle name="Hipervínculo" xfId="52530" builtinId="8" hidden="1"/>
    <cellStyle name="Hipervínculo" xfId="25431" builtinId="8" hidden="1"/>
    <cellStyle name="Hipervínculo" xfId="22949" builtinId="8" hidden="1"/>
    <cellStyle name="Hipervínculo" xfId="446" builtinId="8" hidden="1"/>
    <cellStyle name="Hipervínculo" xfId="51781" builtinId="8" hidden="1"/>
    <cellStyle name="Hipervínculo" xfId="53161" builtinId="8" hidden="1"/>
    <cellStyle name="Hipervínculo" xfId="52157" builtinId="8" hidden="1"/>
    <cellStyle name="Hipervínculo" xfId="44275" builtinId="8" hidden="1"/>
    <cellStyle name="Hipervínculo" xfId="18665" builtinId="8" hidden="1"/>
    <cellStyle name="Hipervínculo" xfId="16152" builtinId="8" hidden="1"/>
    <cellStyle name="Hipervínculo" xfId="7757" builtinId="8" hidden="1"/>
    <cellStyle name="Hipervínculo" xfId="11" builtinId="8" hidden="1"/>
    <cellStyle name="Hipervínculo" xfId="15189" builtinId="8" hidden="1"/>
    <cellStyle name="Hipervínculo" xfId="22488" builtinId="8" hidden="1"/>
    <cellStyle name="Hipervínculo" xfId="37472" builtinId="8" hidden="1"/>
    <cellStyle name="Hipervínculo" xfId="3494" builtinId="8" hidden="1"/>
    <cellStyle name="Hipervínculo" xfId="9353" builtinId="8" hidden="1"/>
    <cellStyle name="Hipervínculo" xfId="15039" builtinId="8" hidden="1"/>
    <cellStyle name="Hipervínculo" xfId="38584" builtinId="8" hidden="1"/>
    <cellStyle name="Hipervínculo" xfId="37617" builtinId="8" hidden="1"/>
    <cellStyle name="Hipervínculo" xfId="54701" builtinId="8" hidden="1"/>
    <cellStyle name="Hipervínculo" xfId="10437" builtinId="8" hidden="1"/>
    <cellStyle name="Hipervínculo" xfId="6804" builtinId="8" hidden="1"/>
    <cellStyle name="Hipervínculo" xfId="2387" builtinId="8" hidden="1"/>
    <cellStyle name="Hipervínculo" xfId="21356" builtinId="8" hidden="1"/>
    <cellStyle name="Hipervínculo" xfId="45387" builtinId="8" hidden="1"/>
    <cellStyle name="Hipervínculo" xfId="10138" builtinId="8" hidden="1"/>
    <cellStyle name="Hipervínculo" xfId="12544" builtinId="8" hidden="1"/>
    <cellStyle name="Hipervínculo" xfId="23871" builtinId="8" hidden="1"/>
    <cellStyle name="Hipervínculo" xfId="9733" builtinId="8" hidden="1"/>
    <cellStyle name="Hipervínculo" xfId="23986" builtinId="8" hidden="1"/>
    <cellStyle name="Hipervínculo" xfId="28156" builtinId="8" hidden="1"/>
    <cellStyle name="Hipervínculo" xfId="27072" builtinId="8" hidden="1"/>
    <cellStyle name="Hipervínculo" xfId="52281" builtinId="8" hidden="1"/>
    <cellStyle name="Hipervínculo" xfId="38378" builtinId="8" hidden="1"/>
    <cellStyle name="Hipervínculo" xfId="17073" builtinId="8" hidden="1"/>
    <cellStyle name="Hipervínculo" xfId="914" builtinId="8" hidden="1"/>
    <cellStyle name="Hipervínculo" xfId="9676" builtinId="8" hidden="1"/>
    <cellStyle name="Hipervínculo" xfId="34958" builtinId="8" hidden="1"/>
    <cellStyle name="Hipervínculo" xfId="58062" builtinId="8" hidden="1"/>
    <cellStyle name="Hipervínculo" xfId="56082" builtinId="8" hidden="1"/>
    <cellStyle name="Hipervínculo" xfId="56928" builtinId="8" hidden="1"/>
    <cellStyle name="Hipervínculo" xfId="10275" builtinId="8" hidden="1"/>
    <cellStyle name="Hipervínculo" xfId="2964" builtinId="8" hidden="1"/>
    <cellStyle name="Hipervínculo" xfId="16603" builtinId="8" hidden="1"/>
    <cellStyle name="Hipervínculo" xfId="14286" builtinId="8" hidden="1"/>
    <cellStyle name="Hipervínculo" xfId="50352" builtinId="8" hidden="1"/>
    <cellStyle name="Hipervínculo" xfId="38334" builtinId="8" hidden="1"/>
    <cellStyle name="Hipervínculo" xfId="27419" builtinId="8" hidden="1"/>
    <cellStyle name="Hipervínculo" xfId="20588" builtinId="8" hidden="1"/>
    <cellStyle name="Hipervínculo" xfId="9380" builtinId="8" hidden="1"/>
    <cellStyle name="Hipervínculo" xfId="23530" builtinId="8" hidden="1"/>
    <cellStyle name="Hipervínculo" xfId="48556" builtinId="8" hidden="1"/>
    <cellStyle name="Hipervínculo" xfId="47286" builtinId="8" hidden="1"/>
    <cellStyle name="Hipervínculo" xfId="42228" builtinId="8" hidden="1"/>
    <cellStyle name="Hipervínculo" xfId="13623" builtinId="8" hidden="1"/>
    <cellStyle name="Hipervínculo" xfId="21988" builtinId="8" hidden="1"/>
    <cellStyle name="Hipervínculo" xfId="2799" builtinId="8" hidden="1"/>
    <cellStyle name="Hipervínculo" xfId="49871" builtinId="8" hidden="1"/>
    <cellStyle name="Hipervínculo" xfId="55354" builtinId="8" hidden="1"/>
    <cellStyle name="Hipervínculo" xfId="47536" builtinId="8" hidden="1"/>
    <cellStyle name="Hipervínculo" xfId="35299" builtinId="8" hidden="1"/>
    <cellStyle name="Hipervínculo" xfId="13567" builtinId="8" hidden="1"/>
    <cellStyle name="Hipervínculo" xfId="10597" builtinId="8" hidden="1"/>
    <cellStyle name="Hipervínculo" xfId="58896" builtinId="8" hidden="1"/>
    <cellStyle name="Hipervínculo" xfId="37384" builtinId="8" hidden="1"/>
    <cellStyle name="Hipervínculo" xfId="55159" builtinId="8" hidden="1"/>
    <cellStyle name="Hipervínculo" xfId="33431" builtinId="8" hidden="1"/>
    <cellStyle name="Hipervínculo" xfId="28368" builtinId="8" hidden="1"/>
    <cellStyle name="Hipervínculo" xfId="6640" builtinId="8" hidden="1"/>
    <cellStyle name="Hipervínculo" xfId="17525" builtinId="8" hidden="1"/>
    <cellStyle name="Hipervínculo" xfId="43781" builtinId="8" hidden="1"/>
    <cellStyle name="Hipervínculo" xfId="1500" builtinId="8" hidden="1"/>
    <cellStyle name="Hipervínculo" xfId="9674" builtinId="8" hidden="1"/>
    <cellStyle name="Hipervínculo" xfId="56758" builtinId="8" hidden="1"/>
    <cellStyle name="Hipervínculo" xfId="10705" builtinId="8" hidden="1"/>
    <cellStyle name="Hipervínculo" xfId="902" builtinId="8" hidden="1"/>
    <cellStyle name="Hipervínculo" xfId="24450" builtinId="8" hidden="1"/>
    <cellStyle name="Hipervínculo" xfId="29509" builtinId="8" hidden="1"/>
    <cellStyle name="Hipervínculo" xfId="977" builtinId="8" hidden="1"/>
    <cellStyle name="Hipervínculo" xfId="41306" builtinId="8" hidden="1"/>
    <cellStyle name="Hipervínculo" xfId="56534" builtinId="8" hidden="1"/>
    <cellStyle name="Hipervínculo" xfId="27599" builtinId="8" hidden="1"/>
    <cellStyle name="Hipervínculo" xfId="55538" builtinId="8" hidden="1"/>
    <cellStyle name="Hipervínculo" xfId="31381" builtinId="8" hidden="1"/>
    <cellStyle name="Hipervínculo" xfId="36439" builtinId="8" hidden="1"/>
    <cellStyle name="Hipervínculo" xfId="50430" builtinId="8" hidden="1"/>
    <cellStyle name="Hipervínculo" xfId="35528" builtinId="8" hidden="1"/>
    <cellStyle name="Hipervínculo" xfId="38520" builtinId="8" hidden="1"/>
    <cellStyle name="Hipervínculo" xfId="7589" builtinId="8" hidden="1"/>
    <cellStyle name="Hipervínculo" xfId="19657" builtinId="8" hidden="1"/>
    <cellStyle name="Hipervínculo" xfId="38304" builtinId="8" hidden="1"/>
    <cellStyle name="Hipervínculo" xfId="43366" builtinId="8" hidden="1"/>
    <cellStyle name="Hipervínculo" xfId="53790" builtinId="8" hidden="1"/>
    <cellStyle name="Hipervínculo" xfId="549" builtinId="8" hidden="1"/>
    <cellStyle name="Hipervínculo" xfId="21958" builtinId="8" hidden="1"/>
    <cellStyle name="Hipervínculo" xfId="1934" builtinId="8" hidden="1"/>
    <cellStyle name="Hipervínculo" xfId="22268" builtinId="8" hidden="1"/>
    <cellStyle name="Hipervínculo" xfId="43380" builtinId="8" hidden="1"/>
    <cellStyle name="Hipervínculo" xfId="3444" builtinId="8" hidden="1"/>
    <cellStyle name="Hipervínculo" xfId="28820" builtinId="8" hidden="1"/>
    <cellStyle name="Hipervínculo" xfId="6297" builtinId="8" hidden="1"/>
    <cellStyle name="Hipervínculo" xfId="5865" builtinId="8" hidden="1"/>
    <cellStyle name="Hipervínculo" xfId="57848" builtinId="8" hidden="1"/>
    <cellStyle name="Hipervínculo" xfId="52037" builtinId="8" hidden="1"/>
    <cellStyle name="Hipervínculo" xfId="25287" builtinId="8" hidden="1"/>
    <cellStyle name="Hipervínculo" xfId="33925" builtinId="8" hidden="1"/>
    <cellStyle name="Hipervínculo" xfId="43121" builtinId="8" hidden="1"/>
    <cellStyle name="Hipervínculo" xfId="44424" builtinId="8" hidden="1"/>
    <cellStyle name="Hipervínculo" xfId="10639" builtinId="8" hidden="1"/>
    <cellStyle name="Hipervínculo" xfId="38753" builtinId="8" hidden="1"/>
    <cellStyle name="Hipervínculo" xfId="52175" builtinId="8" hidden="1"/>
    <cellStyle name="Hipervínculo" xfId="2231" builtinId="8" hidden="1"/>
    <cellStyle name="Hipervínculo" xfId="46610" builtinId="8" hidden="1"/>
    <cellStyle name="Hipervínculo" xfId="11432" builtinId="8" hidden="1"/>
    <cellStyle name="Hipervínculo" xfId="5209" builtinId="8" hidden="1"/>
    <cellStyle name="Hipervínculo" xfId="47244" builtinId="8" hidden="1"/>
    <cellStyle name="Hipervínculo" xfId="34027" builtinId="8" hidden="1"/>
    <cellStyle name="Hipervínculo" xfId="43875" builtinId="8" hidden="1"/>
    <cellStyle name="Hipervínculo" xfId="29537" builtinId="8" hidden="1"/>
    <cellStyle name="Hipervínculo" xfId="17463" builtinId="8" hidden="1"/>
    <cellStyle name="Hipervínculo" xfId="35066" builtinId="8" hidden="1"/>
    <cellStyle name="Hipervínculo" xfId="1776" builtinId="8" hidden="1"/>
    <cellStyle name="Hipervínculo" xfId="47526" builtinId="8" hidden="1"/>
    <cellStyle name="Hipervínculo" xfId="53476" builtinId="8" hidden="1"/>
    <cellStyle name="Hipervínculo" xfId="35804" builtinId="8" hidden="1"/>
    <cellStyle name="Hipervínculo" xfId="9010" builtinId="8" hidden="1"/>
    <cellStyle name="Hipervínculo" xfId="14740" builtinId="8" hidden="1"/>
    <cellStyle name="Hipervínculo" xfId="50416" builtinId="8" hidden="1"/>
    <cellStyle name="Hipervínculo" xfId="31892" builtinId="8" hidden="1"/>
    <cellStyle name="Hipervínculo" xfId="41647" builtinId="8" hidden="1"/>
    <cellStyle name="Hipervínculo" xfId="58530" builtinId="8" hidden="1"/>
    <cellStyle name="Hipervínculo" xfId="39528" builtinId="8" hidden="1"/>
    <cellStyle name="Hipervínculo" xfId="24506" builtinId="8" hidden="1"/>
    <cellStyle name="Hipervínculo" xfId="52590" builtinId="8" hidden="1"/>
    <cellStyle name="Hipervínculo" xfId="11844" builtinId="8" hidden="1"/>
    <cellStyle name="Hipervínculo" xfId="1072" builtinId="8" hidden="1"/>
    <cellStyle name="Hipervínculo" xfId="26882" builtinId="8" hidden="1"/>
    <cellStyle name="Hipervínculo" xfId="39040" builtinId="8" hidden="1"/>
    <cellStyle name="Hipervínculo" xfId="56074" builtinId="8" hidden="1"/>
    <cellStyle name="Hipervínculo" xfId="34308" builtinId="8" hidden="1"/>
    <cellStyle name="Hipervínculo" xfId="29021" builtinId="8" hidden="1"/>
    <cellStyle name="Hipervínculo" xfId="9252" builtinId="8" hidden="1"/>
    <cellStyle name="Hipervínculo" xfId="16611" builtinId="8" hidden="1"/>
    <cellStyle name="Hipervínculo" xfId="25697" builtinId="8" hidden="1"/>
    <cellStyle name="Hipervínculo" xfId="45839" builtinId="8" hidden="1"/>
    <cellStyle name="Hipervínculo" xfId="39213" builtinId="8" hidden="1"/>
    <cellStyle name="Hipervínculo" xfId="32532" builtinId="8" hidden="1"/>
    <cellStyle name="Hipervínculo" xfId="30177" builtinId="8" hidden="1"/>
    <cellStyle name="Hipervínculo" xfId="1358" builtinId="8" hidden="1"/>
    <cellStyle name="Hipervínculo" xfId="35908" builtinId="8" hidden="1"/>
    <cellStyle name="Hipervínculo" xfId="55328" builtinId="8" hidden="1"/>
    <cellStyle name="Hipervínculo" xfId="50384" builtinId="8" hidden="1"/>
    <cellStyle name="Hipervínculo" xfId="42220" builtinId="8" hidden="1"/>
    <cellStyle name="Hipervínculo" xfId="20486" builtinId="8" hidden="1"/>
    <cellStyle name="Hipervínculo" xfId="44512" builtinId="8" hidden="1"/>
    <cellStyle name="Hipervínculo" xfId="8735" builtinId="8" hidden="1"/>
    <cellStyle name="Hipervínculo" xfId="16128" builtinId="8" hidden="1"/>
    <cellStyle name="Hipervínculo" xfId="53796" builtinId="8" hidden="1"/>
    <cellStyle name="Hipervínculo" xfId="4262" builtinId="8" hidden="1"/>
    <cellStyle name="Hipervínculo" xfId="35291" builtinId="8" hidden="1"/>
    <cellStyle name="Hipervínculo" xfId="13559" builtinId="8" hidden="1"/>
    <cellStyle name="Hipervínculo" xfId="26920" builtinId="8" hidden="1"/>
    <cellStyle name="Hipervínculo" xfId="15663" builtinId="8" hidden="1"/>
    <cellStyle name="Hipervínculo" xfId="37394" builtinId="8" hidden="1"/>
    <cellStyle name="Hipervínculo" xfId="42457" builtinId="8" hidden="1"/>
    <cellStyle name="Hipervínculo" xfId="945" builtinId="8" hidden="1"/>
    <cellStyle name="Hipervínculo" xfId="28360" builtinId="8" hidden="1"/>
    <cellStyle name="Hipervínculo" xfId="8561" builtinId="8" hidden="1"/>
    <cellStyle name="Hipervínculo" xfId="1478" builtinId="8" hidden="1"/>
    <cellStyle name="Hipervínculo" xfId="30551" builtinId="8" hidden="1"/>
    <cellStyle name="Hipervínculo" xfId="44325" builtinId="8" hidden="1"/>
    <cellStyle name="Hipervínculo" xfId="43420" builtinId="8" hidden="1"/>
    <cellStyle name="Hipervínculo" xfId="46076" builtinId="8" hidden="1"/>
    <cellStyle name="Hipervínculo" xfId="21436" builtinId="8" hidden="1"/>
    <cellStyle name="Hipervínculo" xfId="8375" builtinId="8" hidden="1"/>
    <cellStyle name="Hipervínculo" xfId="28334" builtinId="8" hidden="1"/>
    <cellStyle name="Hipervínculo" xfId="7057" builtinId="8" hidden="1"/>
    <cellStyle name="Hipervínculo" xfId="45975" builtinId="8" hidden="1"/>
    <cellStyle name="Hipervínculo" xfId="33273" builtinId="8" hidden="1"/>
    <cellStyle name="Hipervínculo" xfId="39279" builtinId="8" hidden="1"/>
    <cellStyle name="Hipervínculo" xfId="14505" builtinId="8" hidden="1"/>
    <cellStyle name="Hipervínculo" xfId="1402" builtinId="8" hidden="1"/>
    <cellStyle name="Hipervínculo" xfId="12754" builtinId="8" hidden="1"/>
    <cellStyle name="Hipervínculo" xfId="36447" builtinId="8" hidden="1"/>
    <cellStyle name="Hipervínculo" xfId="38799" builtinId="8" hidden="1"/>
    <cellStyle name="Hipervínculo" xfId="47254" builtinId="8" hidden="1"/>
    <cellStyle name="Hipervínculo" xfId="32477" builtinId="8" hidden="1"/>
    <cellStyle name="Hipervínculo" xfId="7581" builtinId="8" hidden="1"/>
    <cellStyle name="Hipervínculo" xfId="2441" builtinId="8" hidden="1"/>
    <cellStyle name="Hipervínculo" xfId="19553" builtinId="8" hidden="1"/>
    <cellStyle name="Hipervínculo" xfId="43374" builtinId="8" hidden="1"/>
    <cellStyle name="Hipervínculo" xfId="53177" builtinId="8" hidden="1"/>
    <cellStyle name="Hipervínculo" xfId="28312" builtinId="8" hidden="1"/>
    <cellStyle name="Hipervínculo" xfId="25675" builtinId="8" hidden="1"/>
    <cellStyle name="Hipervínculo" xfId="1938" builtinId="8" hidden="1"/>
    <cellStyle name="Hipervínculo" xfId="7864" builtinId="8" hidden="1"/>
    <cellStyle name="Hipervínculo" xfId="26352" builtinId="8" hidden="1"/>
    <cellStyle name="Hipervínculo" xfId="37085" builtinId="8" hidden="1"/>
    <cellStyle name="Hipervínculo" xfId="57771" builtinId="8" hidden="1"/>
    <cellStyle name="Hipervínculo" xfId="53117" builtinId="8" hidden="1"/>
    <cellStyle name="Hipervínculo" xfId="18878" builtinId="8" hidden="1"/>
    <cellStyle name="Hipervínculo" xfId="3460" builtinId="8" hidden="1"/>
    <cellStyle name="Hipervínculo" xfId="4076" builtinId="8" hidden="1"/>
    <cellStyle name="Hipervínculo" xfId="28386" builtinId="8" hidden="1"/>
    <cellStyle name="Hipervínculo" xfId="57177" builtinId="8" hidden="1"/>
    <cellStyle name="Hipervínculo" xfId="40199" builtinId="8" hidden="1"/>
    <cellStyle name="Hipervínculo" xfId="49359" builtinId="8" hidden="1"/>
    <cellStyle name="Hipervínculo" xfId="13818" builtinId="8" hidden="1"/>
    <cellStyle name="Hipervínculo" xfId="11834" builtinId="8" hidden="1"/>
    <cellStyle name="Hipervínculo" xfId="13828" builtinId="8" hidden="1"/>
    <cellStyle name="Hipervínculo" xfId="4745" builtinId="8" hidden="1"/>
    <cellStyle name="Hipervínculo" xfId="56985" builtinId="8" hidden="1"/>
    <cellStyle name="Hipervínculo" xfId="34264" builtinId="8" hidden="1"/>
    <cellStyle name="Hipervínculo" xfId="29302" builtinId="8" hidden="1"/>
    <cellStyle name="Hipervínculo" xfId="49887" builtinId="8" hidden="1"/>
    <cellStyle name="Hipervínculo" xfId="18635" builtinId="8" hidden="1"/>
    <cellStyle name="Hipervínculo" xfId="20758" builtinId="8" hidden="1"/>
    <cellStyle name="Hipervínculo" xfId="46753" builtinId="8" hidden="1"/>
    <cellStyle name="Hipervínculo" xfId="37994" builtinId="8" hidden="1"/>
    <cellStyle name="Hipervínculo" xfId="11222" builtinId="8" hidden="1"/>
    <cellStyle name="Hipervínculo" xfId="22506" builtinId="8" hidden="1"/>
    <cellStyle name="Hipervínculo" xfId="1816" builtinId="8" hidden="1"/>
    <cellStyle name="Hipervínculo" xfId="50128" builtinId="8" hidden="1"/>
    <cellStyle name="Hipervínculo" xfId="27683" builtinId="8" hidden="1"/>
    <cellStyle name="Hipervínculo" xfId="53552" builtinId="8" hidden="1"/>
    <cellStyle name="Hipervínculo" xfId="43133" builtinId="8" hidden="1"/>
    <cellStyle name="Hipervínculo" xfId="46424" builtinId="8" hidden="1"/>
    <cellStyle name="Hipervínculo" xfId="47817" builtinId="8" hidden="1"/>
    <cellStyle name="Hipervínculo" xfId="7824" builtinId="8" hidden="1"/>
    <cellStyle name="Hipervínculo" xfId="32233" builtinId="8" hidden="1"/>
    <cellStyle name="Hipervínculo" xfId="34614" builtinId="8" hidden="1"/>
    <cellStyle name="Hipervínculo" xfId="59096" builtinId="8" hidden="1"/>
    <cellStyle name="Hipervínculo" xfId="36204" builtinId="8" hidden="1"/>
    <cellStyle name="Hipervínculo" xfId="33773" builtinId="8" hidden="1"/>
    <cellStyle name="Hipervínculo" xfId="50943" builtinId="8" hidden="1"/>
    <cellStyle name="Hipervínculo" xfId="23474" builtinId="8" hidden="1"/>
    <cellStyle name="Hipervínculo" xfId="38312" builtinId="8" hidden="1"/>
    <cellStyle name="Hipervínculo" xfId="47358" builtinId="8" hidden="1"/>
    <cellStyle name="Hipervínculo" xfId="18364" builtinId="8" hidden="1"/>
    <cellStyle name="Hipervínculo" xfId="11466" builtinId="8" hidden="1"/>
    <cellStyle name="Hipervínculo" xfId="50519" builtinId="8" hidden="1"/>
    <cellStyle name="Hipervínculo" xfId="20786" builtinId="8" hidden="1"/>
    <cellStyle name="Hipervínculo" xfId="21678" builtinId="8" hidden="1"/>
    <cellStyle name="Hipervínculo" xfId="45831" builtinId="8" hidden="1"/>
    <cellStyle name="Hipervínculo" xfId="18695" builtinId="8" hidden="1"/>
    <cellStyle name="Hipervínculo" xfId="44079" builtinId="8" hidden="1"/>
    <cellStyle name="Hipervínculo" xfId="22348" builtinId="8" hidden="1"/>
    <cellStyle name="Hipervínculo" xfId="14423" builtinId="8" hidden="1"/>
    <cellStyle name="Hipervínculo" xfId="6864" builtinId="8" hidden="1"/>
    <cellStyle name="Hipervínculo" xfId="28606" builtinId="8" hidden="1"/>
    <cellStyle name="Hipervínculo" xfId="50402" builtinId="8" hidden="1"/>
    <cellStyle name="Hipervínculo" xfId="55397" builtinId="8" hidden="1"/>
    <cellStyle name="Hipervínculo" xfId="42823" builtinId="8" hidden="1"/>
    <cellStyle name="Hipervínculo" xfId="54192" builtinId="8" hidden="1"/>
    <cellStyle name="Hipervínculo" xfId="52769" builtinId="8" hidden="1"/>
    <cellStyle name="Hipervínculo" xfId="12164" builtinId="8" hidden="1"/>
    <cellStyle name="Hipervínculo" xfId="35534" builtinId="8" hidden="1"/>
    <cellStyle name="Hipervínculo" xfId="59427" builtinId="8" hidden="1"/>
    <cellStyle name="Hipervínculo" xfId="55592" builtinId="8" hidden="1"/>
    <cellStyle name="Hipervínculo" xfId="30224" builtinId="8" hidden="1"/>
    <cellStyle name="Hipervínculo" xfId="8493" builtinId="8" hidden="1"/>
    <cellStyle name="Hipervínculo" xfId="9238" builtinId="8" hidden="1"/>
    <cellStyle name="Hipervínculo" xfId="20464" builtinId="8" hidden="1"/>
    <cellStyle name="Hipervínculo" xfId="42465" builtinId="8" hidden="1"/>
    <cellStyle name="Hipervínculo" xfId="52883" builtinId="8" hidden="1"/>
    <cellStyle name="Hipervínculo" xfId="48791" builtinId="8" hidden="1"/>
    <cellStyle name="Hipervínculo" xfId="21810" builtinId="8" hidden="1"/>
    <cellStyle name="Hipervínculo" xfId="14819" builtinId="8" hidden="1"/>
    <cellStyle name="Hipervínculo" xfId="47718" builtinId="8" hidden="1"/>
    <cellStyle name="Hipervínculo" xfId="57739" builtinId="8" hidden="1"/>
    <cellStyle name="Hipervínculo" xfId="44751" builtinId="8" hidden="1"/>
    <cellStyle name="Hipervínculo" xfId="26758" builtinId="8" hidden="1"/>
    <cellStyle name="Hipervínculo" xfId="41995" builtinId="8" hidden="1"/>
    <cellStyle name="Hipervínculo" xfId="16369" builtinId="8" hidden="1"/>
    <cellStyle name="Hipervínculo" xfId="5945" builtinId="8" hidden="1"/>
    <cellStyle name="Hipervínculo" xfId="29252" builtinId="8" hidden="1"/>
    <cellStyle name="Hipervínculo" xfId="34065" builtinId="8" hidden="1"/>
    <cellStyle name="Hipervínculo" xfId="56316" builtinId="8" hidden="1"/>
    <cellStyle name="Hipervínculo" xfId="39287" builtinId="8" hidden="1"/>
    <cellStyle name="Hipervínculo" xfId="53812" builtinId="8" hidden="1"/>
    <cellStyle name="Hipervínculo" xfId="9439" builtinId="8" hidden="1"/>
    <cellStyle name="Hipervínculo" xfId="2986" builtinId="8" hidden="1"/>
    <cellStyle name="Hipervínculo" xfId="8932" builtinId="8" hidden="1"/>
    <cellStyle name="Hipervínculo" xfId="58598" builtinId="8" hidden="1"/>
    <cellStyle name="Hipervínculo" xfId="56512" builtinId="8" hidden="1"/>
    <cellStyle name="Hipervínculo" xfId="32485" builtinId="8" hidden="1"/>
    <cellStyle name="Hipervínculo" xfId="24150" builtinId="8" hidden="1"/>
    <cellStyle name="Hipervínculo" xfId="57099" builtinId="8" hidden="1"/>
    <cellStyle name="Hipervínculo" xfId="25502" builtinId="8" hidden="1"/>
    <cellStyle name="Hipervínculo" xfId="21157" builtinId="8" hidden="1"/>
    <cellStyle name="Hipervínculo" xfId="19243" builtinId="8" hidden="1"/>
    <cellStyle name="Hipervínculo" xfId="49713" builtinId="8" hidden="1"/>
    <cellStyle name="Hipervínculo" xfId="25683" builtinId="8" hidden="1"/>
    <cellStyle name="Hipervínculo" xfId="21593" builtinId="8" hidden="1"/>
    <cellStyle name="Hipervínculo" xfId="55260" builtinId="8" hidden="1"/>
    <cellStyle name="Hipervínculo" xfId="32659" builtinId="8" hidden="1"/>
    <cellStyle name="Hipervínculo" xfId="46638" builtinId="8" hidden="1"/>
    <cellStyle name="Hipervínculo" xfId="34120" builtinId="8" hidden="1"/>
    <cellStyle name="Hipervínculo" xfId="13236" builtinId="8" hidden="1"/>
    <cellStyle name="Hipervínculo" xfId="15253" builtinId="8" hidden="1"/>
    <cellStyle name="Hipervínculo" xfId="59365" builtinId="8" hidden="1"/>
    <cellStyle name="Hipervínculo" xfId="40029" builtinId="8" hidden="1"/>
    <cellStyle name="Hipervínculo" xfId="29420" builtinId="8" hidden="1"/>
    <cellStyle name="Hipervínculo" xfId="3303" builtinId="8" hidden="1"/>
    <cellStyle name="Hipervínculo" xfId="20478" builtinId="8" hidden="1"/>
    <cellStyle name="Hipervínculo" xfId="22328" builtinId="8" hidden="1"/>
    <cellStyle name="Hipervínculo" xfId="52786" builtinId="8" hidden="1"/>
    <cellStyle name="Hipervínculo" xfId="3694" builtinId="8" hidden="1"/>
    <cellStyle name="Hipervínculo" xfId="13944" builtinId="8" hidden="1"/>
    <cellStyle name="Hipervínculo" xfId="56044" builtinId="8" hidden="1"/>
    <cellStyle name="Hipervínculo" xfId="25121" builtinId="8" hidden="1"/>
    <cellStyle name="Hipervínculo" xfId="12192" builtinId="8" hidden="1"/>
    <cellStyle name="Hipervínculo" xfId="26598" builtinId="8" hidden="1"/>
    <cellStyle name="Hipervínculo" xfId="48223" builtinId="8" hidden="1"/>
    <cellStyle name="Hipervínculo" xfId="58694" builtinId="8" hidden="1"/>
    <cellStyle name="Hipervínculo" xfId="34228" builtinId="8" hidden="1"/>
    <cellStyle name="Hipervínculo" xfId="49010" builtinId="8" hidden="1"/>
    <cellStyle name="Hipervínculo" xfId="33038" builtinId="8" hidden="1"/>
    <cellStyle name="Hipervínculo" xfId="26906" builtinId="8" hidden="1"/>
    <cellStyle name="Hipervínculo" xfId="27090" builtinId="8" hidden="1"/>
    <cellStyle name="Hipervínculo" xfId="12134" builtinId="8" hidden="1"/>
    <cellStyle name="Hipervínculo" xfId="55274" builtinId="8" hidden="1"/>
    <cellStyle name="Hipervínculo" xfId="53884" builtinId="8" hidden="1"/>
    <cellStyle name="Hipervínculo" xfId="43021" builtinId="8" hidden="1"/>
    <cellStyle name="Hipervínculo" xfId="2503" builtinId="8" hidden="1"/>
    <cellStyle name="Hipervínculo" xfId="24276" builtinId="8" hidden="1"/>
    <cellStyle name="Hipervínculo" xfId="45754" builtinId="8" hidden="1"/>
    <cellStyle name="Hipervínculo" xfId="38649" builtinId="8" hidden="1"/>
    <cellStyle name="Hipervínculo" xfId="20221" builtinId="8" hidden="1"/>
    <cellStyle name="Hipervínculo" xfId="14700" builtinId="8" hidden="1"/>
    <cellStyle name="Hipervínculo" xfId="42447" builtinId="8" hidden="1"/>
    <cellStyle name="Hipervínculo" xfId="38723" builtinId="8" hidden="1"/>
    <cellStyle name="Hipervínculo" xfId="46520" builtinId="8" hidden="1"/>
    <cellStyle name="Hipervínculo" xfId="12453" builtinId="8" hidden="1"/>
    <cellStyle name="Hipervínculo" xfId="34624" builtinId="8" hidden="1"/>
    <cellStyle name="Hipervínculo" xfId="9523" builtinId="8" hidden="1"/>
    <cellStyle name="Hipervínculo" xfId="40511" builtinId="8" hidden="1"/>
    <cellStyle name="Hipervínculo" xfId="8415" builtinId="8" hidden="1"/>
    <cellStyle name="Hipervínculo" xfId="45760" builtinId="8" hidden="1"/>
    <cellStyle name="Hipervínculo" xfId="18258" builtinId="8" hidden="1"/>
    <cellStyle name="Hipervínculo" xfId="29412" builtinId="8" hidden="1"/>
    <cellStyle name="Hipervínculo" xfId="24452" builtinId="8" hidden="1"/>
    <cellStyle name="Hipervínculo" xfId="4953" builtinId="8" hidden="1"/>
    <cellStyle name="Hipervínculo" xfId="20165" builtinId="8" hidden="1"/>
    <cellStyle name="Hipervínculo" xfId="5582" builtinId="8" hidden="1"/>
    <cellStyle name="Hipervínculo" xfId="20267" builtinId="8" hidden="1"/>
    <cellStyle name="Hipervínculo" xfId="31445" builtinId="8" hidden="1"/>
    <cellStyle name="Hipervínculo" xfId="21472" builtinId="8" hidden="1"/>
    <cellStyle name="Hipervínculo" xfId="8829" builtinId="8" hidden="1"/>
    <cellStyle name="Hipervínculo" xfId="1029" builtinId="8" hidden="1"/>
    <cellStyle name="Hipervínculo" xfId="31231" builtinId="8" hidden="1"/>
    <cellStyle name="Hipervínculo" xfId="50898" builtinId="8" hidden="1"/>
    <cellStyle name="Hipervínculo" xfId="39585" builtinId="8" hidden="1"/>
    <cellStyle name="Hipervínculo" xfId="5841" builtinId="8" hidden="1"/>
    <cellStyle name="Hipervínculo" xfId="39807" builtinId="8" hidden="1"/>
    <cellStyle name="Hipervínculo" xfId="14015" builtinId="8" hidden="1"/>
    <cellStyle name="Hipervínculo" xfId="30815" builtinId="8" hidden="1"/>
    <cellStyle name="Hipervínculo" xfId="27225" builtinId="8" hidden="1"/>
    <cellStyle name="Hipervínculo" xfId="55726" builtinId="8" hidden="1"/>
    <cellStyle name="Hipervínculo" xfId="15115" builtinId="8" hidden="1"/>
    <cellStyle name="Hipervínculo" xfId="14001" builtinId="8" hidden="1"/>
    <cellStyle name="Hipervínculo" xfId="33411" builtinId="8" hidden="1"/>
    <cellStyle name="Hipervínculo" xfId="18168" builtinId="8" hidden="1"/>
    <cellStyle name="Hipervínculo" xfId="39273" builtinId="8" hidden="1"/>
    <cellStyle name="Hipervínculo" xfId="38252" builtinId="8" hidden="1"/>
    <cellStyle name="Hipervínculo" xfId="49499" builtinId="8" hidden="1"/>
    <cellStyle name="Hipervínculo" xfId="29984" builtinId="8" hidden="1"/>
    <cellStyle name="Hipervínculo" xfId="11029" builtinId="8" hidden="1"/>
    <cellStyle name="Hipervínculo" xfId="22707" builtinId="8" hidden="1"/>
    <cellStyle name="Hipervínculo" xfId="712" builtinId="8" hidden="1"/>
    <cellStyle name="Hipervínculo" xfId="37804" builtinId="8" hidden="1"/>
    <cellStyle name="Hipervínculo" xfId="36922" builtinId="8" hidden="1"/>
    <cellStyle name="Hipervínculo" xfId="2131" builtinId="8" hidden="1"/>
    <cellStyle name="Hipervínculo" xfId="54356" builtinId="8" hidden="1"/>
    <cellStyle name="Hipervínculo" xfId="8916" builtinId="8" hidden="1"/>
    <cellStyle name="Hipervínculo" xfId="27634" builtinId="8" hidden="1"/>
    <cellStyle name="Hipervínculo" xfId="7426" builtinId="8" hidden="1"/>
    <cellStyle name="Hipervínculo" xfId="20358" builtinId="8" hidden="1"/>
    <cellStyle name="Hipervínculo" xfId="58866" builtinId="8" hidden="1"/>
    <cellStyle name="Hipervínculo" xfId="18356" builtinId="8" hidden="1"/>
    <cellStyle name="Hipervínculo" xfId="8383" builtinId="8" hidden="1"/>
    <cellStyle name="Hipervínculo" xfId="31603" builtinId="8" hidden="1"/>
    <cellStyle name="Hipervínculo" xfId="52486" builtinId="8" hidden="1"/>
    <cellStyle name="Hipervínculo" xfId="33947" builtinId="8" hidden="1"/>
    <cellStyle name="Hipervínculo" xfId="47268" builtinId="8" hidden="1"/>
    <cellStyle name="Hipervínculo" xfId="24652" builtinId="8" hidden="1"/>
    <cellStyle name="Hipervínculo" xfId="6153" builtinId="8" hidden="1"/>
    <cellStyle name="Hipervínculo" xfId="43584" builtinId="8" hidden="1"/>
    <cellStyle name="Hipervínculo" xfId="17575" builtinId="8" hidden="1"/>
    <cellStyle name="Hipervínculo" xfId="7487" builtinId="8" hidden="1"/>
    <cellStyle name="Hipervínculo" xfId="29731" builtinId="8" hidden="1"/>
    <cellStyle name="Hipervínculo" xfId="51405" builtinId="8" hidden="1"/>
    <cellStyle name="Hipervínculo" xfId="37040" builtinId="8" hidden="1"/>
    <cellStyle name="Hipervínculo" xfId="37664" builtinId="8" hidden="1"/>
    <cellStyle name="Hipervínculo" xfId="24144" builtinId="8" hidden="1"/>
    <cellStyle name="Hipervínculo" xfId="58870" builtinId="8" hidden="1"/>
    <cellStyle name="Hipervínculo" xfId="31543" builtinId="8" hidden="1"/>
    <cellStyle name="Hipervínculo" xfId="604" builtinId="8" hidden="1"/>
    <cellStyle name="Hipervínculo" xfId="5479" builtinId="8" hidden="1"/>
    <cellStyle name="Hipervínculo" xfId="44539" builtinId="8" hidden="1"/>
    <cellStyle name="Hipervínculo" xfId="56170" builtinId="8" hidden="1"/>
    <cellStyle name="Hipervínculo" xfId="22240" builtinId="8" hidden="1"/>
    <cellStyle name="Hipervínculo" xfId="17749" builtinId="8" hidden="1"/>
    <cellStyle name="Hipervínculo" xfId="38628" builtinId="8" hidden="1"/>
    <cellStyle name="Hipervínculo" xfId="49030" builtinId="8" hidden="1"/>
    <cellStyle name="Hipervínculo" xfId="28146" builtinId="8" hidden="1"/>
    <cellStyle name="Hipervínculo" xfId="36318" builtinId="8" hidden="1"/>
    <cellStyle name="Hipervínculo" xfId="21788" builtinId="8" hidden="1"/>
    <cellStyle name="Hipervínculo" xfId="54963" builtinId="8" hidden="1"/>
    <cellStyle name="Hipervínculo" xfId="23990" builtinId="8" hidden="1"/>
    <cellStyle name="Hipervínculo" xfId="6307" builtinId="8" hidden="1"/>
    <cellStyle name="Hipervínculo" xfId="15876" builtinId="8" hidden="1"/>
    <cellStyle name="Hipervínculo" xfId="53436" builtinId="8" hidden="1"/>
    <cellStyle name="Hipervínculo" xfId="27613" builtinId="8" hidden="1"/>
    <cellStyle name="Hipervínculo" xfId="13344" builtinId="8" hidden="1"/>
    <cellStyle name="Hipervínculo" xfId="26642" builtinId="8" hidden="1"/>
    <cellStyle name="Hipervínculo" xfId="36631" builtinId="8" hidden="1"/>
    <cellStyle name="Hipervínculo" xfId="19252" builtinId="8" hidden="1"/>
    <cellStyle name="Hipervínculo" xfId="7197" builtinId="8" hidden="1"/>
    <cellStyle name="Hipervínculo" xfId="1492" builtinId="8" hidden="1"/>
    <cellStyle name="Hipervínculo" xfId="30683" builtinId="8" hidden="1"/>
    <cellStyle name="Hipervínculo" xfId="46042" builtinId="8" hidden="1"/>
    <cellStyle name="Hipervínculo" xfId="36096" builtinId="8" hidden="1"/>
    <cellStyle name="Hipervínculo" xfId="18450" builtinId="8" hidden="1"/>
    <cellStyle name="Hipervínculo" xfId="24774" builtinId="8" hidden="1"/>
    <cellStyle name="Hipervínculo" xfId="56150" builtinId="8" hidden="1"/>
    <cellStyle name="Hipervínculo" xfId="24496" builtinId="8" hidden="1"/>
    <cellStyle name="Hipervínculo" xfId="3472" builtinId="8" hidden="1"/>
    <cellStyle name="Hipervínculo" xfId="7931" builtinId="8" hidden="1"/>
    <cellStyle name="Hipervínculo" xfId="46656" builtinId="8" hidden="1"/>
    <cellStyle name="Hipervínculo" xfId="31241" builtinId="8" hidden="1"/>
    <cellStyle name="Hipervínculo" xfId="19907" builtinId="8" hidden="1"/>
    <cellStyle name="Hipervínculo" xfId="9527" builtinId="8" hidden="1"/>
    <cellStyle name="Hipervínculo" xfId="7053" builtinId="8" hidden="1"/>
    <cellStyle name="Hipervínculo" xfId="54148" builtinId="8" hidden="1"/>
    <cellStyle name="Hipervínculo" xfId="27196" builtinId="8" hidden="1"/>
    <cellStyle name="Hipervínculo" xfId="12788" builtinId="8" hidden="1"/>
    <cellStyle name="Hipervínculo" xfId="56382" builtinId="8" hidden="1"/>
    <cellStyle name="Hipervínculo" xfId="30242" builtinId="8" hidden="1"/>
    <cellStyle name="Hipervínculo" xfId="14823" builtinId="8" hidden="1"/>
    <cellStyle name="Hipervínculo" xfId="9118" builtinId="8" hidden="1"/>
    <cellStyle name="Hipervínculo" xfId="3482" builtinId="8" hidden="1"/>
    <cellStyle name="Hipervínculo" xfId="17639" builtinId="8" hidden="1"/>
    <cellStyle name="Hipervínculo" xfId="43474" builtinId="8" hidden="1"/>
    <cellStyle name="Hipervínculo" xfId="10499" builtinId="8" hidden="1"/>
    <cellStyle name="Hipervínculo" xfId="14629" builtinId="8" hidden="1"/>
    <cellStyle name="Hipervínculo" xfId="42553" builtinId="8" hidden="1"/>
    <cellStyle name="Hipervínculo" xfId="2269" builtinId="8" hidden="1"/>
    <cellStyle name="Hipervínculo" xfId="46418" builtinId="8" hidden="1"/>
    <cellStyle name="Hipervínculo" xfId="43608" builtinId="8" hidden="1"/>
    <cellStyle name="Hipervínculo" xfId="14791" builtinId="8" hidden="1"/>
    <cellStyle name="Hipervínculo" xfId="33147" builtinId="8" hidden="1"/>
    <cellStyle name="Hipervínculo" xfId="27327" builtinId="8" hidden="1"/>
    <cellStyle name="Hipervínculo" xfId="12086" builtinId="8" hidden="1"/>
    <cellStyle name="Hipervínculo" xfId="13836" builtinId="8" hidden="1"/>
    <cellStyle name="Hipervínculo" xfId="59451" builtinId="8" hidden="1"/>
    <cellStyle name="Hipervínculo" xfId="49995" builtinId="8" hidden="1"/>
    <cellStyle name="Hipervínculo" xfId="565" builtinId="8" hidden="1"/>
    <cellStyle name="Hipervínculo" xfId="46745" builtinId="8" hidden="1"/>
    <cellStyle name="Hipervínculo" xfId="44991" builtinId="8" hidden="1"/>
    <cellStyle name="Hipervínculo" xfId="14035" builtinId="8" hidden="1"/>
    <cellStyle name="Hipervínculo" xfId="54937" builtinId="8" hidden="1"/>
    <cellStyle name="Hipervínculo" xfId="13386" builtinId="8" hidden="1"/>
    <cellStyle name="Hipervínculo" xfId="15711" builtinId="8" hidden="1"/>
    <cellStyle name="Hipervínculo" xfId="46536" builtinId="8" hidden="1"/>
    <cellStyle name="Hipervínculo" xfId="59100" builtinId="8" hidden="1"/>
    <cellStyle name="Hipervínculo" xfId="31135" builtinId="8" hidden="1"/>
    <cellStyle name="Hipervínculo" xfId="1924" builtinId="8" hidden="1"/>
    <cellStyle name="Hipervínculo" xfId="41553" builtinId="8" hidden="1"/>
    <cellStyle name="Hipervínculo" xfId="45938" builtinId="8" hidden="1"/>
    <cellStyle name="Hipervínculo" xfId="1025" builtinId="8" hidden="1"/>
    <cellStyle name="Hipervínculo" xfId="26746" builtinId="8" hidden="1"/>
    <cellStyle name="Hipervínculo" xfId="44071" builtinId="8" hidden="1"/>
    <cellStyle name="Hipervínculo" xfId="17281" builtinId="8" hidden="1"/>
    <cellStyle name="Hipervínculo" xfId="15143" builtinId="8" hidden="1"/>
    <cellStyle name="Hipervínculo" xfId="58360" builtinId="8" hidden="1"/>
    <cellStyle name="Hipervínculo" xfId="45429" builtinId="8" hidden="1"/>
    <cellStyle name="Hipervínculo" xfId="38278" builtinId="8" hidden="1"/>
    <cellStyle name="Hipervínculo" xfId="28940" builtinId="8" hidden="1"/>
    <cellStyle name="Hipervínculo" xfId="3498" builtinId="8" hidden="1"/>
    <cellStyle name="Hipervínculo" xfId="30083" builtinId="8" hidden="1"/>
    <cellStyle name="Hipervínculo" xfId="52709" builtinId="8" hidden="1"/>
    <cellStyle name="Hipervínculo" xfId="54396" builtinId="8" hidden="1"/>
    <cellStyle name="Hipervínculo" xfId="40061" builtinId="8" hidden="1"/>
    <cellStyle name="Hipervínculo" xfId="27255" builtinId="8" hidden="1"/>
    <cellStyle name="Hipervínculo" xfId="54458" builtinId="8" hidden="1"/>
    <cellStyle name="Hipervínculo" xfId="24662" builtinId="8" hidden="1"/>
    <cellStyle name="Hipervínculo" xfId="50543" builtinId="8" hidden="1"/>
    <cellStyle name="Hipervínculo" xfId="38146" builtinId="8" hidden="1"/>
    <cellStyle name="Hipervínculo" xfId="55401" builtinId="8" hidden="1"/>
    <cellStyle name="Hipervínculo" xfId="284" builtinId="8" hidden="1"/>
    <cellStyle name="Hipervínculo" xfId="57463" builtinId="8" hidden="1"/>
    <cellStyle name="Hipervínculo" xfId="52430" builtinId="8" hidden="1"/>
    <cellStyle name="Hipervínculo" xfId="18806" builtinId="8" hidden="1"/>
    <cellStyle name="Hipervínculo" xfId="33685" builtinId="8" hidden="1"/>
    <cellStyle name="Hipervínculo" xfId="27624" builtinId="8" hidden="1"/>
    <cellStyle name="Hipervínculo" xfId="54797" builtinId="8" hidden="1"/>
    <cellStyle name="Hipervínculo" xfId="5052" builtinId="8" hidden="1"/>
    <cellStyle name="Hipervínculo" xfId="6748" builtinId="8" hidden="1"/>
    <cellStyle name="Hipervínculo" xfId="44547" builtinId="8" hidden="1"/>
    <cellStyle name="Hipervínculo" xfId="21700" builtinId="8" hidden="1"/>
    <cellStyle name="Hipervínculo" xfId="12996" builtinId="8" hidden="1"/>
    <cellStyle name="Hipervínculo" xfId="8233" builtinId="8" hidden="1"/>
    <cellStyle name="Hipervínculo" xfId="37912" builtinId="8" hidden="1"/>
    <cellStyle name="Hipervínculo" xfId="2213" builtinId="8" hidden="1"/>
    <cellStyle name="Hipervínculo" xfId="12058" builtinId="8" hidden="1"/>
    <cellStyle name="Hipervínculo" xfId="12479" builtinId="8" hidden="1"/>
    <cellStyle name="Hipervínculo" xfId="3050" builtinId="8" hidden="1"/>
    <cellStyle name="Hipervínculo" xfId="24034" builtinId="8" hidden="1"/>
    <cellStyle name="Hipervínculo" xfId="21141" builtinId="8" hidden="1"/>
    <cellStyle name="Hipervínculo" xfId="56246" builtinId="8" hidden="1"/>
    <cellStyle name="Hipervínculo" xfId="19359" builtinId="8" hidden="1"/>
    <cellStyle name="Hipervínculo" xfId="18497" builtinId="8" hidden="1"/>
    <cellStyle name="Hipervínculo" xfId="15884" builtinId="8" hidden="1"/>
    <cellStyle name="Hipervínculo" xfId="56764" builtinId="8" hidden="1"/>
    <cellStyle name="Hipervínculo" xfId="46954" builtinId="8" hidden="1"/>
    <cellStyle name="Hipervínculo" xfId="31713" builtinId="8" hidden="1"/>
    <cellStyle name="Hipervínculo" xfId="56406" builtinId="8" hidden="1"/>
    <cellStyle name="Hipervínculo" xfId="28502" builtinId="8" hidden="1"/>
    <cellStyle name="Hipervínculo" xfId="26280" builtinId="8" hidden="1"/>
    <cellStyle name="Hipervínculo" xfId="26306" builtinId="8" hidden="1"/>
    <cellStyle name="Hipervínculo" xfId="12298" builtinId="8" hidden="1"/>
    <cellStyle name="Hipervínculo" xfId="40349" builtinId="8" hidden="1"/>
    <cellStyle name="Hipervínculo" xfId="35582" builtinId="8" hidden="1"/>
    <cellStyle name="Hipervínculo" xfId="3984" builtinId="8" hidden="1"/>
    <cellStyle name="Hipervínculo" xfId="53310" builtinId="8" hidden="1"/>
    <cellStyle name="Hipervínculo" xfId="36088" builtinId="8" hidden="1"/>
    <cellStyle name="Hipervínculo" xfId="15203" builtinId="8" hidden="1"/>
    <cellStyle name="Hipervínculo" xfId="32933" builtinId="8" hidden="1"/>
    <cellStyle name="Hipervínculo" xfId="47871" builtinId="8" hidden="1"/>
    <cellStyle name="Hipervínculo" xfId="4796" builtinId="8" hidden="1"/>
    <cellStyle name="Hipervínculo" xfId="40607" builtinId="8" hidden="1"/>
    <cellStyle name="Hipervínculo" xfId="56498" builtinId="8" hidden="1"/>
    <cellStyle name="Hipervínculo" xfId="7939" builtinId="8" hidden="1"/>
    <cellStyle name="Hipervínculo" xfId="56294" builtinId="8" hidden="1"/>
    <cellStyle name="Hipervínculo" xfId="33089" builtinId="8" hidden="1"/>
    <cellStyle name="Hipervínculo" xfId="2556" builtinId="8" hidden="1"/>
    <cellStyle name="Hipervínculo" xfId="44649" builtinId="8" hidden="1"/>
    <cellStyle name="Hipervínculo" xfId="32070" builtinId="8" hidden="1"/>
    <cellStyle name="Hipervínculo" xfId="5835" builtinId="8" hidden="1"/>
    <cellStyle name="Hipervínculo" xfId="53438" builtinId="8" hidden="1"/>
    <cellStyle name="Hipervínculo" xfId="27188" builtinId="8" hidden="1"/>
    <cellStyle name="Hipervínculo" xfId="22042" builtinId="8" hidden="1"/>
    <cellStyle name="Hipervínculo" xfId="42343" builtinId="8" hidden="1"/>
    <cellStyle name="Hipervínculo" xfId="11366" builtinId="8" hidden="1"/>
    <cellStyle name="Hipervínculo" xfId="10947" builtinId="8" hidden="1"/>
    <cellStyle name="Hipervínculo" xfId="49503" builtinId="8" hidden="1"/>
    <cellStyle name="Hipervínculo" xfId="22620" builtinId="8" hidden="1"/>
    <cellStyle name="Hipervínculo" xfId="42475" builtinId="8" hidden="1"/>
    <cellStyle name="Hipervínculo" xfId="11712" builtinId="8" hidden="1"/>
    <cellStyle name="Hipervínculo" xfId="11444" builtinId="8" hidden="1"/>
    <cellStyle name="Hipervínculo" xfId="53780" builtinId="8" hidden="1"/>
    <cellStyle name="Hipervínculo" xfId="54967" builtinId="8" hidden="1"/>
    <cellStyle name="Hipervínculo" xfId="25115" builtinId="8" hidden="1"/>
    <cellStyle name="Hipervínculo" xfId="50830" builtinId="8" hidden="1"/>
    <cellStyle name="Hipervínculo" xfId="30797" builtinId="8" hidden="1"/>
    <cellStyle name="Hipervínculo" xfId="3784" builtinId="8" hidden="1"/>
    <cellStyle name="Hipervínculo" xfId="12528" builtinId="8" hidden="1"/>
    <cellStyle name="Hipervínculo" xfId="59204" builtinId="8" hidden="1"/>
    <cellStyle name="Hipervínculo" xfId="1340" builtinId="8" hidden="1"/>
    <cellStyle name="Hipervínculo" xfId="56040" builtinId="8" hidden="1"/>
    <cellStyle name="Hipervínculo" xfId="1884" builtinId="8" hidden="1"/>
    <cellStyle name="Hipervínculo" xfId="57854" builtinId="8" hidden="1"/>
    <cellStyle name="Hipervínculo" xfId="46952" builtinId="8" hidden="1"/>
    <cellStyle name="Hipervínculo" xfId="55045" builtinId="8" hidden="1"/>
    <cellStyle name="Hipervínculo" xfId="20918" builtinId="8" hidden="1"/>
    <cellStyle name="Hipervínculo" xfId="31127" builtinId="8" hidden="1"/>
    <cellStyle name="Hipervínculo" xfId="16827" builtinId="8" hidden="1"/>
    <cellStyle name="Hipervínculo" xfId="43564" builtinId="8" hidden="1"/>
    <cellStyle name="Hipervínculo" xfId="15303" builtinId="8" hidden="1"/>
    <cellStyle name="Hipervínculo" xfId="33034" builtinId="8" hidden="1"/>
    <cellStyle name="Hipervínculo" xfId="37032" builtinId="8" hidden="1"/>
    <cellStyle name="Hipervínculo" xfId="8823" builtinId="8" hidden="1"/>
    <cellStyle name="Hipervínculo" xfId="49241" builtinId="8" hidden="1"/>
    <cellStyle name="Hipervínculo" xfId="21210" builtinId="8" hidden="1"/>
    <cellStyle name="Hipervínculo" xfId="32727" builtinId="8" hidden="1"/>
    <cellStyle name="Hipervínculo" xfId="53880" builtinId="8" hidden="1"/>
    <cellStyle name="Hipervínculo" xfId="5389" builtinId="8" hidden="1"/>
    <cellStyle name="Hipervínculo" xfId="41420" builtinId="8" hidden="1"/>
    <cellStyle name="Hipervínculo" xfId="26064" builtinId="8" hidden="1"/>
    <cellStyle name="Hipervínculo" xfId="16423" builtinId="8" hidden="1"/>
    <cellStyle name="Hipervínculo" xfId="20175" builtinId="8" hidden="1"/>
    <cellStyle name="Hipervínculo" xfId="39745" builtinId="8" hidden="1"/>
    <cellStyle name="Hipervínculo" xfId="32703" builtinId="8" hidden="1"/>
    <cellStyle name="Hipervínculo" xfId="15606" builtinId="8" hidden="1"/>
    <cellStyle name="Hipervínculo" xfId="56728" builtinId="8" hidden="1"/>
    <cellStyle name="Hipervínculo" xfId="5443" builtinId="8" hidden="1"/>
    <cellStyle name="Hipervínculo" xfId="58862" builtinId="8" hidden="1"/>
    <cellStyle name="Hipervínculo" xfId="32367" builtinId="8" hidden="1"/>
    <cellStyle name="Hipervínculo" xfId="36555" builtinId="8" hidden="1"/>
    <cellStyle name="Hipervínculo" xfId="3182" builtinId="8" hidden="1"/>
    <cellStyle name="Hipervínculo" xfId="35016" builtinId="8" hidden="1"/>
    <cellStyle name="Hipervínculo" xfId="37810" builtinId="8" hidden="1"/>
    <cellStyle name="Hipervínculo" xfId="1962" builtinId="8" hidden="1"/>
    <cellStyle name="Hipervínculo" xfId="58352" builtinId="8" hidden="1"/>
    <cellStyle name="Hipervínculo" xfId="13232" builtinId="8" hidden="1"/>
    <cellStyle name="Hipervínculo" xfId="4650" builtinId="8" hidden="1"/>
    <cellStyle name="Hipervínculo" xfId="53240" builtinId="8" hidden="1"/>
    <cellStyle name="Hipervínculo" xfId="49929" builtinId="8" hidden="1"/>
    <cellStyle name="Hipervínculo" xfId="14216" builtinId="8" hidden="1"/>
    <cellStyle name="Hipervínculo" xfId="49507" builtinId="8" hidden="1"/>
    <cellStyle name="Hipervínculo" xfId="27148" builtinId="8" hidden="1"/>
    <cellStyle name="Hipervínculo" xfId="22624" builtinId="8" hidden="1"/>
    <cellStyle name="Hipervínculo" xfId="30427" builtinId="8" hidden="1"/>
    <cellStyle name="Hipervínculo" xfId="6573" builtinId="8" hidden="1"/>
    <cellStyle name="Hipervínculo" xfId="2505" builtinId="8" hidden="1"/>
    <cellStyle name="Hipervínculo" xfId="50787" builtinId="8" hidden="1"/>
    <cellStyle name="Hipervínculo" xfId="19330" builtinId="8" hidden="1"/>
    <cellStyle name="Hipervínculo" xfId="29054" builtinId="8" hidden="1"/>
    <cellStyle name="Hipervínculo" xfId="43356" builtinId="8" hidden="1"/>
    <cellStyle name="Hipervínculo" xfId="18581" builtinId="8" hidden="1"/>
    <cellStyle name="Hipervínculo" xfId="43925" builtinId="8" hidden="1"/>
    <cellStyle name="Hipervínculo" xfId="622" builtinId="8" hidden="1"/>
    <cellStyle name="Hipervínculo" xfId="51809" builtinId="8" hidden="1"/>
    <cellStyle name="Hipervínculo" xfId="20350" builtinId="8" hidden="1"/>
    <cellStyle name="Hipervínculo" xfId="29424" builtinId="8" hidden="1"/>
    <cellStyle name="Hipervínculo" xfId="42579" builtinId="8" hidden="1"/>
    <cellStyle name="Hipervínculo" xfId="20344" builtinId="8" hidden="1"/>
    <cellStyle name="Hipervínculo" xfId="45632" builtinId="8" hidden="1"/>
    <cellStyle name="Hipervínculo" xfId="48227" builtinId="8" hidden="1"/>
    <cellStyle name="Hipervínculo" xfId="51961" builtinId="8" hidden="1"/>
    <cellStyle name="Hipervínculo" xfId="52857" builtinId="8" hidden="1"/>
    <cellStyle name="Hipervínculo" xfId="49605" builtinId="8" hidden="1"/>
    <cellStyle name="Hipervínculo" xfId="12526" builtinId="8" hidden="1"/>
    <cellStyle name="Hipervínculo" xfId="28094" builtinId="8" hidden="1"/>
    <cellStyle name="Hipervínculo" xfId="50372" builtinId="8" hidden="1"/>
    <cellStyle name="Hipervínculo" xfId="42136" builtinId="8" hidden="1"/>
    <cellStyle name="Hipervínculo" xfId="6660" builtinId="8" hidden="1"/>
    <cellStyle name="Hipervínculo" xfId="7605" builtinId="8" hidden="1"/>
    <cellStyle name="Hipervínculo" xfId="31113" builtinId="8" hidden="1"/>
    <cellStyle name="Hipervínculo" xfId="39693" builtinId="8" hidden="1"/>
    <cellStyle name="Hipervínculo" xfId="11041" builtinId="8" hidden="1"/>
    <cellStyle name="Hipervínculo" xfId="47320" builtinId="8" hidden="1"/>
    <cellStyle name="Hipervínculo" xfId="23865" builtinId="8" hidden="1"/>
    <cellStyle name="Hipervínculo" xfId="23292" builtinId="8" hidden="1"/>
    <cellStyle name="Hipervínculo" xfId="15395" builtinId="8" hidden="1"/>
    <cellStyle name="Hipervínculo" xfId="8045" builtinId="8" hidden="1"/>
    <cellStyle name="Hipervínculo" xfId="39501" builtinId="8" hidden="1"/>
    <cellStyle name="Hipervínculo" xfId="56642" builtinId="8" hidden="1"/>
    <cellStyle name="Hipervínculo" xfId="50188" builtinId="8" hidden="1"/>
    <cellStyle name="Hipervínculo" xfId="55708" builtinId="8" hidden="1"/>
    <cellStyle name="Hipervínculo" xfId="13948" builtinId="8" hidden="1"/>
    <cellStyle name="Hipervínculo" xfId="9495" builtinId="8" hidden="1"/>
    <cellStyle name="Hipervínculo" xfId="57364" builtinId="8" hidden="1"/>
    <cellStyle name="Hipervínculo" xfId="57382" builtinId="8" hidden="1"/>
    <cellStyle name="Hipervínculo" xfId="5743" builtinId="8" hidden="1"/>
    <cellStyle name="Hipervínculo" xfId="25834" builtinId="8" hidden="1"/>
    <cellStyle name="Hipervínculo" xfId="41034" builtinId="8" hidden="1"/>
    <cellStyle name="Hipervínculo" xfId="39491" builtinId="8" hidden="1"/>
    <cellStyle name="Hipervínculo" xfId="268" builtinId="8" hidden="1"/>
    <cellStyle name="Hipervínculo" xfId="14799" builtinId="8" hidden="1"/>
    <cellStyle name="Hipervínculo" xfId="44885" builtinId="8" hidden="1"/>
    <cellStyle name="Hipervínculo" xfId="48192" builtinId="8" hidden="1"/>
    <cellStyle name="Hipervínculo" xfId="3156" builtinId="8" hidden="1"/>
    <cellStyle name="Hipervínculo" xfId="8181" builtinId="8" hidden="1"/>
    <cellStyle name="Hipervínculo" xfId="35028" builtinId="8" hidden="1"/>
    <cellStyle name="Hipervínculo" xfId="2047" builtinId="8" hidden="1"/>
    <cellStyle name="Hipervínculo" xfId="48923" builtinId="8" hidden="1"/>
    <cellStyle name="Hipervínculo" xfId="39434" builtinId="8" hidden="1"/>
    <cellStyle name="Hipervínculo" xfId="16254" builtinId="8" hidden="1"/>
    <cellStyle name="Hipervínculo" xfId="46104" builtinId="8" hidden="1"/>
    <cellStyle name="Hipervínculo" xfId="39589" builtinId="8" hidden="1"/>
    <cellStyle name="Hipervínculo" xfId="36236" builtinId="8" hidden="1"/>
    <cellStyle name="Hipervínculo" xfId="47218" builtinId="8" hidden="1"/>
    <cellStyle name="Hipervínculo" xfId="12138" builtinId="8" hidden="1"/>
    <cellStyle name="Hipervínculo" xfId="45315" builtinId="8" hidden="1"/>
    <cellStyle name="Hipervínculo" xfId="39924" builtinId="8" hidden="1"/>
    <cellStyle name="Hipervínculo" xfId="17747" builtinId="8" hidden="1"/>
    <cellStyle name="Hipervínculo" xfId="20552" builtinId="8" hidden="1"/>
    <cellStyle name="Hipervínculo" xfId="17428" builtinId="8" hidden="1"/>
    <cellStyle name="Hipervínculo" xfId="28838" builtinId="8" hidden="1"/>
    <cellStyle name="Hipervínculo" xfId="20265" builtinId="8" hidden="1"/>
    <cellStyle name="Hipervínculo" xfId="59154" builtinId="8" hidden="1"/>
    <cellStyle name="Hipervínculo" xfId="12634" builtinId="8" hidden="1"/>
    <cellStyle name="Hipervínculo" xfId="25191" builtinId="8" hidden="1"/>
    <cellStyle name="Hipervínculo" xfId="54342" builtinId="8" hidden="1"/>
    <cellStyle name="Hipervínculo" xfId="4152" builtinId="8" hidden="1"/>
    <cellStyle name="Hipervínculo" xfId="25381" builtinId="8" hidden="1"/>
    <cellStyle name="Hipervínculo" xfId="35144" builtinId="8" hidden="1"/>
    <cellStyle name="Hipervínculo" xfId="14867" builtinId="8" hidden="1"/>
    <cellStyle name="Hipervínculo" xfId="32598" builtinId="8" hidden="1"/>
    <cellStyle name="Hipervínculo" xfId="38154" builtinId="8" hidden="1"/>
    <cellStyle name="Hipervínculo" xfId="8339" builtinId="8" hidden="1"/>
    <cellStyle name="Hipervínculo" xfId="40944" builtinId="8" hidden="1"/>
    <cellStyle name="Hipervínculo" xfId="39735" builtinId="8" hidden="1"/>
    <cellStyle name="Hipervínculo" xfId="21186" builtinId="8" hidden="1"/>
    <cellStyle name="Hipervínculo" xfId="29156" builtinId="8" hidden="1"/>
    <cellStyle name="Hipervínculo" xfId="23524" builtinId="8" hidden="1"/>
    <cellStyle name="Hipervínculo" xfId="21334" builtinId="8" hidden="1"/>
    <cellStyle name="Hipervínculo" xfId="56324" builtinId="8" hidden="1"/>
    <cellStyle name="Hipervínculo" xfId="53282" builtinId="8" hidden="1"/>
    <cellStyle name="Hipervínculo" xfId="33463" builtinId="8" hidden="1"/>
    <cellStyle name="Hipervínculo" xfId="55368" builtinId="8" hidden="1"/>
    <cellStyle name="Hipervínculo" xfId="43512" builtinId="8" hidden="1"/>
    <cellStyle name="Hipervínculo" xfId="50082" builtinId="8" hidden="1"/>
    <cellStyle name="Hipervínculo" xfId="34784" builtinId="8" hidden="1"/>
    <cellStyle name="Hipervínculo" xfId="38636" builtinId="8" hidden="1"/>
    <cellStyle name="Hipervínculo" xfId="10611" builtinId="8" hidden="1"/>
    <cellStyle name="Hipervínculo" xfId="27816" builtinId="8" hidden="1"/>
    <cellStyle name="Hipervínculo" xfId="22813" builtinId="8" hidden="1"/>
    <cellStyle name="Hipervínculo" xfId="17173" builtinId="8" hidden="1"/>
    <cellStyle name="Hipervínculo" xfId="54354" builtinId="8" hidden="1"/>
    <cellStyle name="Hipervínculo" xfId="14117" builtinId="8" hidden="1"/>
    <cellStyle name="Hipervínculo" xfId="53542" builtinId="8" hidden="1"/>
    <cellStyle name="Hipervínculo" xfId="26750" builtinId="8" hidden="1"/>
    <cellStyle name="Hipervínculo" xfId="9831" builtinId="8" hidden="1"/>
    <cellStyle name="Hipervínculo" xfId="45598" builtinId="8" hidden="1"/>
    <cellStyle name="Hipervínculo" xfId="41557" builtinId="8" hidden="1"/>
    <cellStyle name="Hipervínculo" xfId="3524" builtinId="8" hidden="1"/>
    <cellStyle name="Hipervínculo" xfId="31131" builtinId="8" hidden="1"/>
    <cellStyle name="Hipervínculo" xfId="39689" builtinId="8" hidden="1"/>
    <cellStyle name="Hipervínculo" xfId="12896" builtinId="8" hidden="1"/>
    <cellStyle name="Hipervínculo" xfId="15715" builtinId="8" hidden="1"/>
    <cellStyle name="Hipervínculo" xfId="6247" builtinId="8" hidden="1"/>
    <cellStyle name="Hipervínculo" xfId="15727" builtinId="8" hidden="1"/>
    <cellStyle name="Hipervínculo" xfId="18194" builtinId="8" hidden="1"/>
    <cellStyle name="Hipervínculo" xfId="44728" builtinId="8" hidden="1"/>
    <cellStyle name="Hipervínculo" xfId="14995" builtinId="8" hidden="1"/>
    <cellStyle name="Hipervínculo" xfId="47907" builtinId="8" hidden="1"/>
    <cellStyle name="Hipervínculo" xfId="39840" builtinId="8" hidden="1"/>
    <cellStyle name="Hipervínculo" xfId="26974" builtinId="8" hidden="1"/>
    <cellStyle name="Hipervínculo" xfId="27375" builtinId="8" hidden="1"/>
    <cellStyle name="Hipervínculo" xfId="6539" builtinId="8" hidden="1"/>
    <cellStyle name="Hipervínculo" xfId="4048" builtinId="8" hidden="1"/>
    <cellStyle name="Hipervínculo" xfId="44091" builtinId="8" hidden="1"/>
    <cellStyle name="Hipervínculo" xfId="43943" builtinId="8" hidden="1"/>
    <cellStyle name="Hipervínculo" xfId="26566" builtinId="8" hidden="1"/>
    <cellStyle name="Hipervínculo" xfId="30435" builtinId="8" hidden="1"/>
    <cellStyle name="Hipervínculo" xfId="5423" builtinId="8" hidden="1"/>
    <cellStyle name="Hipervínculo" xfId="45624" builtinId="8" hidden="1"/>
    <cellStyle name="Hipervínculo" xfId="47662" builtinId="8" hidden="1"/>
    <cellStyle name="Hipervínculo" xfId="15862" builtinId="8" hidden="1"/>
    <cellStyle name="Hipervínculo" xfId="30193" builtinId="8" hidden="1"/>
    <cellStyle name="Hipervínculo" xfId="56516" builtinId="8" hidden="1"/>
    <cellStyle name="Hipervínculo" xfId="40497" builtinId="8" hidden="1"/>
    <cellStyle name="Hipervínculo" xfId="12322" builtinId="8" hidden="1"/>
    <cellStyle name="Hipervínculo" xfId="5727" builtinId="8" hidden="1"/>
    <cellStyle name="Hipervínculo" xfId="34061" builtinId="8" hidden="1"/>
    <cellStyle name="Hipervínculo" xfId="12676" builtinId="8" hidden="1"/>
    <cellStyle name="Hipervínculo" xfId="41999" builtinId="8" hidden="1"/>
    <cellStyle name="Hipervínculo" xfId="49395" builtinId="8" hidden="1"/>
    <cellStyle name="Hipervínculo" xfId="15295" builtinId="8" hidden="1"/>
    <cellStyle name="Hipervínculo" xfId="22665" builtinId="8" hidden="1"/>
    <cellStyle name="Hipervínculo" xfId="14515" builtinId="8" hidden="1"/>
    <cellStyle name="Hipervínculo" xfId="20460" builtinId="8" hidden="1"/>
    <cellStyle name="Hipervínculo" xfId="27425" builtinId="8" hidden="1"/>
    <cellStyle name="Hipervínculo" xfId="55596" builtinId="8" hidden="1"/>
    <cellStyle name="Hipervínculo" xfId="35538" builtinId="8" hidden="1"/>
    <cellStyle name="Hipervínculo" xfId="9940" builtinId="8" hidden="1"/>
    <cellStyle name="Hipervínculo" xfId="37145" builtinId="8" hidden="1"/>
    <cellStyle name="Hipervínculo" xfId="17087" builtinId="8" hidden="1"/>
    <cellStyle name="Hipervínculo" xfId="36890" builtinId="8" hidden="1"/>
    <cellStyle name="Hipervínculo" xfId="10079" builtinId="8" hidden="1"/>
    <cellStyle name="Hipervínculo" xfId="9899" builtinId="8" hidden="1"/>
    <cellStyle name="Hipervínculo" xfId="16038" builtinId="8" hidden="1"/>
    <cellStyle name="Hipervínculo" xfId="38526" builtinId="8" hidden="1"/>
    <cellStyle name="Hipervínculo" xfId="1532" builtinId="8" hidden="1"/>
    <cellStyle name="Hipervínculo" xfId="38028" builtinId="8" hidden="1"/>
    <cellStyle name="Hipervínculo" xfId="53036" builtinId="8" hidden="1"/>
    <cellStyle name="Hipervínculo" xfId="56522" builtinId="8" hidden="1"/>
    <cellStyle name="Hipervínculo" xfId="25019" builtinId="8" hidden="1"/>
    <cellStyle name="Hipervínculo" xfId="31998" builtinId="8" hidden="1"/>
    <cellStyle name="Hipervínculo" xfId="53266" builtinId="8" hidden="1"/>
    <cellStyle name="Hipervínculo" xfId="16042" builtinId="8" hidden="1"/>
    <cellStyle name="Hipervínculo" xfId="57687" builtinId="8" hidden="1"/>
    <cellStyle name="Hipervínculo" xfId="14999" builtinId="8" hidden="1"/>
    <cellStyle name="Hipervínculo" xfId="31003" builtinId="8" hidden="1"/>
    <cellStyle name="Hipervínculo" xfId="51302" builtinId="8" hidden="1"/>
    <cellStyle name="Hipervínculo" xfId="29627" builtinId="8" hidden="1"/>
    <cellStyle name="Hipervínculo" xfId="16937" builtinId="8" hidden="1"/>
    <cellStyle name="Hipervínculo" xfId="23178" builtinId="8" hidden="1"/>
    <cellStyle name="Hipervínculo" xfId="8097" builtinId="8" hidden="1"/>
    <cellStyle name="Hipervínculo" xfId="45059" builtinId="8" hidden="1"/>
    <cellStyle name="Hipervínculo" xfId="19701" builtinId="8" hidden="1"/>
    <cellStyle name="Hipervínculo" xfId="48152" builtinId="8" hidden="1"/>
    <cellStyle name="Hipervínculo" xfId="28292" builtinId="8" hidden="1"/>
    <cellStyle name="Hipervínculo" xfId="52384" builtinId="8" hidden="1"/>
    <cellStyle name="Hipervínculo" xfId="58718" builtinId="8" hidden="1"/>
    <cellStyle name="Hipervínculo" xfId="174" builtinId="8" hidden="1"/>
    <cellStyle name="Hipervínculo" xfId="40411" builtinId="8" hidden="1"/>
    <cellStyle name="Hipervínculo" xfId="58916" builtinId="8" hidden="1"/>
    <cellStyle name="Hipervínculo" xfId="37044" builtinId="8" hidden="1"/>
    <cellStyle name="Hipervínculo" xfId="12539" builtinId="8" hidden="1"/>
    <cellStyle name="Hipervínculo" xfId="11509" builtinId="8" hidden="1"/>
    <cellStyle name="Hipervínculo" xfId="45522" builtinId="8" hidden="1"/>
    <cellStyle name="Hipervínculo" xfId="35650" builtinId="8" hidden="1"/>
    <cellStyle name="Hipervínculo" xfId="11908" builtinId="8" hidden="1"/>
    <cellStyle name="Hipervínculo" xfId="17401" builtinId="8" hidden="1"/>
    <cellStyle name="Hipervínculo" xfId="37784" builtinId="8" hidden="1"/>
    <cellStyle name="Hipervínculo" xfId="43468" builtinId="8" hidden="1"/>
    <cellStyle name="Hipervínculo" xfId="15675" builtinId="8" hidden="1"/>
    <cellStyle name="Hipervínculo" xfId="11300" builtinId="8" hidden="1"/>
    <cellStyle name="Hipervínculo" xfId="49817" builtinId="8" hidden="1"/>
    <cellStyle name="Hipervínculo" xfId="5546" builtinId="8" hidden="1"/>
    <cellStyle name="Hipervínculo" xfId="58428" builtinId="8" hidden="1"/>
    <cellStyle name="Hipervínculo" xfId="1992" builtinId="8" hidden="1"/>
    <cellStyle name="Hipervínculo" xfId="14692" builtinId="8" hidden="1"/>
    <cellStyle name="Hipervínculo" xfId="54905" builtinId="8" hidden="1"/>
    <cellStyle name="Hipervínculo" xfId="26238" builtinId="8" hidden="1"/>
    <cellStyle name="Hipervínculo" xfId="11870" builtinId="8" hidden="1"/>
    <cellStyle name="Hipervínculo" xfId="26808" builtinId="8" hidden="1"/>
    <cellStyle name="Hipervínculo" xfId="47110" builtinId="8" hidden="1"/>
    <cellStyle name="Hipervínculo" xfId="41428" builtinId="8" hidden="1"/>
    <cellStyle name="Hipervínculo" xfId="48497" builtinId="8" hidden="1"/>
    <cellStyle name="Hipervínculo" xfId="20446" builtinId="8" hidden="1"/>
    <cellStyle name="Hipervínculo" xfId="4802" builtinId="8" hidden="1"/>
    <cellStyle name="Hipervínculo" xfId="29629" builtinId="8" hidden="1"/>
    <cellStyle name="Hipervínculo" xfId="28082" builtinId="8" hidden="1"/>
    <cellStyle name="Hipervínculo" xfId="48651" builtinId="8" hidden="1"/>
    <cellStyle name="Hipervínculo" xfId="24098" builtinId="8" hidden="1"/>
    <cellStyle name="Hipervínculo" xfId="57065" builtinId="8" hidden="1"/>
    <cellStyle name="Hipervínculo" xfId="44139" builtinId="8" hidden="1"/>
    <cellStyle name="Hipervínculo" xfId="4208" builtinId="8" hidden="1"/>
    <cellStyle name="Hipervínculo" xfId="53300" builtinId="8" hidden="1"/>
    <cellStyle name="Hipervínculo" xfId="46960" builtinId="8" hidden="1"/>
    <cellStyle name="Hipervínculo" xfId="13030" builtinId="8" hidden="1"/>
    <cellStyle name="Hipervínculo" xfId="2666" builtinId="8" hidden="1"/>
    <cellStyle name="Hipervínculo" xfId="10517" builtinId="8" hidden="1"/>
    <cellStyle name="Hipervínculo" xfId="41050" builtinId="8" hidden="1"/>
    <cellStyle name="Hipervínculo" xfId="58984" builtinId="8" hidden="1"/>
    <cellStyle name="Hipervínculo" xfId="25725" builtinId="8" hidden="1"/>
    <cellStyle name="Hipervínculo" xfId="13210" builtinId="8" hidden="1"/>
    <cellStyle name="Hipervínculo" xfId="39949" builtinId="8" hidden="1"/>
    <cellStyle name="Hipervínculo" xfId="55025" builtinId="8" hidden="1"/>
    <cellStyle name="Hipervínculo" xfId="34730" builtinId="8" hidden="1"/>
    <cellStyle name="Hipervínculo" xfId="1706" builtinId="8" hidden="1"/>
    <cellStyle name="Hipervínculo" xfId="18298" builtinId="8" hidden="1"/>
    <cellStyle name="Hipervínculo" xfId="49705" builtinId="8" hidden="1"/>
    <cellStyle name="Hipervínculo" xfId="10269" builtinId="8" hidden="1"/>
    <cellStyle name="Hipervínculo" xfId="10925" builtinId="8" hidden="1"/>
    <cellStyle name="Hipervínculo" xfId="3612" builtinId="8" hidden="1"/>
    <cellStyle name="Hipervínculo" xfId="49947" builtinId="8" hidden="1"/>
    <cellStyle name="Hipervínculo" xfId="30451" builtinId="8" hidden="1"/>
    <cellStyle name="Hipervínculo" xfId="16833" builtinId="8" hidden="1"/>
    <cellStyle name="Hipervínculo" xfId="22616" builtinId="8" hidden="1"/>
    <cellStyle name="Hipervínculo" xfId="33103" builtinId="8" hidden="1"/>
    <cellStyle name="Hipervínculo" xfId="43622" builtinId="8" hidden="1"/>
    <cellStyle name="Hipervínculo" xfId="41841" builtinId="8" hidden="1"/>
    <cellStyle name="Hipervínculo" xfId="28682" builtinId="8" hidden="1"/>
    <cellStyle name="Hipervínculo" xfId="5935" builtinId="8" hidden="1"/>
    <cellStyle name="Hipervínculo" xfId="37522" builtinId="8" hidden="1"/>
    <cellStyle name="Hipervínculo" xfId="37173" builtinId="8" hidden="1"/>
    <cellStyle name="Hipervínculo" xfId="20632" builtinId="8" hidden="1"/>
    <cellStyle name="Hipervínculo" xfId="9726" builtinId="8" hidden="1"/>
    <cellStyle name="Hipervínculo" xfId="40543" builtinId="8" hidden="1"/>
    <cellStyle name="Hipervínculo" xfId="58344" builtinId="8" hidden="1"/>
    <cellStyle name="Hipervínculo" xfId="41170" builtinId="8" hidden="1"/>
    <cellStyle name="Hipervínculo" xfId="7203" builtinId="8" hidden="1"/>
    <cellStyle name="Hipervínculo" xfId="41875" builtinId="8" hidden="1"/>
    <cellStyle name="Hipervínculo" xfId="55027" builtinId="8" hidden="1"/>
    <cellStyle name="Hipervínculo" xfId="51089" builtinId="8" hidden="1"/>
    <cellStyle name="Hipervínculo" xfId="43426" builtinId="8" hidden="1"/>
    <cellStyle name="Hipervínculo" xfId="20578" builtinId="8" hidden="1"/>
    <cellStyle name="Hipervínculo" xfId="13968" builtinId="8" hidden="1"/>
    <cellStyle name="Hipervínculo" xfId="42127" builtinId="8" hidden="1"/>
    <cellStyle name="Hipervínculo" xfId="32823" builtinId="8" hidden="1"/>
    <cellStyle name="Hipervínculo" xfId="28896" builtinId="8" hidden="1"/>
    <cellStyle name="Hipervínculo" xfId="34948" builtinId="8" hidden="1"/>
    <cellStyle name="Hipervínculo" xfId="18136" builtinId="8" hidden="1"/>
    <cellStyle name="Hipervínculo" xfId="49875" builtinId="8" hidden="1"/>
    <cellStyle name="Hipervínculo" xfId="900" builtinId="8" hidden="1"/>
    <cellStyle name="Hipervínculo" xfId="20362" builtinId="8" hidden="1"/>
    <cellStyle name="Hipervínculo" xfId="53728" builtinId="8" hidden="1"/>
    <cellStyle name="Hipervínculo" xfId="22452" builtinId="8" hidden="1"/>
    <cellStyle name="Hipervínculo" xfId="11400" builtinId="8" hidden="1"/>
    <cellStyle name="Hipervínculo" xfId="36886" builtinId="8" hidden="1"/>
    <cellStyle name="Hipervínculo" xfId="50870" builtinId="8" hidden="1"/>
    <cellStyle name="Hipervínculo" xfId="21792" builtinId="8" hidden="1"/>
    <cellStyle name="Hipervínculo" xfId="11051" builtinId="8" hidden="1"/>
    <cellStyle name="Hipervínculo" xfId="28142" builtinId="8" hidden="1"/>
    <cellStyle name="Hipervínculo" xfId="48582" builtinId="8" hidden="1"/>
    <cellStyle name="Hipervínculo" xfId="6792" builtinId="8" hidden="1"/>
    <cellStyle name="Hipervínculo" xfId="5833" builtinId="8" hidden="1"/>
    <cellStyle name="Hipervínculo" xfId="28616" builtinId="8" hidden="1"/>
    <cellStyle name="Hipervínculo" xfId="57538" builtinId="8" hidden="1"/>
    <cellStyle name="Hipervínculo" xfId="44543" builtinId="8" hidden="1"/>
    <cellStyle name="Hipervínculo" xfId="40817" builtinId="8" hidden="1"/>
    <cellStyle name="Hipervínculo" xfId="11340" builtinId="8" hidden="1"/>
    <cellStyle name="Hipervínculo" xfId="46297" builtinId="8" hidden="1"/>
    <cellStyle name="Hipervínculo" xfId="22340" builtinId="8" hidden="1"/>
    <cellStyle name="Hipervínculo" xfId="21942" builtinId="8" hidden="1"/>
    <cellStyle name="Hipervínculo" xfId="55560" builtinId="8" hidden="1"/>
    <cellStyle name="Hipervínculo" xfId="37036" builtinId="8" hidden="1"/>
    <cellStyle name="Hipervínculo" xfId="15886" builtinId="8" hidden="1"/>
    <cellStyle name="Hipervínculo" xfId="29735" builtinId="8" hidden="1"/>
    <cellStyle name="Hipervínculo" xfId="58286" builtinId="8" hidden="1"/>
    <cellStyle name="Hipervínculo" xfId="23288" builtinId="8" hidden="1"/>
    <cellStyle name="Hipervínculo" xfId="36974" builtinId="8" hidden="1"/>
    <cellStyle name="Hipervínculo" xfId="35648" builtinId="8" hidden="1"/>
    <cellStyle name="Hipervínculo" xfId="24648" builtinId="8" hidden="1"/>
    <cellStyle name="Hipervínculo" xfId="4612" builtinId="8" hidden="1"/>
    <cellStyle name="Hipervínculo" xfId="55704" builtinId="8" hidden="1"/>
    <cellStyle name="Hipervínculo" xfId="52490" builtinId="8" hidden="1"/>
    <cellStyle name="Hipervínculo" xfId="3586" builtinId="8" hidden="1"/>
    <cellStyle name="Hipervínculo" xfId="8120" builtinId="8" hidden="1"/>
    <cellStyle name="Hipervínculo" xfId="32467" builtinId="8" hidden="1"/>
    <cellStyle name="Hipervínculo" xfId="24884" builtinId="8" hidden="1"/>
    <cellStyle name="Hipervínculo" xfId="12071" builtinId="8" hidden="1"/>
    <cellStyle name="Hipervínculo" xfId="7422" builtinId="8" hidden="1"/>
    <cellStyle name="Hipervínculo" xfId="32699" builtinId="8" hidden="1"/>
    <cellStyle name="Hipervínculo" xfId="3742" builtinId="8" hidden="1"/>
    <cellStyle name="Hipervínculo" xfId="35540" builtinId="8" hidden="1"/>
    <cellStyle name="Hipervínculo" xfId="15241" builtinId="8" hidden="1"/>
    <cellStyle name="Hipervínculo" xfId="32851" builtinId="8" hidden="1"/>
    <cellStyle name="Hipervínculo" xfId="37808" builtinId="8" hidden="1"/>
    <cellStyle name="Hipervínculo" xfId="43360" builtinId="8" hidden="1"/>
    <cellStyle name="Hipervínculo" xfId="8391" builtinId="8" hidden="1"/>
    <cellStyle name="Hipervínculo" xfId="47512" builtinId="8" hidden="1"/>
    <cellStyle name="Hipervínculo" xfId="43087" builtinId="8" hidden="1"/>
    <cellStyle name="Hipervínculo" xfId="34734" builtinId="8" hidden="1"/>
    <cellStyle name="Hipervínculo" xfId="35888" builtinId="8" hidden="1"/>
    <cellStyle name="Hipervínculo" xfId="852" builtinId="8" hidden="1"/>
    <cellStyle name="Hipervínculo" xfId="17299" builtinId="8" hidden="1"/>
    <cellStyle name="Hipervínculo" xfId="41054" builtinId="8" hidden="1"/>
    <cellStyle name="Hipervínculo" xfId="56052" builtinId="8" hidden="1"/>
    <cellStyle name="Hipervínculo" xfId="51963" builtinId="8" hidden="1"/>
    <cellStyle name="Hipervínculo" xfId="27931" builtinId="8" hidden="1"/>
    <cellStyle name="Hipervínculo" xfId="54542" builtinId="8" hidden="1"/>
    <cellStyle name="Hipervínculo" xfId="29673" builtinId="8" hidden="1"/>
    <cellStyle name="Hipervínculo" xfId="24094" builtinId="8" hidden="1"/>
    <cellStyle name="Hipervínculo" xfId="47981" builtinId="8" hidden="1"/>
    <cellStyle name="Hipervínculo" xfId="42142" builtinId="8" hidden="1"/>
    <cellStyle name="Hipervínculo" xfId="45161" builtinId="8" hidden="1"/>
    <cellStyle name="Hipervínculo" xfId="21133" builtinId="8" hidden="1"/>
    <cellStyle name="Hipervínculo" xfId="2447" builtinId="8" hidden="1"/>
    <cellStyle name="Hipervínculo" xfId="52794" builtinId="8" hidden="1"/>
    <cellStyle name="Hipervínculo" xfId="30899" builtinId="8" hidden="1"/>
    <cellStyle name="Hipervínculo" xfId="54909" builtinId="8" hidden="1"/>
    <cellStyle name="Hipervínculo" xfId="42455" builtinId="8" hidden="1"/>
    <cellStyle name="Hipervínculo" xfId="38360" builtinId="8" hidden="1"/>
    <cellStyle name="Hipervínculo" xfId="14331" builtinId="8" hidden="1"/>
    <cellStyle name="Hipervínculo" xfId="9577" builtinId="8" hidden="1"/>
    <cellStyle name="Hipervínculo" xfId="54118" builtinId="8" hidden="1"/>
    <cellStyle name="Hipervínculo" xfId="52522" builtinId="8" hidden="1"/>
    <cellStyle name="Hipervínculo" xfId="5033" builtinId="8" hidden="1"/>
    <cellStyle name="Hipervínculo" xfId="54632" builtinId="8" hidden="1"/>
    <cellStyle name="Hipervínculo" xfId="14907" builtinId="8" hidden="1"/>
    <cellStyle name="Hipervínculo" xfId="7535" builtinId="8" hidden="1"/>
    <cellStyle name="Hipervínculo" xfId="16379" builtinId="8" hidden="1"/>
    <cellStyle name="Hipervínculo" xfId="18438" builtinId="8" hidden="1"/>
    <cellStyle name="Hipervínculo" xfId="17851" builtinId="8" hidden="1"/>
    <cellStyle name="Hipervínculo" xfId="52380" builtinId="8" hidden="1"/>
    <cellStyle name="Hipervínculo" xfId="44040" builtinId="8" hidden="1"/>
    <cellStyle name="Hipervínculo" xfId="36298" builtinId="8" hidden="1"/>
    <cellStyle name="Hipervínculo" xfId="57644" builtinId="8" hidden="1"/>
    <cellStyle name="Hipervínculo" xfId="23174" builtinId="8" hidden="1"/>
    <cellStyle name="Hipervínculo" xfId="25364" builtinId="8" hidden="1"/>
    <cellStyle name="Hipervínculo" xfId="51298" builtinId="8" hidden="1"/>
    <cellStyle name="Hipervínculo" xfId="18190" builtinId="8" hidden="1"/>
    <cellStyle name="Hipervínculo" xfId="26848" builtinId="8" hidden="1"/>
    <cellStyle name="Hipervínculo" xfId="17963" builtinId="8" hidden="1"/>
    <cellStyle name="Hipervínculo" xfId="8807" builtinId="8" hidden="1"/>
    <cellStyle name="Hipervínculo" xfId="29976" builtinId="8" hidden="1"/>
    <cellStyle name="Hipervínculo" xfId="32294" builtinId="8" hidden="1"/>
    <cellStyle name="Hipervínculo" xfId="57618" builtinId="8" hidden="1"/>
    <cellStyle name="Hipervínculo" xfId="8241" builtinId="8" hidden="1"/>
    <cellStyle name="Hipervínculo" xfId="26662" builtinId="8" hidden="1"/>
    <cellStyle name="Hipervínculo" xfId="11161" builtinId="8" hidden="1"/>
    <cellStyle name="Hipervínculo" xfId="12431" builtinId="8" hidden="1"/>
    <cellStyle name="Hipervínculo" xfId="21532" builtinId="8" hidden="1"/>
    <cellStyle name="Hipervínculo" xfId="53392" builtinId="8" hidden="1"/>
    <cellStyle name="Hipervínculo" xfId="16911" builtinId="8" hidden="1"/>
    <cellStyle name="Hipervínculo" xfId="30704" builtinId="8" hidden="1"/>
    <cellStyle name="Hipervínculo" xfId="31533" builtinId="8" hidden="1"/>
    <cellStyle name="Hipervínculo" xfId="29370" builtinId="8" hidden="1"/>
    <cellStyle name="Hipervínculo" xfId="14278" builtinId="8" hidden="1"/>
    <cellStyle name="Hipervínculo" xfId="51883" builtinId="8" hidden="1"/>
    <cellStyle name="Hipervínculo" xfId="50933" builtinId="8" hidden="1"/>
    <cellStyle name="Hipervínculo" xfId="46400" builtinId="8" hidden="1"/>
    <cellStyle name="Hipervínculo" xfId="24666" builtinId="8" hidden="1"/>
    <cellStyle name="Hipervínculo" xfId="15029" builtinId="8" hidden="1"/>
    <cellStyle name="Hipervínculo" xfId="3418" builtinId="8" hidden="1"/>
    <cellStyle name="Hipervínculo" xfId="26286" builtinId="8" hidden="1"/>
    <cellStyle name="Hipervínculo" xfId="48065" builtinId="8" hidden="1"/>
    <cellStyle name="Hipervínculo" xfId="53078" builtinId="8" hidden="1"/>
    <cellStyle name="Hipervínculo" xfId="39472" builtinId="8" hidden="1"/>
    <cellStyle name="Hipervínculo" xfId="13816" builtinId="8" hidden="1"/>
    <cellStyle name="Hipervínculo" xfId="6467" builtinId="8" hidden="1"/>
    <cellStyle name="Hipervínculo" xfId="3285" builtinId="8" hidden="1"/>
    <cellStyle name="Hipervínculo" xfId="33217" builtinId="8" hidden="1"/>
    <cellStyle name="Hipervínculo" xfId="54957" builtinId="8" hidden="1"/>
    <cellStyle name="Hipervínculo" xfId="57492" builtinId="8" hidden="1"/>
    <cellStyle name="Hipervínculo" xfId="32544" builtinId="8" hidden="1"/>
    <cellStyle name="Hipervínculo" xfId="10813" builtinId="8" hidden="1"/>
    <cellStyle name="Hipervínculo" xfId="13701" builtinId="8" hidden="1"/>
    <cellStyle name="Hipervínculo" xfId="18208" builtinId="8" hidden="1"/>
    <cellStyle name="Hipervínculo" xfId="40143" builtinId="8" hidden="1"/>
    <cellStyle name="Hipervínculo" xfId="55137" builtinId="8" hidden="1"/>
    <cellStyle name="Hipervínculo" xfId="51051" builtinId="8" hidden="1"/>
    <cellStyle name="Hipervínculo" xfId="25612" builtinId="8" hidden="1"/>
    <cellStyle name="Hipervínculo" xfId="18064" builtinId="8" hidden="1"/>
    <cellStyle name="Hipervínculo" xfId="33783" builtinId="8" hidden="1"/>
    <cellStyle name="Hipervínculo" xfId="36884" builtinId="8" hidden="1"/>
    <cellStyle name="Hipervínculo" xfId="2702" builtinId="8" hidden="1"/>
    <cellStyle name="Hipervínculo" xfId="26788" builtinId="8" hidden="1"/>
    <cellStyle name="Hipervínculo" xfId="52614" builtinId="8" hidden="1"/>
    <cellStyle name="Hipervínculo" xfId="18689" builtinId="8" hidden="1"/>
    <cellStyle name="Hipervínculo" xfId="2958" builtinId="8" hidden="1"/>
    <cellStyle name="Hipervínculo" xfId="24724" builtinId="8" hidden="1"/>
    <cellStyle name="Hipervínculo" xfId="31810" builtinId="8" hidden="1"/>
    <cellStyle name="Hipervínculo" xfId="53998" builtinId="8" hidden="1"/>
    <cellStyle name="Hipervínculo" xfId="41543" builtinId="8" hidden="1"/>
    <cellStyle name="Hipervínculo" xfId="37448" builtinId="8" hidden="1"/>
    <cellStyle name="Hipervínculo" xfId="16889" builtinId="8" hidden="1"/>
    <cellStyle name="Hipervínculo" xfId="10491" builtinId="8" hidden="1"/>
    <cellStyle name="Hipervínculo" xfId="33747" builtinId="8" hidden="1"/>
    <cellStyle name="Hipervínculo" xfId="38606" builtinId="8" hidden="1"/>
    <cellStyle name="Hipervínculo" xfId="35182" builtinId="8" hidden="1"/>
    <cellStyle name="Hipervínculo" xfId="19312" builtinId="8" hidden="1"/>
    <cellStyle name="Hipervínculo" xfId="30649" builtinId="8" hidden="1"/>
    <cellStyle name="Hipervínculo" xfId="4830" builtinId="8" hidden="1"/>
    <cellStyle name="Hipervínculo" xfId="30635" builtinId="8" hidden="1"/>
    <cellStyle name="Hipervínculo" xfId="59184" builtinId="8" hidden="1"/>
    <cellStyle name="Hipervínculo" xfId="45411" builtinId="8" hidden="1"/>
    <cellStyle name="Hipervínculo" xfId="51971" builtinId="8" hidden="1"/>
    <cellStyle name="Hipervínculo" xfId="27939" builtinId="8" hidden="1"/>
    <cellStyle name="Hipervínculo" xfId="49022" builtinId="8" hidden="1"/>
    <cellStyle name="Hipervínculo" xfId="97" builtinId="8" hidden="1"/>
    <cellStyle name="Hipervínculo" xfId="10781" builtinId="8" hidden="1"/>
    <cellStyle name="Hipervínculo" xfId="54881" builtinId="8" hidden="1"/>
    <cellStyle name="Hipervínculo" xfId="7380" builtinId="8" hidden="1"/>
    <cellStyle name="Hipervínculo" xfId="49515" builtinId="8" hidden="1"/>
    <cellStyle name="Hipervínculo" xfId="47780" builtinId="8" hidden="1"/>
    <cellStyle name="Hipervínculo" xfId="23821" builtinId="8" hidden="1"/>
    <cellStyle name="Hipervínculo" xfId="7943" builtinId="8" hidden="1"/>
    <cellStyle name="Hipervínculo" xfId="3836" builtinId="8" hidden="1"/>
    <cellStyle name="Hipervínculo" xfId="34982" builtinId="8" hidden="1"/>
    <cellStyle name="Hipervínculo" xfId="7378" builtinId="8" hidden="1"/>
    <cellStyle name="Hipervínculo" xfId="38368" builtinId="8" hidden="1"/>
    <cellStyle name="Hipervínculo" xfId="2560" builtinId="8" hidden="1"/>
    <cellStyle name="Hipervínculo" xfId="10249" builtinId="8" hidden="1"/>
    <cellStyle name="Hipervínculo" xfId="6921" builtinId="8" hidden="1"/>
    <cellStyle name="Hipervínculo" xfId="37686" builtinId="8" hidden="1"/>
    <cellStyle name="Hipervínculo" xfId="42001" builtinId="8" hidden="1"/>
    <cellStyle name="Hipervínculo" xfId="54240" builtinId="8" hidden="1"/>
    <cellStyle name="Hipervínculo" xfId="31571" builtinId="8" hidden="1"/>
    <cellStyle name="Hipervínculo" xfId="6215" builtinId="8" hidden="1"/>
    <cellStyle name="Hipervínculo" xfId="56288" builtinId="8" hidden="1"/>
    <cellStyle name="Hipervínculo" xfId="49325" builtinId="8" hidden="1"/>
    <cellStyle name="Hipervínculo" xfId="44317" builtinId="8" hidden="1"/>
    <cellStyle name="Hipervínculo" xfId="48580" builtinId="8" hidden="1"/>
    <cellStyle name="Hipervínculo" xfId="47310" builtinId="8" hidden="1"/>
    <cellStyle name="Hipervínculo" xfId="24768" builtinId="8" hidden="1"/>
    <cellStyle name="Hipervínculo" xfId="10743" builtinId="8" hidden="1"/>
    <cellStyle name="Hipervínculo" xfId="3874" builtinId="8" hidden="1"/>
    <cellStyle name="Hipervínculo" xfId="25372" builtinId="8" hidden="1"/>
    <cellStyle name="Hipervínculo" xfId="20538" builtinId="8" hidden="1"/>
    <cellStyle name="Hipervínculo" xfId="51641" builtinId="8" hidden="1"/>
    <cellStyle name="Hipervínculo" xfId="40385" builtinId="8" hidden="1"/>
    <cellStyle name="Hipervínculo" xfId="17971" builtinId="8" hidden="1"/>
    <cellStyle name="Hipervínculo" xfId="2914" builtinId="8" hidden="1"/>
    <cellStyle name="Hipervínculo" xfId="10573" builtinId="8" hidden="1"/>
    <cellStyle name="Hipervínculo" xfId="32303" builtinId="8" hidden="1"/>
    <cellStyle name="Hipervínculo" xfId="3006" builtinId="8" hidden="1"/>
    <cellStyle name="Hipervínculo" xfId="1852" builtinId="8" hidden="1"/>
    <cellStyle name="Hipervínculo" xfId="33457" builtinId="8" hidden="1"/>
    <cellStyle name="Hipervínculo" xfId="11169" builtinId="8" hidden="1"/>
    <cellStyle name="Hipervínculo" xfId="3218" builtinId="8" hidden="1"/>
    <cellStyle name="Hipervínculo" xfId="17501" builtinId="8" hidden="1"/>
    <cellStyle name="Hipervínculo" xfId="34112" builtinId="8" hidden="1"/>
    <cellStyle name="Hipervínculo" xfId="50872" builtinId="8" hidden="1"/>
    <cellStyle name="Hipervínculo" xfId="55678" builtinId="8" hidden="1"/>
    <cellStyle name="Hipervínculo" xfId="26265" builtinId="8" hidden="1"/>
    <cellStyle name="Hipervínculo" xfId="19721" builtinId="8" hidden="1"/>
    <cellStyle name="Hipervínculo" xfId="9975" builtinId="8" hidden="1"/>
    <cellStyle name="Hipervínculo" xfId="57656" builtinId="8" hidden="1"/>
    <cellStyle name="Hipervínculo" xfId="4116" builtinId="8" hidden="1"/>
    <cellStyle name="Hipervínculo" xfId="23536" builtinId="8" hidden="1"/>
    <cellStyle name="Hipervínculo" xfId="50382" builtinId="8" hidden="1"/>
    <cellStyle name="Hipervínculo" xfId="3710" builtinId="8" hidden="1"/>
    <cellStyle name="Hipervínculo" xfId="4487" builtinId="8" hidden="1"/>
    <cellStyle name="Hipervínculo" xfId="46818" builtinId="8" hidden="1"/>
    <cellStyle name="Hipervínculo" xfId="32307" builtinId="8" hidden="1"/>
    <cellStyle name="Hipervínculo" xfId="52520" builtinId="8" hidden="1"/>
    <cellStyle name="Hipervínculo" xfId="553" builtinId="8" hidden="1"/>
    <cellStyle name="Hipervínculo" xfId="40471" builtinId="8" hidden="1"/>
    <cellStyle name="Hipervínculo" xfId="46755" builtinId="8" hidden="1"/>
    <cellStyle name="Hipervínculo" xfId="26468" builtinId="8" hidden="1"/>
    <cellStyle name="Hipervínculo" xfId="35604" builtinId="8" hidden="1"/>
    <cellStyle name="Hipervínculo" xfId="9014" builtinId="8" hidden="1"/>
    <cellStyle name="Hipervínculo" xfId="41266" builtinId="8" hidden="1"/>
    <cellStyle name="Hipervínculo" xfId="3970" builtinId="8" hidden="1"/>
    <cellStyle name="Hipervínculo" xfId="25350" builtinId="8" hidden="1"/>
    <cellStyle name="Hipervínculo" xfId="45877" builtinId="8" hidden="1"/>
    <cellStyle name="Hipervínculo" xfId="23660" builtinId="8" hidden="1"/>
    <cellStyle name="Hipervínculo" xfId="6930" builtinId="8" hidden="1"/>
    <cellStyle name="Hipervínculo" xfId="42517" builtinId="8" hidden="1"/>
    <cellStyle name="Hipervínculo" xfId="26268" builtinId="8" hidden="1"/>
    <cellStyle name="Hipervínculo" xfId="45365" builtinId="8" hidden="1"/>
    <cellStyle name="Hipervínculo" xfId="20866" builtinId="8" hidden="1"/>
    <cellStyle name="Hipervínculo" xfId="46287" builtinId="8" hidden="1"/>
    <cellStyle name="Hipervínculo" xfId="15107" builtinId="8" hidden="1"/>
    <cellStyle name="Hipervínculo" xfId="57689" builtinId="8" hidden="1"/>
    <cellStyle name="Hipervínculo" xfId="30123" builtinId="8" hidden="1"/>
    <cellStyle name="Hipervínculo" xfId="20227" builtinId="8" hidden="1"/>
    <cellStyle name="Hipervínculo" xfId="18352" builtinId="8" hidden="1"/>
    <cellStyle name="Hipervínculo" xfId="3329" builtinId="8" hidden="1"/>
    <cellStyle name="Hipervínculo" xfId="10955" builtinId="8" hidden="1"/>
    <cellStyle name="Hipervínculo" xfId="57305" builtinId="8" hidden="1"/>
    <cellStyle name="Hipervínculo" xfId="20213" builtinId="8" hidden="1"/>
    <cellStyle name="Hipervínculo" xfId="17193" builtinId="8" hidden="1"/>
    <cellStyle name="Hipervínculo" xfId="54388" builtinId="8" hidden="1"/>
    <cellStyle name="Hipervínculo" xfId="46327" builtinId="8" hidden="1"/>
    <cellStyle name="Hipervínculo" xfId="9337" builtinId="8" hidden="1"/>
    <cellStyle name="Hipervínculo" xfId="14573" builtinId="8" hidden="1"/>
    <cellStyle name="Hipervínculo" xfId="38598" builtinId="8" hidden="1"/>
    <cellStyle name="Hipervínculo" xfId="13176" builtinId="8" hidden="1"/>
    <cellStyle name="Hipervínculo" xfId="54685" builtinId="8" hidden="1"/>
    <cellStyle name="Hipervínculo" xfId="30657" builtinId="8" hidden="1"/>
    <cellStyle name="Hipervínculo" xfId="23314" builtinId="8" hidden="1"/>
    <cellStyle name="Hipervínculo" xfId="2379" builtinId="8" hidden="1"/>
    <cellStyle name="Hipervínculo" xfId="21372" builtinId="8" hidden="1"/>
    <cellStyle name="Hipervínculo" xfId="45403" builtinId="8" hidden="1"/>
    <cellStyle name="Hipervínculo" xfId="14760" builtinId="8" hidden="1"/>
    <cellStyle name="Hipervínculo" xfId="49461" builtinId="8" hidden="1"/>
    <cellStyle name="Hipervínculo" xfId="3342" builtinId="8" hidden="1"/>
    <cellStyle name="Hipervínculo" xfId="52504" builtinId="8" hidden="1"/>
    <cellStyle name="Hipervínculo" xfId="9002" builtinId="8" hidden="1"/>
    <cellStyle name="Hipervínculo" xfId="28172" builtinId="8" hidden="1"/>
    <cellStyle name="Hipervínculo" xfId="52201" builtinId="8" hidden="1"/>
    <cellStyle name="Hipervínculo" xfId="56290" builtinId="8" hidden="1"/>
    <cellStyle name="Hipervínculo" xfId="41084" builtinId="8" hidden="1"/>
    <cellStyle name="Hipervínculo" xfId="17058" builtinId="8" hidden="1"/>
    <cellStyle name="Hipervínculo" xfId="12356" builtinId="8" hidden="1"/>
    <cellStyle name="Hipervínculo" xfId="9660" builtinId="8" hidden="1"/>
    <cellStyle name="Hipervínculo" xfId="34974" builtinId="8" hidden="1"/>
    <cellStyle name="Hipervínculo" xfId="58070" builtinId="8" hidden="1"/>
    <cellStyle name="Hipervínculo" xfId="56098" builtinId="8" hidden="1"/>
    <cellStyle name="Hipervínculo" xfId="16367" builtinId="8" hidden="1"/>
    <cellStyle name="Hipervínculo" xfId="8013" builtinId="8" hidden="1"/>
    <cellStyle name="Hipervínculo" xfId="48841" builtinId="8" hidden="1"/>
    <cellStyle name="Hipervínculo" xfId="57820" builtinId="8" hidden="1"/>
    <cellStyle name="Hipervínculo" xfId="49389" builtinId="8" hidden="1"/>
    <cellStyle name="Hipervínculo" xfId="21224" builtinId="8" hidden="1"/>
    <cellStyle name="Hipervínculo" xfId="49171" builtinId="8" hidden="1"/>
    <cellStyle name="Hipervínculo" xfId="27435" builtinId="8" hidden="1"/>
    <cellStyle name="Hipervínculo" xfId="2841" builtinId="8" hidden="1"/>
    <cellStyle name="Hipervínculo" xfId="19177" builtinId="8" hidden="1"/>
    <cellStyle name="Hipervínculo" xfId="23514" builtinId="8" hidden="1"/>
    <cellStyle name="Hipervínculo" xfId="48572" builtinId="8" hidden="1"/>
    <cellStyle name="Hipervínculo" xfId="47302" builtinId="8" hidden="1"/>
    <cellStyle name="Hipervínculo" xfId="59315" builtinId="8" hidden="1"/>
    <cellStyle name="Hipervínculo" xfId="1574" builtinId="8" hidden="1"/>
    <cellStyle name="Hipervínculo" xfId="34790" builtinId="8" hidden="1"/>
    <cellStyle name="Hipervínculo" xfId="10140" builtinId="8" hidden="1"/>
    <cellStyle name="Hipervínculo" xfId="4321" builtinId="8" hidden="1"/>
    <cellStyle name="Hipervínculo" xfId="20699" builtinId="8" hidden="1"/>
    <cellStyle name="Hipervínculo" xfId="40377" builtinId="8" hidden="1"/>
    <cellStyle name="Hipervínculo" xfId="18615" builtinId="8" hidden="1"/>
    <cellStyle name="Hipervínculo" xfId="50621" builtinId="8" hidden="1"/>
    <cellStyle name="Hipervínculo" xfId="10223" builtinId="8" hidden="1"/>
    <cellStyle name="Hipervínculo" xfId="27427" builtinId="8" hidden="1"/>
    <cellStyle name="Hipervínculo" xfId="34522" builtinId="8" hidden="1"/>
    <cellStyle name="Hipervínculo" xfId="55176" builtinId="8" hidden="1"/>
    <cellStyle name="Hipervínculo" xfId="33449" builtinId="8" hidden="1"/>
    <cellStyle name="Hipervínculo" xfId="28384" builtinId="8" hidden="1"/>
    <cellStyle name="Hipervínculo" xfId="6656" builtinId="8" hidden="1"/>
    <cellStyle name="Hipervínculo" xfId="17509" builtinId="8" hidden="1"/>
    <cellStyle name="Hipervínculo" xfId="38142" builtinId="8" hidden="1"/>
    <cellStyle name="Hipervínculo" xfId="30002" builtinId="8" hidden="1"/>
    <cellStyle name="Hipervínculo" xfId="47256" builtinId="8" hidden="1"/>
    <cellStyle name="Hipervínculo" xfId="26518" builtinId="8" hidden="1"/>
    <cellStyle name="Hipervínculo" xfId="21460" builtinId="8" hidden="1"/>
    <cellStyle name="Hipervínculo" xfId="910" builtinId="8" hidden="1"/>
    <cellStyle name="Hipervínculo" xfId="24432" builtinId="8" hidden="1"/>
    <cellStyle name="Hipervínculo" xfId="18182" builtinId="8" hidden="1"/>
    <cellStyle name="Hipervínculo" xfId="30819" builtinId="8" hidden="1"/>
    <cellStyle name="Hipervínculo" xfId="46850" builtinId="8" hidden="1"/>
    <cellStyle name="Hipervínculo" xfId="19593" builtinId="8" hidden="1"/>
    <cellStyle name="Hipervínculo" xfId="14531" builtinId="8" hidden="1"/>
    <cellStyle name="Hipervínculo" xfId="8687" builtinId="8" hidden="1"/>
    <cellStyle name="Hipervínculo" xfId="55053" builtinId="8" hidden="1"/>
    <cellStyle name="Hipervínculo" xfId="54436" builtinId="8" hidden="1"/>
    <cellStyle name="Hipervínculo" xfId="58986" builtinId="8" hidden="1"/>
    <cellStyle name="Hipervínculo" xfId="52751" builtinId="8" hidden="1"/>
    <cellStyle name="Hipervínculo" xfId="55218" builtinId="8" hidden="1"/>
    <cellStyle name="Hipervínculo" xfId="7603" builtinId="8" hidden="1"/>
    <cellStyle name="Hipervínculo" xfId="15485" builtinId="8" hidden="1"/>
    <cellStyle name="Hipervínculo" xfId="38288" builtinId="8" hidden="1"/>
    <cellStyle name="Hipervínculo" xfId="43350" builtinId="8" hidden="1"/>
    <cellStyle name="Hipervínculo" xfId="53774" builtinId="8" hidden="1"/>
    <cellStyle name="Hipervínculo" xfId="27517" builtinId="8" hidden="1"/>
    <cellStyle name="Hipervínculo" xfId="24564" builtinId="8" hidden="1"/>
    <cellStyle name="Hipervínculo" xfId="1926" builtinId="8" hidden="1"/>
    <cellStyle name="Hipervínculo" xfId="53528" builtinId="8" hidden="1"/>
    <cellStyle name="Hipervínculo" xfId="45221" builtinId="8" hidden="1"/>
    <cellStyle name="Hipervínculo" xfId="8547" builtinId="8" hidden="1"/>
    <cellStyle name="Hipervínculo" xfId="46972" builtinId="8" hidden="1"/>
    <cellStyle name="Hipervínculo" xfId="20598" builtinId="8" hidden="1"/>
    <cellStyle name="Hipervínculo" xfId="8153" builtinId="8" hidden="1"/>
    <cellStyle name="Hipervínculo" xfId="16534" builtinId="8" hidden="1"/>
    <cellStyle name="Hipervínculo" xfId="29084" builtinId="8" hidden="1"/>
    <cellStyle name="Hipervínculo" xfId="52149" builtinId="8" hidden="1"/>
    <cellStyle name="Hipervínculo" xfId="57201" builtinId="8" hidden="1"/>
    <cellStyle name="Hipervínculo" xfId="40175" builtinId="8" hidden="1"/>
    <cellStyle name="Hipervínculo" xfId="16144" builtinId="8" hidden="1"/>
    <cellStyle name="Hipervínculo" xfId="1164" builtinId="8" hidden="1"/>
    <cellStyle name="Hipervínculo" xfId="58788" builtinId="8" hidden="1"/>
    <cellStyle name="Hipervínculo" xfId="35884" builtinId="8" hidden="1"/>
    <cellStyle name="Hipervínculo" xfId="11616" builtinId="8" hidden="1"/>
    <cellStyle name="Hipervínculo" xfId="56554" builtinId="8" hidden="1"/>
    <cellStyle name="Hipervínculo" xfId="58970" builtinId="8" hidden="1"/>
    <cellStyle name="Hipervínculo" xfId="12182" builtinId="8" hidden="1"/>
    <cellStyle name="Hipervínculo" xfId="54723" builtinId="8" hidden="1"/>
    <cellStyle name="Hipervínculo" xfId="42749" builtinId="8" hidden="1"/>
    <cellStyle name="Hipervínculo" xfId="57027" builtinId="8" hidden="1"/>
    <cellStyle name="Hipervínculo" xfId="49643" builtinId="8" hidden="1"/>
    <cellStyle name="Hipervínculo" xfId="36451" builtinId="8" hidden="1"/>
    <cellStyle name="Hipervínculo" xfId="49625" builtinId="8" hidden="1"/>
    <cellStyle name="Hipervínculo" xfId="24266" builtinId="8" hidden="1"/>
    <cellStyle name="Hipervínculo" xfId="3538" builtinId="8" hidden="1"/>
    <cellStyle name="Hipervínculo" xfId="25454" builtinId="8" hidden="1"/>
    <cellStyle name="Hipervínculo" xfId="49485" builtinId="8" hidden="1"/>
    <cellStyle name="Hipervínculo" xfId="57482" builtinId="8" hidden="1"/>
    <cellStyle name="Hipervínculo" xfId="57630" builtinId="8" hidden="1"/>
    <cellStyle name="Hipervínculo" xfId="19775" builtinId="8" hidden="1"/>
    <cellStyle name="Hipervínculo" xfId="21898" builtinId="8" hidden="1"/>
    <cellStyle name="Hipervínculo" xfId="4371" builtinId="8" hidden="1"/>
    <cellStyle name="Hipervínculo" xfId="44279" builtinId="8" hidden="1"/>
    <cellStyle name="Hipervínculo" xfId="24560" builtinId="8" hidden="1"/>
    <cellStyle name="Hipervínculo" xfId="23566" builtinId="8" hidden="1"/>
    <cellStyle name="Hipervínculo" xfId="36228" builtinId="8" hidden="1"/>
    <cellStyle name="Hipervínculo" xfId="12972" builtinId="8" hidden="1"/>
    <cellStyle name="Hipervínculo" xfId="9668" builtinId="8" hidden="1"/>
    <cellStyle name="Hipervínculo" xfId="14726" builtinId="8" hidden="1"/>
    <cellStyle name="Hipervínculo" xfId="39056" builtinId="8" hidden="1"/>
    <cellStyle name="Hipervínculo" xfId="56090" builtinId="8" hidden="1"/>
    <cellStyle name="Hipervínculo" xfId="23200" builtinId="8" hidden="1"/>
    <cellStyle name="Hipervínculo" xfId="29296" builtinId="8" hidden="1"/>
    <cellStyle name="Hipervínculo" xfId="6175" builtinId="8" hidden="1"/>
    <cellStyle name="Hipervínculo" xfId="16491" builtinId="8" hidden="1"/>
    <cellStyle name="Hipervínculo" xfId="21654" builtinId="8" hidden="1"/>
    <cellStyle name="Hipervínculo" xfId="45855" builtinId="8" hidden="1"/>
    <cellStyle name="Hipervínculo" xfId="49163" builtinId="8" hidden="1"/>
    <cellStyle name="Hipervínculo" xfId="9032" builtinId="8" hidden="1"/>
    <cellStyle name="Hipervínculo" xfId="51041" builtinId="8" hidden="1"/>
    <cellStyle name="Hipervínculo" xfId="57496" builtinId="8" hidden="1"/>
    <cellStyle name="Hipervínculo" xfId="23522" builtinId="8" hidden="1"/>
    <cellStyle name="Hipervínculo" xfId="28582" builtinId="8" hidden="1"/>
    <cellStyle name="Hipervínculo" xfId="50348" builtinId="8" hidden="1"/>
    <cellStyle name="Hipervínculo" xfId="56156" builtinId="8" hidden="1"/>
    <cellStyle name="Hipervínculo" xfId="49189" builtinId="8" hidden="1"/>
    <cellStyle name="Hipervínculo" xfId="5554" builtinId="8" hidden="1"/>
    <cellStyle name="Hipervínculo" xfId="8719" builtinId="8" hidden="1"/>
    <cellStyle name="Hipervínculo" xfId="51045" builtinId="8" hidden="1"/>
    <cellStyle name="Hipervínculo" xfId="35512" builtinId="8" hidden="1"/>
    <cellStyle name="Hipervínculo" xfId="59439" builtinId="8" hidden="1"/>
    <cellStyle name="Hipervínculo" xfId="35307" builtinId="8" hidden="1"/>
    <cellStyle name="Hipervínculo" xfId="28403" builtinId="8" hidden="1"/>
    <cellStyle name="Hipervínculo" xfId="8517" builtinId="8" hidden="1"/>
    <cellStyle name="Hipervínculo" xfId="42535" builtinId="8" hidden="1"/>
    <cellStyle name="Hipervínculo" xfId="37376" builtinId="8" hidden="1"/>
    <cellStyle name="Hipervínculo" xfId="24138" builtinId="8" hidden="1"/>
    <cellStyle name="Hipervínculo" xfId="42943" builtinId="8" hidden="1"/>
    <cellStyle name="Hipervínculo" xfId="49617" builtinId="8" hidden="1"/>
    <cellStyle name="Hipervínculo" xfId="38978" builtinId="8" hidden="1"/>
    <cellStyle name="Hipervínculo" xfId="1470" builtinId="8" hidden="1"/>
    <cellStyle name="Hipervínculo" xfId="7904" builtinId="8" hidden="1"/>
    <cellStyle name="Hipervínculo" xfId="3352" builtinId="8" hidden="1"/>
    <cellStyle name="Hipervínculo" xfId="49367" builtinId="8" hidden="1"/>
    <cellStyle name="Hipervínculo" xfId="46060" builtinId="8" hidden="1"/>
    <cellStyle name="Hipervínculo" xfId="21452" builtinId="8" hidden="1"/>
    <cellStyle name="Hipervínculo" xfId="14933" builtinId="8" hidden="1"/>
    <cellStyle name="Hipervínculo" xfId="18460" builtinId="8" hidden="1"/>
    <cellStyle name="Hipervínculo" xfId="20299" builtinId="8" hidden="1"/>
    <cellStyle name="Hipervínculo" xfId="54644" builtinId="8" hidden="1"/>
    <cellStyle name="Hipervínculo" xfId="39371" builtinId="8" hidden="1"/>
    <cellStyle name="Hipervínculo" xfId="38240" builtinId="8" hidden="1"/>
    <cellStyle name="Hipervínculo" xfId="14514" builtinId="8" hidden="1"/>
    <cellStyle name="Hipervínculo" xfId="49993" builtinId="8" hidden="1"/>
    <cellStyle name="Hipervínculo" xfId="50364" builtinId="8" hidden="1"/>
    <cellStyle name="Hipervínculo" xfId="12429" builtinId="8" hidden="1"/>
    <cellStyle name="Hipervínculo" xfId="58982" builtinId="8" hidden="1"/>
    <cellStyle name="Hipervínculo" xfId="35812" builtinId="8" hidden="1"/>
    <cellStyle name="Hipervínculo" xfId="32461" builtinId="8" hidden="1"/>
    <cellStyle name="Hipervínculo" xfId="7597" builtinId="8" hidden="1"/>
    <cellStyle name="Hipervínculo" xfId="11814" builtinId="8" hidden="1"/>
    <cellStyle name="Hipervínculo" xfId="19571" builtinId="8" hidden="1"/>
    <cellStyle name="Hipervínculo" xfId="43358" builtinId="8" hidden="1"/>
    <cellStyle name="Hipervínculo" xfId="18406" builtinId="8" hidden="1"/>
    <cellStyle name="Hipervínculo" xfId="36230" builtinId="8" hidden="1"/>
    <cellStyle name="Hipervínculo" xfId="21462" builtinId="8" hidden="1"/>
    <cellStyle name="Hipervínculo" xfId="1930" builtinId="8" hidden="1"/>
    <cellStyle name="Hipervínculo" xfId="38490" builtinId="8" hidden="1"/>
    <cellStyle name="Hipervínculo" xfId="26368" builtinId="8" hidden="1"/>
    <cellStyle name="Hipervínculo" xfId="50284" builtinId="8" hidden="1"/>
    <cellStyle name="Hipervínculo" xfId="2237" builtinId="8" hidden="1"/>
    <cellStyle name="Hipervínculo" xfId="44973" builtinId="8" hidden="1"/>
    <cellStyle name="Hipervínculo" xfId="2545" builtinId="8" hidden="1"/>
    <cellStyle name="Hipervínculo" xfId="5049" builtinId="8" hidden="1"/>
    <cellStyle name="Hipervínculo" xfId="28340" builtinId="8" hidden="1"/>
    <cellStyle name="Hipervínculo" xfId="33171" builtinId="8" hidden="1"/>
    <cellStyle name="Hipervínculo" xfId="57193" builtinId="8" hidden="1"/>
    <cellStyle name="Hipervínculo" xfId="40183" builtinId="8" hidden="1"/>
    <cellStyle name="Hipervínculo" xfId="36090" builtinId="8" hidden="1"/>
    <cellStyle name="Hipervínculo" xfId="4967" builtinId="8" hidden="1"/>
    <cellStyle name="Hipervínculo" xfId="48576" builtinId="8" hidden="1"/>
    <cellStyle name="Hipervínculo" xfId="36296" builtinId="8" hidden="1"/>
    <cellStyle name="Hipervínculo" xfId="39969" builtinId="8" hidden="1"/>
    <cellStyle name="Hipervínculo" xfId="57001" builtinId="8" hidden="1"/>
    <cellStyle name="Hipervínculo" xfId="33383" builtinId="8" hidden="1"/>
    <cellStyle name="Hipervínculo" xfId="29286" builtinId="8" hidden="1"/>
    <cellStyle name="Hipervínculo" xfId="5263" builtinId="8" hidden="1"/>
    <cellStyle name="Hipervínculo" xfId="44231" builtinId="8" hidden="1"/>
    <cellStyle name="Hipervínculo" xfId="10265" builtinId="8" hidden="1"/>
    <cellStyle name="Hipervínculo" xfId="28742" builtinId="8" hidden="1"/>
    <cellStyle name="Hipervínculo" xfId="50073" builtinId="8" hidden="1"/>
    <cellStyle name="Hipervínculo" xfId="11997" builtinId="8" hidden="1"/>
    <cellStyle name="Hipervínculo" xfId="22490" builtinId="8" hidden="1"/>
    <cellStyle name="Hipervínculo" xfId="7485" builtinId="8" hidden="1"/>
    <cellStyle name="Hipervínculo" xfId="25446" builtinId="8" hidden="1"/>
    <cellStyle name="Hipervínculo" xfId="51251" builtinId="8" hidden="1"/>
    <cellStyle name="Hipervínculo" xfId="53569" builtinId="8" hidden="1"/>
    <cellStyle name="Hipervínculo" xfId="2580" builtinId="8" hidden="1"/>
    <cellStyle name="Hipervínculo" xfId="19783" builtinId="8" hidden="1"/>
    <cellStyle name="Hipervínculo" xfId="15689" builtinId="8" hidden="1"/>
    <cellStyle name="Hipervínculo" xfId="7808" builtinId="8" hidden="1"/>
    <cellStyle name="Hipervínculo" xfId="4658" builtinId="8" hidden="1"/>
    <cellStyle name="Hipervínculo" xfId="35030" builtinId="8" hidden="1"/>
    <cellStyle name="Hipervínculo" xfId="50280" builtinId="8" hidden="1"/>
    <cellStyle name="Hipervínculo" xfId="41144" builtinId="8" hidden="1"/>
    <cellStyle name="Hipervínculo" xfId="38932" builtinId="8" hidden="1"/>
    <cellStyle name="Hipervínculo" xfId="4634" builtinId="8" hidden="1"/>
    <cellStyle name="Hipervínculo" xfId="33809" builtinId="8" hidden="1"/>
    <cellStyle name="Hipervínculo" xfId="43634" builtinId="8" hidden="1"/>
    <cellStyle name="Hipervínculo" xfId="57576" builtinId="8" hidden="1"/>
    <cellStyle name="Hipervínculo" xfId="20737" builtinId="8" hidden="1"/>
    <cellStyle name="Hipervínculo" xfId="30228" builtinId="8" hidden="1"/>
    <cellStyle name="Hipervínculo" xfId="53406" builtinId="8" hidden="1"/>
    <cellStyle name="Hipervínculo" xfId="4491" builtinId="8" hidden="1"/>
    <cellStyle name="Hipervínculo" xfId="43464" builtinId="8" hidden="1"/>
    <cellStyle name="Hipervínculo" xfId="5552" builtinId="8" hidden="1"/>
    <cellStyle name="Hipervínculo" xfId="13314" builtinId="8" hidden="1"/>
    <cellStyle name="Hipervínculo" xfId="17845" builtinId="8" hidden="1"/>
    <cellStyle name="Hipervínculo" xfId="45528" builtinId="8" hidden="1"/>
    <cellStyle name="Hipervínculo" xfId="10172" builtinId="8" hidden="1"/>
    <cellStyle name="Hipervínculo" xfId="6858" builtinId="8" hidden="1"/>
    <cellStyle name="Hipervínculo" xfId="8237" builtinId="8" hidden="1"/>
    <cellStyle name="Hipervínculo" xfId="45447" builtinId="8" hidden="1"/>
    <cellStyle name="Hipervínculo" xfId="44895" builtinId="8" hidden="1"/>
    <cellStyle name="Hipervínculo" xfId="37165" builtinId="8" hidden="1"/>
    <cellStyle name="Hipervínculo" xfId="3574" builtinId="8" hidden="1"/>
    <cellStyle name="Hipervínculo" xfId="868" builtinId="8" hidden="1"/>
    <cellStyle name="Hipervínculo" xfId="13679" builtinId="8" hidden="1"/>
    <cellStyle name="Hipervínculo" xfId="35520" builtinId="8" hidden="1"/>
    <cellStyle name="Hipervínculo" xfId="59435" builtinId="8" hidden="1"/>
    <cellStyle name="Hipervínculo" xfId="55576" builtinId="8" hidden="1"/>
    <cellStyle name="Hipervínculo" xfId="30240" builtinId="8" hidden="1"/>
    <cellStyle name="Hipervínculo" xfId="8509" builtinId="8" hidden="1"/>
    <cellStyle name="Hipervínculo" xfId="2177" builtinId="8" hidden="1"/>
    <cellStyle name="Hipervínculo" xfId="20480" builtinId="8" hidden="1"/>
    <cellStyle name="Hipervínculo" xfId="42449" builtinId="8" hidden="1"/>
    <cellStyle name="Hipervínculo" xfId="44462" builtinId="8" hidden="1"/>
    <cellStyle name="Hipervínculo" xfId="48777" builtinId="8" hidden="1"/>
    <cellStyle name="Hipervínculo" xfId="23308" builtinId="8" hidden="1"/>
    <cellStyle name="Hipervínculo" xfId="13388" builtinId="8" hidden="1"/>
    <cellStyle name="Hipervínculo" xfId="586" builtinId="8" hidden="1"/>
    <cellStyle name="Hipervínculo" xfId="45167" builtinId="8" hidden="1"/>
    <cellStyle name="Hipervínculo" xfId="49375" builtinId="8" hidden="1"/>
    <cellStyle name="Hipervínculo" xfId="46068" builtinId="8" hidden="1"/>
    <cellStyle name="Hipervínculo" xfId="41979" builtinId="8" hidden="1"/>
    <cellStyle name="Hipervínculo" xfId="16385" builtinId="8" hidden="1"/>
    <cellStyle name="Hipervínculo" xfId="5961" builtinId="8" hidden="1"/>
    <cellStyle name="Hipervínculo" xfId="3764" builtinId="8" hidden="1"/>
    <cellStyle name="Hipervínculo" xfId="34082" builtinId="8" hidden="1"/>
    <cellStyle name="Hipervínculo" xfId="2468" builtinId="8" hidden="1"/>
    <cellStyle name="Hipervínculo" xfId="56562" builtinId="8" hidden="1"/>
    <cellStyle name="Hipervínculo" xfId="16397" builtinId="8" hidden="1"/>
    <cellStyle name="Hipervínculo" xfId="9455" builtinId="8" hidden="1"/>
    <cellStyle name="Hipervínculo" xfId="12762" builtinId="8" hidden="1"/>
    <cellStyle name="Hipervínculo" xfId="16855" builtinId="8" hidden="1"/>
    <cellStyle name="Hipervínculo" xfId="34344" builtinId="8" hidden="1"/>
    <cellStyle name="Hipervínculo" xfId="56496" builtinId="8" hidden="1"/>
    <cellStyle name="Hipervínculo" xfId="46200" builtinId="8" hidden="1"/>
    <cellStyle name="Hipervínculo" xfId="38673" builtinId="8" hidden="1"/>
    <cellStyle name="Hipervínculo" xfId="56344" builtinId="8" hidden="1"/>
    <cellStyle name="Hipervínculo" xfId="19563" builtinId="8" hidden="1"/>
    <cellStyle name="Hipervínculo" xfId="23650" builtinId="8" hidden="1"/>
    <cellStyle name="Hipervínculo" xfId="47682" builtinId="8" hidden="1"/>
    <cellStyle name="Hipervínculo" xfId="49697" builtinId="8" hidden="1"/>
    <cellStyle name="Hipervínculo" xfId="28976" builtinId="8" hidden="1"/>
    <cellStyle name="Hipervínculo" xfId="21577" builtinId="8" hidden="1"/>
    <cellStyle name="Hipervínculo" xfId="2513" builtinId="8" hidden="1"/>
    <cellStyle name="Hipervínculo" xfId="26360" builtinId="8" hidden="1"/>
    <cellStyle name="Hipervínculo" xfId="36000" builtinId="8" hidden="1"/>
    <cellStyle name="Hipervínculo" xfId="1932" builtinId="8" hidden="1"/>
    <cellStyle name="Hipervínculo" xfId="16092" builtinId="8" hidden="1"/>
    <cellStyle name="Hipervínculo" xfId="3884" builtinId="8" hidden="1"/>
    <cellStyle name="Hipervínculo" xfId="54056" builtinId="8" hidden="1"/>
    <cellStyle name="Hipervínculo" xfId="6914" builtinId="8" hidden="1"/>
    <cellStyle name="Hipervínculo" xfId="51033" builtinId="8" hidden="1"/>
    <cellStyle name="Hipervínculo" xfId="35331" builtinId="8" hidden="1"/>
    <cellStyle name="Hipervínculo" xfId="29529" builtinId="8" hidden="1"/>
    <cellStyle name="Hipervínculo" xfId="36098" builtinId="8" hidden="1"/>
    <cellStyle name="Hipervínculo" xfId="9925" builtinId="8" hidden="1"/>
    <cellStyle name="Hipervínculo" xfId="5789" builtinId="8" hidden="1"/>
    <cellStyle name="Hipervínculo" xfId="13820" builtinId="8" hidden="1"/>
    <cellStyle name="Hipervínculo" xfId="39961" builtinId="8" hidden="1"/>
    <cellStyle name="Hipervínculo" xfId="44053" builtinId="8" hidden="1"/>
    <cellStyle name="Hipervínculo" xfId="51937" builtinId="8" hidden="1"/>
    <cellStyle name="Hipervínculo" xfId="29294" builtinId="8" hidden="1"/>
    <cellStyle name="Hipervínculo" xfId="20823" builtinId="8" hidden="1"/>
    <cellStyle name="Hipervínculo" xfId="557" builtinId="8" hidden="1"/>
    <cellStyle name="Hipervínculo" xfId="20749" builtinId="8" hidden="1"/>
    <cellStyle name="Hipervínculo" xfId="46761" builtinId="8" hidden="1"/>
    <cellStyle name="Hipervínculo" xfId="50854" builtinId="8" hidden="1"/>
    <cellStyle name="Hipervínculo" xfId="45007" builtinId="8" hidden="1"/>
    <cellStyle name="Hipervínculo" xfId="19795" builtinId="8" hidden="1"/>
    <cellStyle name="Hipervínculo" xfId="7251" builtinId="8" hidden="1"/>
    <cellStyle name="Hipervínculo" xfId="29850" builtinId="8" hidden="1"/>
    <cellStyle name="Hipervínculo" xfId="27675" builtinId="8" hidden="1"/>
    <cellStyle name="Hipervínculo" xfId="53560" builtinId="8" hidden="1"/>
    <cellStyle name="Hipervínculo" xfId="57394" builtinId="8" hidden="1"/>
    <cellStyle name="Hipervínculo" xfId="38078" builtinId="8" hidden="1"/>
    <cellStyle name="Hipervínculo" xfId="15697" builtinId="8" hidden="1"/>
    <cellStyle name="Hipervínculo" xfId="10937" builtinId="8" hidden="1"/>
    <cellStyle name="Hipervínculo" xfId="51583" builtinId="8" hidden="1"/>
    <cellStyle name="Hipervínculo" xfId="47815" builtinId="8" hidden="1"/>
    <cellStyle name="Hipervínculo" xfId="59092" builtinId="8" hidden="1"/>
    <cellStyle name="Hipervínculo" xfId="52881" builtinId="8" hidden="1"/>
    <cellStyle name="Hipervínculo" xfId="31151" builtinId="8" hidden="1"/>
    <cellStyle name="Hipervínculo" xfId="25786" builtinId="8" hidden="1"/>
    <cellStyle name="Hipervínculo" xfId="35844" builtinId="8" hidden="1"/>
    <cellStyle name="Hipervínculo" xfId="16162" builtinId="8" hidden="1"/>
    <cellStyle name="Hipervínculo" xfId="46564" builtinId="8" hidden="1"/>
    <cellStyle name="Hipervínculo" xfId="6203" builtinId="8" hidden="1"/>
    <cellStyle name="Hipervínculo" xfId="53336" builtinId="8" hidden="1"/>
    <cellStyle name="Hipervínculo" xfId="24222" builtinId="8" hidden="1"/>
    <cellStyle name="Hipervínculo" xfId="1017" builtinId="8" hidden="1"/>
    <cellStyle name="Hipervínculo" xfId="12904" builtinId="8" hidden="1"/>
    <cellStyle name="Hipervínculo" xfId="26728" builtinId="8" hidden="1"/>
    <cellStyle name="Hipervínculo" xfId="48463" builtinId="8" hidden="1"/>
    <cellStyle name="Hipervínculo" xfId="48538" builtinId="8" hidden="1"/>
    <cellStyle name="Hipervínculo" xfId="39026" builtinId="8" hidden="1"/>
    <cellStyle name="Hipervínculo" xfId="26964" builtinId="8" hidden="1"/>
    <cellStyle name="Hipervínculo" xfId="6866" builtinId="8" hidden="1"/>
    <cellStyle name="Hipervínculo" xfId="41363" builtinId="8" hidden="1"/>
    <cellStyle name="Hipervínculo" xfId="33661" builtinId="8" hidden="1"/>
    <cellStyle name="Hipervínculo" xfId="29754" builtinId="8" hidden="1"/>
    <cellStyle name="Hipervínculo" xfId="25354" builtinId="8" hidden="1"/>
    <cellStyle name="Hipervínculo" xfId="32058" builtinId="8" hidden="1"/>
    <cellStyle name="Hipervínculo" xfId="10367" builtinId="8" hidden="1"/>
    <cellStyle name="Hipervínculo" xfId="20705" builtinId="8" hidden="1"/>
    <cellStyle name="Hipervínculo" xfId="31217" builtinId="8" hidden="1"/>
    <cellStyle name="Hipervínculo" xfId="19231" builtinId="8" hidden="1"/>
    <cellStyle name="Hipervínculo" xfId="52943" builtinId="8" hidden="1"/>
    <cellStyle name="Hipervínculo" xfId="50422" builtinId="8" hidden="1"/>
    <cellStyle name="Hipervínculo" xfId="24372" builtinId="8" hidden="1"/>
    <cellStyle name="Hipervínculo" xfId="4274" builtinId="8" hidden="1"/>
    <cellStyle name="Hipervínculo" xfId="16158" builtinId="8" hidden="1"/>
    <cellStyle name="Hipervínculo" xfId="32092" builtinId="8" hidden="1"/>
    <cellStyle name="Hipervínculo" xfId="3548" builtinId="8" hidden="1"/>
    <cellStyle name="Hipervínculo" xfId="48783" builtinId="8" hidden="1"/>
    <cellStyle name="Hipervínculo" xfId="23143" builtinId="8" hidden="1"/>
    <cellStyle name="Hipervínculo" xfId="20663" builtinId="8" hidden="1"/>
    <cellStyle name="Hipervínculo" xfId="2734" builtinId="8" hidden="1"/>
    <cellStyle name="Hipervínculo" xfId="27271" builtinId="8" hidden="1"/>
    <cellStyle name="Hipervínculo" xfId="31367" builtinId="8" hidden="1"/>
    <cellStyle name="Hipervínculo" xfId="6876" builtinId="8" hidden="1"/>
    <cellStyle name="Hipervínculo" xfId="41987" builtinId="8" hidden="1"/>
    <cellStyle name="Hipervínculo" xfId="513" builtinId="8" hidden="1"/>
    <cellStyle name="Hipervínculo" xfId="13862" builtinId="8" hidden="1"/>
    <cellStyle name="Hipervínculo" xfId="20151" builtinId="8" hidden="1"/>
    <cellStyle name="Hipervínculo" xfId="34074" builtinId="8" hidden="1"/>
    <cellStyle name="Hipervínculo" xfId="59421" builtinId="8" hidden="1"/>
    <cellStyle name="Hipervínculo" xfId="58175" builtinId="8" hidden="1"/>
    <cellStyle name="Hipervínculo" xfId="35186" builtinId="8" hidden="1"/>
    <cellStyle name="Hipervínculo" xfId="9447" builtinId="8" hidden="1"/>
    <cellStyle name="Hipervínculo" xfId="59301" builtinId="8" hidden="1"/>
    <cellStyle name="Hipervínculo" xfId="16847" builtinId="8" hidden="1"/>
    <cellStyle name="Hipervínculo" xfId="40875" builtinId="8" hidden="1"/>
    <cellStyle name="Hipervínculo" xfId="44967" builtinId="8" hidden="1"/>
    <cellStyle name="Hipervínculo" xfId="52414" builtinId="8" hidden="1"/>
    <cellStyle name="Hipervínculo" xfId="28382" builtinId="8" hidden="1"/>
    <cellStyle name="Hipervínculo" xfId="7575" builtinId="8" hidden="1"/>
    <cellStyle name="Hipervínculo" xfId="99" builtinId="8" hidden="1"/>
    <cellStyle name="Hipervínculo" xfId="19955" builtinId="8" hidden="1"/>
    <cellStyle name="Hipervínculo" xfId="19691" builtinId="8" hidden="1"/>
    <cellStyle name="Hipervínculo" xfId="39493" builtinId="8" hidden="1"/>
    <cellStyle name="Hipervínculo" xfId="45612" builtinId="8" hidden="1"/>
    <cellStyle name="Hipervínculo" xfId="21585" builtinId="8" hidden="1"/>
    <cellStyle name="Hipervínculo" xfId="5157" builtinId="8" hidden="1"/>
    <cellStyle name="Hipervínculo" xfId="5035" builtinId="8" hidden="1"/>
    <cellStyle name="Hipervínculo" xfId="30447" builtinId="8" hidden="1"/>
    <cellStyle name="Hipervínculo" xfId="54472" builtinId="8" hidden="1"/>
    <cellStyle name="Hipervínculo" xfId="57852" builtinId="8" hidden="1"/>
    <cellStyle name="Hipervínculo" xfId="38809" builtinId="8" hidden="1"/>
    <cellStyle name="Hipervínculo" xfId="14783" builtinId="8" hidden="1"/>
    <cellStyle name="Hipervínculo" xfId="466" builtinId="8" hidden="1"/>
    <cellStyle name="Hipervínculo" xfId="11963" builtinId="8" hidden="1"/>
    <cellStyle name="Hipervínculo" xfId="31199" builtinId="8" hidden="1"/>
    <cellStyle name="Hipervínculo" xfId="49511" builtinId="8" hidden="1"/>
    <cellStyle name="Hipervínculo" xfId="3854" builtinId="8" hidden="1"/>
    <cellStyle name="Hipervínculo" xfId="32012" builtinId="8" hidden="1"/>
    <cellStyle name="Hipervínculo" xfId="35000" builtinId="8" hidden="1"/>
    <cellStyle name="Hipervínculo" xfId="1660" builtinId="8" hidden="1"/>
    <cellStyle name="Hipervínculo" xfId="20041" builtinId="8" hidden="1"/>
    <cellStyle name="Hipervínculo" xfId="44046" builtinId="8" hidden="1"/>
    <cellStyle name="Hipervínculo" xfId="51929" builtinId="8" hidden="1"/>
    <cellStyle name="Hipervínculo" xfId="46868" builtinId="8" hidden="1"/>
    <cellStyle name="Hipervínculo" xfId="25131" builtinId="8" hidden="1"/>
    <cellStyle name="Hipervínculo" xfId="561" builtinId="8" hidden="1"/>
    <cellStyle name="Hipervínculo" xfId="8615" builtinId="8" hidden="1"/>
    <cellStyle name="Hipervínculo" xfId="13204" builtinId="8" hidden="1"/>
    <cellStyle name="Hipervínculo" xfId="50846" builtinId="8" hidden="1"/>
    <cellStyle name="Hipervínculo" xfId="51719" builtinId="8" hidden="1"/>
    <cellStyle name="Hipervínculo" xfId="31067" builtinId="8" hidden="1"/>
    <cellStyle name="Hipervínculo" xfId="53990" builtinId="8" hidden="1"/>
    <cellStyle name="Hipervínculo" xfId="48522" builtinId="8" hidden="1"/>
    <cellStyle name="Hipervínculo" xfId="29062" builtinId="8" hidden="1"/>
    <cellStyle name="Hipervínculo" xfId="32749" builtinId="8" hidden="1"/>
    <cellStyle name="Hipervínculo" xfId="12142" builtinId="8" hidden="1"/>
    <cellStyle name="Hipervínculo" xfId="14325" builtinId="8" hidden="1"/>
    <cellStyle name="Hipervínculo" xfId="33012" builtinId="8" hidden="1"/>
    <cellStyle name="Hipervínculo" xfId="11280" builtinId="8" hidden="1"/>
    <cellStyle name="Hipervínculo" xfId="17483" builtinId="8" hidden="1"/>
    <cellStyle name="Hipervínculo" xfId="17945" builtinId="8" hidden="1"/>
    <cellStyle name="Hipervínculo" xfId="39675" builtinId="8" hidden="1"/>
    <cellStyle name="Hipervínculo" xfId="52873" builtinId="8" hidden="1"/>
    <cellStyle name="Hipervínculo" xfId="52057" builtinId="8" hidden="1"/>
    <cellStyle name="Hipervínculo" xfId="40501" builtinId="8" hidden="1"/>
    <cellStyle name="Hipervínculo" xfId="3518" builtinId="8" hidden="1"/>
    <cellStyle name="Hipervínculo" xfId="38364" builtinId="8" hidden="1"/>
    <cellStyle name="Hipervínculo" xfId="24868" builtinId="8" hidden="1"/>
    <cellStyle name="Hipervínculo" xfId="46604" builtinId="8" hidden="1"/>
    <cellStyle name="Hipervínculo" xfId="45946" builtinId="8" hidden="1"/>
    <cellStyle name="Hipervínculo" xfId="39223" builtinId="8" hidden="1"/>
    <cellStyle name="Hipervínculo" xfId="19157" builtinId="8" hidden="1"/>
    <cellStyle name="Hipervínculo" xfId="6375" builtinId="8" hidden="1"/>
    <cellStyle name="Hipervínculo" xfId="41521" builtinId="8" hidden="1"/>
    <cellStyle name="Hipervínculo" xfId="46990" builtinId="8" hidden="1"/>
    <cellStyle name="Hipervínculo" xfId="57435" builtinId="8" hidden="1"/>
    <cellStyle name="Hipervínculo" xfId="53726" builtinId="8" hidden="1"/>
    <cellStyle name="Hipervínculo" xfId="44171" builtinId="8" hidden="1"/>
    <cellStyle name="Hipervínculo" xfId="31037" builtinId="8" hidden="1"/>
    <cellStyle name="Hipervínculo" xfId="12710" builtinId="8" hidden="1"/>
    <cellStyle name="Hipervínculo" xfId="47208" builtinId="8" hidden="1"/>
    <cellStyle name="Hipervínculo" xfId="26524" builtinId="8" hidden="1"/>
    <cellStyle name="Hipervínculo" xfId="37589" builtinId="8" hidden="1"/>
    <cellStyle name="Hipervínculo" xfId="31888" builtinId="8" hidden="1"/>
    <cellStyle name="Hipervínculo" xfId="41651" builtinId="8" hidden="1"/>
    <cellStyle name="Hipervínculo" xfId="58082" builtinId="8" hidden="1"/>
    <cellStyle name="Hipervínculo" xfId="14704" builtinId="8" hidden="1"/>
    <cellStyle name="Hipervínculo" xfId="45837" builtinId="8" hidden="1"/>
    <cellStyle name="Hipervínculo" xfId="36375" builtinId="8" hidden="1"/>
    <cellStyle name="Hipervínculo" xfId="45600" builtinId="8" hidden="1"/>
    <cellStyle name="Hipervínculo" xfId="9765" builtinId="8" hidden="1"/>
    <cellStyle name="Hipervínculo" xfId="8733" builtinId="8" hidden="1"/>
    <cellStyle name="Hipervínculo" xfId="3068" builtinId="8" hidden="1"/>
    <cellStyle name="Hipervínculo" xfId="50803" builtinId="8" hidden="1"/>
    <cellStyle name="Hipervínculo" xfId="6403" builtinId="8" hidden="1"/>
    <cellStyle name="Hipervínculo" xfId="21884" builtinId="8" hidden="1"/>
    <cellStyle name="Hipervínculo" xfId="56020" builtinId="8" hidden="1"/>
    <cellStyle name="Hipervínculo" xfId="44233" builtinId="8" hidden="1"/>
    <cellStyle name="Hipervínculo" xfId="5417" builtinId="8" hidden="1"/>
    <cellStyle name="Hipervínculo" xfId="30718" builtinId="8" hidden="1"/>
    <cellStyle name="Hipervínculo" xfId="28380" builtinId="8" hidden="1"/>
    <cellStyle name="Hipervínculo" xfId="34282" builtinId="8" hidden="1"/>
    <cellStyle name="Hipervínculo" xfId="43907" builtinId="8" hidden="1"/>
    <cellStyle name="Hipervínculo" xfId="35946" builtinId="8" hidden="1"/>
    <cellStyle name="Hipervínculo" xfId="18164" builtinId="8" hidden="1"/>
    <cellStyle name="Hipervínculo" xfId="27920" builtinId="8" hidden="1"/>
    <cellStyle name="Hipervínculo" xfId="32945" builtinId="8" hidden="1"/>
    <cellStyle name="Hipervínculo" xfId="4359" builtinId="8" hidden="1"/>
    <cellStyle name="Hipervínculo" xfId="44765" builtinId="8" hidden="1"/>
    <cellStyle name="Hipervínculo" xfId="31165" builtinId="8" hidden="1"/>
    <cellStyle name="Hipervínculo" xfId="48771" builtinId="8" hidden="1"/>
    <cellStyle name="Hipervínculo" xfId="29384" builtinId="8" hidden="1"/>
    <cellStyle name="Hipervínculo" xfId="19213" builtinId="8" hidden="1"/>
    <cellStyle name="Hipervínculo" xfId="155" builtinId="8" hidden="1"/>
    <cellStyle name="Hipervínculo" xfId="12692" builtinId="8" hidden="1"/>
    <cellStyle name="Hipervínculo" xfId="9394" builtinId="8" hidden="1"/>
    <cellStyle name="Hipervínculo" xfId="23662" builtinId="8" hidden="1"/>
    <cellStyle name="Hipervínculo" xfId="58466" builtinId="8" hidden="1"/>
    <cellStyle name="Hipervínculo" xfId="21123" builtinId="8" hidden="1"/>
    <cellStyle name="Hipervínculo" xfId="1562" builtinId="8" hidden="1"/>
    <cellStyle name="Hipervínculo" xfId="51503" builtinId="8" hidden="1"/>
    <cellStyle name="Hipervínculo" xfId="32538" builtinId="8" hidden="1"/>
    <cellStyle name="Hipervínculo" xfId="41082" builtinId="8" hidden="1"/>
    <cellStyle name="Hipervínculo" xfId="16845" builtinId="8" hidden="1"/>
    <cellStyle name="Hipervínculo" xfId="54322" builtinId="8" hidden="1"/>
    <cellStyle name="Hipervínculo" xfId="41400" builtinId="8" hidden="1"/>
    <cellStyle name="Hipervínculo" xfId="8505" builtinId="8" hidden="1"/>
    <cellStyle name="Hipervínculo" xfId="52283" builtinId="8" hidden="1"/>
    <cellStyle name="Hipervínculo" xfId="41945" builtinId="8" hidden="1"/>
    <cellStyle name="Hipervínculo" xfId="5995" builtinId="8" hidden="1"/>
    <cellStyle name="Hipervínculo" xfId="34114" builtinId="8" hidden="1"/>
    <cellStyle name="Hipervínculo" xfId="11772" builtinId="8" hidden="1"/>
    <cellStyle name="Hipervínculo" xfId="44506" builtinId="8" hidden="1"/>
    <cellStyle name="Hipervínculo" xfId="37200" builtinId="8" hidden="1"/>
    <cellStyle name="Hipervínculo" xfId="27182" builtinId="8" hidden="1"/>
    <cellStyle name="Hipervínculo" xfId="4094" builtinId="8" hidden="1"/>
    <cellStyle name="Hipervínculo" xfId="5425" builtinId="8" hidden="1"/>
    <cellStyle name="Hipervínculo" xfId="1520" builtinId="8" hidden="1"/>
    <cellStyle name="Hipervínculo" xfId="42693" builtinId="8" hidden="1"/>
    <cellStyle name="Hipervínculo" xfId="35484" builtinId="8" hidden="1"/>
    <cellStyle name="Hipervínculo" xfId="48873" builtinId="8" hidden="1"/>
    <cellStyle name="Hipervínculo" xfId="49020" builtinId="8" hidden="1"/>
    <cellStyle name="Hipervínculo" xfId="8227" builtinId="8" hidden="1"/>
    <cellStyle name="Hipervínculo" xfId="17403" builtinId="8" hidden="1"/>
    <cellStyle name="Hipervínculo" xfId="58528" builtinId="8" hidden="1"/>
    <cellStyle name="Hipervínculo" xfId="8543" builtinId="8" hidden="1"/>
    <cellStyle name="Hipervínculo" xfId="37149" builtinId="8" hidden="1"/>
    <cellStyle name="Hipervínculo" xfId="27034" builtinId="8" hidden="1"/>
    <cellStyle name="Hipervínculo" xfId="6694" builtinId="8" hidden="1"/>
    <cellStyle name="Hipervínculo" xfId="30145" builtinId="8" hidden="1"/>
    <cellStyle name="Hipervínculo" xfId="54679" builtinId="8" hidden="1"/>
    <cellStyle name="Hipervínculo" xfId="13138" builtinId="8" hidden="1"/>
    <cellStyle name="Hipervínculo" xfId="11023" builtinId="8" hidden="1"/>
    <cellStyle name="Hipervínculo" xfId="32757" builtinId="8" hidden="1"/>
    <cellStyle name="Hipervínculo" xfId="37812" builtinId="8" hidden="1"/>
    <cellStyle name="Hipervínculo" xfId="57261" builtinId="8" hidden="1"/>
    <cellStyle name="Hipervínculo" xfId="33004" builtinId="8" hidden="1"/>
    <cellStyle name="Hipervínculo" xfId="25492" builtinId="8" hidden="1"/>
    <cellStyle name="Hipervínculo" xfId="6213" builtinId="8" hidden="1"/>
    <cellStyle name="Hipervínculo" xfId="51721" builtinId="8" hidden="1"/>
    <cellStyle name="Hipervínculo" xfId="39685" builtinId="8" hidden="1"/>
    <cellStyle name="Hipervínculo" xfId="7080" builtinId="8" hidden="1"/>
    <cellStyle name="Hipervínculo" xfId="50588" builtinId="8" hidden="1"/>
    <cellStyle name="Hipervínculo" xfId="26072" builtinId="8" hidden="1"/>
    <cellStyle name="Hipervínculo" xfId="8791" builtinId="8" hidden="1"/>
    <cellStyle name="Hipervínculo" xfId="690" builtinId="8" hidden="1"/>
    <cellStyle name="Hipervínculo" xfId="24876" builtinId="8" hidden="1"/>
    <cellStyle name="Hipervínculo" xfId="46612" builtinId="8" hidden="1"/>
    <cellStyle name="Hipervínculo" xfId="51673" builtinId="8" hidden="1"/>
    <cellStyle name="Hipervínculo" xfId="43789" builtinId="8" hidden="1"/>
    <cellStyle name="Hipervínculo" xfId="51931" builtinId="8" hidden="1"/>
    <cellStyle name="Hipervínculo" xfId="5175" builtinId="8" hidden="1"/>
    <cellStyle name="Hipervínculo" xfId="8956" builtinId="8" hidden="1"/>
    <cellStyle name="Hipervínculo" xfId="19133" builtinId="8" hidden="1"/>
    <cellStyle name="Hipervínculo" xfId="12674" builtinId="8" hidden="1"/>
    <cellStyle name="Hipervínculo" xfId="49639" builtinId="8" hidden="1"/>
    <cellStyle name="Hipervínculo" xfId="49050" builtinId="8" hidden="1"/>
    <cellStyle name="Hipervínculo" xfId="12218" builtinId="8" hidden="1"/>
    <cellStyle name="Hipervínculo" xfId="404" builtinId="8" hidden="1"/>
    <cellStyle name="Hipervínculo" xfId="15041" builtinId="8" hidden="1"/>
    <cellStyle name="Hipervínculo" xfId="33633" builtinId="8" hidden="1"/>
    <cellStyle name="Hipervínculo" xfId="57723" builtinId="8" hidden="1"/>
    <cellStyle name="Hipervínculo" xfId="54218" builtinId="8" hidden="1"/>
    <cellStyle name="Hipervínculo" xfId="30189" builtinId="8" hidden="1"/>
    <cellStyle name="Hipervínculo" xfId="5293" builtinId="8" hidden="1"/>
    <cellStyle name="Hipervínculo" xfId="6327" builtinId="8" hidden="1"/>
    <cellStyle name="Hipervínculo" xfId="21840" builtinId="8" hidden="1"/>
    <cellStyle name="Hipervínculo" xfId="53932" builtinId="8" hidden="1"/>
    <cellStyle name="Hipervínculo" xfId="52869" builtinId="8" hidden="1"/>
    <cellStyle name="Hipervínculo" xfId="55548" builtinId="8" hidden="1"/>
    <cellStyle name="Hipervínculo" xfId="23387" builtinId="8" hidden="1"/>
    <cellStyle name="Hipervínculo" xfId="19827" builtinId="8" hidden="1"/>
    <cellStyle name="Hipervínculo" xfId="7398" builtinId="8" hidden="1"/>
    <cellStyle name="Hipervínculo" xfId="46086" builtinId="8" hidden="1"/>
    <cellStyle name="Hipervínculo" xfId="21930" builtinId="8" hidden="1"/>
    <cellStyle name="Hipervínculo" xfId="41591" builtinId="8" hidden="1"/>
    <cellStyle name="Hipervínculo" xfId="40617" builtinId="8" hidden="1"/>
    <cellStyle name="Hipervínculo" xfId="16590" builtinId="8" hidden="1"/>
    <cellStyle name="Hipervínculo" xfId="7321" builtinId="8" hidden="1"/>
    <cellStyle name="Hipervínculo" xfId="9196" builtinId="8" hidden="1"/>
    <cellStyle name="Hipervínculo" xfId="35442" builtinId="8" hidden="1"/>
    <cellStyle name="Hipervínculo" xfId="58304" builtinId="8" hidden="1"/>
    <cellStyle name="Hipervínculo" xfId="26042" builtinId="8" hidden="1"/>
    <cellStyle name="Hipervínculo" xfId="46930" builtinId="8" hidden="1"/>
    <cellStyle name="Hipervínculo" xfId="9791" builtinId="8" hidden="1"/>
    <cellStyle name="Hipervínculo" xfId="14121" builtinId="8" hidden="1"/>
    <cellStyle name="Hipervínculo" xfId="16118" builtinId="8" hidden="1"/>
    <cellStyle name="Hipervínculo" xfId="42241" builtinId="8" hidden="1"/>
    <cellStyle name="Hipervínculo" xfId="54699" builtinId="8" hidden="1"/>
    <cellStyle name="Hipervínculo" xfId="31109" builtinId="8" hidden="1"/>
    <cellStyle name="Hipervínculo" xfId="38853" builtinId="8" hidden="1"/>
    <cellStyle name="Hipervínculo" xfId="58298" builtinId="8" hidden="1"/>
    <cellStyle name="Hipervínculo" xfId="20922" builtinId="8" hidden="1"/>
    <cellStyle name="Hipervínculo" xfId="23044" builtinId="8" hidden="1"/>
    <cellStyle name="Hipervínculo" xfId="49040" builtinId="8" hidden="1"/>
    <cellStyle name="Hipervínculo" xfId="54671" builtinId="8" hidden="1"/>
    <cellStyle name="Hipervínculo" xfId="55702" builtinId="8" hidden="1"/>
    <cellStyle name="Hipervínculo" xfId="8349" builtinId="8" hidden="1"/>
    <cellStyle name="Hipervínculo" xfId="17065" builtinId="8" hidden="1"/>
    <cellStyle name="Hipervínculo" xfId="49811" builtinId="8" hidden="1"/>
    <cellStyle name="Hipervínculo" xfId="29974" builtinId="8" hidden="1"/>
    <cellStyle name="Hipervínculo" xfId="55838" builtinId="8" hidden="1"/>
    <cellStyle name="Hipervínculo" xfId="40845" builtinId="8" hidden="1"/>
    <cellStyle name="Hipervínculo" xfId="22895" builtinId="8" hidden="1"/>
    <cellStyle name="Hipervínculo" xfId="13418" builtinId="8" hidden="1"/>
    <cellStyle name="Hipervínculo" xfId="41126" builtinId="8" hidden="1"/>
    <cellStyle name="Hipervínculo" xfId="34520" builtinId="8" hidden="1"/>
    <cellStyle name="Hipervínculo" xfId="22354" builtinId="8" hidden="1"/>
    <cellStyle name="Hipervínculo" xfId="29832" builtinId="8" hidden="1"/>
    <cellStyle name="Hipervínculo" xfId="2525" builtinId="8" hidden="1"/>
    <cellStyle name="Hipervínculo" xfId="54757" builtinId="8" hidden="1"/>
    <cellStyle name="Hipervínculo" xfId="55552" builtinId="8" hidden="1"/>
    <cellStyle name="Hipervínculo" xfId="19264" builtinId="8" hidden="1"/>
    <cellStyle name="Hipervínculo" xfId="59176" builtinId="8" hidden="1"/>
    <cellStyle name="Hipervínculo" xfId="39647" builtinId="8" hidden="1"/>
    <cellStyle name="Hipervínculo" xfId="37214" builtinId="8" hidden="1"/>
    <cellStyle name="Hipervínculo" xfId="52013" builtinId="8" hidden="1"/>
    <cellStyle name="Hipervínculo" xfId="35998" builtinId="8" hidden="1"/>
    <cellStyle name="Hipervínculo" xfId="1146" builtinId="8" hidden="1"/>
    <cellStyle name="Hipervínculo" xfId="23964" builtinId="8" hidden="1"/>
    <cellStyle name="Hipervínculo" xfId="5566" builtinId="8" hidden="1"/>
    <cellStyle name="Hipervínculo" xfId="50602" builtinId="8" hidden="1"/>
    <cellStyle name="Hipervínculo" xfId="41791" builtinId="8" hidden="1"/>
    <cellStyle name="Hipervínculo" xfId="16291" builtinId="8" hidden="1"/>
    <cellStyle name="Hipervínculo" xfId="47412" builtinId="8" hidden="1"/>
    <cellStyle name="Hipervínculo" xfId="50765" builtinId="8" hidden="1"/>
    <cellStyle name="Hipervínculo" xfId="14236" builtinId="8" hidden="1"/>
    <cellStyle name="Hipervínculo" xfId="52689" builtinId="8" hidden="1"/>
    <cellStyle name="Hipervínculo" xfId="21520" builtinId="8" hidden="1"/>
    <cellStyle name="Hipervínculo" xfId="34863" builtinId="8" hidden="1"/>
    <cellStyle name="Hipervínculo" xfId="13130" builtinId="8" hidden="1"/>
    <cellStyle name="Hipervínculo" xfId="11065" builtinId="8" hidden="1"/>
    <cellStyle name="Hipervínculo" xfId="15950" builtinId="8" hidden="1"/>
    <cellStyle name="Hipervínculo" xfId="37820" builtinId="8" hidden="1"/>
    <cellStyle name="Hipervínculo" xfId="23330" builtinId="8" hidden="1"/>
    <cellStyle name="Hipervínculo" xfId="53306" builtinId="8" hidden="1"/>
    <cellStyle name="Hipervínculo" xfId="27933" builtinId="8" hidden="1"/>
    <cellStyle name="Hipervínculo" xfId="6205" builtinId="8" hidden="1"/>
    <cellStyle name="Hipervínculo" xfId="29931" builtinId="8" hidden="1"/>
    <cellStyle name="Hipervínculo" xfId="22751" builtinId="8" hidden="1"/>
    <cellStyle name="Hipervínculo" xfId="44753" builtinId="8" hidden="1"/>
    <cellStyle name="Hipervínculo" xfId="4286" builtinId="8" hidden="1"/>
    <cellStyle name="Hipervínculo" xfId="5821" builtinId="8" hidden="1"/>
    <cellStyle name="Hipervínculo" xfId="15585" builtinId="8" hidden="1"/>
    <cellStyle name="Hipervínculo" xfId="51949" builtinId="8" hidden="1"/>
    <cellStyle name="Hipervínculo" xfId="20089" builtinId="8" hidden="1"/>
    <cellStyle name="Hipervínculo" xfId="29551" builtinId="8" hidden="1"/>
    <cellStyle name="Hipervínculo" xfId="51681" builtinId="8" hidden="1"/>
    <cellStyle name="Hipervínculo" xfId="43799" builtinId="8" hidden="1"/>
    <cellStyle name="Hipervínculo" xfId="39707" builtinId="8" hidden="1"/>
    <cellStyle name="Hipervínculo" xfId="14079" builtinId="8" hidden="1"/>
    <cellStyle name="Hipervínculo" xfId="42757" builtinId="8" hidden="1"/>
    <cellStyle name="Hipervínculo" xfId="38486" builtinId="8" hidden="1"/>
    <cellStyle name="Hipervínculo" xfId="36352" builtinId="8" hidden="1"/>
    <cellStyle name="Hipervínculo" xfId="58758" builtinId="8" hidden="1"/>
    <cellStyle name="Hipervínculo" xfId="36996" builtinId="8" hidden="1"/>
    <cellStyle name="Hipervínculo" xfId="32907" builtinId="8" hidden="1"/>
    <cellStyle name="Hipervínculo" xfId="7151" builtinId="8" hidden="1"/>
    <cellStyle name="Hipervínculo" xfId="48843" builtinId="8" hidden="1"/>
    <cellStyle name="Hipervínculo" xfId="12166" builtinId="8" hidden="1"/>
    <cellStyle name="Hipervínculo" xfId="31513" builtinId="8" hidden="1"/>
    <cellStyle name="Hipervínculo" xfId="54226" builtinId="8" hidden="1"/>
    <cellStyle name="Hipervínculo" xfId="13802" builtinId="8" hidden="1"/>
    <cellStyle name="Hipervínculo" xfId="26102" builtinId="8" hidden="1"/>
    <cellStyle name="Hipervínculo" xfId="4327" builtinId="8" hidden="1"/>
    <cellStyle name="Hipervínculo" xfId="21832" builtinId="8" hidden="1"/>
    <cellStyle name="Hipervínculo" xfId="28848" builtinId="8" hidden="1"/>
    <cellStyle name="Hipervínculo" xfId="49953" builtinId="8" hidden="1"/>
    <cellStyle name="Hipervínculo" xfId="51" builtinId="8" hidden="1"/>
    <cellStyle name="Hipervínculo" xfId="23395" builtinId="8" hidden="1"/>
    <cellStyle name="Hipervínculo" xfId="19306" builtinId="8" hidden="1"/>
    <cellStyle name="Hipervínculo" xfId="15135" builtinId="8" hidden="1"/>
    <cellStyle name="Hipervínculo" xfId="50647" builtinId="8" hidden="1"/>
    <cellStyle name="Hipervínculo" xfId="55582" builtinId="8" hidden="1"/>
    <cellStyle name="Hipervínculo" xfId="7941" builtinId="8" hidden="1"/>
    <cellStyle name="Hipervínculo" xfId="4517" builtinId="8" hidden="1"/>
    <cellStyle name="Hipervínculo" xfId="16597" builtinId="8" hidden="1"/>
    <cellStyle name="Hipervínculo" xfId="16843" builtinId="8" hidden="1"/>
    <cellStyle name="Hipervínculo" xfId="9190" builtinId="8" hidden="1"/>
    <cellStyle name="Hipervínculo" xfId="16138" builtinId="8" hidden="1"/>
    <cellStyle name="Hipervínculo" xfId="56432" builtinId="8" hidden="1"/>
    <cellStyle name="Hipervínculo" xfId="48120" builtinId="8" hidden="1"/>
    <cellStyle name="Hipervínculo" xfId="33827" builtinId="8" hidden="1"/>
    <cellStyle name="Hipervínculo" xfId="3850" builtinId="8" hidden="1"/>
    <cellStyle name="Hipervínculo" xfId="5707" builtinId="8" hidden="1"/>
    <cellStyle name="Hipervínculo" xfId="16126" builtinId="8" hidden="1"/>
    <cellStyle name="Hipervínculo" xfId="42233" builtinId="8" hidden="1"/>
    <cellStyle name="Hipervínculo" xfId="46325" builtinId="8" hidden="1"/>
    <cellStyle name="Hipervínculo" xfId="45857" builtinId="8" hidden="1"/>
    <cellStyle name="Hipervínculo" xfId="27022" builtinId="8" hidden="1"/>
    <cellStyle name="Hipervínculo" xfId="8313" builtinId="8" hidden="1"/>
    <cellStyle name="Hipervínculo" xfId="1602" builtinId="8" hidden="1"/>
    <cellStyle name="Hipervínculo" xfId="6429" builtinId="8" hidden="1"/>
    <cellStyle name="Hipervínculo" xfId="49032" builtinId="8" hidden="1"/>
    <cellStyle name="Hipervínculo" xfId="46700" builtinId="8" hidden="1"/>
    <cellStyle name="Hipervínculo" xfId="42703" builtinId="8" hidden="1"/>
    <cellStyle name="Hipervínculo" xfId="51169" builtinId="8" hidden="1"/>
    <cellStyle name="Hipervínculo" xfId="2249" builtinId="8" hidden="1"/>
    <cellStyle name="Hipervínculo" xfId="8251" builtinId="8" hidden="1"/>
    <cellStyle name="Hipervínculo" xfId="29982" builtinId="8" hidden="1"/>
    <cellStyle name="Hipervínculo" xfId="55830" builtinId="8" hidden="1"/>
    <cellStyle name="Hipervínculo" xfId="59309" builtinId="8" hidden="1"/>
    <cellStyle name="Hipervínculo" xfId="35776" builtinId="8" hidden="1"/>
    <cellStyle name="Hipervínculo" xfId="16496" builtinId="8" hidden="1"/>
    <cellStyle name="Hipervínculo" xfId="17703" builtinId="8" hidden="1"/>
    <cellStyle name="Hipervínculo" xfId="15179" builtinId="8" hidden="1"/>
    <cellStyle name="Hipervínculo" xfId="36908" builtinId="8" hidden="1"/>
    <cellStyle name="Hipervínculo" xfId="47038" builtinId="8" hidden="1"/>
    <cellStyle name="Hipervínculo" xfId="45255" builtinId="8" hidden="1"/>
    <cellStyle name="Hipervínculo" xfId="28844" builtinId="8" hidden="1"/>
    <cellStyle name="Hipervínculo" xfId="6626" builtinId="8" hidden="1"/>
    <cellStyle name="Hipervínculo" xfId="51139" builtinId="8" hidden="1"/>
    <cellStyle name="Hipervínculo" xfId="21847" builtinId="8" hidden="1"/>
    <cellStyle name="Hipervínculo" xfId="43841" builtinId="8" hidden="1"/>
    <cellStyle name="Hipervínculo" xfId="48711" builtinId="8" hidden="1"/>
    <cellStyle name="Hipervínculo" xfId="43651" builtinId="8" hidden="1"/>
    <cellStyle name="Hipervínculo" xfId="21920" builtinId="8" hidden="1"/>
    <cellStyle name="Hipervínculo" xfId="1142" builtinId="8" hidden="1"/>
    <cellStyle name="Hipervínculo" xfId="59006" builtinId="8" hidden="1"/>
    <cellStyle name="Hipervínculo" xfId="10759" builtinId="8" hidden="1"/>
    <cellStyle name="Hipervínculo" xfId="164" builtinId="8" hidden="1"/>
    <cellStyle name="Hipervínculo" xfId="59068" builtinId="8" hidden="1"/>
    <cellStyle name="Hipervínculo" xfId="21153" builtinId="8" hidden="1"/>
    <cellStyle name="Hipervínculo" xfId="14991" builtinId="8" hidden="1"/>
    <cellStyle name="Hipervínculo" xfId="9144" builtinId="8" hidden="1"/>
    <cellStyle name="Hipervínculo" xfId="26804" builtinId="8" hidden="1"/>
    <cellStyle name="Hipervínculo" xfId="51989" builtinId="8" hidden="1"/>
    <cellStyle name="Hipervínculo" xfId="52516" builtinId="8" hidden="1"/>
    <cellStyle name="Hipervínculo" xfId="12504" builtinId="8" hidden="1"/>
    <cellStyle name="Hipervínculo" xfId="14046" builtinId="8" hidden="1"/>
    <cellStyle name="Hipervínculo" xfId="50807" builtinId="8" hidden="1"/>
    <cellStyle name="Hipervínculo" xfId="59417" builtinId="8" hidden="1"/>
    <cellStyle name="Hipervínculo" xfId="9080" builtinId="8" hidden="1"/>
    <cellStyle name="Hipervínculo" xfId="21056" builtinId="8" hidden="1"/>
    <cellStyle name="Hipervínculo" xfId="46040" builtinId="8" hidden="1"/>
    <cellStyle name="Hipervínculo" xfId="56652" builtinId="8" hidden="1"/>
    <cellStyle name="Hipervínculo" xfId="10221" builtinId="8" hidden="1"/>
    <cellStyle name="Hipervínculo" xfId="8655" builtinId="8" hidden="1"/>
    <cellStyle name="Hipervínculo" xfId="22683" builtinId="8" hidden="1"/>
    <cellStyle name="Hipervínculo" xfId="39619" builtinId="8" hidden="1"/>
    <cellStyle name="Hipervínculo" xfId="45590" builtinId="8" hidden="1"/>
    <cellStyle name="Hipervínculo" xfId="6924" builtinId="8" hidden="1"/>
    <cellStyle name="Hipervínculo" xfId="33733" builtinId="8" hidden="1"/>
    <cellStyle name="Hipervínculo" xfId="46100" builtinId="8" hidden="1"/>
    <cellStyle name="Hipervínculo" xfId="5517" builtinId="8" hidden="1"/>
    <cellStyle name="Hipervínculo" xfId="53800" builtinId="8" hidden="1"/>
    <cellStyle name="Hipervínculo" xfId="45131" builtinId="8" hidden="1"/>
    <cellStyle name="Hipervínculo" xfId="31777" builtinId="8" hidden="1"/>
    <cellStyle name="Hipervínculo" xfId="39715" builtinId="8" hidden="1"/>
    <cellStyle name="Hipervínculo" xfId="47154" builtinId="8" hidden="1"/>
    <cellStyle name="Hipervínculo" xfId="12160" builtinId="8" hidden="1"/>
    <cellStyle name="Hipervínculo" xfId="12318" builtinId="8" hidden="1"/>
    <cellStyle name="Hipervínculo" xfId="36344" builtinId="8" hidden="1"/>
    <cellStyle name="Hipervínculo" xfId="40437" builtinId="8" hidden="1"/>
    <cellStyle name="Hipervínculo" xfId="56938" builtinId="8" hidden="1"/>
    <cellStyle name="Hipervínculo" xfId="32915" builtinId="8" hidden="1"/>
    <cellStyle name="Hipervínculo" xfId="27828" builtinId="8" hidden="1"/>
    <cellStyle name="Hipervínculo" xfId="4792" builtinId="8" hidden="1"/>
    <cellStyle name="Hipervínculo" xfId="19119" builtinId="8" hidden="1"/>
    <cellStyle name="Hipervínculo" xfId="43147" builtinId="8" hidden="1"/>
    <cellStyle name="Hipervínculo" xfId="47238" builtinId="8" hidden="1"/>
    <cellStyle name="Hipervínculo" xfId="50140" builtinId="8" hidden="1"/>
    <cellStyle name="Hipervínculo" xfId="21601" builtinId="8" hidden="1"/>
    <cellStyle name="Hipervínculo" xfId="48459" builtinId="8" hidden="1"/>
    <cellStyle name="Hipervínculo" xfId="11695" builtinId="8" hidden="1"/>
    <cellStyle name="Hipervínculo" xfId="35774" builtinId="8" hidden="1"/>
    <cellStyle name="Hipervínculo" xfId="49945" builtinId="8" hidden="1"/>
    <cellStyle name="Hipervínculo" xfId="54038" builtinId="8" hidden="1"/>
    <cellStyle name="Hipervínculo" xfId="43340" builtinId="8" hidden="1"/>
    <cellStyle name="Hipervínculo" xfId="19314" builtinId="8" hidden="1"/>
    <cellStyle name="Hipervínculo" xfId="11973" builtinId="8" hidden="1"/>
    <cellStyle name="Hipervínculo" xfId="7340" builtinId="8" hidden="1"/>
    <cellStyle name="Hipervínculo" xfId="32719" builtinId="8" hidden="1"/>
    <cellStyle name="Hipervínculo" xfId="56742" builtinId="8" hidden="1"/>
    <cellStyle name="Hipervínculo" xfId="58854" builtinId="8" hidden="1"/>
    <cellStyle name="Hipervínculo" xfId="36539" builtinId="8" hidden="1"/>
    <cellStyle name="Hipervínculo" xfId="33345" builtinId="8" hidden="1"/>
    <cellStyle name="Hipervínculo" xfId="31461" builtinId="8" hidden="1"/>
    <cellStyle name="Hipervínculo" xfId="14801" builtinId="8" hidden="1"/>
    <cellStyle name="Hipervínculo" xfId="12866" builtinId="8" hidden="1"/>
    <cellStyle name="Hipervínculo" xfId="2712" builtinId="8" hidden="1"/>
    <cellStyle name="Hipervínculo" xfId="57604" builtinId="8" hidden="1"/>
    <cellStyle name="Hipervínculo" xfId="29737" builtinId="8" hidden="1"/>
    <cellStyle name="Hipervínculo" xfId="5715" builtinId="8" hidden="1"/>
    <cellStyle name="Hipervínculo" xfId="15093" builtinId="8" hidden="1"/>
    <cellStyle name="Hipervínculo" xfId="21194" builtinId="8" hidden="1"/>
    <cellStyle name="Hipervínculo" xfId="46317" builtinId="8" hidden="1"/>
    <cellStyle name="Hipervínculo" xfId="49623" builtinId="8" hidden="1"/>
    <cellStyle name="Hipervínculo" xfId="44563" builtinId="8" hidden="1"/>
    <cellStyle name="Hipervínculo" xfId="32166" builtinId="8" hidden="1"/>
    <cellStyle name="Hipervínculo" xfId="1598" builtinId="8" hidden="1"/>
    <cellStyle name="Hipervínculo" xfId="38904" builtinId="8" hidden="1"/>
    <cellStyle name="Hipervínculo" xfId="2253" builtinId="8" hidden="1"/>
    <cellStyle name="Hipervínculo" xfId="10595" builtinId="8" hidden="1"/>
    <cellStyle name="Hipervínculo" xfId="37587" builtinId="8" hidden="1"/>
    <cellStyle name="Hipervínculo" xfId="19763" builtinId="8" hidden="1"/>
    <cellStyle name="Hipervínculo" xfId="22066" builtinId="8" hidden="1"/>
    <cellStyle name="Hipervínculo" xfId="23088" builtinId="8" hidden="1"/>
    <cellStyle name="Hipervínculo" xfId="56556" builtinId="8" hidden="1"/>
    <cellStyle name="Hipervínculo" xfId="35052" builtinId="8" hidden="1"/>
    <cellStyle name="Hipervínculo" xfId="59313" builtinId="8" hidden="1"/>
    <cellStyle name="Hipervínculo" xfId="35768" builtinId="8" hidden="1"/>
    <cellStyle name="Hipervínculo" xfId="51280" builtinId="8" hidden="1"/>
    <cellStyle name="Hipervínculo" xfId="8976" builtinId="8" hidden="1"/>
    <cellStyle name="Hipervínculo" xfId="5809" builtinId="8" hidden="1"/>
    <cellStyle name="Hipervínculo" xfId="49701" builtinId="8" hidden="1"/>
    <cellStyle name="Hipervínculo" xfId="11890" builtinId="8" hidden="1"/>
    <cellStyle name="Hipervínculo" xfId="50570" builtinId="8" hidden="1"/>
    <cellStyle name="Hipervínculo" xfId="28836" builtinId="8" hidden="1"/>
    <cellStyle name="Hipervínculo" xfId="45481" builtinId="8" hidden="1"/>
    <cellStyle name="Hipervínculo" xfId="1238" builtinId="8" hidden="1"/>
    <cellStyle name="Hipervínculo" xfId="22114" builtinId="8" hidden="1"/>
    <cellStyle name="Hipervínculo" xfId="19159" builtinId="8" hidden="1"/>
    <cellStyle name="Hipervínculo" xfId="9611" builtinId="8" hidden="1"/>
    <cellStyle name="Hipervínculo" xfId="43643" builtinId="8" hidden="1"/>
    <cellStyle name="Hipervínculo" xfId="1414" builtinId="8" hidden="1"/>
    <cellStyle name="Hipervínculo" xfId="16853" builtinId="8" hidden="1"/>
    <cellStyle name="Hipervínculo" xfId="4323" builtinId="8" hidden="1"/>
    <cellStyle name="Hipervínculo" xfId="29042" builtinId="8" hidden="1"/>
    <cellStyle name="Hipervínculo" xfId="40867" builtinId="8" hidden="1"/>
    <cellStyle name="Hipervínculo" xfId="55832" builtinId="8" hidden="1"/>
    <cellStyle name="Hipervínculo" xfId="36711" builtinId="8" hidden="1"/>
    <cellStyle name="Hipervínculo" xfId="14983" builtinId="8" hidden="1"/>
    <cellStyle name="Hipervínculo" xfId="55524" builtinId="8" hidden="1"/>
    <cellStyle name="Hipervínculo" xfId="30776" builtinId="8" hidden="1"/>
    <cellStyle name="Hipervínculo" xfId="43679" builtinId="8" hidden="1"/>
    <cellStyle name="Hipervínculo" xfId="41032" builtinId="8" hidden="1"/>
    <cellStyle name="Hipervínculo" xfId="56028" builtinId="8" hidden="1"/>
    <cellStyle name="Hipervínculo" xfId="29786" builtinId="8" hidden="1"/>
    <cellStyle name="Hipervínculo" xfId="4457" builtinId="8" hidden="1"/>
    <cellStyle name="Hipervínculo" xfId="4198" builtinId="8" hidden="1"/>
    <cellStyle name="Hipervínculo" xfId="20031" builtinId="8" hidden="1"/>
    <cellStyle name="Hipervínculo" xfId="15003" builtinId="8" hidden="1"/>
    <cellStyle name="Hipervínculo" xfId="57386" builtinId="8" hidden="1"/>
    <cellStyle name="Hipervínculo" xfId="49229" builtinId="8" hidden="1"/>
    <cellStyle name="Hipervínculo" xfId="22891" builtinId="8" hidden="1"/>
    <cellStyle name="Hipervínculo" xfId="7094" builtinId="8" hidden="1"/>
    <cellStyle name="Hipervínculo" xfId="2511" builtinId="8" hidden="1"/>
    <cellStyle name="Hipervínculo" xfId="26828" builtinId="8" hidden="1"/>
    <cellStyle name="Hipervínculo" xfId="57924" builtinId="8" hidden="1"/>
    <cellStyle name="Hipervínculo" xfId="35394" builtinId="8" hidden="1"/>
    <cellStyle name="Hipervínculo" xfId="42429" builtinId="8" hidden="1"/>
    <cellStyle name="Hipervínculo" xfId="18400" builtinId="8" hidden="1"/>
    <cellStyle name="Hipervínculo" xfId="2771" builtinId="8" hidden="1"/>
    <cellStyle name="Hipervínculo" xfId="9601" builtinId="8" hidden="1"/>
    <cellStyle name="Hipervínculo" xfId="28108" builtinId="8" hidden="1"/>
    <cellStyle name="Hipervínculo" xfId="48019" builtinId="8" hidden="1"/>
    <cellStyle name="Hipervínculo" xfId="41519" builtinId="8" hidden="1"/>
    <cellStyle name="Hipervínculo" xfId="35630" builtinId="8" hidden="1"/>
    <cellStyle name="Hipervínculo" xfId="16978" builtinId="8" hidden="1"/>
    <cellStyle name="Hipervínculo" xfId="56492" builtinId="8" hidden="1"/>
    <cellStyle name="Hipervínculo" xfId="58040" builtinId="8" hidden="1"/>
    <cellStyle name="Hipervínculo" xfId="12034" builtinId="8" hidden="1"/>
    <cellStyle name="Hipervínculo" xfId="52596" builtinId="8" hidden="1"/>
    <cellStyle name="Hipervínculo" xfId="46021" builtinId="8" hidden="1"/>
    <cellStyle name="Hipervínculo" xfId="59128" builtinId="8" hidden="1"/>
    <cellStyle name="Hipervínculo" xfId="71" builtinId="8" hidden="1"/>
    <cellStyle name="Hipervínculo" xfId="38580" builtinId="8" hidden="1"/>
    <cellStyle name="Hipervínculo" xfId="5128" builtinId="8" hidden="1"/>
    <cellStyle name="Hipervínculo" xfId="20624" builtinId="8" hidden="1"/>
    <cellStyle name="Hipervínculo" xfId="9652" builtinId="8" hidden="1"/>
    <cellStyle name="Hipervínculo" xfId="45475" builtinId="8" hidden="1"/>
    <cellStyle name="Hipervínculo" xfId="43260" builtinId="8" hidden="1"/>
    <cellStyle name="Hipervínculo" xfId="2053" builtinId="8" hidden="1"/>
    <cellStyle name="Hipervínculo" xfId="6489" builtinId="8" hidden="1"/>
    <cellStyle name="Hipervínculo" xfId="30000" builtinId="8" hidden="1"/>
    <cellStyle name="Hipervínculo" xfId="28892" builtinId="8" hidden="1"/>
    <cellStyle name="Hipervínculo" xfId="14228" builtinId="8" hidden="1"/>
    <cellStyle name="Hipervínculo" xfId="38546" builtinId="8" hidden="1"/>
    <cellStyle name="Hipervínculo" xfId="15229" builtinId="8" hidden="1"/>
    <cellStyle name="Hipervínculo" xfId="39483" builtinId="8" hidden="1"/>
    <cellStyle name="Hipervínculo" xfId="12407" builtinId="8" hidden="1"/>
    <cellStyle name="Hipervínculo" xfId="36798" builtinId="8" hidden="1"/>
    <cellStyle name="Hipervínculo" xfId="58858" builtinId="8" hidden="1"/>
    <cellStyle name="Hipervínculo" xfId="54564" builtinId="8" hidden="1"/>
    <cellStyle name="Hipervínculo" xfId="25125" builtinId="8" hidden="1"/>
    <cellStyle name="Hipervínculo" xfId="8429" builtinId="8" hidden="1"/>
    <cellStyle name="Hipervínculo" xfId="14274" builtinId="8" hidden="1"/>
    <cellStyle name="Hipervínculo" xfId="19336" builtinId="8" hidden="1"/>
    <cellStyle name="Hipervínculo" xfId="43600" builtinId="8" hidden="1"/>
    <cellStyle name="Hipervínculo" xfId="51485" builtinId="8" hidden="1"/>
    <cellStyle name="Hipervínculo" xfId="35606" builtinId="8" hidden="1"/>
    <cellStyle name="Hipervínculo" xfId="24690" builtinId="8" hidden="1"/>
    <cellStyle name="Hipervínculo" xfId="836" builtinId="8" hidden="1"/>
    <cellStyle name="Hipervínculo" xfId="44357" builtinId="8" hidden="1"/>
    <cellStyle name="Hipervínculo" xfId="34467" builtinId="8" hidden="1"/>
    <cellStyle name="Hipervínculo" xfId="16098" builtinId="8" hidden="1"/>
    <cellStyle name="Hipervínculo" xfId="44555" builtinId="8" hidden="1"/>
    <cellStyle name="Hipervínculo" xfId="46289" builtinId="8" hidden="1"/>
    <cellStyle name="Hipervínculo" xfId="17765" builtinId="8" hidden="1"/>
    <cellStyle name="Hipervínculo" xfId="6401" builtinId="8" hidden="1"/>
    <cellStyle name="Hipervínculo" xfId="28130" builtinId="8" hidden="1"/>
    <cellStyle name="Hipervínculo" xfId="5829" builtinId="8" hidden="1"/>
    <cellStyle name="Hipervínculo" xfId="54973" builtinId="8" hidden="1"/>
    <cellStyle name="Hipervínculo" xfId="37625" builtinId="8" hidden="1"/>
    <cellStyle name="Hipervínculo" xfId="27269" builtinId="8" hidden="1"/>
    <cellStyle name="Hipervínculo" xfId="10835" builtinId="8" hidden="1"/>
    <cellStyle name="Hipervínculo" xfId="13328" builtinId="8" hidden="1"/>
    <cellStyle name="Hipervínculo" xfId="35058" builtinId="8" hidden="1"/>
    <cellStyle name="Hipervínculo" xfId="40119" builtinId="8" hidden="1"/>
    <cellStyle name="Hipervínculo" xfId="33064" builtinId="8" hidden="1"/>
    <cellStyle name="Hipervínculo" xfId="56904" builtinId="8" hidden="1"/>
    <cellStyle name="Hipervínculo" xfId="58366" builtinId="8" hidden="1"/>
    <cellStyle name="Hipervínculo" xfId="2395" builtinId="8" hidden="1"/>
    <cellStyle name="Hipervínculo" xfId="20257" builtinId="8" hidden="1"/>
    <cellStyle name="Hipervínculo" xfId="41989" builtinId="8" hidden="1"/>
    <cellStyle name="Hipervínculo" xfId="47048" builtinId="8" hidden="1"/>
    <cellStyle name="Hipervínculo" xfId="48315" builtinId="8" hidden="1"/>
    <cellStyle name="Hipervínculo" xfId="23509" builtinId="8" hidden="1"/>
    <cellStyle name="Hipervínculo" xfId="14517" builtinId="8" hidden="1"/>
    <cellStyle name="Hipervínculo" xfId="2970" builtinId="8" hidden="1"/>
    <cellStyle name="Hipervínculo" xfId="27180" builtinId="8" hidden="1"/>
    <cellStyle name="Hipervínculo" xfId="48915" builtinId="8" hidden="1"/>
    <cellStyle name="Hipervínculo" xfId="19825" builtinId="8" hidden="1"/>
    <cellStyle name="Hipervínculo" xfId="12246" builtinId="8" hidden="1"/>
    <cellStyle name="Hipervínculo" xfId="49809" builtinId="8" hidden="1"/>
    <cellStyle name="Hipervínculo" xfId="39468" builtinId="8" hidden="1"/>
    <cellStyle name="Hipervínculo" xfId="38198" builtinId="8" hidden="1"/>
    <cellStyle name="Hipervínculo" xfId="54028" builtinId="8" hidden="1"/>
    <cellStyle name="Hipervínculo" xfId="19801" builtinId="8" hidden="1"/>
    <cellStyle name="Hipervínculo" xfId="57940" builtinId="8" hidden="1"/>
    <cellStyle name="Hipervínculo" xfId="34718" builtinId="8" hidden="1"/>
    <cellStyle name="Hipervínculo" xfId="9915" builtinId="8" hidden="1"/>
    <cellStyle name="Hipervínculo" xfId="16116" builtinId="8" hidden="1"/>
    <cellStyle name="Hipervínculo" xfId="17315" builtinId="8" hidden="1"/>
    <cellStyle name="Hipervínculo" xfId="41038" builtinId="8" hidden="1"/>
    <cellStyle name="Hipervínculo" xfId="56036" builtinId="8" hidden="1"/>
    <cellStyle name="Hipervínculo" xfId="54520" builtinId="8" hidden="1"/>
    <cellStyle name="Hipervínculo" xfId="27914" builtinId="8" hidden="1"/>
    <cellStyle name="Hipervínculo" xfId="8747" builtinId="8" hidden="1"/>
    <cellStyle name="Hipervínculo" xfId="23952" builtinId="8" hidden="1"/>
    <cellStyle name="Hipervínculo" xfId="55901" builtinId="8" hidden="1"/>
    <cellStyle name="Hipervínculo" xfId="47965" builtinId="8" hidden="1"/>
    <cellStyle name="Hipervínculo" xfId="49237" builtinId="8" hidden="1"/>
    <cellStyle name="Hipervínculo" xfId="17223" builtinId="8" hidden="1"/>
    <cellStyle name="Hipervínculo" xfId="45311" builtinId="8" hidden="1"/>
    <cellStyle name="Hipervínculo" xfId="6253" builtinId="8" hidden="1"/>
    <cellStyle name="Hipervínculo" xfId="23827" builtinId="8" hidden="1"/>
    <cellStyle name="Hipervínculo" xfId="53169" builtinId="8" hidden="1"/>
    <cellStyle name="Hipervínculo" xfId="54893" builtinId="8" hidden="1"/>
    <cellStyle name="Hipervínculo" xfId="42437" builtinId="8" hidden="1"/>
    <cellStyle name="Hipervínculo" xfId="38344" builtinId="8" hidden="1"/>
    <cellStyle name="Hipervínculo" xfId="14315" builtinId="8" hidden="1"/>
    <cellStyle name="Hipervínculo" xfId="9593" builtinId="8" hidden="1"/>
    <cellStyle name="Hipervínculo" xfId="34124" builtinId="8" hidden="1"/>
    <cellStyle name="Hipervínculo" xfId="19201" builtinId="8" hidden="1"/>
    <cellStyle name="Hipervínculo" xfId="24582" builtinId="8" hidden="1"/>
    <cellStyle name="Hipervínculo" xfId="35638" builtinId="8" hidden="1"/>
    <cellStyle name="Hipervínculo" xfId="31547" builtinId="8" hidden="1"/>
    <cellStyle name="Hipervínculo" xfId="7519" builtinId="8" hidden="1"/>
    <cellStyle name="Hipervínculo" xfId="16395" builtinId="8" hidden="1"/>
    <cellStyle name="Hipervínculo" xfId="21000" builtinId="8" hidden="1"/>
    <cellStyle name="Hipervínculo" xfId="37654" builtinId="8" hidden="1"/>
    <cellStyle name="Hipervínculo" xfId="5929" builtinId="8" hidden="1"/>
    <cellStyle name="Hipervínculo" xfId="28834" builtinId="8" hidden="1"/>
    <cellStyle name="Hipervínculo" xfId="24742" builtinId="8" hidden="1"/>
    <cellStyle name="Hipervínculo" xfId="328" builtinId="8" hidden="1"/>
    <cellStyle name="Hipervínculo" xfId="9136" builtinId="8" hidden="1"/>
    <cellStyle name="Hipervínculo" xfId="25309" builtinId="8" hidden="1"/>
    <cellStyle name="Hipervínculo" xfId="43179" builtinId="8" hidden="1"/>
    <cellStyle name="Hipervínculo" xfId="34063" builtinId="8" hidden="1"/>
    <cellStyle name="Hipervínculo" xfId="48035" builtinId="8" hidden="1"/>
    <cellStyle name="Hipervínculo" xfId="17191" builtinId="8" hidden="1"/>
    <cellStyle name="Hipervínculo" xfId="34847" builtinId="8" hidden="1"/>
    <cellStyle name="Hipervínculo" xfId="19919" builtinId="8" hidden="1"/>
    <cellStyle name="Hipervínculo" xfId="1838" builtinId="8" hidden="1"/>
    <cellStyle name="Hipervínculo" xfId="684" builtinId="8" hidden="1"/>
    <cellStyle name="Hipervínculo" xfId="57484" builtinId="8" hidden="1"/>
    <cellStyle name="Hipervínculo" xfId="49207" builtinId="8" hidden="1"/>
    <cellStyle name="Hipervínculo" xfId="3291" builtinId="8" hidden="1"/>
    <cellStyle name="Hipervínculo" xfId="22302" builtinId="8" hidden="1"/>
    <cellStyle name="Hipervínculo" xfId="51904" builtinId="8" hidden="1"/>
    <cellStyle name="Hipervínculo" xfId="5136" builtinId="8" hidden="1"/>
    <cellStyle name="Hipervínculo" xfId="45620" builtinId="8" hidden="1"/>
    <cellStyle name="Hipervínculo" xfId="31765" builtinId="8" hidden="1"/>
    <cellStyle name="Hipervínculo" xfId="52165" builtinId="8" hidden="1"/>
    <cellStyle name="Hipervínculo" xfId="40829" builtinId="8" hidden="1"/>
    <cellStyle name="Hipervínculo" xfId="58786" builtinId="8" hidden="1"/>
    <cellStyle name="Hipervínculo" xfId="3380" builtinId="8" hidden="1"/>
    <cellStyle name="Hipervínculo" xfId="42297" builtinId="8" hidden="1"/>
    <cellStyle name="Hipervínculo" xfId="19087" builtinId="8" hidden="1"/>
    <cellStyle name="Hipervínculo" xfId="29028" builtinId="8" hidden="1"/>
    <cellStyle name="Hipervínculo" xfId="7617" builtinId="8" hidden="1"/>
    <cellStyle name="Hipervínculo" xfId="33048" builtinId="8" hidden="1"/>
    <cellStyle name="Hipervínculo" xfId="40063" builtinId="8" hidden="1"/>
    <cellStyle name="Hipervínculo" xfId="52035" builtinId="8" hidden="1"/>
    <cellStyle name="Hipervínculo" xfId="54640" builtinId="8" hidden="1"/>
    <cellStyle name="Hipervínculo" xfId="44829" builtinId="8" hidden="1"/>
    <cellStyle name="Hipervínculo" xfId="55885" builtinId="8" hidden="1"/>
    <cellStyle name="Hipervínculo" xfId="45111" builtinId="8" hidden="1"/>
    <cellStyle name="Hipervínculo" xfId="55736" builtinId="8" hidden="1"/>
    <cellStyle name="Hipervínculo" xfId="21534" builtinId="8" hidden="1"/>
    <cellStyle name="Hipervínculo" xfId="21" builtinId="8" hidden="1"/>
    <cellStyle name="Hipervínculo" xfId="648" builtinId="8" hidden="1"/>
    <cellStyle name="Hipervínculo" xfId="16799" builtinId="8" hidden="1"/>
    <cellStyle name="Hipervínculo" xfId="10827" builtinId="8" hidden="1"/>
    <cellStyle name="Hipervínculo" xfId="7781" builtinId="8" hidden="1"/>
    <cellStyle name="Hipervínculo" xfId="18224" builtinId="8" hidden="1"/>
    <cellStyle name="Hipervínculo" xfId="40127" builtinId="8" hidden="1"/>
    <cellStyle name="Hipervínculo" xfId="51513" builtinId="8" hidden="1"/>
    <cellStyle name="Hipervínculo" xfId="53228" builtinId="8" hidden="1"/>
    <cellStyle name="Hipervínculo" xfId="25628" builtinId="8" hidden="1"/>
    <cellStyle name="Hipervínculo" xfId="18280" builtinId="8" hidden="1"/>
    <cellStyle name="Hipervínculo" xfId="10583" builtinId="8" hidden="1"/>
    <cellStyle name="Hipervínculo" xfId="45926" builtinId="8" hidden="1"/>
    <cellStyle name="Hipervínculo" xfId="48917" builtinId="8" hidden="1"/>
    <cellStyle name="Hipervínculo" xfId="36106" builtinId="8" hidden="1"/>
    <cellStyle name="Hipervínculo" xfId="5319" builtinId="8" hidden="1"/>
    <cellStyle name="Hipervínculo" xfId="18705" builtinId="8" hidden="1"/>
    <cellStyle name="Hipervínculo" xfId="2966" builtinId="8" hidden="1"/>
    <cellStyle name="Hipervínculo" xfId="6039" builtinId="8" hidden="1"/>
    <cellStyle name="Hipervínculo" xfId="31826" builtinId="8" hidden="1"/>
    <cellStyle name="Hipervínculo" xfId="53723" builtinId="8" hidden="1"/>
    <cellStyle name="Hipervínculo" xfId="9517" builtinId="8" hidden="1"/>
    <cellStyle name="Hipervínculo" xfId="37432" builtinId="8" hidden="1"/>
    <cellStyle name="Hipervínculo" xfId="11776" builtinId="8" hidden="1"/>
    <cellStyle name="Hipervínculo" xfId="10507" builtinId="8" hidden="1"/>
    <cellStyle name="Hipervínculo" xfId="14597" builtinId="8" hidden="1"/>
    <cellStyle name="Hipervínculo" xfId="38622" builtinId="8" hidden="1"/>
    <cellStyle name="Hipervínculo" xfId="57944" builtinId="8" hidden="1"/>
    <cellStyle name="Hipervínculo" xfId="34726" builtinId="8" hidden="1"/>
    <cellStyle name="Hipervínculo" xfId="33803" builtinId="8" hidden="1"/>
    <cellStyle name="Hipervínculo" xfId="56622" builtinId="8" hidden="1"/>
    <cellStyle name="Hipervínculo" xfId="17307" builtinId="8" hidden="1"/>
    <cellStyle name="Hipervínculo" xfId="21398" builtinId="8" hidden="1"/>
    <cellStyle name="Hipervínculo" xfId="45427" builtinId="8" hidden="1"/>
    <cellStyle name="Hipervínculo" xfId="52079" builtinId="8" hidden="1"/>
    <cellStyle name="Hipervínculo" xfId="54372" builtinId="8" hidden="1"/>
    <cellStyle name="Hipervínculo" xfId="10909" builtinId="8" hidden="1"/>
    <cellStyle name="Hipervínculo" xfId="89" builtinId="8" hidden="1"/>
    <cellStyle name="Hipervínculo" xfId="47530" builtinId="8" hidden="1"/>
    <cellStyle name="Hipervínculo" xfId="28194" builtinId="8" hidden="1"/>
    <cellStyle name="Hipervínculo" xfId="52227" builtinId="8" hidden="1"/>
    <cellStyle name="Hipervínculo" xfId="45153" builtinId="8" hidden="1"/>
    <cellStyle name="Hipervínculo" xfId="35862" builtinId="8" hidden="1"/>
    <cellStyle name="Hipervínculo" xfId="9228" builtinId="8" hidden="1"/>
    <cellStyle name="Hipervínculo" xfId="45636" builtinId="8" hidden="1"/>
    <cellStyle name="Hipervínculo" xfId="18396" builtinId="8" hidden="1"/>
    <cellStyle name="Hipervínculo" xfId="44921" builtinId="8" hidden="1"/>
    <cellStyle name="Hipervínculo" xfId="38298" builtinId="8" hidden="1"/>
    <cellStyle name="Hipervínculo" xfId="32867" builtinId="8" hidden="1"/>
    <cellStyle name="Hipervínculo" xfId="32725" builtinId="8" hidden="1"/>
    <cellStyle name="Hipervínculo" xfId="10233" builtinId="8" hidden="1"/>
    <cellStyle name="Hipervínculo" xfId="3231" builtinId="8" hidden="1"/>
    <cellStyle name="Hipervínculo" xfId="620" builtinId="8" hidden="1"/>
    <cellStyle name="Hipervínculo" xfId="41797" builtinId="8" hidden="1"/>
    <cellStyle name="Hipervínculo" xfId="54256" builtinId="8" hidden="1"/>
    <cellStyle name="Hipervínculo" xfId="31555" builtinId="8" hidden="1"/>
    <cellStyle name="Hipervínculo" xfId="25105" builtinId="8" hidden="1"/>
    <cellStyle name="Hipervínculo" xfId="2829" builtinId="8" hidden="1"/>
    <cellStyle name="Hipervínculo" xfId="18430" builtinId="8" hidden="1"/>
    <cellStyle name="Hipervínculo" xfId="32785" builtinId="8" hidden="1"/>
    <cellStyle name="Hipervínculo" xfId="48596" builtinId="8" hidden="1"/>
    <cellStyle name="Hipervínculo" xfId="47328" builtinId="8" hidden="1"/>
    <cellStyle name="Hipervínculo" xfId="21129" builtinId="8" hidden="1"/>
    <cellStyle name="Hipervínculo" xfId="43284" builtinId="8" hidden="1"/>
    <cellStyle name="Hipervínculo" xfId="48955" builtinId="8" hidden="1"/>
    <cellStyle name="Hipervínculo" xfId="18094" builtinId="8" hidden="1"/>
    <cellStyle name="Hipervínculo" xfId="51306" builtinId="8" hidden="1"/>
    <cellStyle name="Hipervínculo" xfId="30276" builtinId="8" hidden="1"/>
    <cellStyle name="Hipervínculo" xfId="40401" builtinId="8" hidden="1"/>
    <cellStyle name="Hipervínculo" xfId="17955" builtinId="8" hidden="1"/>
    <cellStyle name="Hipervínculo" xfId="13543" builtinId="8" hidden="1"/>
    <cellStyle name="Hipervínculo" xfId="10555" builtinId="8" hidden="1"/>
    <cellStyle name="Hipervínculo" xfId="32286" builtinId="8" hidden="1"/>
    <cellStyle name="Hipervínculo" xfId="26676" builtinId="8" hidden="1"/>
    <cellStyle name="Hipervínculo" xfId="31936" builtinId="8" hidden="1"/>
    <cellStyle name="Hipervínculo" xfId="57650" builtinId="8" hidden="1"/>
    <cellStyle name="Hipervínculo" xfId="11153" builtinId="8" hidden="1"/>
    <cellStyle name="Hipervínculo" xfId="30563" builtinId="8" hidden="1"/>
    <cellStyle name="Hipervínculo" xfId="17485" builtinId="8" hidden="1"/>
    <cellStyle name="Hipervínculo" xfId="39217" builtinId="8" hidden="1"/>
    <cellStyle name="Hipervínculo" xfId="7917" builtinId="8" hidden="1"/>
    <cellStyle name="Hipervínculo" xfId="29687" builtinId="8" hidden="1"/>
    <cellStyle name="Hipervínculo" xfId="770" builtinId="8" hidden="1"/>
    <cellStyle name="Hipervínculo" xfId="3289" builtinId="8" hidden="1"/>
    <cellStyle name="Hipervínculo" xfId="14869" builtinId="8" hidden="1"/>
    <cellStyle name="Hipervínculo" xfId="24408" builtinId="8" hidden="1"/>
    <cellStyle name="Hipervínculo" xfId="46144" builtinId="8" hidden="1"/>
    <cellStyle name="Hipervínculo" xfId="46408" builtinId="8" hidden="1"/>
    <cellStyle name="Hipervínculo" xfId="41347" builtinId="8" hidden="1"/>
    <cellStyle name="Hipervínculo" xfId="24428" builtinId="8" hidden="1"/>
    <cellStyle name="Hipervínculo" xfId="27969" builtinId="8" hidden="1"/>
    <cellStyle name="Hipervínculo" xfId="40615" builtinId="8" hidden="1"/>
    <cellStyle name="Hipervínculo" xfId="31341" builtinId="8" hidden="1"/>
    <cellStyle name="Hipervínculo" xfId="53070" builtinId="8" hidden="1"/>
    <cellStyle name="Hipervínculo" xfId="39479" builtinId="8" hidden="1"/>
    <cellStyle name="Hipervínculo" xfId="34417" builtinId="8" hidden="1"/>
    <cellStyle name="Hipervínculo" xfId="12686" builtinId="8" hidden="1"/>
    <cellStyle name="Hipervínculo" xfId="45944" builtinId="8" hidden="1"/>
    <cellStyle name="Hipervínculo" xfId="16293" builtinId="8" hidden="1"/>
    <cellStyle name="Hipervínculo" xfId="34278" builtinId="8" hidden="1"/>
    <cellStyle name="Hipervínculo" xfId="3396" builtinId="8" hidden="1"/>
    <cellStyle name="Hipervínculo" xfId="25247" builtinId="8" hidden="1"/>
    <cellStyle name="Hipervínculo" xfId="21040" builtinId="8" hidden="1"/>
    <cellStyle name="Hipervínculo" xfId="38564" builtinId="8" hidden="1"/>
    <cellStyle name="Hipervínculo" xfId="31087" builtinId="8" hidden="1"/>
    <cellStyle name="Hipervínculo" xfId="7447" builtinId="8" hidden="1"/>
    <cellStyle name="Hipervínculo" xfId="22262" builtinId="8" hidden="1"/>
    <cellStyle name="Hipervínculo" xfId="14865" builtinId="8" hidden="1"/>
    <cellStyle name="Hipervínculo" xfId="35678" builtinId="8" hidden="1"/>
    <cellStyle name="Hipervínculo" xfId="27491" builtinId="8" hidden="1"/>
    <cellStyle name="Hipervínculo" xfId="462" builtinId="8" hidden="1"/>
    <cellStyle name="Hipervínculo" xfId="25015" builtinId="8" hidden="1"/>
    <cellStyle name="Hipervínculo" xfId="38522" builtinId="8" hidden="1"/>
    <cellStyle name="Hipervínculo" xfId="52125" builtinId="8" hidden="1"/>
    <cellStyle name="Hipervínculo" xfId="44241" builtinId="8" hidden="1"/>
    <cellStyle name="Hipervínculo" xfId="18697" builtinId="8" hidden="1"/>
    <cellStyle name="Hipervínculo" xfId="15033" builtinId="8" hidden="1"/>
    <cellStyle name="Hipervínculo" xfId="7789" builtinId="8" hidden="1"/>
    <cellStyle name="Hipervínculo" xfId="14777" builtinId="8" hidden="1"/>
    <cellStyle name="Hipervínculo" xfId="54823" builtinId="8" hidden="1"/>
    <cellStyle name="Hipervínculo" xfId="31802" builtinId="8" hidden="1"/>
    <cellStyle name="Hipervínculo" xfId="37440" builtinId="8" hidden="1"/>
    <cellStyle name="Hipervínculo" xfId="11768" builtinId="8" hidden="1"/>
    <cellStyle name="Hipervínculo" xfId="9321" builtinId="8" hidden="1"/>
    <cellStyle name="Hipervínculo" xfId="14589" builtinId="8" hidden="1"/>
    <cellStyle name="Hipervínculo" xfId="38614" builtinId="8" hidden="1"/>
    <cellStyle name="Hipervínculo" xfId="42709" builtinId="8" hidden="1"/>
    <cellStyle name="Hipervínculo" xfId="54669" builtinId="8" hidden="1"/>
    <cellStyle name="Hipervínculo" xfId="30641" builtinId="8" hidden="1"/>
    <cellStyle name="Hipervínculo" xfId="6836" builtinId="8" hidden="1"/>
    <cellStyle name="Hipervínculo" xfId="2371" builtinId="8" hidden="1"/>
    <cellStyle name="Hipervínculo" xfId="1374" builtinId="8" hidden="1"/>
    <cellStyle name="Hipervínculo" xfId="45419" builtinId="8" hidden="1"/>
    <cellStyle name="Hipervínculo" xfId="48507" builtinId="8" hidden="1"/>
    <cellStyle name="Hipervínculo" xfId="54250" builtinId="8" hidden="1"/>
    <cellStyle name="Hipervínculo" xfId="29996" builtinId="8" hidden="1"/>
    <cellStyle name="Hipervínculo" xfId="32040" builtinId="8" hidden="1"/>
    <cellStyle name="Hipervínculo" xfId="4337" builtinId="8" hidden="1"/>
    <cellStyle name="Hipervínculo" xfId="28188" builtinId="8" hidden="1"/>
    <cellStyle name="Hipervínculo" xfId="52219" builtinId="8" hidden="1"/>
    <cellStyle name="Hipervínculo" xfId="56306" builtinId="8" hidden="1"/>
    <cellStyle name="Hipervínculo" xfId="41068" builtinId="8" hidden="1"/>
    <cellStyle name="Hipervínculo" xfId="17042" builtinId="8" hidden="1"/>
    <cellStyle name="Hipervínculo" xfId="922" builtinId="8" hidden="1"/>
    <cellStyle name="Hipervínculo" xfId="9644" builtinId="8" hidden="1"/>
    <cellStyle name="Hipervínculo" xfId="34990" builtinId="8" hidden="1"/>
    <cellStyle name="Hipervínculo" xfId="49357" builtinId="8" hidden="1"/>
    <cellStyle name="Hipervínculo" xfId="47640" builtinId="8" hidden="1"/>
    <cellStyle name="Hipervínculo" xfId="34268" builtinId="8" hidden="1"/>
    <cellStyle name="Hipervínculo" xfId="10241" builtinId="8" hidden="1"/>
    <cellStyle name="Hipervínculo" xfId="3142" builtinId="8" hidden="1"/>
    <cellStyle name="Hipervínculo" xfId="16572" builtinId="8" hidden="1"/>
    <cellStyle name="Hipervínculo" xfId="41789" builtinId="8" hidden="1"/>
    <cellStyle name="Hipervínculo" xfId="54248" builtinId="8" hidden="1"/>
    <cellStyle name="Hipervínculo" xfId="49187" builtinId="8" hidden="1"/>
    <cellStyle name="Hipervínculo" xfId="27451" builtinId="8" hidden="1"/>
    <cellStyle name="Hipervínculo" xfId="2833" builtinId="8" hidden="1"/>
    <cellStyle name="Hipervínculo" xfId="9365" builtinId="8" hidden="1"/>
    <cellStyle name="Hipervínculo" xfId="23496" builtinId="8" hidden="1"/>
    <cellStyle name="Hipervínculo" xfId="2016" builtinId="8" hidden="1"/>
    <cellStyle name="Hipervínculo" xfId="54927" builtinId="8" hidden="1"/>
    <cellStyle name="Hipervínculo" xfId="24368" builtinId="8" hidden="1"/>
    <cellStyle name="Hipervínculo" xfId="20526" builtinId="8" hidden="1"/>
    <cellStyle name="Hipervínculo" xfId="15832" builtinId="8" hidden="1"/>
    <cellStyle name="Hipervínculo" xfId="58812" builtinId="8" hidden="1"/>
    <cellStyle name="Hipervínculo" xfId="29549" builtinId="8" hidden="1"/>
    <cellStyle name="Hipervínculo" xfId="51755" builtinId="8" hidden="1"/>
    <cellStyle name="Hipervínculo" xfId="55071" builtinId="8" hidden="1"/>
    <cellStyle name="Hipervínculo" xfId="41192" builtinId="8" hidden="1"/>
    <cellStyle name="Hipervínculo" xfId="49761" builtinId="8" hidden="1"/>
    <cellStyle name="Hipervínculo" xfId="10565" builtinId="8" hidden="1"/>
    <cellStyle name="Hipervínculo" xfId="15623" builtinId="8" hidden="1"/>
    <cellStyle name="Hipervínculo" xfId="37352" builtinId="8" hidden="1"/>
    <cellStyle name="Hipervínculo" xfId="55192" builtinId="8" hidden="1"/>
    <cellStyle name="Hipervínculo" xfId="33365" builtinId="8" hidden="1"/>
    <cellStyle name="Hipervínculo" xfId="28401" builtinId="8" hidden="1"/>
    <cellStyle name="Hipervínculo" xfId="7273" builtinId="8" hidden="1"/>
    <cellStyle name="Hipervínculo" xfId="17493" builtinId="8" hidden="1"/>
    <cellStyle name="Hipervínculo" xfId="22552" builtinId="8" hidden="1"/>
    <cellStyle name="Hipervínculo" xfId="44285" builtinId="8" hidden="1"/>
    <cellStyle name="Hipervínculo" xfId="18266" builtinId="8" hidden="1"/>
    <cellStyle name="Hipervínculo" xfId="18741" builtinId="8" hidden="1"/>
    <cellStyle name="Hipervínculo" xfId="21476" builtinId="8" hidden="1"/>
    <cellStyle name="Hipervínculo" xfId="918" builtinId="8" hidden="1"/>
    <cellStyle name="Hipervínculo" xfId="56566" builtinId="8" hidden="1"/>
    <cellStyle name="Hipervínculo" xfId="50611" builtinId="8" hidden="1"/>
    <cellStyle name="Hipervínculo" xfId="33020" builtinId="8" hidden="1"/>
    <cellStyle name="Hipervínculo" xfId="41338" builtinId="8" hidden="1"/>
    <cellStyle name="Hipervínculo" xfId="2217" builtinId="8" hidden="1"/>
    <cellStyle name="Hipervínculo" xfId="22542" builtinId="8" hidden="1"/>
    <cellStyle name="Hipervínculo" xfId="8701" builtinId="8" hidden="1"/>
    <cellStyle name="Hipervínculo" xfId="31349" builtinId="8" hidden="1"/>
    <cellStyle name="Hipervínculo" xfId="36407" builtinId="8" hidden="1"/>
    <cellStyle name="Hipervínculo" xfId="58994" builtinId="8" hidden="1"/>
    <cellStyle name="Hipervínculo" xfId="34409" builtinId="8" hidden="1"/>
    <cellStyle name="Hipervínculo" xfId="8727" builtinId="8" hidden="1"/>
    <cellStyle name="Hipervínculo" xfId="57958" builtinId="8" hidden="1"/>
    <cellStyle name="Hipervínculo" xfId="15501" builtinId="8" hidden="1"/>
    <cellStyle name="Hipervínculo" xfId="38274" builtinId="8" hidden="1"/>
    <cellStyle name="Hipervínculo" xfId="43334" builtinId="8" hidden="1"/>
    <cellStyle name="Hipervínculo" xfId="53758" builtinId="8" hidden="1"/>
    <cellStyle name="Hipervínculo" xfId="24888" builtinId="8" hidden="1"/>
    <cellStyle name="Hipervínculo" xfId="10765" builtinId="8" hidden="1"/>
    <cellStyle name="Hipervínculo" xfId="28320" builtinId="8" hidden="1"/>
    <cellStyle name="Hipervínculo" xfId="22300" builtinId="8" hidden="1"/>
    <cellStyle name="Hipervínculo" xfId="45205" builtinId="8" hidden="1"/>
    <cellStyle name="Hipervínculo" xfId="50260" builtinId="8" hidden="1"/>
    <cellStyle name="Hipervínculo" xfId="46958" builtinId="8" hidden="1"/>
    <cellStyle name="Hipervínculo" xfId="20614" builtinId="8" hidden="1"/>
    <cellStyle name="Hipervínculo" xfId="15445" builtinId="8" hidden="1"/>
    <cellStyle name="Hipervínculo" xfId="35250" builtinId="8" hidden="1"/>
    <cellStyle name="Hipervínculo" xfId="16915" builtinId="8" hidden="1"/>
    <cellStyle name="Hipervínculo" xfId="52133" builtinId="8" hidden="1"/>
    <cellStyle name="Hipervínculo" xfId="57187" builtinId="8" hidden="1"/>
    <cellStyle name="Hipervínculo" xfId="40159" builtinId="8" hidden="1"/>
    <cellStyle name="Hipervínculo" xfId="42543" builtinId="8" hidden="1"/>
    <cellStyle name="Hipervínculo" xfId="31141" builtinId="8" hidden="1"/>
    <cellStyle name="Hipervínculo" xfId="57660" builtinId="8" hidden="1"/>
    <cellStyle name="Hipervínculo" xfId="57677" builtinId="8" hidden="1"/>
    <cellStyle name="Hipervínculo" xfId="18802" builtinId="8" hidden="1"/>
    <cellStyle name="Hipervínculo" xfId="12350" builtinId="8" hidden="1"/>
    <cellStyle name="Hipervínculo" xfId="57153" builtinId="8" hidden="1"/>
    <cellStyle name="Hipervínculo" xfId="16193" builtinId="8" hidden="1"/>
    <cellStyle name="Hipervínculo" xfId="22833" builtinId="8" hidden="1"/>
    <cellStyle name="Hipervínculo" xfId="58338" builtinId="8" hidden="1"/>
    <cellStyle name="Hipervínculo" xfId="52454" builtinId="8" hidden="1"/>
    <cellStyle name="Hipervínculo" xfId="11906" builtinId="8" hidden="1"/>
    <cellStyle name="Hipervínculo" xfId="45510" builtinId="8" hidden="1"/>
    <cellStyle name="Hipervínculo" xfId="47746" builtinId="8" hidden="1"/>
    <cellStyle name="Hipervínculo" xfId="27343" builtinId="8" hidden="1"/>
    <cellStyle name="Hipervínculo" xfId="31233" builtinId="8" hidden="1"/>
    <cellStyle name="Hipervínculo" xfId="48033" builtinId="8" hidden="1"/>
    <cellStyle name="Hipervínculo" xfId="36326" builtinId="8" hidden="1"/>
    <cellStyle name="Hipervínculo" xfId="18140" builtinId="8" hidden="1"/>
    <cellStyle name="Hipervínculo" xfId="5403" builtinId="8" hidden="1"/>
    <cellStyle name="Hipervínculo" xfId="5839" builtinId="8" hidden="1"/>
    <cellStyle name="Hipervínculo" xfId="22372" builtinId="8" hidden="1"/>
    <cellStyle name="Hipervínculo" xfId="52060" builtinId="8" hidden="1"/>
    <cellStyle name="Hipervínculo" xfId="32272" builtinId="8" hidden="1"/>
    <cellStyle name="Hipervínculo" xfId="56298" builtinId="8" hidden="1"/>
    <cellStyle name="Hipervínculo" xfId="41076" builtinId="8" hidden="1"/>
    <cellStyle name="Hipervínculo" xfId="50112" builtinId="8" hidden="1"/>
    <cellStyle name="Hipervínculo" xfId="12956" builtinId="8" hidden="1"/>
    <cellStyle name="Hipervínculo" xfId="2407" builtinId="8" hidden="1"/>
    <cellStyle name="Hipervínculo" xfId="35784" builtinId="8" hidden="1"/>
    <cellStyle name="Hipervínculo" xfId="16120" builtinId="8" hidden="1"/>
    <cellStyle name="Hipervínculo" xfId="56106" builtinId="8" hidden="1"/>
    <cellStyle name="Hipervínculo" xfId="34276" builtinId="8" hidden="1"/>
    <cellStyle name="Hipervínculo" xfId="29312" builtinId="8" hidden="1"/>
    <cellStyle name="Hipervínculo" xfId="6159" builtinId="8" hidden="1"/>
    <cellStyle name="Hipervínculo" xfId="16580" builtinId="8" hidden="1"/>
    <cellStyle name="Hipervínculo" xfId="22342" builtinId="8" hidden="1"/>
    <cellStyle name="Hipervínculo" xfId="15147" builtinId="8" hidden="1"/>
    <cellStyle name="Hipervínculo" xfId="49179" builtinId="8" hidden="1"/>
    <cellStyle name="Hipervínculo" xfId="4483" builtinId="8" hidden="1"/>
    <cellStyle name="Hipervínculo" xfId="16861" builtinId="8" hidden="1"/>
    <cellStyle name="Hipervínculo" xfId="40439" builtinId="8" hidden="1"/>
    <cellStyle name="Hipervínculo" xfId="51919" builtinId="8" hidden="1"/>
    <cellStyle name="Hipervínculo" xfId="42931" builtinId="8" hidden="1"/>
    <cellStyle name="Hipervínculo" xfId="50358" builtinId="8" hidden="1"/>
    <cellStyle name="Hipervínculo" xfId="42251" builtinId="8" hidden="1"/>
    <cellStyle name="Hipervínculo" xfId="20518" builtinId="8" hidden="1"/>
    <cellStyle name="Hipervínculo" xfId="53784" builtinId="8" hidden="1"/>
    <cellStyle name="Hipervínculo" xfId="8703" builtinId="8" hidden="1"/>
    <cellStyle name="Hipervínculo" xfId="30437" builtinId="8" hidden="1"/>
    <cellStyle name="Hipervínculo" xfId="35496" builtinId="8" hidden="1"/>
    <cellStyle name="Hipervínculo" xfId="59447" builtinId="8" hidden="1"/>
    <cellStyle name="Hipervínculo" xfId="35323" builtinId="8" hidden="1"/>
    <cellStyle name="Hipervínculo" xfId="13589" builtinId="8" hidden="1"/>
    <cellStyle name="Hipervínculo" xfId="8533" builtinId="8" hidden="1"/>
    <cellStyle name="Hipervínculo" xfId="15631" builtinId="8" hidden="1"/>
    <cellStyle name="Hipervínculo" xfId="41823" builtinId="8" hidden="1"/>
    <cellStyle name="Hipervínculo" xfId="58846" builtinId="8" hidden="1"/>
    <cellStyle name="Hipervínculo" xfId="52843" builtinId="8" hidden="1"/>
    <cellStyle name="Hipervínculo" xfId="28392" builtinId="8" hidden="1"/>
    <cellStyle name="Hipervínculo" xfId="5689" builtinId="8" hidden="1"/>
    <cellStyle name="Hipervínculo" xfId="1462" builtinId="8" hidden="1"/>
    <cellStyle name="Hipervínculo" xfId="22560" builtinId="8" hidden="1"/>
    <cellStyle name="Hipervínculo" xfId="44293" builtinId="8" hidden="1"/>
    <cellStyle name="Hipervínculo" xfId="49351" builtinId="8" hidden="1"/>
    <cellStyle name="Hipervínculo" xfId="46044" builtinId="8" hidden="1"/>
    <cellStyle name="Hipervínculo" xfId="21468" builtinId="8" hidden="1"/>
    <cellStyle name="Hipervínculo" xfId="8311" builtinId="8" hidden="1"/>
    <cellStyle name="Hipervínculo" xfId="5985" builtinId="8" hidden="1"/>
    <cellStyle name="Hipervínculo" xfId="31315" builtinId="8" hidden="1"/>
    <cellStyle name="Hipervínculo" xfId="616" builtinId="8" hidden="1"/>
    <cellStyle name="Hipervínculo" xfId="41991" builtinId="8" hidden="1"/>
    <cellStyle name="Hipervínculo" xfId="17301" builtinId="8" hidden="1"/>
    <cellStyle name="Hipervínculo" xfId="42833" builtinId="8" hidden="1"/>
    <cellStyle name="Hipervínculo" xfId="1412" builtinId="8" hidden="1"/>
    <cellStyle name="Hipervínculo" xfId="11734" builtinId="8" hidden="1"/>
    <cellStyle name="Hipervínculo" xfId="36415" builtinId="8" hidden="1"/>
    <cellStyle name="Hipervínculo" xfId="58990" builtinId="8" hidden="1"/>
    <cellStyle name="Hipervínculo" xfId="56470" builtinId="8" hidden="1"/>
    <cellStyle name="Hipervínculo" xfId="32447" builtinId="8" hidden="1"/>
    <cellStyle name="Hipervínculo" xfId="7611" builtinId="8" hidden="1"/>
    <cellStyle name="Hipervínculo" xfId="2433" builtinId="8" hidden="1"/>
    <cellStyle name="Hipervínculo" xfId="18667" builtinId="8" hidden="1"/>
    <cellStyle name="Hipervínculo" xfId="43342" builtinId="8" hidden="1"/>
    <cellStyle name="Hipervínculo" xfId="2974" builtinId="8" hidden="1"/>
    <cellStyle name="Hipervínculo" xfId="49673" builtinId="8" hidden="1"/>
    <cellStyle name="Hipervínculo" xfId="31605" builtinId="8" hidden="1"/>
    <cellStyle name="Hipervínculo" xfId="1922" builtinId="8" hidden="1"/>
    <cellStyle name="Hipervínculo" xfId="7880" builtinId="8" hidden="1"/>
    <cellStyle name="Hipervínculo" xfId="26382" builtinId="8" hidden="1"/>
    <cellStyle name="Hipervínculo" xfId="45644" builtinId="8" hidden="1"/>
    <cellStyle name="Hipervínculo" xfId="16959" builtinId="8" hidden="1"/>
    <cellStyle name="Hipervínculo" xfId="42873" builtinId="8" hidden="1"/>
    <cellStyle name="Hipervínculo" xfId="18846" builtinId="8" hidden="1"/>
    <cellStyle name="Hipervínculo" xfId="21097" builtinId="8" hidden="1"/>
    <cellStyle name="Hipervínculo" xfId="4060" builtinId="8" hidden="1"/>
    <cellStyle name="Hipervínculo" xfId="33187" builtinId="8" hidden="1"/>
    <cellStyle name="Hipervínculo" xfId="57195" builtinId="8" hidden="1"/>
    <cellStyle name="Hipervínculo" xfId="55984" builtinId="8" hidden="1"/>
    <cellStyle name="Hipervínculo" xfId="8379" builtinId="8" hidden="1"/>
    <cellStyle name="Hipervínculo" xfId="12044" builtinId="8" hidden="1"/>
    <cellStyle name="Hipervínculo" xfId="52687" builtinId="8" hidden="1"/>
    <cellStyle name="Hipervínculo" xfId="22320" builtinId="8" hidden="1"/>
    <cellStyle name="Hipervínculo" xfId="39985" builtinId="8" hidden="1"/>
    <cellStyle name="Hipervínculo" xfId="57017" builtinId="8" hidden="1"/>
    <cellStyle name="Hipervínculo" xfId="33799" builtinId="8" hidden="1"/>
    <cellStyle name="Hipervínculo" xfId="29272" builtinId="8" hidden="1"/>
    <cellStyle name="Hipervínculo" xfId="8920" builtinId="8" hidden="1"/>
    <cellStyle name="Hipervínculo" xfId="26236" builtinId="8" hidden="1"/>
    <cellStyle name="Hipervínculo" xfId="50850" builtinId="8" hidden="1"/>
    <cellStyle name="Hipervínculo" xfId="46785" builtinId="8" hidden="1"/>
    <cellStyle name="Hipervínculo" xfId="50090" builtinId="8" hidden="1"/>
    <cellStyle name="Hipervínculo" xfId="44225" builtinId="8" hidden="1"/>
    <cellStyle name="Hipervínculo" xfId="22474" builtinId="8" hidden="1"/>
    <cellStyle name="Hipervínculo" xfId="1830" builtinId="8" hidden="1"/>
    <cellStyle name="Hipervínculo" xfId="25462" builtinId="8" hidden="1"/>
    <cellStyle name="Hipervínculo" xfId="47660" builtinId="8" hidden="1"/>
    <cellStyle name="Hipervínculo" xfId="6393" builtinId="8" hidden="1"/>
    <cellStyle name="Hipervínculo" xfId="43165" builtinId="8" hidden="1"/>
    <cellStyle name="Hipervínculo" xfId="24500" builtinId="8" hidden="1"/>
    <cellStyle name="Hipervínculo" xfId="15673" builtinId="8" hidden="1"/>
    <cellStyle name="Hipervínculo" xfId="7791" builtinId="8" hidden="1"/>
    <cellStyle name="Hipervínculo" xfId="32264" builtinId="8" hidden="1"/>
    <cellStyle name="Hipervínculo" xfId="34581" builtinId="8" hidden="1"/>
    <cellStyle name="Hipervínculo" xfId="9680" builtinId="8" hidden="1"/>
    <cellStyle name="Hipervínculo" xfId="54673" builtinId="8" hidden="1"/>
    <cellStyle name="Hipervínculo" xfId="56214" builtinId="8" hidden="1"/>
    <cellStyle name="Hipervínculo" xfId="52265" builtinId="8" hidden="1"/>
    <cellStyle name="Hipervínculo" xfId="22887" builtinId="8" hidden="1"/>
    <cellStyle name="Hipervínculo" xfId="43738" builtinId="8" hidden="1"/>
    <cellStyle name="Hipervínculo" xfId="42845" builtinId="8" hidden="1"/>
    <cellStyle name="Hipervínculo" xfId="10417" builtinId="8" hidden="1"/>
    <cellStyle name="Hipervínculo" xfId="20340" builtinId="8" hidden="1"/>
    <cellStyle name="Hipervínculo" xfId="22412" builtinId="8" hidden="1"/>
    <cellStyle name="Hipervínculo" xfId="58048" builtinId="8" hidden="1"/>
    <cellStyle name="Hipervínculo" xfId="27856" builtinId="8" hidden="1"/>
    <cellStyle name="Hipervínculo" xfId="56618" builtinId="8" hidden="1"/>
    <cellStyle name="Hipervínculo" xfId="48439" builtinId="8" hidden="1"/>
    <cellStyle name="Hipervínculo" xfId="24462" builtinId="8" hidden="1"/>
    <cellStyle name="Hipervínculo" xfId="4357" builtinId="8" hidden="1"/>
    <cellStyle name="Hipervínculo" xfId="47034" builtinId="8" hidden="1"/>
    <cellStyle name="Hipervínculo" xfId="50771" builtinId="8" hidden="1"/>
    <cellStyle name="Hipervínculo" xfId="56860" builtinId="8" hidden="1"/>
    <cellStyle name="Hipervínculo" xfId="18647" builtinId="8" hidden="1"/>
    <cellStyle name="Hipervínculo" xfId="55364" builtinId="8" hidden="1"/>
    <cellStyle name="Hipervínculo" xfId="37181" builtinId="8" hidden="1"/>
    <cellStyle name="Hipervínculo" xfId="15451" builtinId="8" hidden="1"/>
    <cellStyle name="Hipervínculo" xfId="33014" builtinId="8" hidden="1"/>
    <cellStyle name="Hipervínculo" xfId="13695" builtinId="8" hidden="1"/>
    <cellStyle name="Hipervínculo" xfId="35504" builtinId="8" hidden="1"/>
    <cellStyle name="Hipervínculo" xfId="59443" builtinId="8" hidden="1"/>
    <cellStyle name="Hipervínculo" xfId="51975" builtinId="8" hidden="1"/>
    <cellStyle name="Hipervínculo" xfId="30256" builtinId="8" hidden="1"/>
    <cellStyle name="Hipervínculo" xfId="10933" builtinId="8" hidden="1"/>
    <cellStyle name="Hipervínculo" xfId="17133" builtinId="8" hidden="1"/>
    <cellStyle name="Hipervínculo" xfId="48987" builtinId="8" hidden="1"/>
    <cellStyle name="Hipervínculo" xfId="42431" builtinId="8" hidden="1"/>
    <cellStyle name="Hipervínculo" xfId="52851" builtinId="8" hidden="1"/>
    <cellStyle name="Hipervínculo" xfId="32148" builtinId="8" hidden="1"/>
    <cellStyle name="Hipervínculo" xfId="43388" builtinId="8" hidden="1"/>
    <cellStyle name="Hipervínculo" xfId="11693" builtinId="8" hidden="1"/>
    <cellStyle name="Hipervínculo" xfId="1078" builtinId="8" hidden="1"/>
    <cellStyle name="Hipervínculo" xfId="6515" builtinId="8" hidden="1"/>
    <cellStyle name="Hipervínculo" xfId="51951" builtinId="8" hidden="1"/>
    <cellStyle name="Hipervínculo" xfId="46052" builtinId="8" hidden="1"/>
    <cellStyle name="Hipervínculo" xfId="41961" builtinId="8" hidden="1"/>
    <cellStyle name="Hipervínculo" xfId="16401" builtinId="8" hidden="1"/>
    <cellStyle name="Hipervínculo" xfId="5977" builtinId="8" hidden="1"/>
    <cellStyle name="Hipervínculo" xfId="47146" builtinId="8" hidden="1"/>
    <cellStyle name="Hipervínculo" xfId="34098" builtinId="8" hidden="1"/>
    <cellStyle name="Hipervínculo" xfId="56284" builtinId="8" hidden="1"/>
    <cellStyle name="Hipervínculo" xfId="39255" builtinId="8" hidden="1"/>
    <cellStyle name="Hipervínculo" xfId="35162" builtinId="8" hidden="1"/>
    <cellStyle name="Hipervínculo" xfId="9473" builtinId="8" hidden="1"/>
    <cellStyle name="Hipervínculo" xfId="12778" builtinId="8" hidden="1"/>
    <cellStyle name="Hipervínculo" xfId="25667" builtinId="8" hidden="1"/>
    <cellStyle name="Hipervínculo" xfId="11943" builtinId="8" hidden="1"/>
    <cellStyle name="Hipervínculo" xfId="38747" builtinId="8" hidden="1"/>
    <cellStyle name="Hipervínculo" xfId="1772" builtinId="8" hidden="1"/>
    <cellStyle name="Hipervínculo" xfId="22462" builtinId="8" hidden="1"/>
    <cellStyle name="Hipervínculo" xfId="4463" builtinId="8" hidden="1"/>
    <cellStyle name="Hipervínculo" xfId="31681" builtinId="8" hidden="1"/>
    <cellStyle name="Hipervínculo" xfId="53621" builtinId="8" hidden="1"/>
    <cellStyle name="Hipervínculo" xfId="37004" builtinId="8" hidden="1"/>
    <cellStyle name="Hipervínculo" xfId="49765" builtinId="8" hidden="1"/>
    <cellStyle name="Hipervínculo" xfId="25423" builtinId="8" hidden="1"/>
    <cellStyle name="Hipervínculo" xfId="53554" builtinId="8" hidden="1"/>
    <cellStyle name="Hipervínculo" xfId="50126" builtinId="8" hidden="1"/>
    <cellStyle name="Hipervínculo" xfId="5759" builtinId="8" hidden="1"/>
    <cellStyle name="Hipervínculo" xfId="21706" builtinId="8" hidden="1"/>
    <cellStyle name="Hipervínculo" xfId="44044" builtinId="8" hidden="1"/>
    <cellStyle name="Hipervínculo" xfId="9897" builtinId="8" hidden="1"/>
    <cellStyle name="Hipervínculo" xfId="20626" builtinId="8" hidden="1"/>
    <cellStyle name="Hipervínculo" xfId="23407" builtinId="8" hidden="1"/>
    <cellStyle name="Hipervínculo" xfId="36272" builtinId="8" hidden="1"/>
    <cellStyle name="Hipervínculo" xfId="51689" builtinId="8" hidden="1"/>
    <cellStyle name="Hipervínculo" xfId="30061" builtinId="8" hidden="1"/>
    <cellStyle name="Hipervínculo" xfId="27860" builtinId="8" hidden="1"/>
    <cellStyle name="Hipervínculo" xfId="24892" builtinId="8" hidden="1"/>
    <cellStyle name="Hipervínculo" xfId="5927" builtinId="8" hidden="1"/>
    <cellStyle name="Hipervínculo" xfId="39101" builtinId="8" hidden="1"/>
    <cellStyle name="Hipervínculo" xfId="8101" builtinId="8" hidden="1"/>
    <cellStyle name="Hipervínculo" xfId="4066" builtinId="8" hidden="1"/>
    <cellStyle name="Hipervínculo" xfId="51075" builtinId="8" hidden="1"/>
    <cellStyle name="Hipervínculo" xfId="21228" builtinId="8" hidden="1"/>
    <cellStyle name="Hipervínculo" xfId="26816" builtinId="8" hidden="1"/>
    <cellStyle name="Hipervínculo" xfId="6129" builtinId="8" hidden="1"/>
    <cellStyle name="Hipervínculo" xfId="48323" builtinId="8" hidden="1"/>
    <cellStyle name="Hipervínculo" xfId="292" builtinId="8" hidden="1"/>
    <cellStyle name="Hipervínculo" xfId="21611" builtinId="8" hidden="1"/>
    <cellStyle name="Hipervínculo" xfId="6197" builtinId="8" hidden="1"/>
    <cellStyle name="Hipervínculo" xfId="28768" builtinId="8" hidden="1"/>
    <cellStyle name="Hipervínculo" xfId="54042" builtinId="8" hidden="1"/>
    <cellStyle name="Hipervínculo" xfId="48825" builtinId="8" hidden="1"/>
    <cellStyle name="Hipervínculo" xfId="48839" builtinId="8" hidden="1"/>
    <cellStyle name="Hipervínculo" xfId="3134" builtinId="8" hidden="1"/>
    <cellStyle name="Hipervínculo" xfId="35786" builtinId="8" hidden="1"/>
    <cellStyle name="Hipervínculo" xfId="56908" builtinId="8" hidden="1"/>
    <cellStyle name="Hipervínculo" xfId="3962" builtinId="8" hidden="1"/>
    <cellStyle name="Hipervínculo" xfId="18556" builtinId="8" hidden="1"/>
    <cellStyle name="Hipervínculo" xfId="37832" builtinId="8" hidden="1"/>
    <cellStyle name="Hipervínculo" xfId="26672" builtinId="8" hidden="1"/>
    <cellStyle name="Hipervínculo" xfId="5369" builtinId="8" hidden="1"/>
    <cellStyle name="Hipervínculo" xfId="499" builtinId="8" hidden="1"/>
    <cellStyle name="Hipervínculo" xfId="43055" builtinId="8" hidden="1"/>
    <cellStyle name="Hipervínculo" xfId="2353" builtinId="8" hidden="1"/>
    <cellStyle name="Hipervínculo" xfId="11097" builtinId="8" hidden="1"/>
    <cellStyle name="Hipervínculo" xfId="49571" builtinId="8" hidden="1"/>
    <cellStyle name="Hipervínculo" xfId="3074" builtinId="8" hidden="1"/>
    <cellStyle name="Hipervínculo" xfId="45179" builtinId="8" hidden="1"/>
    <cellStyle name="Hipervínculo" xfId="55262" builtinId="8" hidden="1"/>
    <cellStyle name="Hipervínculo" xfId="47496" builtinId="8" hidden="1"/>
    <cellStyle name="Hipervínculo" xfId="28872" builtinId="8" hidden="1"/>
    <cellStyle name="Hipervínculo" xfId="16411" builtinId="8" hidden="1"/>
    <cellStyle name="Hipervínculo" xfId="2357" builtinId="8" hidden="1"/>
    <cellStyle name="Hipervínculo" xfId="41308" builtinId="8" hidden="1"/>
    <cellStyle name="Hipervínculo" xfId="32475" builtinId="8" hidden="1"/>
    <cellStyle name="Hipervínculo" xfId="51543" builtinId="8" hidden="1"/>
    <cellStyle name="Hipervínculo" xfId="10081" builtinId="8" hidden="1"/>
    <cellStyle name="Hipervínculo" xfId="25988" builtinId="8" hidden="1"/>
    <cellStyle name="Hipervínculo" xfId="46476" builtinId="8" hidden="1"/>
    <cellStyle name="Hipervínculo" xfId="3255" builtinId="8" hidden="1"/>
    <cellStyle name="Hipervínculo" xfId="27291" builtinId="8" hidden="1"/>
    <cellStyle name="Hipervínculo" xfId="12810" builtinId="8" hidden="1"/>
    <cellStyle name="Hipervínculo" xfId="1264" builtinId="8" hidden="1"/>
    <cellStyle name="Hipervínculo" xfId="15597" builtinId="8" hidden="1"/>
    <cellStyle name="Hipervínculo" xfId="29198" builtinId="8" hidden="1"/>
    <cellStyle name="Hipervínculo" xfId="42801" builtinId="8" hidden="1"/>
    <cellStyle name="Hipervínculo" xfId="11882" builtinId="8" hidden="1"/>
    <cellStyle name="Hipervínculo" xfId="14361" builtinId="8" hidden="1"/>
    <cellStyle name="Hipervínculo" xfId="54941" builtinId="8" hidden="1"/>
    <cellStyle name="Hipervínculo" xfId="41779" builtinId="8" hidden="1"/>
    <cellStyle name="Hipervínculo" xfId="24939" builtinId="8" hidden="1"/>
    <cellStyle name="Hipervínculo" xfId="52139" builtinId="8" hidden="1"/>
    <cellStyle name="Hipervínculo" xfId="800" builtinId="8" hidden="1"/>
    <cellStyle name="Hipervínculo" xfId="38687" builtinId="8" hidden="1"/>
    <cellStyle name="Hipervínculo" xfId="48515" builtinId="8" hidden="1"/>
    <cellStyle name="Hipervínculo" xfId="55376" builtinId="8" hidden="1"/>
    <cellStyle name="Hipervínculo" xfId="7128" builtinId="8" hidden="1"/>
    <cellStyle name="Hipervínculo" xfId="24386" builtinId="8" hidden="1"/>
    <cellStyle name="Hipervínculo" xfId="37984" builtinId="8" hidden="1"/>
    <cellStyle name="Hipervínculo" xfId="51587" builtinId="8" hidden="1"/>
    <cellStyle name="Hipervínculo" xfId="54891" builtinId="8" hidden="1"/>
    <cellStyle name="Hipervínculo" xfId="40023" builtinId="8" hidden="1"/>
    <cellStyle name="Hipervínculo" xfId="12300" builtinId="8" hidden="1"/>
    <cellStyle name="Hipervínculo" xfId="36525" builtinId="8" hidden="1"/>
    <cellStyle name="Hipervínculo" xfId="8990" builtinId="8" hidden="1"/>
    <cellStyle name="Hipervínculo" xfId="26526" builtinId="8" hidden="1"/>
    <cellStyle name="Hipervínculo" xfId="48600" builtinId="8" hidden="1"/>
    <cellStyle name="Hipervínculo" xfId="56987" builtinId="8" hidden="1"/>
    <cellStyle name="Hipervínculo" xfId="37074" builtinId="8" hidden="1"/>
    <cellStyle name="Hipervínculo" xfId="41529" builtinId="8" hidden="1"/>
    <cellStyle name="Hipervínculo" xfId="7563" builtinId="8" hidden="1"/>
    <cellStyle name="Hipervínculo" xfId="17941" builtinId="8" hidden="1"/>
    <cellStyle name="Hipervínculo" xfId="18703" builtinId="8" hidden="1"/>
    <cellStyle name="Hipervínculo" xfId="13304" builtinId="8" hidden="1"/>
    <cellStyle name="Hipervínculo" xfId="14167" builtinId="8" hidden="1"/>
    <cellStyle name="Hipervínculo" xfId="31227" builtinId="8" hidden="1"/>
    <cellStyle name="Hipervínculo" xfId="2529" builtinId="8" hidden="1"/>
    <cellStyle name="Hipervínculo" xfId="54534" builtinId="8" hidden="1"/>
    <cellStyle name="Hipervínculo" xfId="15812" builtinId="8" hidden="1"/>
    <cellStyle name="Hipervínculo" xfId="4573" builtinId="8" hidden="1"/>
    <cellStyle name="Hipervínculo" xfId="25574" builtinId="8" hidden="1"/>
    <cellStyle name="Hipervínculo" xfId="21940" builtinId="8" hidden="1"/>
    <cellStyle name="Hipervínculo" xfId="47891" builtinId="8" hidden="1"/>
    <cellStyle name="Hipervínculo" xfId="10467" builtinId="8" hidden="1"/>
    <cellStyle name="Hipervínculo" xfId="55889" builtinId="8" hidden="1"/>
    <cellStyle name="Hipervínculo" xfId="34764" builtinId="8" hidden="1"/>
    <cellStyle name="Hipervínculo" xfId="860" builtinId="8" hidden="1"/>
    <cellStyle name="Hipervínculo" xfId="41086" builtinId="8" hidden="1"/>
    <cellStyle name="Hipervínculo" xfId="41238" builtinId="8" hidden="1"/>
    <cellStyle name="Hipervínculo" xfId="36014" builtinId="8" hidden="1"/>
    <cellStyle name="Hipervínculo" xfId="34393" builtinId="8" hidden="1"/>
    <cellStyle name="Hipervínculo" xfId="7727" builtinId="8" hidden="1"/>
    <cellStyle name="Hipervínculo" xfId="18146" builtinId="8" hidden="1"/>
    <cellStyle name="Hipervínculo" xfId="14913" builtinId="8" hidden="1"/>
    <cellStyle name="Hipervínculo" xfId="49219" builtinId="8" hidden="1"/>
    <cellStyle name="Hipervínculo" xfId="10547" builtinId="8" hidden="1"/>
    <cellStyle name="Hipervínculo" xfId="12092" builtinId="8" hidden="1"/>
    <cellStyle name="Hipervínculo" xfId="2817" builtinId="8" hidden="1"/>
    <cellStyle name="Hipervínculo" xfId="45853" builtinId="8" hidden="1"/>
    <cellStyle name="Hipervínculo" xfId="35172" builtinId="8" hidden="1"/>
    <cellStyle name="Hipervínculo" xfId="23464" builtinId="8" hidden="1"/>
    <cellStyle name="Hipervínculo" xfId="53364" builtinId="8" hidden="1"/>
    <cellStyle name="Hipervínculo" xfId="38329" builtinId="8" hidden="1"/>
    <cellStyle name="Hipervínculo" xfId="47352" builtinId="8" hidden="1"/>
    <cellStyle name="Hipervínculo" xfId="25241" builtinId="8" hidden="1"/>
    <cellStyle name="Hipervínculo" xfId="1690" builtinId="8" hidden="1"/>
    <cellStyle name="Hipervínculo" xfId="20558" builtinId="8" hidden="1"/>
    <cellStyle name="Hipervínculo" xfId="12104" builtinId="8" hidden="1"/>
    <cellStyle name="Hipervínculo" xfId="43917" builtinId="8" hidden="1"/>
    <cellStyle name="Hipervínculo" xfId="20309" builtinId="8" hidden="1"/>
    <cellStyle name="Hipervínculo" xfId="55584" builtinId="8" hidden="1"/>
    <cellStyle name="Hipervínculo" xfId="3261" builtinId="8" hidden="1"/>
    <cellStyle name="Hipervínculo" xfId="15201" builtinId="8" hidden="1"/>
    <cellStyle name="Hipervínculo" xfId="57626" builtinId="8" hidden="1"/>
    <cellStyle name="Hipervínculo" xfId="53264" builtinId="8" hidden="1"/>
    <cellStyle name="Hipervínculo" xfId="23682" builtinId="8" hidden="1"/>
    <cellStyle name="Hipervínculo" xfId="35136" builtinId="8" hidden="1"/>
    <cellStyle name="Hipervínculo" xfId="25944" builtinId="8" hidden="1"/>
    <cellStyle name="Hipervínculo" xfId="10531" builtinId="8" hidden="1"/>
    <cellStyle name="Hipervínculo" xfId="46015" builtinId="8" hidden="1"/>
    <cellStyle name="Hipervínculo" xfId="40335" builtinId="8" hidden="1"/>
    <cellStyle name="Hipervínculo" xfId="37322" builtinId="8" hidden="1"/>
    <cellStyle name="Hipervínculo" xfId="39767" builtinId="8" hidden="1"/>
    <cellStyle name="Hipervínculo" xfId="18080" builtinId="8" hidden="1"/>
    <cellStyle name="Hipervínculo" xfId="33497" builtinId="8" hidden="1"/>
    <cellStyle name="Hipervínculo" xfId="22809" builtinId="8" hidden="1"/>
    <cellStyle name="Hipervínculo" xfId="31816" builtinId="8" hidden="1"/>
    <cellStyle name="Hipervínculo" xfId="6704" builtinId="8" hidden="1"/>
    <cellStyle name="Hipervínculo" xfId="45962" builtinId="8" hidden="1"/>
    <cellStyle name="Hipervínculo" xfId="24230" builtinId="8" hidden="1"/>
    <cellStyle name="Hipervínculo" xfId="13226" builtinId="8" hidden="1"/>
    <cellStyle name="Hipervínculo" xfId="3198" builtinId="8" hidden="1"/>
    <cellStyle name="Hipervínculo" xfId="13420" builtinId="8" hidden="1"/>
    <cellStyle name="Hipervínculo" xfId="51675" builtinId="8" hidden="1"/>
    <cellStyle name="Hipervínculo" xfId="37756" builtinId="8" hidden="1"/>
    <cellStyle name="Hipervínculo" xfId="39034" builtinId="8" hidden="1"/>
    <cellStyle name="Hipervínculo" xfId="17305" builtinId="8" hidden="1"/>
    <cellStyle name="Hipervínculo" xfId="12244" builtinId="8" hidden="1"/>
    <cellStyle name="Hipervínculo" xfId="10975" builtinId="8" hidden="1"/>
    <cellStyle name="Hipervínculo" xfId="33653" builtinId="8" hidden="1"/>
    <cellStyle name="Hipervínculo" xfId="38709" builtinId="8" hidden="1"/>
    <cellStyle name="Hipervínculo" xfId="6233" builtinId="8" hidden="1"/>
    <cellStyle name="Hipervínculo" xfId="29236" builtinId="8" hidden="1"/>
    <cellStyle name="Hipervínculo" xfId="10375" builtinId="8" hidden="1"/>
    <cellStyle name="Hipervínculo" xfId="5315" builtinId="8" hidden="1"/>
    <cellStyle name="Hipervínculo" xfId="551" builtinId="8" hidden="1"/>
    <cellStyle name="Hipervínculo" xfId="40579" builtinId="8" hidden="1"/>
    <cellStyle name="Hipervínculo" xfId="48097" builtinId="8" hidden="1"/>
    <cellStyle name="Hipervínculo" xfId="51487" builtinId="8" hidden="1"/>
    <cellStyle name="Hipervínculo" xfId="50560" builtinId="8" hidden="1"/>
    <cellStyle name="Hipervínculo" xfId="8199" builtinId="8" hidden="1"/>
    <cellStyle name="Hipervínculo" xfId="239" builtinId="8" hidden="1"/>
    <cellStyle name="Hipervínculo" xfId="24570" builtinId="8" hidden="1"/>
    <cellStyle name="Hipervínculo" xfId="47508" builtinId="8" hidden="1"/>
    <cellStyle name="Hipervínculo" xfId="52566" builtinId="8" hidden="1"/>
    <cellStyle name="Hipervínculo" xfId="44685" builtinId="8" hidden="1"/>
    <cellStyle name="Hipervínculo" xfId="57239" builtinId="8" hidden="1"/>
    <cellStyle name="Hipervínculo" xfId="36906" builtinId="8" hidden="1"/>
    <cellStyle name="Hipervínculo" xfId="7346" builtinId="8" hidden="1"/>
    <cellStyle name="Hipervínculo" xfId="31375" builtinId="8" hidden="1"/>
    <cellStyle name="Hipervínculo" xfId="51679" builtinId="8" hidden="1"/>
    <cellStyle name="Hipervínculo" xfId="49062" builtinId="8" hidden="1"/>
    <cellStyle name="Hipervínculo" xfId="37884" builtinId="8" hidden="1"/>
    <cellStyle name="Hipervínculo" xfId="13854" builtinId="8" hidden="1"/>
    <cellStyle name="Hipervínculo" xfId="47522" builtinId="8" hidden="1"/>
    <cellStyle name="Hipervínculo" xfId="14145" builtinId="8" hidden="1"/>
    <cellStyle name="Hipervínculo" xfId="38170" builtinId="8" hidden="1"/>
    <cellStyle name="Hipervínculo" xfId="55125" builtinId="8" hidden="1"/>
    <cellStyle name="Hipervínculo" xfId="32207" builtinId="8" hidden="1"/>
    <cellStyle name="Hipervínculo" xfId="12558" builtinId="8" hidden="1"/>
    <cellStyle name="Hipervínculo" xfId="40587" builtinId="8" hidden="1"/>
    <cellStyle name="Hipervínculo" xfId="15333" builtinId="8" hidden="1"/>
    <cellStyle name="Hipervínculo" xfId="2839" builtinId="8" hidden="1"/>
    <cellStyle name="Hipervínculo" xfId="26832" builtinId="8" hidden="1"/>
    <cellStyle name="Hipervínculo" xfId="46466" builtinId="8" hidden="1"/>
    <cellStyle name="Hipervínculo" xfId="2093" builtinId="8" hidden="1"/>
    <cellStyle name="Hipervínculo" xfId="8904" builtinId="8" hidden="1"/>
    <cellStyle name="Hipervínculo" xfId="95" builtinId="8" hidden="1"/>
    <cellStyle name="Hipervínculo" xfId="8007" builtinId="8" hidden="1"/>
    <cellStyle name="Hipervínculo" xfId="48411" builtinId="8" hidden="1"/>
    <cellStyle name="Hipervínculo" xfId="51775" builtinId="8" hidden="1"/>
    <cellStyle name="Hipervínculo" xfId="22218" builtinId="8" hidden="1"/>
    <cellStyle name="Hipervínculo" xfId="46360" builtinId="8" hidden="1"/>
    <cellStyle name="Hipervínculo" xfId="46994" builtinId="8" hidden="1"/>
    <cellStyle name="Hipervínculo" xfId="5027" builtinId="8" hidden="1"/>
    <cellStyle name="Hipervínculo" xfId="10087" builtinId="8" hidden="1"/>
    <cellStyle name="Hipervínculo" xfId="34543" builtinId="8" hidden="1"/>
    <cellStyle name="Hipervínculo" xfId="808" builtinId="8" hidden="1"/>
    <cellStyle name="Hipervínculo" xfId="35620" builtinId="8" hidden="1"/>
    <cellStyle name="Hipervínculo" xfId="33941" builtinId="8" hidden="1"/>
    <cellStyle name="Hipervínculo" xfId="10951" builtinId="8" hidden="1"/>
    <cellStyle name="Hipervínculo" xfId="11955" builtinId="8" hidden="1"/>
    <cellStyle name="Hipervínculo" xfId="17016" builtinId="8" hidden="1"/>
    <cellStyle name="Hipervínculo" xfId="41344" builtinId="8" hidden="1"/>
    <cellStyle name="Hipervínculo" xfId="14282" builtinId="8" hidden="1"/>
    <cellStyle name="Hipervínculo" xfId="32004" builtinId="8" hidden="1"/>
    <cellStyle name="Hipervínculo" xfId="27008" builtinId="8" hidden="1"/>
    <cellStyle name="Hipervínculo" xfId="3054" builtinId="8" hidden="1"/>
    <cellStyle name="Hipervínculo" xfId="58396" builtinId="8" hidden="1"/>
    <cellStyle name="Hipervínculo" xfId="58332" builtinId="8" hidden="1"/>
    <cellStyle name="Hipervínculo" xfId="37198" builtinId="8" hidden="1"/>
    <cellStyle name="Hipervínculo" xfId="32743" builtinId="8" hidden="1"/>
    <cellStyle name="Hipervínculo" xfId="49245" builtinId="8" hidden="1"/>
    <cellStyle name="Hipervínculo" xfId="5257" builtinId="8" hidden="1"/>
    <cellStyle name="Hipervínculo" xfId="3654" builtinId="8" hidden="1"/>
    <cellStyle name="Hipervínculo" xfId="25810" builtinId="8" hidden="1"/>
    <cellStyle name="Hipervínculo" xfId="30873" builtinId="8" hidden="1"/>
    <cellStyle name="Hipervínculo" xfId="52636" builtinId="8" hidden="1"/>
    <cellStyle name="Hipervínculo" xfId="39947" builtinId="8" hidden="1"/>
    <cellStyle name="Hipervínculo" xfId="23413" builtinId="8" hidden="1"/>
    <cellStyle name="Hipervínculo" xfId="13154" builtinId="8" hidden="1"/>
    <cellStyle name="Hipervínculo" xfId="11007" builtinId="8" hidden="1"/>
    <cellStyle name="Hipervínculo" xfId="32741" builtinId="8" hidden="1"/>
    <cellStyle name="Hipervínculo" xfId="37798" builtinId="8" hidden="1"/>
    <cellStyle name="Hipervínculo" xfId="57253" builtinId="8" hidden="1"/>
    <cellStyle name="Hipervínculo" xfId="25608" builtinId="8" hidden="1"/>
    <cellStyle name="Hipervínculo" xfId="25021" builtinId="8" hidden="1"/>
    <cellStyle name="Hipervínculo" xfId="12892" builtinId="8" hidden="1"/>
    <cellStyle name="Hipervínculo" xfId="17937" builtinId="8" hidden="1"/>
    <cellStyle name="Hipervínculo" xfId="39667" builtinId="8" hidden="1"/>
    <cellStyle name="Hipervínculo" xfId="44729" builtinId="8" hidden="1"/>
    <cellStyle name="Hipervínculo" xfId="50572" builtinId="8" hidden="1"/>
    <cellStyle name="Hipervínculo" xfId="26088" builtinId="8" hidden="1"/>
    <cellStyle name="Hipervínculo" xfId="17381" builtinId="8" hidden="1"/>
    <cellStyle name="Hipervínculo" xfId="698" builtinId="8" hidden="1"/>
    <cellStyle name="Hipervínculo" xfId="24601" builtinId="8" hidden="1"/>
    <cellStyle name="Hipervínculo" xfId="46596" builtinId="8" hidden="1"/>
    <cellStyle name="Hipervínculo" xfId="51657" builtinId="8" hidden="1"/>
    <cellStyle name="Hipervínculo" xfId="43773" builtinId="8" hidden="1"/>
    <cellStyle name="Hipervínculo" xfId="48622" builtinId="8" hidden="1"/>
    <cellStyle name="Hipervínculo" xfId="16189" builtinId="8" hidden="1"/>
    <cellStyle name="Hipervínculo" xfId="32863" builtinId="8" hidden="1"/>
    <cellStyle name="Hipervínculo" xfId="7803" builtinId="8" hidden="1"/>
    <cellStyle name="Hipervínculo" xfId="23206" builtinId="8" hidden="1"/>
    <cellStyle name="Hipervínculo" xfId="25061" builtinId="8" hidden="1"/>
    <cellStyle name="Hipervínculo" xfId="36972" builtinId="8" hidden="1"/>
    <cellStyle name="Hipervínculo" xfId="12236" builtinId="8" hidden="1"/>
    <cellStyle name="Hipervínculo" xfId="11316" builtinId="8" hidden="1"/>
    <cellStyle name="Hipervínculo" xfId="15057" builtinId="8" hidden="1"/>
    <cellStyle name="Hipervínculo" xfId="38717" builtinId="8" hidden="1"/>
    <cellStyle name="Hipervínculo" xfId="57715" builtinId="8" hidden="1"/>
    <cellStyle name="Hipervínculo" xfId="54202" builtinId="8" hidden="1"/>
    <cellStyle name="Hipervínculo" xfId="50949" builtinId="8" hidden="1"/>
    <cellStyle name="Hipervínculo" xfId="5309" builtinId="8" hidden="1"/>
    <cellStyle name="Hipervínculo" xfId="46265" builtinId="8" hidden="1"/>
    <cellStyle name="Hipervínculo" xfId="21858" builtinId="8" hidden="1"/>
    <cellStyle name="Hipervínculo" xfId="24860" builtinId="8" hidden="1"/>
    <cellStyle name="Hipervínculo" xfId="29116" builtinId="8" hidden="1"/>
    <cellStyle name="Hipervínculo" xfId="47402" builtinId="8" hidden="1"/>
    <cellStyle name="Hipervínculo" xfId="23371" builtinId="8" hidden="1"/>
    <cellStyle name="Hipervínculo" xfId="20568" builtinId="8" hidden="1"/>
    <cellStyle name="Hipervínculo" xfId="49551" builtinId="8" hidden="1"/>
    <cellStyle name="Hipervínculo" xfId="28656" builtinId="8" hidden="1"/>
    <cellStyle name="Hipervínculo" xfId="52574" builtinId="8" hidden="1"/>
    <cellStyle name="Hipervínculo" xfId="44693" builtinId="8" hidden="1"/>
    <cellStyle name="Hipervínculo" xfId="53280" builtinId="8" hidden="1"/>
    <cellStyle name="Hipervínculo" xfId="16574" builtinId="8" hidden="1"/>
    <cellStyle name="Hipervínculo" xfId="219" builtinId="8" hidden="1"/>
    <cellStyle name="Hipervínculo" xfId="37972" builtinId="8" hidden="1"/>
    <cellStyle name="Hipervínculo" xfId="18440" builtinId="8" hidden="1"/>
    <cellStyle name="Hipervínculo" xfId="58312" builtinId="8" hidden="1"/>
    <cellStyle name="Hipervínculo" xfId="37892" builtinId="8" hidden="1"/>
    <cellStyle name="Hipervínculo" xfId="7073" builtinId="8" hidden="1"/>
    <cellStyle name="Hipervínculo" xfId="44468" builtinId="8" hidden="1"/>
    <cellStyle name="Hipervínculo" xfId="14137" builtinId="8" hidden="1"/>
    <cellStyle name="Hipervínculo" xfId="24822" builtinId="8" hidden="1"/>
    <cellStyle name="Hipervínculo" xfId="17917" builtinId="8" hidden="1"/>
    <cellStyle name="Hipervínculo" xfId="54715" builtinId="8" hidden="1"/>
    <cellStyle name="Hipervínculo" xfId="5187" builtinId="8" hidden="1"/>
    <cellStyle name="Hipervínculo" xfId="26998" builtinId="8" hidden="1"/>
    <cellStyle name="Hipervínculo" xfId="9349" builtinId="8" hidden="1"/>
    <cellStyle name="Hipervínculo" xfId="20938" builtinId="8" hidden="1"/>
    <cellStyle name="Hipervínculo" xfId="44993" builtinId="8" hidden="1"/>
    <cellStyle name="Hipervínculo" xfId="49056" builtinId="8" hidden="1"/>
    <cellStyle name="Hipervínculo" xfId="47786" builtinId="8" hidden="1"/>
    <cellStyle name="Hipervínculo" xfId="24292" builtinId="8" hidden="1"/>
    <cellStyle name="Hipervínculo" xfId="52550" builtinId="8" hidden="1"/>
    <cellStyle name="Hipervínculo" xfId="40287" builtinId="8" hidden="1"/>
    <cellStyle name="Hipervínculo" xfId="54450" builtinId="8" hidden="1"/>
    <cellStyle name="Hipervínculo" xfId="29906" builtinId="8" hidden="1"/>
    <cellStyle name="Hipervínculo" xfId="55855" builtinId="8" hidden="1"/>
    <cellStyle name="Hipervínculo" xfId="40861" builtinId="8" hidden="1"/>
    <cellStyle name="Hipervínculo" xfId="17495" builtinId="8" hidden="1"/>
    <cellStyle name="Hipervínculo" xfId="25283" builtinId="8" hidden="1"/>
    <cellStyle name="Hipervínculo" xfId="26135" builtinId="8" hidden="1"/>
    <cellStyle name="Hipervínculo" xfId="47012" builtinId="8" hidden="1"/>
    <cellStyle name="Hipervínculo" xfId="14795" builtinId="8" hidden="1"/>
    <cellStyle name="Hipervínculo" xfId="20428" builtinId="8" hidden="1"/>
    <cellStyle name="Hipervínculo" xfId="53119" builtinId="8" hidden="1"/>
    <cellStyle name="Hipervínculo" xfId="34356" builtinId="8" hidden="1"/>
    <cellStyle name="Hipervínculo" xfId="23150" builtinId="8" hidden="1"/>
    <cellStyle name="Hipervínculo" xfId="22198" builtinId="8" hidden="1"/>
    <cellStyle name="Hipervínculo" xfId="1710" builtinId="8" hidden="1"/>
    <cellStyle name="Hipervínculo" xfId="2295" builtinId="8" hidden="1"/>
    <cellStyle name="Hipervínculo" xfId="31960" builtinId="8" hidden="1"/>
    <cellStyle name="Hipervínculo" xfId="55770" builtinId="8" hidden="1"/>
    <cellStyle name="Hipervínculo" xfId="28015" builtinId="8" hidden="1"/>
    <cellStyle name="Hipervínculo" xfId="19" builtinId="8" hidden="1"/>
    <cellStyle name="Hipervínculo" xfId="31271" builtinId="8" hidden="1"/>
    <cellStyle name="Hipervínculo" xfId="10961" builtinId="8" hidden="1"/>
    <cellStyle name="Hipervínculo" xfId="48975" builtinId="8" hidden="1"/>
    <cellStyle name="Hipervínculo" xfId="33581" builtinId="8" hidden="1"/>
    <cellStyle name="Hipervínculo" xfId="38250" builtinId="8" hidden="1"/>
    <cellStyle name="Hipervínculo" xfId="1994" builtinId="8" hidden="1"/>
    <cellStyle name="Hipervínculo" xfId="11636" builtinId="8" hidden="1"/>
    <cellStyle name="Hipervínculo" xfId="30881" builtinId="8" hidden="1"/>
    <cellStyle name="Hipervínculo" xfId="52656" builtinId="8" hidden="1"/>
    <cellStyle name="Hipervínculo" xfId="59226" builtinId="8" hidden="1"/>
    <cellStyle name="Hipervínculo" xfId="14547" builtinId="8" hidden="1"/>
    <cellStyle name="Hipervínculo" xfId="13146" builtinId="8" hidden="1"/>
    <cellStyle name="Hipervínculo" xfId="676" builtinId="8" hidden="1"/>
    <cellStyle name="Hipervínculo" xfId="21496" builtinId="8" hidden="1"/>
    <cellStyle name="Hipervínculo" xfId="37806" builtinId="8" hidden="1"/>
    <cellStyle name="Hipervínculo" xfId="5683" builtinId="8" hidden="1"/>
    <cellStyle name="Hipervínculo" xfId="45638" builtinId="8" hidden="1"/>
    <cellStyle name="Hipervínculo" xfId="40747" builtinId="8" hidden="1"/>
    <cellStyle name="Hipervínculo" xfId="6221" builtinId="8" hidden="1"/>
    <cellStyle name="Hipervínculo" xfId="6217" builtinId="8" hidden="1"/>
    <cellStyle name="Hipervínculo" xfId="22767" builtinId="8" hidden="1"/>
    <cellStyle name="Hipervínculo" xfId="58074" builtinId="8" hidden="1"/>
    <cellStyle name="Hipervínculo" xfId="20608" builtinId="8" hidden="1"/>
    <cellStyle name="Hipervínculo" xfId="46490" builtinId="8" hidden="1"/>
    <cellStyle name="Hipervínculo" xfId="8873" builtinId="8" hidden="1"/>
    <cellStyle name="Hipervínculo" xfId="56420" builtinId="8" hidden="1"/>
    <cellStyle name="Hipervínculo" xfId="16130" builtinId="8" hidden="1"/>
    <cellStyle name="Hipervínculo" xfId="29567" builtinId="8" hidden="1"/>
    <cellStyle name="Hipervínculo" xfId="51665" builtinId="8" hidden="1"/>
    <cellStyle name="Hipervínculo" xfId="59355" builtinId="8" hidden="1"/>
    <cellStyle name="Hipervínculo" xfId="30331" builtinId="8" hidden="1"/>
    <cellStyle name="Hipervínculo" xfId="14095" builtinId="8" hidden="1"/>
    <cellStyle name="Hipervínculo" xfId="8249" builtinId="8" hidden="1"/>
    <cellStyle name="Hipervínculo" xfId="12340" builtinId="8" hidden="1"/>
    <cellStyle name="Hipervínculo" xfId="36369" builtinId="8" hidden="1"/>
    <cellStyle name="Hipervínculo" xfId="58768" builtinId="8" hidden="1"/>
    <cellStyle name="Hipervínculo" xfId="31988" builtinId="8" hidden="1"/>
    <cellStyle name="Hipervínculo" xfId="32891" builtinId="8" hidden="1"/>
    <cellStyle name="Hipervínculo" xfId="5879" builtinId="8" hidden="1"/>
    <cellStyle name="Hipervínculo" xfId="19167" builtinId="8" hidden="1"/>
    <cellStyle name="Hipervínculo" xfId="33877" builtinId="8" hidden="1"/>
    <cellStyle name="Hipervínculo" xfId="43169" builtinId="8" hidden="1"/>
    <cellStyle name="Hipervínculo" xfId="54210" builtinId="8" hidden="1"/>
    <cellStyle name="Hipervínculo" xfId="42162" builtinId="8" hidden="1"/>
    <cellStyle name="Hipervínculo" xfId="26086" builtinId="8" hidden="1"/>
    <cellStyle name="Hipervínculo" xfId="2141" builtinId="8" hidden="1"/>
    <cellStyle name="Hipervínculo" xfId="21850" builtinId="8" hidden="1"/>
    <cellStyle name="Hipervínculo" xfId="7607" builtinId="8" hidden="1"/>
    <cellStyle name="Hipervínculo" xfId="49969" builtinId="8" hidden="1"/>
    <cellStyle name="Hipervínculo" xfId="47410" builtinId="8" hidden="1"/>
    <cellStyle name="Hipervínculo" xfId="21318" builtinId="8" hidden="1"/>
    <cellStyle name="Hipervínculo" xfId="19290" builtinId="8" hidden="1"/>
    <cellStyle name="Hipervínculo" xfId="4565" builtinId="8" hidden="1"/>
    <cellStyle name="Hipervínculo" xfId="31589" builtinId="8" hidden="1"/>
    <cellStyle name="Hipervínculo" xfId="12393" builtinId="8" hidden="1"/>
    <cellStyle name="Hipervínculo" xfId="29288" builtinId="8" hidden="1"/>
    <cellStyle name="Hipervínculo" xfId="2537" builtinId="8" hidden="1"/>
    <cellStyle name="Hipervínculo" xfId="33445" builtinId="8" hidden="1"/>
    <cellStyle name="Hipervínculo" xfId="2922" builtinId="8" hidden="1"/>
    <cellStyle name="Hipervínculo" xfId="9202" builtinId="8" hidden="1"/>
    <cellStyle name="Hipervínculo" xfId="35450" builtinId="8" hidden="1"/>
    <cellStyle name="Hipervínculo" xfId="39543" builtinId="8" hidden="1"/>
    <cellStyle name="Hipervínculo" xfId="56574" builtinId="8" hidden="1"/>
    <cellStyle name="Hipervínculo" xfId="33811" builtinId="8" hidden="1"/>
    <cellStyle name="Hipervínculo" xfId="29617" builtinId="8" hidden="1"/>
    <cellStyle name="Hipervínculo" xfId="5691" builtinId="8" hidden="1"/>
    <cellStyle name="Hipervínculo" xfId="16110" builtinId="8" hidden="1"/>
    <cellStyle name="Hipervínculo" xfId="42249" builtinId="8" hidden="1"/>
    <cellStyle name="Hipervínculo" xfId="46340" builtinId="8" hidden="1"/>
    <cellStyle name="Hipervínculo" xfId="25948" builtinId="8" hidden="1"/>
    <cellStyle name="Hipervínculo" xfId="3114" builtinId="8" hidden="1"/>
    <cellStyle name="Hipervínculo" xfId="39945" builtinId="8" hidden="1"/>
    <cellStyle name="Hipervínculo" xfId="48055" builtinId="8" hidden="1"/>
    <cellStyle name="Hipervínculo" xfId="57904" builtinId="8" hidden="1"/>
    <cellStyle name="Hipervínculo" xfId="18212" builtinId="8" hidden="1"/>
    <cellStyle name="Hipervínculo" xfId="53141" builtinId="8" hidden="1"/>
    <cellStyle name="Hipervínculo" xfId="42719" builtinId="8" hidden="1"/>
    <cellStyle name="Hipervínculo" xfId="20211" builtinId="8" hidden="1"/>
    <cellStyle name="Hipervínculo" xfId="12500" builtinId="8" hidden="1"/>
    <cellStyle name="Hipervínculo" xfId="8235" builtinId="8" hidden="1"/>
    <cellStyle name="Hipervínculo" xfId="29966" builtinId="8" hidden="1"/>
    <cellStyle name="Hipervínculo" xfId="55846" builtinId="8" hidden="1"/>
    <cellStyle name="Hipervínculo" xfId="48627" builtinId="8" hidden="1"/>
    <cellStyle name="Hipervínculo" xfId="35792" builtinId="8" hidden="1"/>
    <cellStyle name="Hipervínculo" xfId="12292" builtinId="8" hidden="1"/>
    <cellStyle name="Hipervínculo" xfId="56540" builtinId="8" hidden="1"/>
    <cellStyle name="Hipervínculo" xfId="55322" builtinId="8" hidden="1"/>
    <cellStyle name="Hipervínculo" xfId="36892" builtinId="8" hidden="1"/>
    <cellStyle name="Hipervínculo" xfId="55652" builtinId="8" hidden="1"/>
    <cellStyle name="Hipervínculo" xfId="32409" builtinId="8" hidden="1"/>
    <cellStyle name="Hipervínculo" xfId="40559" builtinId="8" hidden="1"/>
    <cellStyle name="Hipervínculo" xfId="22765" builtinId="8" hidden="1"/>
    <cellStyle name="Hipervínculo" xfId="14583" builtinId="8" hidden="1"/>
    <cellStyle name="Hipervínculo" xfId="49199" builtinId="8" hidden="1"/>
    <cellStyle name="Hipervínculo" xfId="43825" builtinId="8" hidden="1"/>
    <cellStyle name="Hipervínculo" xfId="48727" builtinId="8" hidden="1"/>
    <cellStyle name="Hipervínculo" xfId="43667" builtinId="8" hidden="1"/>
    <cellStyle name="Hipervínculo" xfId="21936" builtinId="8" hidden="1"/>
    <cellStyle name="Hipervínculo" xfId="1150" builtinId="8" hidden="1"/>
    <cellStyle name="Hipervínculo" xfId="44379" builtinId="8" hidden="1"/>
    <cellStyle name="Hipervínculo" xfId="24550" builtinId="8" hidden="1"/>
    <cellStyle name="Hipervínculo" xfId="49415" builtinId="8" hidden="1"/>
    <cellStyle name="Hipervínculo" xfId="41799" builtinId="8" hidden="1"/>
    <cellStyle name="Hipervínculo" xfId="36735" builtinId="8" hidden="1"/>
    <cellStyle name="Hipervínculo" xfId="15007" builtinId="8" hidden="1"/>
    <cellStyle name="Hipervínculo" xfId="9154" builtinId="8" hidden="1"/>
    <cellStyle name="Hipervínculo" xfId="28818" builtinId="8" hidden="1"/>
    <cellStyle name="Hipervínculo" xfId="42613" builtinId="8" hidden="1"/>
    <cellStyle name="Hipervínculo" xfId="40308" builtinId="8" hidden="1"/>
    <cellStyle name="Hipervínculo" xfId="34871" builtinId="8" hidden="1"/>
    <cellStyle name="Hipervínculo" xfId="29770" builtinId="8" hidden="1"/>
    <cellStyle name="Hipervínculo" xfId="2311" builtinId="8" hidden="1"/>
    <cellStyle name="Hipervínculo" xfId="5653" builtinId="8" hidden="1"/>
    <cellStyle name="Hipervínculo" xfId="34853" builtinId="8" hidden="1"/>
    <cellStyle name="Hipervínculo" xfId="38426" builtinId="8" hidden="1"/>
    <cellStyle name="Hipervínculo" xfId="7137" builtinId="8" hidden="1"/>
    <cellStyle name="Hipervínculo" xfId="38847" builtinId="8" hidden="1"/>
    <cellStyle name="Hipervínculo" xfId="33425" builtinId="8" hidden="1"/>
    <cellStyle name="Hipervínculo" xfId="27800" builtinId="8" hidden="1"/>
    <cellStyle name="Hipervínculo" xfId="36186" builtinId="8" hidden="1"/>
    <cellStyle name="Hipervínculo" xfId="31071" builtinId="8" hidden="1"/>
    <cellStyle name="Hipervínculo" xfId="49803" builtinId="8" hidden="1"/>
    <cellStyle name="Hipervínculo" xfId="46496" builtinId="8" hidden="1"/>
    <cellStyle name="Hipervínculo" xfId="51350" builtinId="8" hidden="1"/>
    <cellStyle name="Hipervínculo" xfId="18376" builtinId="8" hidden="1"/>
    <cellStyle name="Hipervínculo" xfId="44249" builtinId="8" hidden="1"/>
    <cellStyle name="Hipervínculo" xfId="29559" builtinId="8" hidden="1"/>
    <cellStyle name="Hipervínculo" xfId="1502" builtinId="8" hidden="1"/>
    <cellStyle name="Hipervínculo" xfId="56730" builtinId="8" hidden="1"/>
    <cellStyle name="Hipervínculo" xfId="39699" builtinId="8" hidden="1"/>
    <cellStyle name="Hipervínculo" xfId="14087" builtinId="8" hidden="1"/>
    <cellStyle name="Hipervínculo" xfId="33285" builtinId="8" hidden="1"/>
    <cellStyle name="Hipervínculo" xfId="12332" builtinId="8" hidden="1"/>
    <cellStyle name="Hipervínculo" xfId="36361" builtinId="8" hidden="1"/>
    <cellStyle name="Hipervínculo" xfId="40453" builtinId="8" hidden="1"/>
    <cellStyle name="Hipervínculo" xfId="56922" builtinId="8" hidden="1"/>
    <cellStyle name="Hipervínculo" xfId="32899" builtinId="8" hidden="1"/>
    <cellStyle name="Hipervínculo" xfId="4154" builtinId="8" hidden="1"/>
    <cellStyle name="Hipervínculo" xfId="50917" builtinId="8" hidden="1"/>
    <cellStyle name="Hipervínculo" xfId="19135" builtinId="8" hidden="1"/>
    <cellStyle name="Hipervínculo" xfId="23342" builtinId="8" hidden="1"/>
    <cellStyle name="Hipervínculo" xfId="57707" builtinId="8" hidden="1"/>
    <cellStyle name="Hipervínculo" xfId="57053" builtinId="8" hidden="1"/>
    <cellStyle name="Hipervínculo" xfId="26094" builtinId="8" hidden="1"/>
    <cellStyle name="Hipervínculo" xfId="7689" builtinId="8" hidden="1"/>
    <cellStyle name="Hipervínculo" xfId="32717" builtinId="8" hidden="1"/>
    <cellStyle name="Hipervínculo" xfId="31149" builtinId="8" hidden="1"/>
    <cellStyle name="Hipervínculo" xfId="49961" builtinId="8" hidden="1"/>
    <cellStyle name="Hipervínculo" xfId="54054" builtinId="8" hidden="1"/>
    <cellStyle name="Hipervínculo" xfId="43324" builtinId="8" hidden="1"/>
    <cellStyle name="Hipervínculo" xfId="19298" builtinId="8" hidden="1"/>
    <cellStyle name="Hipervínculo" xfId="8055" builtinId="8" hidden="1"/>
    <cellStyle name="Hipervínculo" xfId="7323" builtinId="8" hidden="1"/>
    <cellStyle name="Hipervínculo" xfId="32735" builtinId="8" hidden="1"/>
    <cellStyle name="Hipervínculo" xfId="47444" builtinId="8" hidden="1"/>
    <cellStyle name="Hipervínculo" xfId="48588" builtinId="8" hidden="1"/>
    <cellStyle name="Hipervínculo" xfId="36523" builtinId="8" hidden="1"/>
    <cellStyle name="Hipervínculo" xfId="15065" builtinId="8" hidden="1"/>
    <cellStyle name="Hipervínculo" xfId="1332" builtinId="8" hidden="1"/>
    <cellStyle name="Hipervínculo" xfId="53556" builtinId="8" hidden="1"/>
    <cellStyle name="Hipervínculo" xfId="12772" builtinId="8" hidden="1"/>
    <cellStyle name="Hipervínculo" xfId="39983" builtinId="8" hidden="1"/>
    <cellStyle name="Hipervínculo" xfId="51509" builtinId="8" hidden="1"/>
    <cellStyle name="Hipervínculo" xfId="29721" builtinId="8" hidden="1"/>
    <cellStyle name="Hipervínculo" xfId="5699" builtinId="8" hidden="1"/>
    <cellStyle name="Hipervínculo" xfId="8885" builtinId="8" hidden="1"/>
    <cellStyle name="Hipervínculo" xfId="21178" builtinId="8" hidden="1"/>
    <cellStyle name="Hipervínculo" xfId="46333" builtinId="8" hidden="1"/>
    <cellStyle name="Hipervínculo" xfId="14539" builtinId="8" hidden="1"/>
    <cellStyle name="Hipervínculo" xfId="44581" builtinId="8" hidden="1"/>
    <cellStyle name="Hipervínculo" xfId="22845" builtinId="8" hidden="1"/>
    <cellStyle name="Hipervínculo" xfId="1606" builtinId="8" hidden="1"/>
    <cellStyle name="Hipervínculo" xfId="5881" builtinId="8" hidden="1"/>
    <cellStyle name="Hipervínculo" xfId="28106" builtinId="8" hidden="1"/>
    <cellStyle name="Hipervínculo" xfId="13723" builtinId="8" hidden="1"/>
    <cellStyle name="Hipervínculo" xfId="47384" builtinId="8" hidden="1"/>
    <cellStyle name="Hipervínculo" xfId="20500" builtinId="8" hidden="1"/>
    <cellStyle name="Hipervínculo" xfId="31635" builtinId="8" hidden="1"/>
    <cellStyle name="Hipervínculo" xfId="57025" builtinId="8" hidden="1"/>
    <cellStyle name="Hipervínculo" xfId="13302" builtinId="8" hidden="1"/>
    <cellStyle name="Hipervínculo" xfId="35036" builtinId="8" hidden="1"/>
    <cellStyle name="Hipervínculo" xfId="43598" builtinId="8" hidden="1"/>
    <cellStyle name="Hipervínculo" xfId="53986" builtinId="8" hidden="1"/>
    <cellStyle name="Hipervínculo" xfId="13779" builtinId="8" hidden="1"/>
    <cellStyle name="Hipervínculo" xfId="8992" builtinId="8" hidden="1"/>
    <cellStyle name="Hipervínculo" xfId="41353" builtinId="8" hidden="1"/>
    <cellStyle name="Hipervínculo" xfId="20233" builtinId="8" hidden="1"/>
    <cellStyle name="Hipervínculo" xfId="41963" builtinId="8" hidden="1"/>
    <cellStyle name="Hipervínculo" xfId="50586" builtinId="8" hidden="1"/>
    <cellStyle name="Hipervínculo" xfId="17991" builtinId="8" hidden="1"/>
    <cellStyle name="Hipervínculo" xfId="23792" builtinId="8" hidden="1"/>
    <cellStyle name="Hipervínculo" xfId="33353" builtinId="8" hidden="1"/>
    <cellStyle name="Hipervínculo" xfId="22100" builtinId="8" hidden="1"/>
    <cellStyle name="Hipervínculo" xfId="12346" builtinId="8" hidden="1"/>
    <cellStyle name="Hipervínculo" xfId="33663" builtinId="8" hidden="1"/>
    <cellStyle name="Hipervínculo" xfId="16112" builtinId="8" hidden="1"/>
    <cellStyle name="Hipervínculo" xfId="25826" builtinId="8" hidden="1"/>
    <cellStyle name="Hipervínculo" xfId="16869" builtinId="8" hidden="1"/>
    <cellStyle name="Hipervínculo" xfId="2149" builtinId="8" hidden="1"/>
    <cellStyle name="Hipervínculo" xfId="4923" builtinId="8" hidden="1"/>
    <cellStyle name="Hipervínculo" xfId="34088" builtinId="8" hidden="1"/>
    <cellStyle name="Hipervínculo" xfId="55816" builtinId="8" hidden="1"/>
    <cellStyle name="Hipervínculo" xfId="36727" builtinId="8" hidden="1"/>
    <cellStyle name="Hipervínculo" xfId="27076" builtinId="8" hidden="1"/>
    <cellStyle name="Hipervínculo" xfId="9941" builtinId="8" hidden="1"/>
    <cellStyle name="Hipervínculo" xfId="13246" builtinId="8" hidden="1"/>
    <cellStyle name="Hipervínculo" xfId="31926" builtinId="8" hidden="1"/>
    <cellStyle name="Hipervínculo" xfId="40833" builtinId="8" hidden="1"/>
    <cellStyle name="Hipervínculo" xfId="56012" builtinId="8" hidden="1"/>
    <cellStyle name="Hipervínculo" xfId="29774" builtinId="8" hidden="1"/>
    <cellStyle name="Hipervínculo" xfId="29621" builtinId="8" hidden="1"/>
    <cellStyle name="Hipervínculo" xfId="44319" builtinId="8" hidden="1"/>
    <cellStyle name="Hipervínculo" xfId="22016" builtinId="8" hidden="1"/>
    <cellStyle name="Hipervínculo" xfId="42883" builtinId="8" hidden="1"/>
    <cellStyle name="Hipervínculo" xfId="24278" builtinId="8" hidden="1"/>
    <cellStyle name="Hipervínculo" xfId="49213" builtinId="8" hidden="1"/>
    <cellStyle name="Hipervínculo" xfId="22927" builtinId="8" hidden="1"/>
    <cellStyle name="Hipervínculo" xfId="14003" builtinId="8" hidden="1"/>
    <cellStyle name="Hipervínculo" xfId="34778" builtinId="8" hidden="1"/>
    <cellStyle name="Hipervínculo" xfId="40421" builtinId="8" hidden="1"/>
    <cellStyle name="Hipervínculo" xfId="58014" builtinId="8" hidden="1"/>
    <cellStyle name="Hipervínculo" xfId="26108" builtinId="8" hidden="1"/>
    <cellStyle name="Hipervínculo" xfId="19278" builtinId="8" hidden="1"/>
    <cellStyle name="Hipervínculo" xfId="55778" builtinId="8" hidden="1"/>
    <cellStyle name="Hipervínculo" xfId="17607" builtinId="8" hidden="1"/>
    <cellStyle name="Hipervínculo" xfId="47398" builtinId="8" hidden="1"/>
    <cellStyle name="Hipervínculo" xfId="16266" builtinId="8" hidden="1"/>
    <cellStyle name="Hipervínculo" xfId="9684" builtinId="8" hidden="1"/>
    <cellStyle name="Hipervínculo" xfId="46980" builtinId="8" hidden="1"/>
    <cellStyle name="Hipervínculo" xfId="3930" builtinId="8" hidden="1"/>
    <cellStyle name="Hipervínculo" xfId="40741" builtinId="8" hidden="1"/>
    <cellStyle name="Hipervínculo" xfId="4863" builtinId="8" hidden="1"/>
    <cellStyle name="Hipervínculo" xfId="54951" builtinId="8" hidden="1"/>
    <cellStyle name="Hipervínculo" xfId="6850" builtinId="8" hidden="1"/>
    <cellStyle name="Hipervínculo" xfId="51065" builtinId="8" hidden="1"/>
    <cellStyle name="Hipervínculo" xfId="5124" builtinId="8" hidden="1"/>
    <cellStyle name="Hipervínculo" xfId="25758" builtinId="8" hidden="1"/>
    <cellStyle name="Hipervínculo" xfId="38767" builtinId="8" hidden="1"/>
    <cellStyle name="Hipervínculo" xfId="28886" builtinId="8" hidden="1"/>
    <cellStyle name="Hipervínculo" xfId="21694" builtinId="8" hidden="1"/>
    <cellStyle name="Hipervínculo" xfId="56738" builtinId="8" hidden="1"/>
    <cellStyle name="Hipervínculo" xfId="28620" builtinId="8" hidden="1"/>
    <cellStyle name="Hipervínculo" xfId="22446" builtinId="8" hidden="1"/>
    <cellStyle name="Hipervínculo" xfId="55310" builtinId="8" hidden="1"/>
    <cellStyle name="Hipervínculo" xfId="43739" builtinId="8" hidden="1"/>
    <cellStyle name="Hipervínculo" xfId="47742" builtinId="8" hidden="1"/>
    <cellStyle name="Hipervínculo" xfId="7627" builtinId="8" hidden="1"/>
    <cellStyle name="Hipervínculo" xfId="21830" builtinId="8" hidden="1"/>
    <cellStyle name="Hipervínculo" xfId="995" builtinId="8" hidden="1"/>
    <cellStyle name="Hipervínculo" xfId="34690" builtinId="8" hidden="1"/>
    <cellStyle name="Hipervínculo" xfId="22206" builtinId="8" hidden="1"/>
    <cellStyle name="Hipervínculo" xfId="37133" builtinId="8" hidden="1"/>
    <cellStyle name="Hipervínculo" xfId="14294" builtinId="8" hidden="1"/>
    <cellStyle name="Hipervínculo" xfId="4112" builtinId="8" hidden="1"/>
    <cellStyle name="Hipervínculo" xfId="50396" builtinId="8" hidden="1"/>
    <cellStyle name="Hipervínculo" xfId="37960" builtinId="8" hidden="1"/>
    <cellStyle name="Hipervínculo" xfId="31637" builtinId="8" hidden="1"/>
    <cellStyle name="Hipervínculo" xfId="8413" builtinId="8" hidden="1"/>
    <cellStyle name="Hipervínculo" xfId="14258" builtinId="8" hidden="1"/>
    <cellStyle name="Hipervínculo" xfId="32988" builtinId="8" hidden="1"/>
    <cellStyle name="Hipervínculo" xfId="43616" builtinId="8" hidden="1"/>
    <cellStyle name="Hipervínculo" xfId="51501" builtinId="8" hidden="1"/>
    <cellStyle name="Hipervínculo" xfId="29729" builtinId="8" hidden="1"/>
    <cellStyle name="Hipervínculo" xfId="11416" builtinId="8" hidden="1"/>
    <cellStyle name="Hipervínculo" xfId="774" builtinId="8" hidden="1"/>
    <cellStyle name="Hipervínculo" xfId="10963" builtinId="8" hidden="1"/>
    <cellStyle name="Hipervínculo" xfId="18222" builtinId="8" hidden="1"/>
    <cellStyle name="Hipervínculo" xfId="40791" builtinId="8" hidden="1"/>
    <cellStyle name="Hipervínculo" xfId="44573" builtinId="8" hidden="1"/>
    <cellStyle name="Hipervínculo" xfId="22837" builtinId="8" hidden="1"/>
    <cellStyle name="Hipervínculo" xfId="17781" builtinId="8" hidden="1"/>
    <cellStyle name="Hipervínculo" xfId="6385" builtinId="8" hidden="1"/>
    <cellStyle name="Hipervínculo" xfId="28114" builtinId="8" hidden="1"/>
    <cellStyle name="Hipervínculo" xfId="33177" builtinId="8" hidden="1"/>
    <cellStyle name="Hipervínculo" xfId="54959" builtinId="8" hidden="1"/>
    <cellStyle name="Hipervínculo" xfId="37641" builtinId="8" hidden="1"/>
    <cellStyle name="Hipervínculo" xfId="15908" builtinId="8" hidden="1"/>
    <cellStyle name="Hipervínculo" xfId="10851" builtinId="8" hidden="1"/>
    <cellStyle name="Hipervínculo" xfId="2598" builtinId="8" hidden="1"/>
    <cellStyle name="Hipervínculo" xfId="35044" builtinId="8" hidden="1"/>
    <cellStyle name="Hipervínculo" xfId="50848" builtinId="8" hidden="1"/>
    <cellStyle name="Hipervínculo" xfId="55098" builtinId="8" hidden="1"/>
    <cellStyle name="Hipervínculo" xfId="4495" builtinId="8" hidden="1"/>
    <cellStyle name="Hipervínculo" xfId="5013" builtinId="8" hidden="1"/>
    <cellStyle name="Hipervínculo" xfId="3734" builtinId="8" hidden="1"/>
    <cellStyle name="Hipervínculo" xfId="20241" builtinId="8" hidden="1"/>
    <cellStyle name="Hipervínculo" xfId="41973" builtinId="8" hidden="1"/>
    <cellStyle name="Hipervínculo" xfId="47032" builtinId="8" hidden="1"/>
    <cellStyle name="Hipervínculo" xfId="48298" builtinId="8" hidden="1"/>
    <cellStyle name="Hipervínculo" xfId="23784" builtinId="8" hidden="1"/>
    <cellStyle name="Hipervínculo" xfId="9559" builtinId="8" hidden="1"/>
    <cellStyle name="Hipervínculo" xfId="2978" builtinId="8" hidden="1"/>
    <cellStyle name="Hipervínculo" xfId="27164" builtinId="8" hidden="1"/>
    <cellStyle name="Hipervínculo" xfId="54254" builtinId="8" hidden="1"/>
    <cellStyle name="Hipervínculo" xfId="50486" builtinId="8" hidden="1"/>
    <cellStyle name="Hipervínculo" xfId="17847" builtinId="8" hidden="1"/>
    <cellStyle name="Hipervínculo" xfId="13709" builtinId="8" hidden="1"/>
    <cellStyle name="Hipervínculo" xfId="16140" builtinId="8" hidden="1"/>
    <cellStyle name="Hipervínculo" xfId="3408" builtinId="8" hidden="1"/>
    <cellStyle name="Hipervínculo" xfId="50858" builtinId="8" hidden="1"/>
    <cellStyle name="Hipervínculo" xfId="55824" builtinId="8" hidden="1"/>
    <cellStyle name="Hipervínculo" xfId="57517" builtinId="8" hidden="1"/>
    <cellStyle name="Hipervínculo" xfId="34702" builtinId="8" hidden="1"/>
    <cellStyle name="Hipervínculo" xfId="9931" builtinId="8" hidden="1"/>
    <cellStyle name="Hipervínculo" xfId="1636" builtinId="8" hidden="1"/>
    <cellStyle name="Hipervínculo" xfId="17331" builtinId="8" hidden="1"/>
    <cellStyle name="Hipervínculo" xfId="6960" builtinId="8" hidden="1"/>
    <cellStyle name="Hipervínculo" xfId="52089" builtinId="8" hidden="1"/>
    <cellStyle name="Hipervínculo" xfId="27335" builtinId="8" hidden="1"/>
    <cellStyle name="Hipervínculo" xfId="27898" builtinId="8" hidden="1"/>
    <cellStyle name="Hipervínculo" xfId="4194" builtinId="8" hidden="1"/>
    <cellStyle name="Hipervínculo" xfId="10245" builtinId="8" hidden="1"/>
    <cellStyle name="Hipervínculo" xfId="45377" builtinId="8" hidden="1"/>
    <cellStyle name="Hipervínculo" xfId="47949" builtinId="8" hidden="1"/>
    <cellStyle name="Hipervínculo" xfId="12483" builtinId="8" hidden="1"/>
    <cellStyle name="Hipervínculo" xfId="49193" builtinId="8" hidden="1"/>
    <cellStyle name="Hipervínculo" xfId="41459" builtinId="8" hidden="1"/>
    <cellStyle name="Hipervínculo" xfId="2515" builtinId="8" hidden="1"/>
    <cellStyle name="Hipervínculo" xfId="6646" builtinId="8" hidden="1"/>
    <cellStyle name="Hipervínculo" xfId="30931" builtinId="8" hidden="1"/>
    <cellStyle name="Hipervínculo" xfId="54877" builtinId="8" hidden="1"/>
    <cellStyle name="Hipervínculo" xfId="37746" builtinId="8" hidden="1"/>
    <cellStyle name="Hipervínculo" xfId="38326" builtinId="8" hidden="1"/>
    <cellStyle name="Hipervínculo" xfId="16150" builtinId="8" hidden="1"/>
    <cellStyle name="Hipervínculo" xfId="9609" builtinId="8" hidden="1"/>
    <cellStyle name="Hipervínculo" xfId="11484" builtinId="8" hidden="1"/>
    <cellStyle name="Hipervínculo" xfId="37728" builtinId="8" hidden="1"/>
    <cellStyle name="Hipervínculo" xfId="1278" builtinId="8" hidden="1"/>
    <cellStyle name="Hipervínculo" xfId="24008" builtinId="8" hidden="1"/>
    <cellStyle name="Hipervínculo" xfId="31531" builtinId="8" hidden="1"/>
    <cellStyle name="Hipervínculo" xfId="7503" builtinId="8" hidden="1"/>
    <cellStyle name="Hipervínculo" xfId="58542" builtinId="8" hidden="1"/>
    <cellStyle name="Hipervínculo" xfId="48391" builtinId="8" hidden="1"/>
    <cellStyle name="Hipervínculo" xfId="39008" builtinId="8" hidden="1"/>
    <cellStyle name="Hipervínculo" xfId="52412" builtinId="8" hidden="1"/>
    <cellStyle name="Hipervínculo" xfId="890" builtinId="8" hidden="1"/>
    <cellStyle name="Hipervínculo" xfId="38510" builtinId="8" hidden="1"/>
    <cellStyle name="Hipervínculo" xfId="320" builtinId="8" hidden="1"/>
    <cellStyle name="Hipervínculo" xfId="23208" builtinId="8" hidden="1"/>
    <cellStyle name="Hipervínculo" xfId="25332" builtinId="8" hidden="1"/>
    <cellStyle name="Hipervínculo" xfId="51330" builtinId="8" hidden="1"/>
    <cellStyle name="Hipervínculo" xfId="45483" builtinId="8" hidden="1"/>
    <cellStyle name="Hipervínculo" xfId="29152" builtinId="8" hidden="1"/>
    <cellStyle name="Hipervínculo" xfId="17931" builtinId="8" hidden="1"/>
    <cellStyle name="Hipervínculo" xfId="5471" builtinId="8" hidden="1"/>
    <cellStyle name="Hipervínculo" xfId="30008" builtinId="8" hidden="1"/>
    <cellStyle name="Hipervínculo" xfId="32262" builtinId="8" hidden="1"/>
    <cellStyle name="Hipervínculo" xfId="57632" builtinId="8" hidden="1"/>
    <cellStyle name="Hipervínculo" xfId="28376" builtinId="8" hidden="1"/>
    <cellStyle name="Hipervínculo" xfId="22556" builtinId="8" hidden="1"/>
    <cellStyle name="Hipervínculo" xfId="24704" builtinId="8" hidden="1"/>
    <cellStyle name="Hipervínculo" xfId="12399" builtinId="8" hidden="1"/>
    <cellStyle name="Hipervínculo" xfId="36806" builtinId="8" hidden="1"/>
    <cellStyle name="Hipervínculo" xfId="31517" builtinId="8" hidden="1"/>
    <cellStyle name="Hipervínculo" xfId="26588" builtinId="8" hidden="1"/>
    <cellStyle name="Hipervínculo" xfId="50031" builtinId="8" hidden="1"/>
    <cellStyle name="Hipervínculo" xfId="4130" builtinId="8" hidden="1"/>
    <cellStyle name="Hipervínculo" xfId="17103" builtinId="8" hidden="1"/>
    <cellStyle name="Hipervínculo" xfId="30121" builtinId="8" hidden="1"/>
    <cellStyle name="Hipervínculo" xfId="8865" builtinId="8" hidden="1"/>
    <cellStyle name="Hipervínculo" xfId="31633" builtinId="8" hidden="1"/>
    <cellStyle name="Hipervínculo" xfId="31639" builtinId="8" hidden="1"/>
    <cellStyle name="Hipervínculo" xfId="55256" builtinId="8" hidden="1"/>
    <cellStyle name="Hipervínculo" xfId="33397" builtinId="8" hidden="1"/>
    <cellStyle name="Hipervínculo" xfId="7723" builtinId="8" hidden="1"/>
    <cellStyle name="Hipervínculo" xfId="56774" builtinId="8" hidden="1"/>
    <cellStyle name="Hipervínculo" xfId="24350" builtinId="8" hidden="1"/>
    <cellStyle name="Hipervínculo" xfId="53818" builtinId="8" hidden="1"/>
    <cellStyle name="Hipervínculo" xfId="39503" builtinId="8" hidden="1"/>
    <cellStyle name="Hipervínculo" xfId="17773" builtinId="8" hidden="1"/>
    <cellStyle name="Hipervínculo" xfId="13444" builtinId="8" hidden="1"/>
    <cellStyle name="Hipervínculo" xfId="11440" builtinId="8" hidden="1"/>
    <cellStyle name="Hipervínculo" xfId="33185" builtinId="8" hidden="1"/>
    <cellStyle name="Hipervínculo" xfId="33259" builtinId="8" hidden="1"/>
    <cellStyle name="Hipervínculo" xfId="57476" builtinId="8" hidden="1"/>
    <cellStyle name="Hipervínculo" xfId="58804" builtinId="8" hidden="1"/>
    <cellStyle name="Hipervínculo" xfId="10843" builtinId="8" hidden="1"/>
    <cellStyle name="Hipervínculo" xfId="45873" builtinId="8" hidden="1"/>
    <cellStyle name="Hipervínculo" xfId="18240" builtinId="8" hidden="1"/>
    <cellStyle name="Hipervínculo" xfId="21774" builtinId="8" hidden="1"/>
    <cellStyle name="Hipervínculo" xfId="18126" builtinId="8" hidden="1"/>
    <cellStyle name="Hipervínculo" xfId="51019" builtinId="8" hidden="1"/>
    <cellStyle name="Hipervínculo" xfId="25645" builtinId="8" hidden="1"/>
    <cellStyle name="Hipervínculo" xfId="17737" builtinId="8" hidden="1"/>
    <cellStyle name="Hipervínculo" xfId="46783" builtinId="8" hidden="1"/>
    <cellStyle name="Hipervínculo" xfId="25037" builtinId="8" hidden="1"/>
    <cellStyle name="Hipervínculo" xfId="47040" builtinId="8" hidden="1"/>
    <cellStyle name="Hipervínculo" xfId="398" builtinId="8" hidden="1"/>
    <cellStyle name="Hipervínculo" xfId="26914" builtinId="8" hidden="1"/>
    <cellStyle name="Hipervínculo" xfId="18721" builtinId="8" hidden="1"/>
    <cellStyle name="Hipervínculo" xfId="2908" builtinId="8" hidden="1"/>
    <cellStyle name="Hipervínculo" xfId="40103" builtinId="8" hidden="1"/>
    <cellStyle name="Hipervínculo" xfId="20760" builtinId="8" hidden="1"/>
    <cellStyle name="Hipervínculo" xfId="53968" builtinId="8" hidden="1"/>
    <cellStyle name="Hipervínculo" xfId="41511" builtinId="8" hidden="1"/>
    <cellStyle name="Hipervínculo" xfId="37416" builtinId="8" hidden="1"/>
    <cellStyle name="Hipervínculo" xfId="11792" builtinId="8" hidden="1"/>
    <cellStyle name="Hipervínculo" xfId="10521" builtinId="8" hidden="1"/>
    <cellStyle name="Hipervínculo" xfId="26244" builtinId="8" hidden="1"/>
    <cellStyle name="Hipervínculo" xfId="20512" builtinId="8" hidden="1"/>
    <cellStyle name="Hipervínculo" xfId="57936" builtinId="8" hidden="1"/>
    <cellStyle name="Hipervínculo" xfId="7955" builtinId="8" hidden="1"/>
    <cellStyle name="Hipervínculo" xfId="30619" builtinId="8" hidden="1"/>
    <cellStyle name="Hipervínculo" xfId="22963" builtinId="8" hidden="1"/>
    <cellStyle name="Hipervínculo" xfId="17323" builtinId="8" hidden="1"/>
    <cellStyle name="Hipervínculo" xfId="47058" builtinId="8" hidden="1"/>
    <cellStyle name="Hipervínculo" xfId="45443" builtinId="8" hidden="1"/>
    <cellStyle name="Hipervínculo" xfId="51939" builtinId="8" hidden="1"/>
    <cellStyle name="Hipervínculo" xfId="27906" builtinId="8" hidden="1"/>
    <cellStyle name="Hipervínculo" xfId="49365" builtinId="8" hidden="1"/>
    <cellStyle name="Hipervínculo" xfId="85" builtinId="8" hidden="1"/>
    <cellStyle name="Hipervínculo" xfId="24118" builtinId="8" hidden="1"/>
    <cellStyle name="Hipervínculo" xfId="17000" builtinId="8" hidden="1"/>
    <cellStyle name="Hipervínculo" xfId="52243" builtinId="8" hidden="1"/>
    <cellStyle name="Hipervínculo" xfId="45139" builtinId="8" hidden="1"/>
    <cellStyle name="Hipervínculo" xfId="21109" builtinId="8" hidden="1"/>
    <cellStyle name="Hipervínculo" xfId="17116" builtinId="8" hidden="1"/>
    <cellStyle name="Hipervínculo" xfId="37378" builtinId="8" hidden="1"/>
    <cellStyle name="Hipervínculo" xfId="4082" builtinId="8" hidden="1"/>
    <cellStyle name="Hipervínculo" xfId="18154" builtinId="8" hidden="1"/>
    <cellStyle name="Hipervínculo" xfId="53448" builtinId="8" hidden="1"/>
    <cellStyle name="Hipervínculo" xfId="38336" builtinId="8" hidden="1"/>
    <cellStyle name="Hipervínculo" xfId="14307" builtinId="8" hidden="1"/>
    <cellStyle name="Hipervínculo" xfId="10217" builtinId="8" hidden="1"/>
    <cellStyle name="Hipervínculo" xfId="11478" builtinId="8" hidden="1"/>
    <cellStyle name="Hipervínculo" xfId="37720" builtinId="8" hidden="1"/>
    <cellStyle name="Hipervínculo" xfId="41813" builtinId="8" hidden="1"/>
    <cellStyle name="Hipervínculo" xfId="54272" builtinId="8" hidden="1"/>
    <cellStyle name="Hipervínculo" xfId="31539" builtinId="8" hidden="1"/>
    <cellStyle name="Hipervínculo" xfId="6231" builtinId="8" hidden="1"/>
    <cellStyle name="Hipervínculo" xfId="2821" builtinId="8" hidden="1"/>
    <cellStyle name="Hipervínculo" xfId="20319" builtinId="8" hidden="1"/>
    <cellStyle name="Hipervínculo" xfId="44521" builtinId="8" hidden="1"/>
    <cellStyle name="Hipervínculo" xfId="4218" builtinId="8" hidden="1"/>
    <cellStyle name="Hipervínculo" xfId="47344" builtinId="8" hidden="1"/>
    <cellStyle name="Hipervínculo" xfId="9507" builtinId="8" hidden="1"/>
    <cellStyle name="Hipervínculo" xfId="10775" builtinId="8" hidden="1"/>
    <cellStyle name="Hipervínculo" xfId="5895" builtinId="8" hidden="1"/>
    <cellStyle name="Hipervínculo" xfId="25340" builtinId="8" hidden="1"/>
    <cellStyle name="Hipervínculo" xfId="51322" builtinId="8" hidden="1"/>
    <cellStyle name="Hipervínculo" xfId="55411" builtinId="8" hidden="1"/>
    <cellStyle name="Hipervínculo" xfId="40415" builtinId="8" hidden="1"/>
    <cellStyle name="Hipervínculo" xfId="17939" builtinId="8" hidden="1"/>
    <cellStyle name="Hipervínculo" xfId="2851" builtinId="8" hidden="1"/>
    <cellStyle name="Hipervínculo" xfId="24840" builtinId="8" hidden="1"/>
    <cellStyle name="Hipervínculo" xfId="32270" builtinId="8" hidden="1"/>
    <cellStyle name="Hipervínculo" xfId="12268" builtinId="8" hidden="1"/>
    <cellStyle name="Hipervínculo" xfId="47064" builtinId="8" hidden="1"/>
    <cellStyle name="Hipervínculo" xfId="31808" builtinId="8" hidden="1"/>
    <cellStyle name="Hipervínculo" xfId="13286" builtinId="8" hidden="1"/>
    <cellStyle name="Hipervínculo" xfId="3210" builtinId="8" hidden="1"/>
    <cellStyle name="Hipervínculo" xfId="17469" builtinId="8" hidden="1"/>
    <cellStyle name="Hipervínculo" xfId="42257" builtinId="8" hidden="1"/>
    <cellStyle name="Hipervínculo" xfId="28852" builtinId="8" hidden="1"/>
    <cellStyle name="Hipervínculo" xfId="48288" builtinId="8" hidden="1"/>
    <cellStyle name="Hipervínculo" xfId="26556" builtinId="8" hidden="1"/>
    <cellStyle name="Hipervínculo" xfId="28882" builtinId="8" hidden="1"/>
    <cellStyle name="Hipervínculo" xfId="9959" builtinId="8" hidden="1"/>
    <cellStyle name="Hipervínculo" xfId="24133" builtinId="8" hidden="1"/>
    <cellStyle name="Hipervínculo" xfId="46128" builtinId="8" hidden="1"/>
    <cellStyle name="Hipervínculo" xfId="55508" builtinId="8" hidden="1"/>
    <cellStyle name="Hipervínculo" xfId="28072" builtinId="8" hidden="1"/>
    <cellStyle name="Hipervínculo" xfId="19633" builtinId="8" hidden="1"/>
    <cellStyle name="Hipervínculo" xfId="43647" builtinId="8" hidden="1"/>
    <cellStyle name="Hipervínculo" xfId="5431" builtinId="8" hidden="1"/>
    <cellStyle name="Hipervínculo" xfId="31325" builtinId="8" hidden="1"/>
    <cellStyle name="Hipervínculo" xfId="53054" builtinId="8" hidden="1"/>
    <cellStyle name="Hipervínculo" xfId="26548" builtinId="8" hidden="1"/>
    <cellStyle name="Hipervínculo" xfId="34433" builtinId="8" hidden="1"/>
    <cellStyle name="Hipervínculo" xfId="20394" builtinId="8" hidden="1"/>
    <cellStyle name="Hipervínculo" xfId="23982" builtinId="8" hidden="1"/>
    <cellStyle name="Hipervínculo" xfId="15425" builtinId="8" hidden="1"/>
    <cellStyle name="Hipervínculo" xfId="47594" builtinId="8" hidden="1"/>
    <cellStyle name="Hipervínculo" xfId="50775" builtinId="8" hidden="1"/>
    <cellStyle name="Hipervínculo" xfId="15966" builtinId="8" hidden="1"/>
    <cellStyle name="Hipervínculo" xfId="38506" builtinId="8" hidden="1"/>
    <cellStyle name="Hipervínculo" xfId="39555" builtinId="8" hidden="1"/>
    <cellStyle name="Hipervínculo" xfId="59102" builtinId="8" hidden="1"/>
    <cellStyle name="Hipervínculo" xfId="46293" builtinId="8" hidden="1"/>
    <cellStyle name="Hipervínculo" xfId="47340" builtinId="8" hidden="1"/>
    <cellStyle name="Hipervínculo" xfId="7171" builtinId="8" hidden="1"/>
    <cellStyle name="Hipervínculo" xfId="11085" builtinId="8" hidden="1"/>
    <cellStyle name="Hipervínculo" xfId="48393" builtinId="8" hidden="1"/>
    <cellStyle name="Hipervínculo" xfId="1282" builtinId="8" hidden="1"/>
    <cellStyle name="Hipervínculo" xfId="38624" builtinId="8" hidden="1"/>
    <cellStyle name="Hipervínculo" xfId="41807" builtinId="8" hidden="1"/>
    <cellStyle name="Hipervínculo" xfId="12814" builtinId="8" hidden="1"/>
    <cellStyle name="Hipervínculo" xfId="54110" builtinId="8" hidden="1"/>
    <cellStyle name="Hipervínculo" xfId="48134" builtinId="8" hidden="1"/>
    <cellStyle name="Hipervínculo" xfId="6832" builtinId="8" hidden="1"/>
    <cellStyle name="Hipervínculo" xfId="7805" builtinId="8" hidden="1"/>
    <cellStyle name="Hipervínculo" xfId="31834" builtinId="8" hidden="1"/>
    <cellStyle name="Hipervínculo" xfId="35926" builtinId="8" hidden="1"/>
    <cellStyle name="Hipervínculo" xfId="58546" builtinId="8" hidden="1"/>
    <cellStyle name="Hipervínculo" xfId="17853" builtinId="8" hidden="1"/>
    <cellStyle name="Hipervínculo" xfId="25411" builtinId="8" hidden="1"/>
    <cellStyle name="Hipervínculo" xfId="9304" builtinId="8" hidden="1"/>
    <cellStyle name="Hipervínculo" xfId="14605" builtinId="8" hidden="1"/>
    <cellStyle name="Hipervínculo" xfId="38630" builtinId="8" hidden="1"/>
    <cellStyle name="Hipervínculo" xfId="42725" builtinId="8" hidden="1"/>
    <cellStyle name="Hipervínculo" xfId="30029" builtinId="8" hidden="1"/>
    <cellStyle name="Hipervínculo" xfId="259" builtinId="8" hidden="1"/>
    <cellStyle name="Hipervínculo" xfId="42011" builtinId="8" hidden="1"/>
    <cellStyle name="Hipervínculo" xfId="55990" builtinId="8" hidden="1"/>
    <cellStyle name="Hipervínculo" xfId="58522" builtinId="8" hidden="1"/>
    <cellStyle name="Hipervínculo" xfId="31942" builtinId="8" hidden="1"/>
    <cellStyle name="Hipervínculo" xfId="49525" builtinId="8" hidden="1"/>
    <cellStyle name="Hipervínculo" xfId="47853" builtinId="8" hidden="1"/>
    <cellStyle name="Hipervínculo" xfId="16566" builtinId="8" hidden="1"/>
    <cellStyle name="Hipervínculo" xfId="6862" builtinId="8" hidden="1"/>
    <cellStyle name="Hipervínculo" xfId="4345" builtinId="8" hidden="1"/>
    <cellStyle name="Hipervínculo" xfId="28202" builtinId="8" hidden="1"/>
    <cellStyle name="Hipervínculo" xfId="52235" builtinId="8" hidden="1"/>
    <cellStyle name="Hipervínculo" xfId="43486" builtinId="8" hidden="1"/>
    <cellStyle name="Hipervínculo" xfId="41052" builtinId="8" hidden="1"/>
    <cellStyle name="Hipervínculo" xfId="13763" builtinId="8" hidden="1"/>
    <cellStyle name="Hipervínculo" xfId="9971" builtinId="8" hidden="1"/>
    <cellStyle name="Hipervínculo" xfId="32237" builtinId="8" hidden="1"/>
    <cellStyle name="Hipervínculo" xfId="35006" builtinId="8" hidden="1"/>
    <cellStyle name="Hipervínculo" xfId="58086" builtinId="8" hidden="1"/>
    <cellStyle name="Hipervínculo" xfId="35176" builtinId="8" hidden="1"/>
    <cellStyle name="Hipervínculo" xfId="36697" builtinId="8" hidden="1"/>
    <cellStyle name="Hipervínculo" xfId="30238" builtinId="8" hidden="1"/>
    <cellStyle name="Hipervínculo" xfId="12774" builtinId="8" hidden="1"/>
    <cellStyle name="Hipervínculo" xfId="50264" builtinId="8" hidden="1"/>
    <cellStyle name="Hipervínculo" xfId="41805" builtinId="8" hidden="1"/>
    <cellStyle name="Hipervínculo" xfId="54264" builtinId="8" hidden="1"/>
    <cellStyle name="Hipervínculo" xfId="49203" builtinId="8" hidden="1"/>
    <cellStyle name="Hipervínculo" xfId="27449" builtinId="8" hidden="1"/>
    <cellStyle name="Hipervínculo" xfId="2825" builtinId="8" hidden="1"/>
    <cellStyle name="Hipervínculo" xfId="41611" builtinId="8" hidden="1"/>
    <cellStyle name="Hipervínculo" xfId="23480" builtinId="8" hidden="1"/>
    <cellStyle name="Hipervínculo" xfId="48604" builtinId="8" hidden="1"/>
    <cellStyle name="Hipervínculo" xfId="47336" builtinId="8" hidden="1"/>
    <cellStyle name="Hipervínculo" xfId="42275" builtinId="8" hidden="1"/>
    <cellStyle name="Hipervínculo" xfId="20542" builtinId="8" hidden="1"/>
    <cellStyle name="Hipervínculo" xfId="3886" builtinId="8" hidden="1"/>
    <cellStyle name="Hipervínculo" xfId="25031" builtinId="8" hidden="1"/>
    <cellStyle name="Hipervínculo" xfId="59399" builtinId="8" hidden="1"/>
    <cellStyle name="Hipervínculo" xfId="33683" builtinId="8" hidden="1"/>
    <cellStyle name="Hipervínculo" xfId="4090" builtinId="8" hidden="1"/>
    <cellStyle name="Hipervínculo" xfId="50596" builtinId="8" hidden="1"/>
    <cellStyle name="Hipervínculo" xfId="13613" builtinId="8" hidden="1"/>
    <cellStyle name="Hipervínculo" xfId="12238" builtinId="8" hidden="1"/>
    <cellStyle name="Hipervínculo" xfId="35271" builtinId="8" hidden="1"/>
    <cellStyle name="Hipervínculo" xfId="37338" builtinId="8" hidden="1"/>
    <cellStyle name="Hipervínculo" xfId="55208" builtinId="8" hidden="1"/>
    <cellStyle name="Hipervínculo" xfId="31958" builtinId="8" hidden="1"/>
    <cellStyle name="Hipervínculo" xfId="28417" builtinId="8" hidden="1"/>
    <cellStyle name="Hipervínculo" xfId="6688" builtinId="8" hidden="1"/>
    <cellStyle name="Hipervínculo" xfId="17477" builtinId="8" hidden="1"/>
    <cellStyle name="Hipervínculo" xfId="22821" builtinId="8" hidden="1"/>
    <cellStyle name="Hipervínculo" xfId="44269" builtinId="8" hidden="1"/>
    <cellStyle name="Hipervínculo" xfId="48280" builtinId="8" hidden="1"/>
    <cellStyle name="Hipervínculo" xfId="18260" builtinId="8" hidden="1"/>
    <cellStyle name="Hipervínculo" xfId="21490" builtinId="8" hidden="1"/>
    <cellStyle name="Hipervínculo" xfId="42443" builtinId="8" hidden="1"/>
    <cellStyle name="Hipervínculo" xfId="24400" builtinId="8" hidden="1"/>
    <cellStyle name="Hipervínculo" xfId="1130" builtinId="8" hidden="1"/>
    <cellStyle name="Hipervínculo" xfId="51197" builtinId="8" hidden="1"/>
    <cellStyle name="Hipervínculo" xfId="41355" builtinId="8" hidden="1"/>
    <cellStyle name="Hipervínculo" xfId="19625" builtinId="8" hidden="1"/>
    <cellStyle name="Hipervínculo" xfId="14563" builtinId="8" hidden="1"/>
    <cellStyle name="Hipervínculo" xfId="8717" builtinId="8" hidden="1"/>
    <cellStyle name="Hipervínculo" xfId="31333" builtinId="8" hidden="1"/>
    <cellStyle name="Hipervínculo" xfId="36391" builtinId="8" hidden="1"/>
    <cellStyle name="Hipervínculo" xfId="59002" builtinId="8" hidden="1"/>
    <cellStyle name="Hipervínculo" xfId="34425" builtinId="8" hidden="1"/>
    <cellStyle name="Hipervínculo" xfId="12696" builtinId="8" hidden="1"/>
    <cellStyle name="Hipervínculo" xfId="39669" builtinId="8" hidden="1"/>
    <cellStyle name="Hipervínculo" xfId="28610" builtinId="8" hidden="1"/>
    <cellStyle name="Hipervínculo" xfId="18780" builtinId="8" hidden="1"/>
    <cellStyle name="Hipervínculo" xfId="58297" builtinId="8" hidden="1"/>
    <cellStyle name="Hipervínculo" xfId="58002" builtinId="8" hidden="1"/>
    <cellStyle name="Hipervínculo" xfId="27497" builtinId="8" hidden="1"/>
    <cellStyle name="Hipervínculo" xfId="6295" builtinId="8" hidden="1"/>
    <cellStyle name="Hipervínculo" xfId="1910" builtinId="8" hidden="1"/>
    <cellStyle name="Hipervínculo" xfId="45867" builtinId="8" hidden="1"/>
    <cellStyle name="Hipervínculo" xfId="45187" builtinId="8" hidden="1"/>
    <cellStyle name="Hipervínculo" xfId="50244" builtinId="8" hidden="1"/>
    <cellStyle name="Hipervínculo" xfId="46942" builtinId="8" hidden="1"/>
    <cellStyle name="Hipervínculo" xfId="20604" builtinId="8" hidden="1"/>
    <cellStyle name="Hipervínculo" xfId="2075" builtinId="8" hidden="1"/>
    <cellStyle name="Hipervínculo" xfId="5090" builtinId="8" hidden="1"/>
    <cellStyle name="Hipervínculo" xfId="56140" builtinId="8" hidden="1"/>
    <cellStyle name="Hipervínculo" xfId="44229" builtinId="8" hidden="1"/>
    <cellStyle name="Hipervínculo" xfId="46011" builtinId="8" hidden="1"/>
    <cellStyle name="Hipervínculo" xfId="40141" builtinId="8" hidden="1"/>
    <cellStyle name="Hipervínculo" xfId="11850" builtinId="8" hidden="1"/>
    <cellStyle name="Hipervínculo" xfId="1172" builtinId="8" hidden="1"/>
    <cellStyle name="Hipervínculo" xfId="55362" builtinId="8" hidden="1"/>
    <cellStyle name="Hipervínculo" xfId="11027" builtinId="8" hidden="1"/>
    <cellStyle name="Hipervínculo" xfId="46356" builtinId="8" hidden="1"/>
    <cellStyle name="Hipervínculo" xfId="57041" builtinId="8" hidden="1"/>
    <cellStyle name="Hipervínculo" xfId="33343" builtinId="8" hidden="1"/>
    <cellStyle name="Hipervínculo" xfId="36118" builtinId="8" hidden="1"/>
    <cellStyle name="Hipervínculo" xfId="50148" builtinId="8" hidden="1"/>
    <cellStyle name="Hipervínculo" xfId="13725" builtinId="8" hidden="1"/>
    <cellStyle name="Hipervínculo" xfId="40459" builtinId="8" hidden="1"/>
    <cellStyle name="Hipervínculo" xfId="20657" builtinId="8" hidden="1"/>
    <cellStyle name="Hipervínculo" xfId="34768" builtinId="8" hidden="1"/>
    <cellStyle name="Hipervínculo" xfId="48164" builtinId="8" hidden="1"/>
    <cellStyle name="Hipervínculo" xfId="29466" builtinId="8" hidden="1"/>
    <cellStyle name="Hipervínculo" xfId="2775" builtinId="8" hidden="1"/>
    <cellStyle name="Hipervínculo" xfId="2375" builtinId="8" hidden="1"/>
    <cellStyle name="Hipervínculo" xfId="49517" builtinId="8" hidden="1"/>
    <cellStyle name="Hipervínculo" xfId="47861" builtinId="8" hidden="1"/>
    <cellStyle name="Hipervínculo" xfId="27874" builtinId="8" hidden="1"/>
    <cellStyle name="Hipervínculo" xfId="46715" builtinId="8" hidden="1"/>
    <cellStyle name="Hipervínculo" xfId="4341" builtinId="8" hidden="1"/>
    <cellStyle name="Hipervínculo" xfId="4363" builtinId="8" hidden="1"/>
    <cellStyle name="Hipervínculo" xfId="32288" builtinId="8" hidden="1"/>
    <cellStyle name="Hipervínculo" xfId="42111" builtinId="8" hidden="1"/>
    <cellStyle name="Hipervínculo" xfId="55409" builtinId="8" hidden="1"/>
    <cellStyle name="Hipervínculo" xfId="23624" builtinId="8" hidden="1"/>
    <cellStyle name="Hipervínculo" xfId="123" builtinId="8" hidden="1"/>
    <cellStyle name="Hipervínculo" xfId="37504" builtinId="8" hidden="1"/>
    <cellStyle name="Hipervínculo" xfId="14694" builtinId="8" hidden="1"/>
    <cellStyle name="Hipervínculo" xfId="39089" builtinId="8" hidden="1"/>
    <cellStyle name="Hipervínculo" xfId="56120" builtinId="8" hidden="1"/>
    <cellStyle name="Hipervínculo" xfId="34260" builtinId="8" hidden="1"/>
    <cellStyle name="Hipervínculo" xfId="29328" builtinId="8" hidden="1"/>
    <cellStyle name="Hipervínculo" xfId="36421" builtinId="8" hidden="1"/>
    <cellStyle name="Hipervínculo" xfId="16564" builtinId="8" hidden="1"/>
    <cellStyle name="Hipervínculo" xfId="11266" builtinId="8" hidden="1"/>
    <cellStyle name="Hipervínculo" xfId="31854" builtinId="8" hidden="1"/>
    <cellStyle name="Hipervínculo" xfId="8881" builtinId="8" hidden="1"/>
    <cellStyle name="Hipervínculo" xfId="27953" builtinId="8" hidden="1"/>
    <cellStyle name="Hipervínculo" xfId="22404" builtinId="8" hidden="1"/>
    <cellStyle name="Hipervínculo" xfId="44869" builtinId="8" hidden="1"/>
    <cellStyle name="Hipervínculo" xfId="53492" builtinId="8" hidden="1"/>
    <cellStyle name="Hipervínculo" xfId="28548" builtinId="8" hidden="1"/>
    <cellStyle name="Hipervínculo" xfId="50342" builtinId="8" hidden="1"/>
    <cellStyle name="Hipervínculo" xfId="42267" builtinId="8" hidden="1"/>
    <cellStyle name="Hipervínculo" xfId="23891" builtinId="8" hidden="1"/>
    <cellStyle name="Hipervínculo" xfId="15475" builtinId="8" hidden="1"/>
    <cellStyle name="Hipervínculo" xfId="8689" builtinId="8" hidden="1"/>
    <cellStyle name="Hipervínculo" xfId="7453" builtinId="8" hidden="1"/>
    <cellStyle name="Hipervínculo" xfId="35480" builtinId="8" hidden="1"/>
    <cellStyle name="Hipervínculo" xfId="59455" builtinId="8" hidden="1"/>
    <cellStyle name="Hipervínculo" xfId="35339" builtinId="8" hidden="1"/>
    <cellStyle name="Hipervínculo" xfId="34258" builtinId="8" hidden="1"/>
    <cellStyle name="Hipervínculo" xfId="42511" builtinId="8" hidden="1"/>
    <cellStyle name="Hipervínculo" xfId="25321" builtinId="8" hidden="1"/>
    <cellStyle name="Hipervínculo" xfId="37344" builtinId="8" hidden="1"/>
    <cellStyle name="Hipervínculo" xfId="28457" builtinId="8" hidden="1"/>
    <cellStyle name="Hipervínculo" xfId="52828" builtinId="8" hidden="1"/>
    <cellStyle name="Hipervínculo" xfId="28409" builtinId="8" hidden="1"/>
    <cellStyle name="Hipervínculo" xfId="21894" builtinId="8" hidden="1"/>
    <cellStyle name="Hipervínculo" xfId="1454" builtinId="8" hidden="1"/>
    <cellStyle name="Hipervínculo" xfId="22544" builtinId="8" hidden="1"/>
    <cellStyle name="Hipervínculo" xfId="32298" builtinId="8" hidden="1"/>
    <cellStyle name="Hipervínculo" xfId="49335" builtinId="8" hidden="1"/>
    <cellStyle name="Hipervínculo" xfId="46028" builtinId="8" hidden="1"/>
    <cellStyle name="Hipervínculo" xfId="21223" builtinId="8" hidden="1"/>
    <cellStyle name="Hipervínculo" xfId="30700" builtinId="8" hidden="1"/>
    <cellStyle name="Hipervínculo" xfId="6003" builtinId="8" hidden="1"/>
    <cellStyle name="Hipervínculo" xfId="29468" builtinId="8" hidden="1"/>
    <cellStyle name="Hipervínculo" xfId="22641" builtinId="8" hidden="1"/>
    <cellStyle name="Hipervínculo" xfId="35932" builtinId="8" hidden="1"/>
    <cellStyle name="Hipervínculo" xfId="13483" builtinId="8" hidden="1"/>
    <cellStyle name="Hipervínculo" xfId="44059" builtinId="8" hidden="1"/>
    <cellStyle name="Hipervínculo" xfId="45706" builtinId="8" hidden="1"/>
    <cellStyle name="Hipervínculo" xfId="12800" builtinId="8" hidden="1"/>
    <cellStyle name="Hipervínculo" xfId="36399" builtinId="8" hidden="1"/>
    <cellStyle name="Hipervínculo" xfId="58998" builtinId="8" hidden="1"/>
    <cellStyle name="Hipervínculo" xfId="56454" builtinId="8" hidden="1"/>
    <cellStyle name="Hipervínculo" xfId="32431" builtinId="8" hidden="1"/>
    <cellStyle name="Hipervínculo" xfId="34242" builtinId="8" hidden="1"/>
    <cellStyle name="Hipervínculo" xfId="31848" builtinId="8" hidden="1"/>
    <cellStyle name="Hipervínculo" xfId="17317" builtinId="8" hidden="1"/>
    <cellStyle name="Hipervínculo" xfId="43326" builtinId="8" hidden="1"/>
    <cellStyle name="Hipervínculo" xfId="53750" builtinId="8" hidden="1"/>
    <cellStyle name="Hipervínculo" xfId="49657" builtinId="8" hidden="1"/>
    <cellStyle name="Hipervínculo" xfId="25626" builtinId="8" hidden="1"/>
    <cellStyle name="Hipervínculo" xfId="42323" builtinId="8" hidden="1"/>
    <cellStyle name="Hipervínculo" xfId="22276" builtinId="8" hidden="1"/>
    <cellStyle name="Hipervínculo" xfId="40537" builtinId="8" hidden="1"/>
    <cellStyle name="Hipervínculo" xfId="50252" builtinId="8" hidden="1"/>
    <cellStyle name="Hipervínculo" xfId="26940" builtinId="8" hidden="1"/>
    <cellStyle name="Hipervínculo" xfId="42857" builtinId="8" hidden="1"/>
    <cellStyle name="Hipervínculo" xfId="5393" builtinId="8" hidden="1"/>
    <cellStyle name="Hipervínculo" xfId="5082" builtinId="8" hidden="1"/>
    <cellStyle name="Hipervínculo" xfId="41078" builtinId="8" hidden="1"/>
    <cellStyle name="Hipervínculo" xfId="47821" builtinId="8" hidden="1"/>
    <cellStyle name="Hipervínculo" xfId="34403" builtinId="8" hidden="1"/>
    <cellStyle name="Hipervínculo" xfId="13182" builtinId="8" hidden="1"/>
    <cellStyle name="Hipervínculo" xfId="48379" builtinId="8" hidden="1"/>
    <cellStyle name="Hipervínculo" xfId="11515" builtinId="8" hidden="1"/>
    <cellStyle name="Hipervínculo" xfId="19353" builtinId="8" hidden="1"/>
    <cellStyle name="Hipervínculo" xfId="27459" builtinId="8" hidden="1"/>
    <cellStyle name="Hipervínculo" xfId="21718" builtinId="8" hidden="1"/>
    <cellStyle name="Hipervínculo" xfId="27719" builtinId="8" hidden="1"/>
    <cellStyle name="Hipervínculo" xfId="56356" builtinId="8" hidden="1"/>
    <cellStyle name="Hipervínculo" xfId="51635" builtinId="8" hidden="1"/>
    <cellStyle name="Hipervínculo" xfId="39852" builtinId="8" hidden="1"/>
    <cellStyle name="Hipervínculo" xfId="16994" builtinId="8" hidden="1"/>
    <cellStyle name="Hipervínculo" xfId="23512" builtinId="8" hidden="1"/>
    <cellStyle name="Hipervínculo" xfId="27178" builtinId="8" hidden="1"/>
    <cellStyle name="Hipervínculo" xfId="59118" builtinId="8" hidden="1"/>
    <cellStyle name="Hipervínculo" xfId="24422" builtinId="8" hidden="1"/>
    <cellStyle name="Hipervínculo" xfId="43594" builtinId="8" hidden="1"/>
    <cellStyle name="Hipervínculo" xfId="56146" builtinId="8" hidden="1"/>
    <cellStyle name="Hipervínculo" xfId="50318" builtinId="8" hidden="1"/>
    <cellStyle name="Hipervínculo" xfId="22202" builtinId="8" hidden="1"/>
    <cellStyle name="Hipervínculo" xfId="38829" builtinId="8" hidden="1"/>
    <cellStyle name="Hipervínculo" xfId="53856" builtinId="8" hidden="1"/>
    <cellStyle name="Hipervínculo" xfId="4577" builtinId="8" hidden="1"/>
    <cellStyle name="Hipervínculo" xfId="47668" builtinId="8" hidden="1"/>
    <cellStyle name="Hipervínculo" xfId="6784" builtinId="8" hidden="1"/>
    <cellStyle name="Hipervínculo" xfId="26016" builtinId="8" hidden="1"/>
    <cellStyle name="Hipervínculo" xfId="49215" builtinId="8" hidden="1"/>
    <cellStyle name="Hipervínculo" xfId="21119" builtinId="8" hidden="1"/>
    <cellStyle name="Hipervínculo" xfId="52832" builtinId="8" hidden="1"/>
    <cellStyle name="Hipervínculo" xfId="7199" builtinId="8" hidden="1"/>
    <cellStyle name="Hipervínculo" xfId="26546" builtinId="8" hidden="1"/>
    <cellStyle name="Hipervínculo" xfId="28758" builtinId="8" hidden="1"/>
    <cellStyle name="Hipervínculo" xfId="19671" builtinId="8" hidden="1"/>
    <cellStyle name="Hipervínculo" xfId="23802" builtinId="8" hidden="1"/>
    <cellStyle name="Hipervínculo" xfId="9873" builtinId="8" hidden="1"/>
    <cellStyle name="Hipervínculo" xfId="5973" builtinId="8" hidden="1"/>
    <cellStyle name="Hipervínculo" xfId="34760" builtinId="8" hidden="1"/>
    <cellStyle name="Hipervínculo" xfId="44450" builtinId="8" hidden="1"/>
    <cellStyle name="Hipervínculo" xfId="13460" builtinId="8" hidden="1"/>
    <cellStyle name="Hipervínculo" xfId="18334" builtinId="8" hidden="1"/>
    <cellStyle name="Hipervínculo" xfId="4763" builtinId="8" hidden="1"/>
    <cellStyle name="Hipervínculo" xfId="18895" builtinId="8" hidden="1"/>
    <cellStyle name="Hipervínculo" xfId="24684" builtinId="8" hidden="1"/>
    <cellStyle name="Hipervínculo" xfId="19793" builtinId="8" hidden="1"/>
    <cellStyle name="Hipervínculo" xfId="26586" builtinId="8" hidden="1"/>
    <cellStyle name="Hipervínculo" xfId="17755" builtinId="8" hidden="1"/>
    <cellStyle name="Hipervínculo" xfId="27489" builtinId="8" hidden="1"/>
    <cellStyle name="Hipervínculo" xfId="43490" builtinId="8" hidden="1"/>
    <cellStyle name="Hipervínculo" xfId="51973" builtinId="8" hidden="1"/>
    <cellStyle name="Hipervínculo" xfId="50480" builtinId="8" hidden="1"/>
    <cellStyle name="Hipervínculo" xfId="40215" builtinId="8" hidden="1"/>
    <cellStyle name="Hipervínculo" xfId="27928" builtinId="8" hidden="1"/>
    <cellStyle name="Hipervínculo" xfId="42583" builtinId="8" hidden="1"/>
    <cellStyle name="Hipervínculo" xfId="37706" builtinId="8" hidden="1"/>
    <cellStyle name="Hipervínculo" xfId="10917" builtinId="8" hidden="1"/>
    <cellStyle name="Hipervínculo" xfId="40135" builtinId="8" hidden="1"/>
    <cellStyle name="Hipervínculo" xfId="10709" builtinId="8" hidden="1"/>
    <cellStyle name="Hipervínculo" xfId="7325" builtinId="8" hidden="1"/>
    <cellStyle name="Hipervínculo" xfId="30951" builtinId="8" hidden="1"/>
    <cellStyle name="Hipervínculo" xfId="45273" builtinId="8" hidden="1"/>
    <cellStyle name="Hipervínculo" xfId="21127" builtinId="8" hidden="1"/>
    <cellStyle name="Hipervínculo" xfId="58612" builtinId="8" hidden="1"/>
    <cellStyle name="Hipervínculo" xfId="744" builtinId="8" hidden="1"/>
    <cellStyle name="Hipervínculo" xfId="52586" builtinId="8" hidden="1"/>
    <cellStyle name="Hipervínculo" xfId="57283" builtinId="8" hidden="1"/>
    <cellStyle name="Hipervínculo" xfId="55962" builtinId="8" hidden="1"/>
    <cellStyle name="Hipervínculo" xfId="22444" builtinId="8" hidden="1"/>
    <cellStyle name="Hipervínculo" xfId="42743" builtinId="8" hidden="1"/>
    <cellStyle name="Hipervínculo" xfId="14425" builtinId="8" hidden="1"/>
    <cellStyle name="Hipervínculo" xfId="23383" builtinId="8" hidden="1"/>
    <cellStyle name="Hipervínculo" xfId="16867" builtinId="8" hidden="1"/>
    <cellStyle name="Hipervínculo" xfId="57804" builtinId="8" hidden="1"/>
    <cellStyle name="Hipervínculo" xfId="51507" builtinId="8" hidden="1"/>
    <cellStyle name="Hipervínculo" xfId="56484" builtinId="8" hidden="1"/>
    <cellStyle name="Hipervínculo" xfId="39239" builtinId="8" hidden="1"/>
    <cellStyle name="Hipervínculo" xfId="35146" builtinId="8" hidden="1"/>
    <cellStyle name="Hipervínculo" xfId="9489" builtinId="8" hidden="1"/>
    <cellStyle name="Hipervínculo" xfId="53508" builtinId="8" hidden="1"/>
    <cellStyle name="Hipervínculo" xfId="42775" builtinId="8" hidden="1"/>
    <cellStyle name="Hipervínculo" xfId="42865" builtinId="8" hidden="1"/>
    <cellStyle name="Hipervínculo" xfId="56462" builtinId="8" hidden="1"/>
    <cellStyle name="Hipervínculo" xfId="50246" builtinId="8" hidden="1"/>
    <cellStyle name="Hipervínculo" xfId="53506" builtinId="8" hidden="1"/>
    <cellStyle name="Hipervínculo" xfId="4415" builtinId="8" hidden="1"/>
    <cellStyle name="Hipervínculo" xfId="19595" builtinId="8" hidden="1"/>
    <cellStyle name="Hipervínculo" xfId="23684" builtinId="8" hidden="1"/>
    <cellStyle name="Hipervínculo" xfId="47714" builtinId="8" hidden="1"/>
    <cellStyle name="Hipervínculo" xfId="49665" builtinId="8" hidden="1"/>
    <cellStyle name="Hipervínculo" xfId="20564" builtinId="8" hidden="1"/>
    <cellStyle name="Hipervínculo" xfId="21545" builtinId="8" hidden="1"/>
    <cellStyle name="Hipervínculo" xfId="2293" builtinId="8" hidden="1"/>
    <cellStyle name="Hipervínculo" xfId="26390" builtinId="8" hidden="1"/>
    <cellStyle name="Hipervínculo" xfId="30485" builtinId="8" hidden="1"/>
    <cellStyle name="Hipervínculo" xfId="54514" builtinId="8" hidden="1"/>
    <cellStyle name="Hipervínculo" xfId="9861" builtinId="8" hidden="1"/>
    <cellStyle name="Hipervínculo" xfId="35614" builtinId="8" hidden="1"/>
    <cellStyle name="Hipervínculo" xfId="49463" builtinId="8" hidden="1"/>
    <cellStyle name="Hipervínculo" xfId="7124" builtinId="8" hidden="1"/>
    <cellStyle name="Hipervínculo" xfId="40779" builtinId="8" hidden="1"/>
    <cellStyle name="Hipervínculo" xfId="37284" builtinId="8" hidden="1"/>
    <cellStyle name="Hipervínculo" xfId="58616" builtinId="8" hidden="1"/>
    <cellStyle name="Hipervínculo" xfId="36066" builtinId="8" hidden="1"/>
    <cellStyle name="Hipervínculo" xfId="29649" builtinId="8" hidden="1"/>
    <cellStyle name="Hipervínculo" xfId="7945" builtinId="8" hidden="1"/>
    <cellStyle name="Hipervínculo" xfId="13755" builtinId="8" hidden="1"/>
    <cellStyle name="Hipervínculo" xfId="39993" builtinId="8" hidden="1"/>
    <cellStyle name="Hipervínculo" xfId="44085" builtinId="8" hidden="1"/>
    <cellStyle name="Hipervínculo" xfId="51969" builtinId="8" hidden="1"/>
    <cellStyle name="Hipervínculo" xfId="52847" builtinId="8" hidden="1"/>
    <cellStyle name="Hipervínculo" xfId="42741" builtinId="8" hidden="1"/>
    <cellStyle name="Hipervínculo" xfId="4571" builtinId="8" hidden="1"/>
    <cellStyle name="Hipervínculo" xfId="18812" builtinId="8" hidden="1"/>
    <cellStyle name="Hipervínculo" xfId="22606" builtinId="8" hidden="1"/>
    <cellStyle name="Hipervínculo" xfId="52009" builtinId="8" hidden="1"/>
    <cellStyle name="Hipervínculo" xfId="45041" builtinId="8" hidden="1"/>
    <cellStyle name="Hipervínculo" xfId="22464" builtinId="8" hidden="1"/>
    <cellStyle name="Hipervínculo" xfId="13876" builtinId="8" hidden="1"/>
    <cellStyle name="Hipervínculo" xfId="5917" builtinId="8" hidden="1"/>
    <cellStyle name="Hipervínculo" xfId="27644" builtinId="8" hidden="1"/>
    <cellStyle name="Hipervínculo" xfId="53593" builtinId="8" hidden="1"/>
    <cellStyle name="Hipervínculo" xfId="57410" builtinId="8" hidden="1"/>
    <cellStyle name="Hipervínculo" xfId="51555" builtinId="8" hidden="1"/>
    <cellStyle name="Hipervínculo" xfId="15665" builtinId="8" hidden="1"/>
    <cellStyle name="Hipervínculo" xfId="49409" builtinId="8" hidden="1"/>
    <cellStyle name="Hipervínculo" xfId="12842" builtinId="8" hidden="1"/>
    <cellStyle name="Hipervínculo" xfId="5745" builtinId="8" hidden="1"/>
    <cellStyle name="Hipervínculo" xfId="22142" builtinId="8" hidden="1"/>
    <cellStyle name="Hipervínculo" xfId="56686" builtinId="8" hidden="1"/>
    <cellStyle name="Hipervínculo" xfId="31185" builtinId="8" hidden="1"/>
    <cellStyle name="Hipervínculo" xfId="13878" builtinId="8" hidden="1"/>
    <cellStyle name="Hipervínculo" xfId="44016" builtinId="8" hidden="1"/>
    <cellStyle name="Hipervínculo" xfId="19773" builtinId="8" hidden="1"/>
    <cellStyle name="Hipervínculo" xfId="41505" builtinId="8" hidden="1"/>
    <cellStyle name="Hipervínculo" xfId="51049" builtinId="8" hidden="1"/>
    <cellStyle name="Hipervínculo" xfId="59168" builtinId="8" hidden="1"/>
    <cellStyle name="Hipervínculo" xfId="24252" builtinId="8" hidden="1"/>
    <cellStyle name="Hipervínculo" xfId="6808" builtinId="8" hidden="1"/>
    <cellStyle name="Hipervínculo" xfId="42487" builtinId="8" hidden="1"/>
    <cellStyle name="Hipervínculo" xfId="23078" builtinId="8" hidden="1"/>
    <cellStyle name="Hipervínculo" xfId="48431" builtinId="8" hidden="1"/>
    <cellStyle name="Hipervínculo" xfId="44121" builtinId="8" hidden="1"/>
    <cellStyle name="Hipervínculo" xfId="41028" builtinId="8" hidden="1"/>
    <cellStyle name="Hipervínculo" xfId="17329" builtinId="8" hidden="1"/>
    <cellStyle name="Hipervínculo" xfId="6834" builtinId="8" hidden="1"/>
    <cellStyle name="Hipervínculo" xfId="27636" builtinId="8" hidden="1"/>
    <cellStyle name="Hipervínculo" xfId="24126" builtinId="8" hidden="1"/>
    <cellStyle name="Hipervínculo" xfId="55356" builtinId="8" hidden="1"/>
    <cellStyle name="Hipervínculo" xfId="11929" builtinId="8" hidden="1"/>
    <cellStyle name="Hipervínculo" xfId="32130" builtinId="8" hidden="1"/>
    <cellStyle name="Hipervínculo" xfId="16407" builtinId="8" hidden="1"/>
    <cellStyle name="Hipervínculo" xfId="13703" builtinId="8" hidden="1"/>
    <cellStyle name="Hipervínculo" xfId="49119" builtinId="8" hidden="1"/>
    <cellStyle name="Hipervínculo" xfId="1632" builtinId="8" hidden="1"/>
    <cellStyle name="Hipervínculo" xfId="7008" builtinId="8" hidden="1"/>
    <cellStyle name="Hipervínculo" xfId="41416" builtinId="8" hidden="1"/>
    <cellStyle name="Hipervínculo" xfId="40657" builtinId="8" hidden="1"/>
    <cellStyle name="Hipervínculo" xfId="45477" builtinId="8" hidden="1"/>
    <cellStyle name="Hipervínculo" xfId="44115" builtinId="8" hidden="1"/>
    <cellStyle name="Hipervínculo" xfId="1170" builtinId="8" hidden="1"/>
    <cellStyle name="Hipervínculo" xfId="1090" builtinId="8" hidden="1"/>
    <cellStyle name="Hipervínculo" xfId="56080" builtinId="8" hidden="1"/>
    <cellStyle name="Hipervínculo" xfId="31645" builtinId="8" hidden="1"/>
    <cellStyle name="Hipervínculo" xfId="18322" builtinId="8" hidden="1"/>
    <cellStyle name="Hipervínculo" xfId="2750" builtinId="8" hidden="1"/>
    <cellStyle name="Hipervínculo" xfId="7523" builtinId="8" hidden="1"/>
    <cellStyle name="Hipervínculo" xfId="51035" builtinId="8" hidden="1"/>
    <cellStyle name="Hipervínculo" xfId="54412" builtinId="8" hidden="1"/>
    <cellStyle name="Hipervínculo" xfId="41953" builtinId="8" hidden="1"/>
    <cellStyle name="Hipervínculo" xfId="16409" builtinId="8" hidden="1"/>
    <cellStyle name="Hipervínculo" xfId="13830" builtinId="8" hidden="1"/>
    <cellStyle name="Hipervínculo" xfId="10077" builtinId="8" hidden="1"/>
    <cellStyle name="Hipervínculo" xfId="41957" builtinId="8" hidden="1"/>
    <cellStyle name="Hipervínculo" xfId="50677" builtinId="8" hidden="1"/>
    <cellStyle name="Hipervínculo" xfId="58159" builtinId="8" hidden="1"/>
    <cellStyle name="Hipervínculo" xfId="35154" builtinId="8" hidden="1"/>
    <cellStyle name="Hipervínculo" xfId="9481" builtinId="8" hidden="1"/>
    <cellStyle name="Hipervínculo" xfId="7033" builtinId="8" hidden="1"/>
    <cellStyle name="Hipervínculo" xfId="17791" builtinId="8" hidden="1"/>
    <cellStyle name="Hipervínculo" xfId="40905" builtinId="8" hidden="1"/>
    <cellStyle name="Hipervínculo" xfId="24973" builtinId="8" hidden="1"/>
    <cellStyle name="Hipervínculo" xfId="52382" builtinId="8" hidden="1"/>
    <cellStyle name="Hipervínculo" xfId="7699" builtinId="8" hidden="1"/>
    <cellStyle name="Hipervínculo" xfId="7591" builtinId="8" hidden="1"/>
    <cellStyle name="Hipervínculo" xfId="5112" builtinId="8" hidden="1"/>
    <cellStyle name="Hipervínculo" xfId="23676" builtinId="8" hidden="1"/>
    <cellStyle name="Hipervínculo" xfId="47706" builtinId="8" hidden="1"/>
    <cellStyle name="Hipervínculo" xfId="34080" builtinId="8" hidden="1"/>
    <cellStyle name="Hipervínculo" xfId="2517" builtinId="8" hidden="1"/>
    <cellStyle name="Hipervínculo" xfId="21553" builtinId="8" hidden="1"/>
    <cellStyle name="Hipervínculo" xfId="5094" builtinId="8" hidden="1"/>
    <cellStyle name="Hipervínculo" xfId="26738" builtinId="8" hidden="1"/>
    <cellStyle name="Hipervínculo" xfId="30479" builtinId="8" hidden="1"/>
    <cellStyle name="Hipervínculo" xfId="22432" builtinId="8" hidden="1"/>
    <cellStyle name="Hipervínculo" xfId="48485" builtinId="8" hidden="1"/>
    <cellStyle name="Hipervínculo" xfId="46524" builtinId="8" hidden="1"/>
    <cellStyle name="Hipervínculo" xfId="14752" builtinId="8" hidden="1"/>
    <cellStyle name="Hipervínculo" xfId="475" builtinId="8" hidden="1"/>
    <cellStyle name="Hipervínculo" xfId="11931" builtinId="8" hidden="1"/>
    <cellStyle name="Hipervínculo" xfId="25504" builtinId="8" hidden="1"/>
    <cellStyle name="Hipervínculo" xfId="28916" builtinId="8" hidden="1"/>
    <cellStyle name="Hipervínculo" xfId="53411" builtinId="8" hidden="1"/>
    <cellStyle name="Hipervínculo" xfId="31980" builtinId="8" hidden="1"/>
    <cellStyle name="Hipervínculo" xfId="33379" builtinId="8" hidden="1"/>
    <cellStyle name="Hipervínculo" xfId="1652" builtinId="8" hidden="1"/>
    <cellStyle name="Hipervínculo" xfId="18860" builtinId="8" hidden="1"/>
    <cellStyle name="Hipervínculo" xfId="44077" builtinId="8" hidden="1"/>
    <cellStyle name="Hipervínculo" xfId="54088" builtinId="8" hidden="1"/>
    <cellStyle name="Hipervínculo" xfId="25303" builtinId="8" hidden="1"/>
    <cellStyle name="Hipervínculo" xfId="25163" builtinId="8" hidden="1"/>
    <cellStyle name="Hipervínculo" xfId="545" builtinId="8" hidden="1"/>
    <cellStyle name="Hipervínculo" xfId="8599" builtinId="8" hidden="1"/>
    <cellStyle name="Hipervínculo" xfId="25784" builtinId="8" hidden="1"/>
    <cellStyle name="Hipervínculo" xfId="50878" builtinId="8" hidden="1"/>
    <cellStyle name="Hipervínculo" xfId="23780" builtinId="8" hidden="1"/>
    <cellStyle name="Hipervínculo" xfId="39971" builtinId="8" hidden="1"/>
    <cellStyle name="Hipervínculo" xfId="18856" builtinId="8" hidden="1"/>
    <cellStyle name="Hipervínculo" xfId="58310" builtinId="8" hidden="1"/>
    <cellStyle name="Hipervínculo" xfId="12668" builtinId="8" hidden="1"/>
    <cellStyle name="Hipervínculo" xfId="45425" builtinId="8" hidden="1"/>
    <cellStyle name="Hipervínculo" xfId="26290" builtinId="8" hidden="1"/>
    <cellStyle name="Hipervínculo" xfId="56558" builtinId="8" hidden="1"/>
    <cellStyle name="Hipervínculo" xfId="33044" builtinId="8" hidden="1"/>
    <cellStyle name="Hipervínculo" xfId="11310" builtinId="8" hidden="1"/>
    <cellStyle name="Hipervínculo" xfId="12852" builtinId="8" hidden="1"/>
    <cellStyle name="Hipervínculo" xfId="1866" builtinId="8" hidden="1"/>
    <cellStyle name="Hipervínculo" xfId="39643" builtinId="8" hidden="1"/>
    <cellStyle name="Hipervínculo" xfId="52906" builtinId="8" hidden="1"/>
    <cellStyle name="Hipervínculo" xfId="31177" builtinId="8" hidden="1"/>
    <cellStyle name="Hipervínculo" xfId="26113" builtinId="8" hidden="1"/>
    <cellStyle name="Hipervínculo" xfId="3502" builtinId="8" hidden="1"/>
    <cellStyle name="Hipervínculo" xfId="19781" builtinId="8" hidden="1"/>
    <cellStyle name="Hipervínculo" xfId="24838" builtinId="8" hidden="1"/>
    <cellStyle name="Hipervínculo" xfId="26066" builtinId="8" hidden="1"/>
    <cellStyle name="Hipervínculo" xfId="46860" builtinId="8" hidden="1"/>
    <cellStyle name="Hipervínculo" xfId="35464" builtinId="8" hidden="1"/>
    <cellStyle name="Hipervínculo" xfId="8395" builtinId="8" hidden="1"/>
    <cellStyle name="Hipervínculo" xfId="3206" builtinId="8" hidden="1"/>
    <cellStyle name="Hipervínculo" xfId="26704" builtinId="8" hidden="1"/>
    <cellStyle name="Hipervínculo" xfId="31767" builtinId="8" hidden="1"/>
    <cellStyle name="Hipervínculo" xfId="53500" builtinId="8" hidden="1"/>
    <cellStyle name="Hipervínculo" xfId="39050" builtinId="8" hidden="1"/>
    <cellStyle name="Hipervínculo" xfId="24022" builtinId="8" hidden="1"/>
    <cellStyle name="Hipervínculo" xfId="12260" builtinId="8" hidden="1"/>
    <cellStyle name="Hipervínculo" xfId="10989" builtinId="8" hidden="1"/>
    <cellStyle name="Hipervínculo" xfId="33637" builtinId="8" hidden="1"/>
    <cellStyle name="Hipervínculo" xfId="38693" builtinId="8" hidden="1"/>
    <cellStyle name="Hipervínculo" xfId="11179" builtinId="8" hidden="1"/>
    <cellStyle name="Hipervínculo" xfId="22264" builtinId="8" hidden="1"/>
    <cellStyle name="Hipervínculo" xfId="40187" builtinId="8" hidden="1"/>
    <cellStyle name="Hipervínculo" xfId="59465" builtinId="8" hidden="1"/>
    <cellStyle name="Hipervínculo" xfId="56312" builtinId="8" hidden="1"/>
    <cellStyle name="Hipervínculo" xfId="35750" builtinId="8" hidden="1"/>
    <cellStyle name="Hipervínculo" xfId="45622" builtinId="8" hidden="1"/>
    <cellStyle name="Hipervínculo" xfId="51471" builtinId="8" hidden="1"/>
    <cellStyle name="Hipervínculo" xfId="25219" builtinId="8" hidden="1"/>
    <cellStyle name="Hipervínculo" xfId="8487" builtinId="8" hidden="1"/>
    <cellStyle name="Hipervínculo" xfId="247" builtinId="8" hidden="1"/>
    <cellStyle name="Hipervínculo" xfId="24586" builtinId="8" hidden="1"/>
    <cellStyle name="Hipervínculo" xfId="47492" builtinId="8" hidden="1"/>
    <cellStyle name="Hipervínculo" xfId="42216" builtinId="8" hidden="1"/>
    <cellStyle name="Hipervínculo" xfId="44671" builtinId="8" hidden="1"/>
    <cellStyle name="Hipervínculo" xfId="19195" builtinId="8" hidden="1"/>
    <cellStyle name="Hipervínculo" xfId="45027" builtinId="8" hidden="1"/>
    <cellStyle name="Hipervínculo" xfId="25003" builtinId="8" hidden="1"/>
    <cellStyle name="Hipervínculo" xfId="31391" builtinId="8" hidden="1"/>
    <cellStyle name="Hipervínculo" xfId="54420" builtinId="8" hidden="1"/>
    <cellStyle name="Hipervínculo" xfId="40713" builtinId="8" hidden="1"/>
    <cellStyle name="Hipervínculo" xfId="32495" builtinId="8" hidden="1"/>
    <cellStyle name="Hipervínculo" xfId="51153" builtinId="8" hidden="1"/>
    <cellStyle name="Hipervínculo" xfId="57464" builtinId="8" hidden="1"/>
    <cellStyle name="Hipervínculo" xfId="43328" builtinId="8" hidden="1"/>
    <cellStyle name="Hipervínculo" xfId="25754" builtinId="8" hidden="1"/>
    <cellStyle name="Hipervínculo" xfId="15555" builtinId="8" hidden="1"/>
    <cellStyle name="Hipervínculo" xfId="33615" builtinId="8" hidden="1"/>
    <cellStyle name="Hipervínculo" xfId="58404" builtinId="8" hidden="1"/>
    <cellStyle name="Hipervínculo" xfId="5511" builtinId="8" hidden="1"/>
    <cellStyle name="Hipervínculo" xfId="58880" builtinId="8" hidden="1"/>
    <cellStyle name="Hipervínculo" xfId="15053" builtinId="8" hidden="1"/>
    <cellStyle name="Hipervínculo" xfId="15818" builtinId="8" hidden="1"/>
    <cellStyle name="Hipervínculo" xfId="13340" builtinId="8" hidden="1"/>
    <cellStyle name="Hipervínculo" xfId="52077" builtinId="8" hidden="1"/>
    <cellStyle name="Hipervínculo" xfId="49302" builtinId="8" hidden="1"/>
    <cellStyle name="Hipervínculo" xfId="22769" builtinId="8" hidden="1"/>
    <cellStyle name="Hipervínculo" xfId="48511" builtinId="8" hidden="1"/>
    <cellStyle name="Hipervínculo" xfId="42128" builtinId="8" hidden="1"/>
    <cellStyle name="Hipervínculo" xfId="45295" builtinId="8" hidden="1"/>
    <cellStyle name="Hipervínculo" xfId="18515" builtinId="8" hidden="1"/>
    <cellStyle name="Hipervínculo" xfId="2091" builtinId="8" hidden="1"/>
    <cellStyle name="Hipervínculo" xfId="17471" builtinId="8" hidden="1"/>
    <cellStyle name="Hipervínculo" xfId="3616" builtinId="8" hidden="1"/>
    <cellStyle name="Hipervínculo" xfId="37462" builtinId="8" hidden="1"/>
    <cellStyle name="Hipervínculo" xfId="34559" builtinId="8" hidden="1"/>
    <cellStyle name="Hipervínculo" xfId="23640" builtinId="8" hidden="1"/>
    <cellStyle name="Hipervínculo" xfId="49113" builtinId="8" hidden="1"/>
    <cellStyle name="Hipervínculo" xfId="33957" builtinId="8" hidden="1"/>
    <cellStyle name="Hipervínculo" xfId="10669" builtinId="8" hidden="1"/>
    <cellStyle name="Hipervínculo" xfId="11939" builtinId="8" hidden="1"/>
    <cellStyle name="Hipervínculo" xfId="24244" builtinId="8" hidden="1"/>
    <cellStyle name="Hipervínculo" xfId="41361" builtinId="8" hidden="1"/>
    <cellStyle name="Hipervínculo" xfId="53820" builtinId="8" hidden="1"/>
    <cellStyle name="Hipervínculo" xfId="51957" builtinId="8" hidden="1"/>
    <cellStyle name="Hipervínculo" xfId="27024" builtinId="8" hidden="1"/>
    <cellStyle name="Hipervínculo" xfId="40635" builtinId="8" hidden="1"/>
    <cellStyle name="Hipervínculo" xfId="18868" builtinId="8" hidden="1"/>
    <cellStyle name="Hipervínculo" xfId="2472" builtinId="8" hidden="1"/>
    <cellStyle name="Hipervínculo" xfId="48158" builtinId="8" hidden="1"/>
    <cellStyle name="Hipervínculo" xfId="46892" builtinId="8" hidden="1"/>
    <cellStyle name="Hipervínculo" xfId="17034" builtinId="8" hidden="1"/>
    <cellStyle name="Hipervínculo" xfId="27473" builtinId="8" hidden="1"/>
    <cellStyle name="Hipervínculo" xfId="3662" builtinId="8" hidden="1"/>
    <cellStyle name="Hipervínculo" xfId="25792" builtinId="8" hidden="1"/>
    <cellStyle name="Hipervínculo" xfId="30857" builtinId="8" hidden="1"/>
    <cellStyle name="Hipervínculo" xfId="52646" builtinId="8" hidden="1"/>
    <cellStyle name="Hipervínculo" xfId="39963" builtinId="8" hidden="1"/>
    <cellStyle name="Hipervínculo" xfId="18230" builtinId="8" hidden="1"/>
    <cellStyle name="Hipervínculo" xfId="43272" builtinId="8" hidden="1"/>
    <cellStyle name="Hipervínculo" xfId="10991" builtinId="8" hidden="1"/>
    <cellStyle name="Hipervínculo" xfId="17419" builtinId="8" hidden="1"/>
    <cellStyle name="Hipervínculo" xfId="56824" builtinId="8" hidden="1"/>
    <cellStyle name="Hipervínculo" xfId="58936" builtinId="8" hidden="1"/>
    <cellStyle name="Hipervínculo" xfId="33036" builtinId="8" hidden="1"/>
    <cellStyle name="Hipervínculo" xfId="11302" builtinId="8" hidden="1"/>
    <cellStyle name="Hipervínculo" xfId="6245" builtinId="8" hidden="1"/>
    <cellStyle name="Hipervínculo" xfId="17975" builtinId="8" hidden="1"/>
    <cellStyle name="Hipervínculo" xfId="39651" builtinId="8" hidden="1"/>
    <cellStyle name="Hipervínculo" xfId="44711" builtinId="8" hidden="1"/>
    <cellStyle name="Hipervínculo" xfId="50556" builtinId="8" hidden="1"/>
    <cellStyle name="Hipervínculo" xfId="26104" builtinId="8" hidden="1"/>
    <cellStyle name="Hipervínculo" xfId="2980" builtinId="8" hidden="1"/>
    <cellStyle name="Hipervínculo" xfId="706" builtinId="8" hidden="1"/>
    <cellStyle name="Hipervínculo" xfId="24846" builtinId="8" hidden="1"/>
    <cellStyle name="Hipervínculo" xfId="46580" builtinId="8" hidden="1"/>
    <cellStyle name="Hipervínculo" xfId="43692" builtinId="8" hidden="1"/>
    <cellStyle name="Hipervínculo" xfId="43757" builtinId="8" hidden="1"/>
    <cellStyle name="Hipervínculo" xfId="11442" builtinId="8" hidden="1"/>
    <cellStyle name="Hipervínculo" xfId="1740" builtinId="8" hidden="1"/>
    <cellStyle name="Hipervínculo" xfId="46319" builtinId="8" hidden="1"/>
    <cellStyle name="Hipervínculo" xfId="28284" builtinId="8" hidden="1"/>
    <cellStyle name="Hipervínculo" xfId="38516" builtinId="8" hidden="1"/>
    <cellStyle name="Hipervínculo" xfId="24018" builtinId="8" hidden="1"/>
    <cellStyle name="Hipervínculo" xfId="11254" builtinId="8" hidden="1"/>
    <cellStyle name="Hipervínculo" xfId="12252" builtinId="8" hidden="1"/>
    <cellStyle name="Hipervínculo" xfId="396" builtinId="8" hidden="1"/>
    <cellStyle name="Hipervínculo" xfId="15073" builtinId="8" hidden="1"/>
    <cellStyle name="Hipervínculo" xfId="38701" builtinId="8" hidden="1"/>
    <cellStyle name="Hipervínculo" xfId="19565" builtinId="8" hidden="1"/>
    <cellStyle name="Hipervínculo" xfId="45065" builtinId="8" hidden="1"/>
    <cellStyle name="Hipervínculo" xfId="30159" builtinId="8" hidden="1"/>
    <cellStyle name="Hipervínculo" xfId="5323" builtinId="8" hidden="1"/>
    <cellStyle name="Hipervínculo" xfId="5735" builtinId="8" hidden="1"/>
    <cellStyle name="Hipervínculo" xfId="21874" builtinId="8" hidden="1"/>
    <cellStyle name="Hipervínculo" xfId="45630" builtinId="8" hidden="1"/>
    <cellStyle name="Hipervínculo" xfId="51479" builtinId="8" hidden="1"/>
    <cellStyle name="Hipervínculo" xfId="23776" builtinId="8" hidden="1"/>
    <cellStyle name="Hipervínculo" xfId="45538" builtinId="8" hidden="1"/>
    <cellStyle name="Hipervínculo" xfId="243" builtinId="8" hidden="1"/>
    <cellStyle name="Hipervínculo" xfId="7382" builtinId="8" hidden="1"/>
    <cellStyle name="Hipervínculo" xfId="28670" builtinId="8" hidden="1"/>
    <cellStyle name="Hipervínculo" xfId="40620" builtinId="8" hidden="1"/>
    <cellStyle name="Hipervínculo" xfId="59307" builtinId="8" hidden="1"/>
    <cellStyle name="Hipervínculo" xfId="22304" builtinId="8" hidden="1"/>
    <cellStyle name="Hipervínculo" xfId="16558" builtinId="8" hidden="1"/>
    <cellStyle name="Hipervínculo" xfId="35764" builtinId="8" hidden="1"/>
    <cellStyle name="Hipervínculo" xfId="9220" builtinId="8" hidden="1"/>
    <cellStyle name="Hipervínculo" xfId="35474" builtinId="8" hidden="1"/>
    <cellStyle name="Hipervínculo" xfId="58320" builtinId="8" hidden="1"/>
    <cellStyle name="Hipervínculo" xfId="37876" builtinId="8" hidden="1"/>
    <cellStyle name="Hipervínculo" xfId="30282" builtinId="8" hidden="1"/>
    <cellStyle name="Hipervínculo" xfId="48961" builtinId="8" hidden="1"/>
    <cellStyle name="Hipervínculo" xfId="17767" builtinId="8" hidden="1"/>
    <cellStyle name="Hipervínculo" xfId="8859" builtinId="8" hidden="1"/>
    <cellStyle name="Hipervínculo" xfId="29018" builtinId="8" hidden="1"/>
    <cellStyle name="Hipervínculo" xfId="227" builtinId="8" hidden="1"/>
    <cellStyle name="Hipervínculo" xfId="30211" builtinId="8" hidden="1"/>
    <cellStyle name="Hipervínculo" xfId="26984" builtinId="8" hidden="1"/>
    <cellStyle name="Hipervínculo" xfId="8511" builtinId="8" hidden="1"/>
    <cellStyle name="Hipervínculo" xfId="13028" builtinId="8" hidden="1"/>
    <cellStyle name="Hipervínculo" xfId="23011" builtinId="8" hidden="1"/>
    <cellStyle name="Hipervínculo" xfId="49072" builtinId="8" hidden="1"/>
    <cellStyle name="Hipervínculo" xfId="47803" builtinId="8" hidden="1"/>
    <cellStyle name="Hipervínculo" xfId="20707" builtinId="8" hidden="1"/>
    <cellStyle name="Hipervínculo" xfId="20187" builtinId="8" hidden="1"/>
    <cellStyle name="Hipervínculo" xfId="4118" builtinId="8" hidden="1"/>
    <cellStyle name="Hipervínculo" xfId="54719" builtinId="8" hidden="1"/>
    <cellStyle name="Hipervínculo" xfId="29943" builtinId="8" hidden="1"/>
    <cellStyle name="Hipervínculo" xfId="55871" builtinId="8" hidden="1"/>
    <cellStyle name="Hipervínculo" xfId="40877" builtinId="8" hidden="1"/>
    <cellStyle name="Hipervínculo" xfId="38641" builtinId="8" hidden="1"/>
    <cellStyle name="Hipervínculo" xfId="40703" builtinId="8" hidden="1"/>
    <cellStyle name="Hipervínculo" xfId="29180" builtinId="8" hidden="1"/>
    <cellStyle name="Hipervínculo" xfId="34551" builtinId="8" hidden="1"/>
    <cellStyle name="Hipervínculo" xfId="20530" builtinId="8" hidden="1"/>
    <cellStyle name="Hipervínculo" xfId="55676" builtinId="8" hidden="1"/>
    <cellStyle name="Hipervínculo" xfId="33949" builtinId="8" hidden="1"/>
    <cellStyle name="Hipervínculo" xfId="30153" builtinId="8" hidden="1"/>
    <cellStyle name="Hipervínculo" xfId="26970" builtinId="8" hidden="1"/>
    <cellStyle name="Hipervínculo" xfId="44911" builtinId="8" hidden="1"/>
    <cellStyle name="Hipervínculo" xfId="42164" builtinId="8" hidden="1"/>
    <cellStyle name="Hipervínculo" xfId="20205" builtinId="8" hidden="1"/>
    <cellStyle name="Hipervínculo" xfId="53486" builtinId="8" hidden="1"/>
    <cellStyle name="Hipervínculo" xfId="6994" builtinId="8" hidden="1"/>
    <cellStyle name="Hipervínculo" xfId="39791" builtinId="8" hidden="1"/>
    <cellStyle name="Hipervínculo" xfId="30274" builtinId="8" hidden="1"/>
    <cellStyle name="Hipervínculo" xfId="4489" builtinId="8" hidden="1"/>
    <cellStyle name="Hipervínculo" xfId="19007" builtinId="8" hidden="1"/>
    <cellStyle name="Hipervínculo" xfId="4046" builtinId="8" hidden="1"/>
    <cellStyle name="Hipervínculo" xfId="5863" builtinId="8" hidden="1"/>
    <cellStyle name="Hipervínculo" xfId="20093" builtinId="8" hidden="1"/>
    <cellStyle name="Hipervínculo" xfId="13907" builtinId="8" hidden="1"/>
    <cellStyle name="Hipervínculo" xfId="9130" builtinId="8" hidden="1"/>
    <cellStyle name="Hipervínculo" xfId="30865" builtinId="8" hidden="1"/>
    <cellStyle name="Hipervínculo" xfId="52642" builtinId="8" hidden="1"/>
    <cellStyle name="Hipervínculo" xfId="59235" builtinId="8" hidden="1"/>
    <cellStyle name="Hipervínculo" xfId="9150" builtinId="8" hidden="1"/>
    <cellStyle name="Hipervínculo" xfId="55750" builtinId="8" hidden="1"/>
    <cellStyle name="Hipervínculo" xfId="30439" builtinId="8" hidden="1"/>
    <cellStyle name="Hipervínculo" xfId="15952" builtinId="8" hidden="1"/>
    <cellStyle name="Hipervínculo" xfId="37790" builtinId="8" hidden="1"/>
    <cellStyle name="Hipervínculo" xfId="57249" builtinId="8" hidden="1"/>
    <cellStyle name="Hipervínculo" xfId="53274" builtinId="8" hidden="1"/>
    <cellStyle name="Hipervínculo" xfId="27965" builtinId="8" hidden="1"/>
    <cellStyle name="Hipervínculo" xfId="38711" builtinId="8" hidden="1"/>
    <cellStyle name="Hipervínculo" xfId="27697" builtinId="8" hidden="1"/>
    <cellStyle name="Hipervínculo" xfId="51711" builtinId="8" hidden="1"/>
    <cellStyle name="Hipervínculo" xfId="44719" builtinId="8" hidden="1"/>
    <cellStyle name="Hipervínculo" xfId="28748" builtinId="8" hidden="1"/>
    <cellStyle name="Hipervínculo" xfId="46474" builtinId="8" hidden="1"/>
    <cellStyle name="Hipervínculo" xfId="6926" builtinId="8" hidden="1"/>
    <cellStyle name="Hipervínculo" xfId="10823" builtinId="8" hidden="1"/>
    <cellStyle name="Hipervínculo" xfId="46255" builtinId="8" hidden="1"/>
    <cellStyle name="Hipervínculo" xfId="29583" builtinId="8" hidden="1"/>
    <cellStyle name="Hipervínculo" xfId="24482" builtinId="8" hidden="1"/>
    <cellStyle name="Hipervínculo" xfId="43765" builtinId="8" hidden="1"/>
    <cellStyle name="Hipervínculo" xfId="39673" builtinId="8" hidden="1"/>
    <cellStyle name="Hipervínculo" xfId="14111" builtinId="8" hidden="1"/>
    <cellStyle name="Hipervínculo" xfId="8265" builtinId="8" hidden="1"/>
    <cellStyle name="Hipervínculo" xfId="26143" builtinId="8" hidden="1"/>
    <cellStyle name="Hipervínculo" xfId="36385" builtinId="8" hidden="1"/>
    <cellStyle name="Hipervínculo" xfId="58776" builtinId="8" hidden="1"/>
    <cellStyle name="Hipervínculo" xfId="36964" builtinId="8" hidden="1"/>
    <cellStyle name="Hipervínculo" xfId="5939" builtinId="8" hidden="1"/>
    <cellStyle name="Hipervínculo" xfId="7185" builtinId="8" hidden="1"/>
    <cellStyle name="Hipervínculo" xfId="4519" builtinId="8" hidden="1"/>
    <cellStyle name="Hipervínculo" xfId="47704" builtinId="8" hidden="1"/>
    <cellStyle name="Hipervínculo" xfId="7669" builtinId="8" hidden="1"/>
    <cellStyle name="Hipervínculo" xfId="54194" builtinId="8" hidden="1"/>
    <cellStyle name="Hipervínculo" xfId="30167" builtinId="8" hidden="1"/>
    <cellStyle name="Hipervínculo" xfId="26070" builtinId="8" hidden="1"/>
    <cellStyle name="Hipervínculo" xfId="2135" builtinId="8" hidden="1"/>
    <cellStyle name="Hipervínculo" xfId="21866" builtinId="8" hidden="1"/>
    <cellStyle name="Hipervínculo" xfId="20374" builtinId="8" hidden="1"/>
    <cellStyle name="Hipervínculo" xfId="49985" builtinId="8" hidden="1"/>
    <cellStyle name="Hipervínculo" xfId="47394" builtinId="8" hidden="1"/>
    <cellStyle name="Hipervínculo" xfId="23363" builtinId="8" hidden="1"/>
    <cellStyle name="Hipervínculo" xfId="19274" builtinId="8" hidden="1"/>
    <cellStyle name="Hipervínculo" xfId="7631" builtinId="8" hidden="1"/>
    <cellStyle name="Hipervínculo" xfId="28662" builtinId="8" hidden="1"/>
    <cellStyle name="Hipervínculo" xfId="13082" builtinId="8" hidden="1"/>
    <cellStyle name="Hipervínculo" xfId="35578" builtinId="8" hidden="1"/>
    <cellStyle name="Hipervínculo" xfId="73" builtinId="8" hidden="1"/>
    <cellStyle name="Hipervínculo" xfId="44747" builtinId="8" hidden="1"/>
    <cellStyle name="Hipervínculo" xfId="26262" builtinId="8" hidden="1"/>
    <cellStyle name="Hipervínculo" xfId="9214" builtinId="8" hidden="1"/>
    <cellStyle name="Hipervínculo" xfId="35466" builtinId="8" hidden="1"/>
    <cellStyle name="Hipervínculo" xfId="39559" builtinId="8" hidden="1"/>
    <cellStyle name="Hipervínculo" xfId="56588" builtinId="8" hidden="1"/>
    <cellStyle name="Hipervínculo" xfId="33795" builtinId="8" hidden="1"/>
    <cellStyle name="Hipervínculo" xfId="3860" builtinId="8" hidden="1"/>
    <cellStyle name="Hipervínculo" xfId="5673" builtinId="8" hidden="1"/>
    <cellStyle name="Hipervínculo" xfId="16094" builtinId="8" hidden="1"/>
    <cellStyle name="Hipervínculo" xfId="58016" builtinId="8" hidden="1"/>
    <cellStyle name="Hipervínculo" xfId="57996" builtinId="8" hidden="1"/>
    <cellStyle name="Hipervínculo" xfId="49663" builtinId="8" hidden="1"/>
    <cellStyle name="Hipervínculo" xfId="26992" builtinId="8" hidden="1"/>
    <cellStyle name="Hipervínculo" xfId="9315" builtinId="8" hidden="1"/>
    <cellStyle name="Hipervínculo" xfId="1618" builtinId="8" hidden="1"/>
    <cellStyle name="Hipervínculo" xfId="23019" builtinId="8" hidden="1"/>
    <cellStyle name="Hipervínculo" xfId="49064" builtinId="8" hidden="1"/>
    <cellStyle name="Hipervínculo" xfId="53157" builtinId="8" hidden="1"/>
    <cellStyle name="Hipervínculo" xfId="42735" builtinId="8" hidden="1"/>
    <cellStyle name="Hipervínculo" xfId="20195" builtinId="8" hidden="1"/>
    <cellStyle name="Hipervínculo" xfId="2257" builtinId="8" hidden="1"/>
    <cellStyle name="Hipervínculo" xfId="8221" builtinId="8" hidden="1"/>
    <cellStyle name="Hipervínculo" xfId="54035" builtinId="8" hidden="1"/>
    <cellStyle name="Hipervínculo" xfId="46805" builtinId="8" hidden="1"/>
    <cellStyle name="Hipervínculo" xfId="10833" builtinId="8" hidden="1"/>
    <cellStyle name="Hipervínculo" xfId="35808" builtinId="8" hidden="1"/>
    <cellStyle name="Hipervínculo" xfId="13394" builtinId="8" hidden="1"/>
    <cellStyle name="Hipervínculo" xfId="56963" builtinId="8" hidden="1"/>
    <cellStyle name="Hipervínculo" xfId="1094" builtinId="8" hidden="1"/>
    <cellStyle name="Hipervínculo" xfId="12756" builtinId="8" hidden="1"/>
    <cellStyle name="Hipervínculo" xfId="3082" builtinId="8" hidden="1"/>
    <cellStyle name="Hipervínculo" xfId="53956" builtinId="8" hidden="1"/>
    <cellStyle name="Hipervínculo" xfId="39595" builtinId="8" hidden="1"/>
    <cellStyle name="Hipervínculo" xfId="6593" builtinId="8" hidden="1"/>
    <cellStyle name="Hipervínculo" xfId="7092" builtinId="8" hidden="1"/>
    <cellStyle name="Hipervínculo" xfId="22076" builtinId="8" hidden="1"/>
    <cellStyle name="Hipervínculo" xfId="43809" builtinId="8" hidden="1"/>
    <cellStyle name="Hipervínculo" xfId="9658" builtinId="8" hidden="1"/>
    <cellStyle name="Hipervínculo" xfId="43683" builtinId="8" hidden="1"/>
    <cellStyle name="Hipervínculo" xfId="34932" builtinId="8" hidden="1"/>
    <cellStyle name="Hipervínculo" xfId="40125" builtinId="8" hidden="1"/>
    <cellStyle name="Hipervínculo" xfId="55820" builtinId="8" hidden="1"/>
    <cellStyle name="Hipervínculo" xfId="17659" builtinId="8" hidden="1"/>
    <cellStyle name="Hipervínculo" xfId="34590" builtinId="8" hidden="1"/>
    <cellStyle name="Hipervínculo" xfId="34698" builtinId="8" hidden="1"/>
    <cellStyle name="Hipervínculo" xfId="18100" builtinId="8" hidden="1"/>
    <cellStyle name="Hipervínculo" xfId="5106" builtinId="8" hidden="1"/>
    <cellStyle name="Hipervínculo" xfId="15549" builtinId="8" hidden="1"/>
    <cellStyle name="Hipervínculo" xfId="27794" builtinId="8" hidden="1"/>
    <cellStyle name="Hipervínculo" xfId="42621" builtinId="8" hidden="1"/>
    <cellStyle name="Hipervínculo" xfId="16673" builtinId="8" hidden="1"/>
    <cellStyle name="Hipervínculo" xfId="27575" builtinId="8" hidden="1"/>
    <cellStyle name="Hipervínculo" xfId="32178" builtinId="8" hidden="1"/>
    <cellStyle name="Hipervínculo" xfId="34051" builtinId="8" hidden="1"/>
    <cellStyle name="Hipervínculo" xfId="37834" builtinId="8" hidden="1"/>
    <cellStyle name="Hipervínculo" xfId="29172" builtinId="8" hidden="1"/>
    <cellStyle name="Hipervínculo" xfId="31617" builtinId="8" hidden="1"/>
    <cellStyle name="Hipervínculo" xfId="57185" builtinId="8" hidden="1"/>
    <cellStyle name="Hipervínculo" xfId="27124" builtinId="8" hidden="1"/>
    <cellStyle name="Hipervínculo" xfId="47502" builtinId="8" hidden="1"/>
    <cellStyle name="Hipervínculo" xfId="36314" builtinId="8" hidden="1"/>
    <cellStyle name="Hipervínculo" xfId="22715" builtinId="8" hidden="1"/>
    <cellStyle name="Hipervínculo" xfId="15621" builtinId="8" hidden="1"/>
    <cellStyle name="Hipervínculo" xfId="33137" builtinId="8" hidden="1"/>
    <cellStyle name="Hipervínculo" xfId="53376" builtinId="8" hidden="1"/>
    <cellStyle name="Hipervínculo" xfId="1106" builtinId="8" hidden="1"/>
    <cellStyle name="Hipervínculo" xfId="13440" builtinId="8" hidden="1"/>
    <cellStyle name="Hipervínculo" xfId="7759" builtinId="8" hidden="1"/>
    <cellStyle name="Hipervínculo" xfId="48005" builtinId="8" hidden="1"/>
    <cellStyle name="Hipervínculo" xfId="59327" builtinId="8" hidden="1"/>
    <cellStyle name="Hipervínculo" xfId="43244" builtinId="8" hidden="1"/>
    <cellStyle name="Hipervínculo" xfId="25245" builtinId="8" hidden="1"/>
    <cellStyle name="Hipervínculo" xfId="30019" builtinId="8" hidden="1"/>
    <cellStyle name="Hipervínculo" xfId="15591" builtinId="8" hidden="1"/>
    <cellStyle name="Hipervínculo" xfId="50130" builtinId="8" hidden="1"/>
    <cellStyle name="Hipervínculo" xfId="15872" builtinId="8" hidden="1"/>
    <cellStyle name="Hipervínculo" xfId="16899" builtinId="8" hidden="1"/>
    <cellStyle name="Hipervínculo" xfId="49614" builtinId="8" hidden="1"/>
    <cellStyle name="Hipervínculo" xfId="55935" builtinId="8" hidden="1"/>
    <cellStyle name="Hipervínculo" xfId="40359" builtinId="8" hidden="1"/>
    <cellStyle name="Hipervínculo" xfId="1822" builtinId="8" hidden="1"/>
    <cellStyle name="Hipervínculo" xfId="59074" builtinId="8" hidden="1"/>
    <cellStyle name="Hipervínculo" xfId="19839" builtinId="8" hidden="1"/>
    <cellStyle name="Hipervínculo" xfId="48150" builtinId="8" hidden="1"/>
    <cellStyle name="Hipervínculo" xfId="50108" builtinId="8" hidden="1"/>
    <cellStyle name="Hipervínculo" xfId="26078" builtinId="8" hidden="1"/>
    <cellStyle name="Hipervínculo" xfId="11685" builtinId="8" hidden="1"/>
    <cellStyle name="Hipervínculo" xfId="2073" builtinId="8" hidden="1"/>
    <cellStyle name="Hipervínculo" xfId="57769" builtinId="8" hidden="1"/>
    <cellStyle name="Hipervínculo" xfId="13004" builtinId="8" hidden="1"/>
    <cellStyle name="Hipervínculo" xfId="54070" builtinId="8" hidden="1"/>
    <cellStyle name="Hipervínculo" xfId="44187" builtinId="8" hidden="1"/>
    <cellStyle name="Hipervínculo" xfId="19282" builtinId="8" hidden="1"/>
    <cellStyle name="Hipervínculo" xfId="49607" builtinId="8" hidden="1"/>
    <cellStyle name="Hipervínculo" xfId="7307" builtinId="8" hidden="1"/>
    <cellStyle name="Hipervínculo" xfId="14415" builtinId="8" hidden="1"/>
    <cellStyle name="Hipervínculo" xfId="7424" builtinId="8" hidden="1"/>
    <cellStyle name="Hipervínculo" xfId="58838" builtinId="8" hidden="1"/>
    <cellStyle name="Hipervínculo" xfId="36507" builtinId="8" hidden="1"/>
    <cellStyle name="Hipervínculo" xfId="9557" builtinId="8" hidden="1"/>
    <cellStyle name="Hipervínculo" xfId="41212" builtinId="8" hidden="1"/>
    <cellStyle name="Hipervínculo" xfId="14234" builtinId="8" hidden="1"/>
    <cellStyle name="Hipervínculo" xfId="39551" builtinId="8" hidden="1"/>
    <cellStyle name="Hipervínculo" xfId="56321" builtinId="8" hidden="1"/>
    <cellStyle name="Hipervínculo" xfId="16609" builtinId="8" hidden="1"/>
    <cellStyle name="Hipervínculo" xfId="29705" builtinId="8" hidden="1"/>
    <cellStyle name="Hipervínculo" xfId="8293" builtinId="8" hidden="1"/>
    <cellStyle name="Hipervínculo" xfId="33465" builtinId="8" hidden="1"/>
    <cellStyle name="Hipervínculo" xfId="25397" builtinId="8" hidden="1"/>
    <cellStyle name="Hipervínculo" xfId="46348" builtinId="8" hidden="1"/>
    <cellStyle name="Hipervínculo" xfId="49655" builtinId="8" hidden="1"/>
    <cellStyle name="Hipervínculo" xfId="44597" builtinId="8" hidden="1"/>
    <cellStyle name="Hipervínculo" xfId="22861" builtinId="8" hidden="1"/>
    <cellStyle name="Hipervínculo" xfId="1614" builtinId="8" hidden="1"/>
    <cellStyle name="Hipervínculo" xfId="22534" builtinId="8" hidden="1"/>
    <cellStyle name="Hipervínculo" xfId="25934" builtinId="8" hidden="1"/>
    <cellStyle name="Hipervínculo" xfId="53149" builtinId="8" hidden="1"/>
    <cellStyle name="Hipervínculo" xfId="11786" builtinId="8" hidden="1"/>
    <cellStyle name="Hipervínculo" xfId="34571" builtinId="8" hidden="1"/>
    <cellStyle name="Hipervínculo" xfId="38466" builtinId="8" hidden="1"/>
    <cellStyle name="Hipervínculo" xfId="25401" builtinId="8" hidden="1"/>
    <cellStyle name="Hipervínculo" xfId="43153" builtinId="8" hidden="1"/>
    <cellStyle name="Hipervínculo" xfId="35020" builtinId="8" hidden="1"/>
    <cellStyle name="Hipervínculo" xfId="59297" builtinId="8" hidden="1"/>
    <cellStyle name="Hipervínculo" xfId="35800" builtinId="8" hidden="1"/>
    <cellStyle name="Hipervínculo" xfId="41479" builtinId="8" hidden="1"/>
    <cellStyle name="Hipervínculo" xfId="9006" builtinId="8" hidden="1"/>
    <cellStyle name="Hipervínculo" xfId="15155" builtinId="8" hidden="1"/>
    <cellStyle name="Hipervínculo" xfId="23668" builtinId="8" hidden="1"/>
    <cellStyle name="Hipervínculo" xfId="41947" builtinId="8" hidden="1"/>
    <cellStyle name="Hipervínculo" xfId="50603" builtinId="8" hidden="1"/>
    <cellStyle name="Hipervínculo" xfId="28870" builtinId="8" hidden="1"/>
    <cellStyle name="Hipervínculo" xfId="23808" builtinId="8" hidden="1"/>
    <cellStyle name="Hipervínculo" xfId="1222" builtinId="8" hidden="1"/>
    <cellStyle name="Hipervínculo" xfId="49343" builtinId="8" hidden="1"/>
    <cellStyle name="Hipervínculo" xfId="56370" builtinId="8" hidden="1"/>
    <cellStyle name="Hipervínculo" xfId="48875" builtinId="8" hidden="1"/>
    <cellStyle name="Hipervínculo" xfId="43675" builtinId="8" hidden="1"/>
    <cellStyle name="Hipervínculo" xfId="21944" builtinId="8" hidden="1"/>
    <cellStyle name="Hipervínculo" xfId="16885" builtinId="8" hidden="1"/>
    <cellStyle name="Hipervínculo" xfId="6463" builtinId="8" hidden="1"/>
    <cellStyle name="Hipervínculo" xfId="29008" builtinId="8" hidden="1"/>
    <cellStyle name="Hipervínculo" xfId="34072" builtinId="8" hidden="1"/>
    <cellStyle name="Hipervínculo" xfId="55541" builtinId="8" hidden="1"/>
    <cellStyle name="Hipervínculo" xfId="36743" builtinId="8" hidden="1"/>
    <cellStyle name="Hipervínculo" xfId="15015" builtinId="8" hidden="1"/>
    <cellStyle name="Hipervínculo" xfId="9957" builtinId="8" hidden="1"/>
    <cellStyle name="Hipervínculo" xfId="14445" builtinId="8" hidden="1"/>
    <cellStyle name="Hipervínculo" xfId="39426" builtinId="8" hidden="1"/>
    <cellStyle name="Hipervínculo" xfId="55268" builtinId="8" hidden="1"/>
    <cellStyle name="Hipervínculo" xfId="29964" builtinId="8" hidden="1"/>
    <cellStyle name="Hipervínculo" xfId="5891" builtinId="8" hidden="1"/>
    <cellStyle name="Hipervínculo" xfId="4465" builtinId="8" hidden="1"/>
    <cellStyle name="Hipervínculo" xfId="9060" builtinId="8" hidden="1"/>
    <cellStyle name="Hipervínculo" xfId="20063" builtinId="8" hidden="1"/>
    <cellStyle name="Hipervínculo" xfId="42867" builtinId="8" hidden="1"/>
    <cellStyle name="Hipervínculo" xfId="47925" builtinId="8" hidden="1"/>
    <cellStyle name="Hipervínculo" xfId="49197" builtinId="8" hidden="1"/>
    <cellStyle name="Hipervínculo" xfId="22941" builtinId="8" hidden="1"/>
    <cellStyle name="Hipervínculo" xfId="7026" builtinId="8" hidden="1"/>
    <cellStyle name="Hipervínculo" xfId="28481" builtinId="8" hidden="1"/>
    <cellStyle name="Hipervínculo" xfId="26858" builtinId="8" hidden="1"/>
    <cellStyle name="Hipervínculo" xfId="28495" builtinId="8" hidden="1"/>
    <cellStyle name="Hipervínculo" xfId="53125" builtinId="8" hidden="1"/>
    <cellStyle name="Hipervínculo" xfId="50729" builtinId="8" hidden="1"/>
    <cellStyle name="Hipervínculo" xfId="16022" builtinId="8" hidden="1"/>
    <cellStyle name="Hipervínculo" xfId="2779" builtinId="8" hidden="1"/>
    <cellStyle name="Hipervínculo" xfId="9634" builtinId="8" hidden="1"/>
    <cellStyle name="Hipervínculo" xfId="7277" builtinId="8" hidden="1"/>
    <cellStyle name="Hipervínculo" xfId="27142" builtinId="8" hidden="1"/>
    <cellStyle name="Hipervínculo" xfId="58382" builtinId="8" hidden="1"/>
    <cellStyle name="Hipervínculo" xfId="35598" builtinId="8" hidden="1"/>
    <cellStyle name="Hipervínculo" xfId="34232" builtinId="8" hidden="1"/>
    <cellStyle name="Hipervínculo" xfId="1082" builtinId="8" hidden="1"/>
    <cellStyle name="Hipervínculo" xfId="16435" builtinId="8" hidden="1"/>
    <cellStyle name="Hipervínculo" xfId="34752" builtinId="8" hidden="1"/>
    <cellStyle name="Hipervínculo" xfId="40725" builtinId="8" hidden="1"/>
    <cellStyle name="Hipervínculo" xfId="31043" builtinId="8" hidden="1"/>
    <cellStyle name="Hipervínculo" xfId="18306" builtinId="8" hidden="1"/>
    <cellStyle name="Hipervínculo" xfId="58658" builtinId="8" hidden="1"/>
    <cellStyle name="Hipervínculo" xfId="47811" builtinId="8" hidden="1"/>
    <cellStyle name="Hipervínculo" xfId="10397" builtinId="8" hidden="1"/>
    <cellStyle name="Hipervínculo" xfId="45508" builtinId="8" hidden="1"/>
    <cellStyle name="Hipervínculo" xfId="3458" builtinId="8" hidden="1"/>
    <cellStyle name="Hipervínculo" xfId="3428" builtinId="8" hidden="1"/>
    <cellStyle name="Hipervínculo" xfId="29812" builtinId="8" hidden="1"/>
    <cellStyle name="Hipervínculo" xfId="6750" builtinId="8" hidden="1"/>
    <cellStyle name="Hipervínculo" xfId="56989" builtinId="8" hidden="1"/>
    <cellStyle name="Hipervínculo" xfId="30033" builtinId="8" hidden="1"/>
    <cellStyle name="Hipervínculo" xfId="54062" builtinId="8" hidden="1"/>
    <cellStyle name="Hipervínculo" xfId="41100" builtinId="8" hidden="1"/>
    <cellStyle name="Hipervínculo" xfId="38578" builtinId="8" hidden="1"/>
    <cellStyle name="Hipervínculo" xfId="15197" builtinId="8" hidden="1"/>
    <cellStyle name="Hipervínculo" xfId="7315" builtinId="8" hidden="1"/>
    <cellStyle name="Hipervínculo" xfId="39442" builtinId="8" hidden="1"/>
    <cellStyle name="Hipervínculo" xfId="2369" builtinId="8" hidden="1"/>
    <cellStyle name="Hipervínculo" xfId="58842" builtinId="8" hidden="1"/>
    <cellStyle name="Hipervínculo" xfId="36515" builtinId="8" hidden="1"/>
    <cellStyle name="Hipervínculo" xfId="31653" builtinId="8" hidden="1"/>
    <cellStyle name="Hipervínculo" xfId="8397" builtinId="8" hidden="1"/>
    <cellStyle name="Hipervínculo" xfId="14242" builtinId="8" hidden="1"/>
    <cellStyle name="Hipervínculo" xfId="19304" builtinId="8" hidden="1"/>
    <cellStyle name="Hipervínculo" xfId="42831" builtinId="8" hidden="1"/>
    <cellStyle name="Hipervínculo" xfId="19310" builtinId="8" hidden="1"/>
    <cellStyle name="Hipervínculo" xfId="38803" builtinId="8" hidden="1"/>
    <cellStyle name="Hipervínculo" xfId="9755" builtinId="8" hidden="1"/>
    <cellStyle name="Hipervínculo" xfId="766" builtinId="8" hidden="1"/>
    <cellStyle name="Hipervínculo" xfId="21066" builtinId="8" hidden="1"/>
    <cellStyle name="Hipervínculo" xfId="26228" builtinId="8" hidden="1"/>
    <cellStyle name="Hipervínculo" xfId="28204" builtinId="8" hidden="1"/>
    <cellStyle name="Hipervínculo" xfId="5513" builtinId="8" hidden="1"/>
    <cellStyle name="Hipervínculo" xfId="22631" builtinId="8" hidden="1"/>
    <cellStyle name="Hipervínculo" xfId="17797" builtinId="8" hidden="1"/>
    <cellStyle name="Hipervínculo" xfId="6369" builtinId="8" hidden="1"/>
    <cellStyle name="Hipervínculo" xfId="28098" builtinId="8" hidden="1"/>
    <cellStyle name="Hipervínculo" xfId="33161" builtinId="8" hidden="1"/>
    <cellStyle name="Hipervínculo" xfId="36206" builtinId="8" hidden="1"/>
    <cellStyle name="Hipervínculo" xfId="8819" builtinId="8" hidden="1"/>
    <cellStyle name="Hipervínculo" xfId="31051" builtinId="8" hidden="1"/>
    <cellStyle name="Hipervínculo" xfId="54086" builtinId="8" hidden="1"/>
    <cellStyle name="Hipervínculo" xfId="54572" builtinId="8" hidden="1"/>
    <cellStyle name="Hipervínculo" xfId="37555" builtinId="8" hidden="1"/>
    <cellStyle name="Hipervínculo" xfId="40089" builtinId="8" hidden="1"/>
    <cellStyle name="Hipervínculo" xfId="55082" builtinId="8" hidden="1"/>
    <cellStyle name="Hipervínculo" xfId="30732" builtinId="8" hidden="1"/>
    <cellStyle name="Hipervínculo" xfId="53290" builtinId="8" hidden="1"/>
    <cellStyle name="Hipervínculo" xfId="3726" builtinId="8" hidden="1"/>
    <cellStyle name="Hipervínculo" xfId="20225" builtinId="8" hidden="1"/>
    <cellStyle name="Hipervínculo" xfId="41955" builtinId="8" hidden="1"/>
    <cellStyle name="Hipervínculo" xfId="40984" builtinId="8" hidden="1"/>
    <cellStyle name="Hipervínculo" xfId="48282" builtinId="8" hidden="1"/>
    <cellStyle name="Hipervínculo" xfId="22410" builtinId="8" hidden="1"/>
    <cellStyle name="Hipervínculo" xfId="6355" builtinId="8" hidden="1"/>
    <cellStyle name="Hipervínculo" xfId="14270" builtinId="8" hidden="1"/>
    <cellStyle name="Hipervínculo" xfId="26889" builtinId="8" hidden="1"/>
    <cellStyle name="Hipervínculo" xfId="48883" builtinId="8" hidden="1"/>
    <cellStyle name="Hipervínculo" xfId="43476" builtinId="8" hidden="1"/>
    <cellStyle name="Hipervínculo" xfId="30752" builtinId="8" hidden="1"/>
    <cellStyle name="Hipervínculo" xfId="16835" builtinId="8" hidden="1"/>
    <cellStyle name="Hipervínculo" xfId="35335" builtinId="8" hidden="1"/>
    <cellStyle name="Hipervínculo" xfId="8938" builtinId="8" hidden="1"/>
    <cellStyle name="Hipervínculo" xfId="24614" builtinId="8" hidden="1"/>
    <cellStyle name="Hipervínculo" xfId="59241" builtinId="8" hidden="1"/>
    <cellStyle name="Hipervínculo" xfId="57926" builtinId="8" hidden="1"/>
    <cellStyle name="Hipervínculo" xfId="34686" builtinId="8" hidden="1"/>
    <cellStyle name="Hipervínculo" xfId="9949" builtinId="8" hidden="1"/>
    <cellStyle name="Hipervínculo" xfId="51043" builtinId="8" hidden="1"/>
    <cellStyle name="Hipervínculo" xfId="17347" builtinId="8" hidden="1"/>
    <cellStyle name="Hipervínculo" xfId="41008" builtinId="8" hidden="1"/>
    <cellStyle name="Hipervínculo" xfId="56002" builtinId="8" hidden="1"/>
    <cellStyle name="Hipervínculo" xfId="51915" builtinId="8" hidden="1"/>
    <cellStyle name="Hipervínculo" xfId="27882" builtinId="8" hidden="1"/>
    <cellStyle name="Hipervínculo" xfId="4186" builtinId="8" hidden="1"/>
    <cellStyle name="Hipervínculo" xfId="15890" builtinId="8" hidden="1"/>
    <cellStyle name="Hipervínculo" xfId="51577" builtinId="8" hidden="1"/>
    <cellStyle name="Hipervínculo" xfId="45582" builtinId="8" hidden="1"/>
    <cellStyle name="Hipervínculo" xfId="49205" builtinId="8" hidden="1"/>
    <cellStyle name="Hipervínculo" xfId="45115" builtinId="8" hidden="1"/>
    <cellStyle name="Hipervínculo" xfId="21085" builtinId="8" hidden="1"/>
    <cellStyle name="Hipervínculo" xfId="4453" builtinId="8" hidden="1"/>
    <cellStyle name="Hipervínculo" xfId="39593" builtinId="8" hidden="1"/>
    <cellStyle name="Hipervínculo" xfId="30947" builtinId="8" hidden="1"/>
    <cellStyle name="Hipervínculo" xfId="54861" builtinId="8" hidden="1"/>
    <cellStyle name="Hipervínculo" xfId="34421" builtinId="8" hidden="1"/>
    <cellStyle name="Hipervínculo" xfId="38310" builtinId="8" hidden="1"/>
    <cellStyle name="Hipervínculo" xfId="14284" builtinId="8" hidden="1"/>
    <cellStyle name="Hipervínculo" xfId="9625" builtinId="8" hidden="1"/>
    <cellStyle name="Hipervínculo" xfId="25636" builtinId="8" hidden="1"/>
    <cellStyle name="Hipervínculo" xfId="37744" builtinId="8" hidden="1"/>
    <cellStyle name="Hipervínculo" xfId="21599" builtinId="8" hidden="1"/>
    <cellStyle name="Hipervínculo" xfId="7043" builtinId="8" hidden="1"/>
    <cellStyle name="Hipervínculo" xfId="47506" builtinId="8" hidden="1"/>
    <cellStyle name="Hipervínculo" xfId="38821" builtinId="8" hidden="1"/>
    <cellStyle name="Hipervínculo" xfId="16427" builtinId="8" hidden="1"/>
    <cellStyle name="Hipervínculo" xfId="3882" builtinId="8" hidden="1"/>
    <cellStyle name="Hipervínculo" xfId="44545" builtinId="8" hidden="1"/>
    <cellStyle name="Hipervínculo" xfId="52428" builtinId="8" hidden="1"/>
    <cellStyle name="Hipervínculo" xfId="28804" builtinId="8" hidden="1"/>
    <cellStyle name="Hipervínculo" xfId="24710" builtinId="8" hidden="1"/>
    <cellStyle name="Hipervínculo" xfId="310" builtinId="8" hidden="1"/>
    <cellStyle name="Hipervínculo" xfId="23224" builtinId="8" hidden="1"/>
    <cellStyle name="Hipervínculo" xfId="16393" builtinId="8" hidden="1"/>
    <cellStyle name="Hipervínculo" xfId="51346" builtinId="8" hidden="1"/>
    <cellStyle name="Hipervínculo" xfId="45499" builtinId="8" hidden="1"/>
    <cellStyle name="Hipervínculo" xfId="22006" builtinId="8" hidden="1"/>
    <cellStyle name="Hipervínculo" xfId="16399" builtinId="8" hidden="1"/>
    <cellStyle name="Hipervínculo" xfId="5457" builtinId="8" hidden="1"/>
    <cellStyle name="Hipervínculo" xfId="15928" builtinId="8" hidden="1"/>
    <cellStyle name="Hipervínculo" xfId="53609" builtinId="8" hidden="1"/>
    <cellStyle name="Hipervínculo" xfId="55485" builtinId="8" hidden="1"/>
    <cellStyle name="Hipervínculo" xfId="38570" builtinId="8" hidden="1"/>
    <cellStyle name="Hipervínculo" xfId="32783" builtinId="8" hidden="1"/>
    <cellStyle name="Hipervínculo" xfId="29599" builtinId="8" hidden="1"/>
    <cellStyle name="Hipervínculo" xfId="9212" builtinId="8" hidden="1"/>
    <cellStyle name="Hipervínculo" xfId="3412" builtinId="8" hidden="1"/>
    <cellStyle name="Hipervínculo" xfId="26716" builtinId="8" hidden="1"/>
    <cellStyle name="Hipervínculo" xfId="13238" builtinId="8" hidden="1"/>
    <cellStyle name="Hipervínculo" xfId="59214" builtinId="8" hidden="1"/>
    <cellStyle name="Hipervínculo" xfId="55502" builtinId="8" hidden="1"/>
    <cellStyle name="Hipervínculo" xfId="8936" builtinId="8" hidden="1"/>
    <cellStyle name="Hipervínculo" xfId="36086" builtinId="8" hidden="1"/>
    <cellStyle name="Hipervínculo" xfId="18106" builtinId="8" hidden="1"/>
    <cellStyle name="Hipervínculo" xfId="54366" builtinId="8" hidden="1"/>
    <cellStyle name="Hipervínculo" xfId="49225" builtinId="8" hidden="1"/>
    <cellStyle name="Hipervínculo" xfId="52161" builtinId="8" hidden="1"/>
    <cellStyle name="Hipervínculo" xfId="23439" builtinId="8" hidden="1"/>
    <cellStyle name="Hipervínculo" xfId="14957" builtinId="8" hidden="1"/>
    <cellStyle name="Hipervínculo" xfId="11115" builtinId="8" hidden="1"/>
    <cellStyle name="Hipervínculo" xfId="37776" builtinId="8" hidden="1"/>
    <cellStyle name="Hipervínculo" xfId="13206" builtinId="8" hidden="1"/>
    <cellStyle name="Hipervínculo" xfId="39519" builtinId="8" hidden="1"/>
    <cellStyle name="Hipervínculo" xfId="17789" builtinId="8" hidden="1"/>
    <cellStyle name="Hipervínculo" xfId="3307" builtinId="8" hidden="1"/>
    <cellStyle name="Hipervínculo" xfId="11434" builtinId="8" hidden="1"/>
    <cellStyle name="Hipervínculo" xfId="33169" builtinId="8" hidden="1"/>
    <cellStyle name="Hipervínculo" xfId="47750" builtinId="8" hidden="1"/>
    <cellStyle name="Hipervínculo" xfId="34819" builtinId="8" hidden="1"/>
    <cellStyle name="Hipervínculo" xfId="32592" builtinId="8" hidden="1"/>
    <cellStyle name="Hipervínculo" xfId="10859" builtinId="8" hidden="1"/>
    <cellStyle name="Hipervínculo" xfId="3468" builtinId="8" hidden="1"/>
    <cellStyle name="Hipervínculo" xfId="18256" builtinId="8" hidden="1"/>
    <cellStyle name="Hipervínculo" xfId="40097" builtinId="8" hidden="1"/>
    <cellStyle name="Hipervínculo" xfId="55090" builtinId="8" hidden="1"/>
    <cellStyle name="Hipervínculo" xfId="25719" builtinId="8" hidden="1"/>
    <cellStyle name="Hipervínculo" xfId="42705" builtinId="8" hidden="1"/>
    <cellStyle name="Hipervínculo" xfId="3730" builtinId="8" hidden="1"/>
    <cellStyle name="Hipervínculo" xfId="10549" builtinId="8" hidden="1"/>
    <cellStyle name="Hipervínculo" xfId="25053" builtinId="8" hidden="1"/>
    <cellStyle name="Hipervínculo" xfId="38412" builtinId="8" hidden="1"/>
    <cellStyle name="Hipervínculo" xfId="56086" builtinId="8" hidden="1"/>
    <cellStyle name="Hipervínculo" xfId="47648" builtinId="8" hidden="1"/>
    <cellStyle name="Hipervínculo" xfId="46632" builtinId="8" hidden="1"/>
    <cellStyle name="Hipervínculo" xfId="34122" builtinId="8" hidden="1"/>
    <cellStyle name="Hipervínculo" xfId="6023" builtinId="8" hidden="1"/>
    <cellStyle name="Hipervínculo" xfId="31858" builtinId="8" hidden="1"/>
    <cellStyle name="Hipervínculo" xfId="53952" builtinId="8" hidden="1"/>
    <cellStyle name="Hipervínculo" xfId="41493" builtinId="8" hidden="1"/>
    <cellStyle name="Hipervínculo" xfId="37400" builtinId="8" hidden="1"/>
    <cellStyle name="Hipervínculo" xfId="58828" builtinId="8" hidden="1"/>
    <cellStyle name="Hipervínculo" xfId="10537" builtinId="8" hidden="1"/>
    <cellStyle name="Hipervínculo" xfId="5602" builtinId="8" hidden="1"/>
    <cellStyle name="Hipervínculo" xfId="26187" builtinId="8" hidden="1"/>
    <cellStyle name="Hipervínculo" xfId="8277" builtinId="8" hidden="1"/>
    <cellStyle name="Hipervínculo" xfId="32339" builtinId="8" hidden="1"/>
    <cellStyle name="Hipervínculo" xfId="30603" builtinId="8" hidden="1"/>
    <cellStyle name="Hipervínculo" xfId="11294" builtinId="8" hidden="1"/>
    <cellStyle name="Hipervínculo" xfId="14509" builtinId="8" hidden="1"/>
    <cellStyle name="Hipervínculo" xfId="21430" builtinId="8" hidden="1"/>
    <cellStyle name="Hipervínculo" xfId="45457" builtinId="8" hidden="1"/>
    <cellStyle name="Hipervínculo" xfId="51923" builtinId="8" hidden="1"/>
    <cellStyle name="Hipervínculo" xfId="16775" builtinId="8" hidden="1"/>
    <cellStyle name="Hipervínculo" xfId="23798" builtinId="8" hidden="1"/>
    <cellStyle name="Hipervínculo" xfId="109" builtinId="8" hidden="1"/>
    <cellStyle name="Hipervínculo" xfId="9537" builtinId="8" hidden="1"/>
    <cellStyle name="Hipervínculo" xfId="28226" builtinId="8" hidden="1"/>
    <cellStyle name="Hipervínculo" xfId="52259" builtinId="8" hidden="1"/>
    <cellStyle name="Hipervínculo" xfId="45123" builtinId="8" hidden="1"/>
    <cellStyle name="Hipervínculo" xfId="10164" builtinId="8" hidden="1"/>
    <cellStyle name="Hipervínculo" xfId="37868" builtinId="8" hidden="1"/>
    <cellStyle name="Hipervínculo" xfId="55306" builtinId="8" hidden="1"/>
    <cellStyle name="Hipervínculo" xfId="35938" builtinId="8" hidden="1"/>
    <cellStyle name="Hipervínculo" xfId="2331" builtinId="8" hidden="1"/>
    <cellStyle name="Hipervínculo" xfId="26768" builtinId="8" hidden="1"/>
    <cellStyle name="Hipervínculo" xfId="42148" builtinId="8" hidden="1"/>
    <cellStyle name="Hipervínculo" xfId="26022" builtinId="8" hidden="1"/>
    <cellStyle name="Hipervínculo" xfId="10201" builtinId="8" hidden="1"/>
    <cellStyle name="Hipervínculo" xfId="11490" builtinId="8" hidden="1"/>
    <cellStyle name="Hipervínculo" xfId="40087" builtinId="8" hidden="1"/>
    <cellStyle name="Hipervínculo" xfId="41831" builtinId="8" hidden="1"/>
    <cellStyle name="Hipervínculo" xfId="54288" builtinId="8" hidden="1"/>
    <cellStyle name="Hipervínculo" xfId="31523" builtinId="8" hidden="1"/>
    <cellStyle name="Hipervínculo" xfId="36489" builtinId="8" hidden="1"/>
    <cellStyle name="Hipervínculo" xfId="2813" builtinId="8" hidden="1"/>
    <cellStyle name="Hipervínculo" xfId="18398" builtinId="8" hidden="1"/>
    <cellStyle name="Hipervínculo" xfId="20811" builtinId="8" hidden="1"/>
    <cellStyle name="Hipervínculo" xfId="13098" builtinId="8" hidden="1"/>
    <cellStyle name="Hipervínculo" xfId="9654" builtinId="8" hidden="1"/>
    <cellStyle name="Hipervínculo" xfId="24718" builtinId="8" hidden="1"/>
    <cellStyle name="Hipervínculo" xfId="15571" builtinId="8" hidden="1"/>
    <cellStyle name="Hipervínculo" xfId="3898" builtinId="8" hidden="1"/>
    <cellStyle name="Hipervínculo" xfId="25323" builtinId="8" hidden="1"/>
    <cellStyle name="Hipervínculo" xfId="51338" builtinId="8" hidden="1"/>
    <cellStyle name="Hipervínculo" xfId="55427" builtinId="8" hidden="1"/>
    <cellStyle name="Hipervínculo" xfId="40431" builtinId="8" hidden="1"/>
    <cellStyle name="Hipervínculo" xfId="29727" builtinId="8" hidden="1"/>
    <cellStyle name="Hipervínculo" xfId="29778" builtinId="8" hidden="1"/>
    <cellStyle name="Hipervínculo" xfId="12874" builtinId="8" hidden="1"/>
    <cellStyle name="Hipervínculo" xfId="32254" builtinId="8" hidden="1"/>
    <cellStyle name="Hipervínculo" xfId="57636" builtinId="8" hidden="1"/>
    <cellStyle name="Hipervínculo" xfId="58666" builtinId="8" hidden="1"/>
    <cellStyle name="Hipervínculo" xfId="17697" builtinId="8" hidden="1"/>
    <cellStyle name="Hipervínculo" xfId="25902" builtinId="8" hidden="1"/>
    <cellStyle name="Hipervínculo" xfId="9288" builtinId="8" hidden="1"/>
    <cellStyle name="Hipervínculo" xfId="27144" builtinId="8" hidden="1"/>
    <cellStyle name="Hipervínculo" xfId="50921" builtinId="8" hidden="1"/>
    <cellStyle name="Hipervínculo" xfId="39499" builtinId="8" hidden="1"/>
    <cellStyle name="Hipervínculo" xfId="20792" builtinId="8" hidden="1"/>
    <cellStyle name="Hipervínculo" xfId="19326" builtinId="8" hidden="1"/>
    <cellStyle name="Hipervínculo" xfId="35942" builtinId="8" hidden="1"/>
    <cellStyle name="Hipervínculo" xfId="48913" builtinId="8" hidden="1"/>
    <cellStyle name="Hipervínculo" xfId="55471" builtinId="8" hidden="1"/>
    <cellStyle name="Hipervínculo" xfId="7822" builtinId="8" hidden="1"/>
    <cellStyle name="Hipervínculo" xfId="55445" builtinId="8" hidden="1"/>
    <cellStyle name="Hipervínculo" xfId="56732" builtinId="8" hidden="1"/>
    <cellStyle name="Hipervínculo" xfId="18570" builtinId="8" hidden="1"/>
    <cellStyle name="Hipervínculo" xfId="4040" builtinId="8" hidden="1"/>
    <cellStyle name="Hipervínculo" xfId="45841" builtinId="8" hidden="1"/>
    <cellStyle name="Hipervínculo" xfId="52093" builtinId="8" hidden="1"/>
    <cellStyle name="Hipervínculo" xfId="30105" builtinId="8" hidden="1"/>
    <cellStyle name="Hipervínculo" xfId="9178" builtinId="8" hidden="1"/>
    <cellStyle name="Hipervínculo" xfId="30280" builtinId="8" hidden="1"/>
    <cellStyle name="Hipervínculo" xfId="12421" builtinId="8" hidden="1"/>
    <cellStyle name="Hipervínculo" xfId="47937" builtinId="8" hidden="1"/>
    <cellStyle name="Hipervínculo" xfId="168" builtinId="8" hidden="1"/>
    <cellStyle name="Hipervínculo" xfId="48687" builtinId="8" hidden="1"/>
    <cellStyle name="Hipervínculo" xfId="32136" builtinId="8" hidden="1"/>
    <cellStyle name="Hipervínculo" xfId="47484" builtinId="8" hidden="1"/>
    <cellStyle name="Hipervínculo" xfId="19533" builtinId="8" hidden="1"/>
    <cellStyle name="Hipervínculo" xfId="35806" builtinId="8" hidden="1"/>
    <cellStyle name="Hipervínculo" xfId="48871" builtinId="8" hidden="1"/>
    <cellStyle name="Hipervínculo" xfId="51073" builtinId="8" hidden="1"/>
    <cellStyle name="Hipervínculo" xfId="33359" builtinId="8" hidden="1"/>
    <cellStyle name="Hipervínculo" xfId="5807" builtinId="8" hidden="1"/>
    <cellStyle name="Hipervínculo" xfId="35892" builtinId="8" hidden="1"/>
    <cellStyle name="Hipervínculo" xfId="38530" builtinId="8" hidden="1"/>
    <cellStyle name="Hipervínculo" xfId="32584" builtinId="8" hidden="1"/>
    <cellStyle name="Hipervínculo" xfId="17169" builtinId="8" hidden="1"/>
    <cellStyle name="Hipervínculo" xfId="33141" builtinId="8" hidden="1"/>
    <cellStyle name="Hipervínculo" xfId="28972" builtinId="8" hidden="1"/>
    <cellStyle name="Hipervínculo" xfId="14919" builtinId="8" hidden="1"/>
    <cellStyle name="Hipervínculo" xfId="23072" builtinId="8" hidden="1"/>
    <cellStyle name="Hipervínculo" xfId="1832" builtinId="8" hidden="1"/>
    <cellStyle name="Hipervínculo" xfId="26856" builtinId="8" hidden="1"/>
    <cellStyle name="Hipervínculo" xfId="37996" builtinId="8" hidden="1"/>
    <cellStyle name="Hipervínculo" xfId="2061" builtinId="8" hidden="1"/>
    <cellStyle name="Hipervínculo" xfId="1080" builtinId="8" hidden="1"/>
    <cellStyle name="Hipervínculo" xfId="25766" builtinId="8" hidden="1"/>
    <cellStyle name="Hipervínculo" xfId="53040" builtinId="8" hidden="1"/>
    <cellStyle name="Hipervínculo" xfId="45786" builtinId="8" hidden="1"/>
    <cellStyle name="Hipervínculo" xfId="5515" builtinId="8" hidden="1"/>
    <cellStyle name="Hipervínculo" xfId="50450" builtinId="8" hidden="1"/>
    <cellStyle name="Hipervínculo" xfId="41664" builtinId="8" hidden="1"/>
    <cellStyle name="Hipervínculo" xfId="35062" builtinId="8" hidden="1"/>
    <cellStyle name="Hipervínculo" xfId="19649" builtinId="8" hidden="1"/>
    <cellStyle name="Hipervínculo" xfId="35910" builtinId="8" hidden="1"/>
    <cellStyle name="Hipervínculo" xfId="35756" builtinId="8" hidden="1"/>
    <cellStyle name="Hipervínculo" xfId="46440" builtinId="8" hidden="1"/>
    <cellStyle name="Hipervínculo" xfId="31025" builtinId="8" hidden="1"/>
    <cellStyle name="Hipervínculo" xfId="8964" builtinId="8" hidden="1"/>
    <cellStyle name="Hipervínculo" xfId="24378" builtinId="8" hidden="1"/>
    <cellStyle name="Hipervínculo" xfId="59156" builtinId="8" hidden="1"/>
    <cellStyle name="Hipervínculo" xfId="59218" builtinId="8" hidden="1"/>
    <cellStyle name="Hipervínculo" xfId="3273" builtinId="8" hidden="1"/>
    <cellStyle name="Hipervínculo" xfId="13002" builtinId="8" hidden="1"/>
    <cellStyle name="Hipervínculo" xfId="23994" builtinId="8" hidden="1"/>
    <cellStyle name="Hipervínculo" xfId="48304" builtinId="8" hidden="1"/>
    <cellStyle name="Hipervínculo" xfId="15824" builtinId="8" hidden="1"/>
    <cellStyle name="Hipervínculo" xfId="41911" builtinId="8" hidden="1"/>
    <cellStyle name="Hipervínculo" xfId="39183" builtinId="8" hidden="1"/>
    <cellStyle name="Hipervínculo" xfId="57329" builtinId="8" hidden="1"/>
    <cellStyle name="Hipervínculo" xfId="22126" builtinId="8" hidden="1"/>
    <cellStyle name="Hipervínculo" xfId="56360" builtinId="8" hidden="1"/>
    <cellStyle name="Hipervínculo" xfId="282" builtinId="8" hidden="1"/>
    <cellStyle name="Hipervínculo" xfId="23612" builtinId="8" hidden="1"/>
    <cellStyle name="Hipervínculo" xfId="6634" builtinId="8" hidden="1"/>
    <cellStyle name="Hipervínculo" xfId="46650" builtinId="8" hidden="1"/>
    <cellStyle name="Hipervínculo" xfId="41929" builtinId="8" hidden="1"/>
    <cellStyle name="Hipervínculo" xfId="13332" builtinId="8" hidden="1"/>
    <cellStyle name="Hipervínculo" xfId="41188" builtinId="8" hidden="1"/>
    <cellStyle name="Hipervínculo" xfId="23357" builtinId="8" hidden="1"/>
    <cellStyle name="Hipervínculo" xfId="52820" builtinId="8" hidden="1"/>
    <cellStyle name="Hipervínculo" xfId="54410" builtinId="8" hidden="1"/>
    <cellStyle name="Hipervínculo" xfId="8555" builtinId="8" hidden="1"/>
    <cellStyle name="Hipervínculo" xfId="55526" builtinId="8" hidden="1"/>
    <cellStyle name="Hipervínculo" xfId="32667" builtinId="8" hidden="1"/>
    <cellStyle name="Hipervínculo" xfId="52171" builtinId="8" hidden="1"/>
    <cellStyle name="Hipervínculo" xfId="37212" builtinId="8" hidden="1"/>
    <cellStyle name="Hipervínculo" xfId="52695" builtinId="8" hidden="1"/>
    <cellStyle name="Hipervínculo" xfId="17983" builtinId="8" hidden="1"/>
    <cellStyle name="Hipervínculo" xfId="53328" builtinId="8" hidden="1"/>
    <cellStyle name="Hipervínculo" xfId="53651" builtinId="8" hidden="1"/>
    <cellStyle name="Hipervínculo" xfId="9767" builtinId="8" hidden="1"/>
    <cellStyle name="Hipervínculo" xfId="7362" builtinId="8" hidden="1"/>
    <cellStyle name="Hipervínculo" xfId="28036" builtinId="8" hidden="1"/>
    <cellStyle name="Hipervínculo" xfId="52323" builtinId="8" hidden="1"/>
    <cellStyle name="Hipervínculo" xfId="8843" builtinId="8" hidden="1"/>
    <cellStyle name="Hipervínculo" xfId="36268" builtinId="8" hidden="1"/>
    <cellStyle name="Hipervínculo" xfId="34549" builtinId="8" hidden="1"/>
    <cellStyle name="Hipervínculo" xfId="52434" builtinId="8" hidden="1"/>
    <cellStyle name="Hipervínculo" xfId="25512" builtinId="8" hidden="1"/>
    <cellStyle name="Hipervínculo" xfId="38254" builtinId="8" hidden="1"/>
    <cellStyle name="Hipervínculo" xfId="25496" builtinId="8" hidden="1"/>
    <cellStyle name="Hipervínculo" xfId="55814" builtinId="8" hidden="1"/>
    <cellStyle name="Hipervínculo" xfId="11896" builtinId="8" hidden="1"/>
    <cellStyle name="Hipervínculo" xfId="29882" builtinId="8" hidden="1"/>
    <cellStyle name="Hipervínculo" xfId="1774" builtinId="8" hidden="1"/>
    <cellStyle name="Hipervínculo" xfId="56538" builtinId="8" hidden="1"/>
    <cellStyle name="Hipervínculo" xfId="46299" builtinId="8" hidden="1"/>
    <cellStyle name="Hipervínculo" xfId="30965" builtinId="8" hidden="1"/>
    <cellStyle name="Hipervínculo" xfId="9497" builtinId="8" hidden="1"/>
    <cellStyle name="Hipervínculo" xfId="40231" builtinId="8" hidden="1"/>
    <cellStyle name="Hipervínculo" xfId="42805" builtinId="8" hidden="1"/>
    <cellStyle name="Hipervínculo" xfId="11868" builtinId="8" hidden="1"/>
    <cellStyle name="Hipervínculo" xfId="35608" builtinId="8" hidden="1"/>
    <cellStyle name="Hipervínculo" xfId="8603" builtinId="8" hidden="1"/>
    <cellStyle name="Hipervínculo" xfId="7541" builtinId="8" hidden="1"/>
    <cellStyle name="Hipervínculo" xfId="50562" builtinId="8" hidden="1"/>
    <cellStyle name="Hipervínculo" xfId="20693" builtinId="8" hidden="1"/>
    <cellStyle name="Hipervínculo" xfId="7031" builtinId="8" hidden="1"/>
    <cellStyle name="Hipervínculo" xfId="36675" builtinId="8" hidden="1"/>
    <cellStyle name="Hipervínculo" xfId="9469" builtinId="8" hidden="1"/>
    <cellStyle name="Hipervínculo" xfId="13148" builtinId="8" hidden="1"/>
    <cellStyle name="Hipervínculo" xfId="53836" builtinId="8" hidden="1"/>
    <cellStyle name="Hipervínculo" xfId="59196" builtinId="8" hidden="1"/>
    <cellStyle name="Hipervínculo" xfId="22440" builtinId="8" hidden="1"/>
    <cellStyle name="Hipervínculo" xfId="1692" builtinId="8" hidden="1"/>
    <cellStyle name="Hipervínculo" xfId="27732" builtinId="8" hidden="1"/>
    <cellStyle name="Hipervínculo" xfId="33279" builtinId="8" hidden="1"/>
    <cellStyle name="Hipervínculo" xfId="10749" builtinId="8" hidden="1"/>
    <cellStyle name="Hipervínculo" xfId="55202" builtinId="8" hidden="1"/>
    <cellStyle name="Hipervínculo" xfId="47028" builtinId="8" hidden="1"/>
    <cellStyle name="Hipervínculo" xfId="53109" builtinId="8" hidden="1"/>
    <cellStyle name="Hipervínculo" xfId="5505" builtinId="8" hidden="1"/>
    <cellStyle name="Hipervínculo" xfId="1552" builtinId="8" hidden="1"/>
    <cellStyle name="Hipervínculo" xfId="33219" builtinId="8" hidden="1"/>
    <cellStyle name="Hipervínculo" xfId="10021" builtinId="8" hidden="1"/>
    <cellStyle name="Hipervínculo" xfId="58808" builtinId="8" hidden="1"/>
    <cellStyle name="Hipervínculo" xfId="17010" builtinId="8" hidden="1"/>
    <cellStyle name="Hipervínculo" xfId="31313" builtinId="8" hidden="1"/>
    <cellStyle name="Hipervínculo" xfId="44721" builtinId="8" hidden="1"/>
    <cellStyle name="Hipervínculo" xfId="59291" builtinId="8" hidden="1"/>
    <cellStyle name="Hipervínculo" xfId="33509" builtinId="8" hidden="1"/>
    <cellStyle name="Hipervínculo" xfId="57703" builtinId="8" hidden="1"/>
    <cellStyle name="Hipervínculo" xfId="48184" builtinId="8" hidden="1"/>
    <cellStyle name="Hipervínculo" xfId="23068" builtinId="8" hidden="1"/>
    <cellStyle name="Hipervínculo" xfId="20988" builtinId="8" hidden="1"/>
    <cellStyle name="Hipervínculo" xfId="49016" builtinId="8" hidden="1"/>
    <cellStyle name="Hipervínculo" xfId="9046" builtinId="8" hidden="1"/>
    <cellStyle name="Hipervínculo" xfId="1388" builtinId="8" hidden="1"/>
    <cellStyle name="Hipervínculo" xfId="40513" builtinId="8" hidden="1"/>
    <cellStyle name="Hipervínculo" xfId="2948" builtinId="8" hidden="1"/>
    <cellStyle name="Hipervínculo" xfId="57474" builtinId="8" hidden="1"/>
    <cellStyle name="Hipervínculo" xfId="57584" builtinId="8" hidden="1"/>
    <cellStyle name="Hipervínculo" xfId="22416" builtinId="8" hidden="1"/>
    <cellStyle name="Hipervínculo" xfId="23160" builtinId="8" hidden="1"/>
    <cellStyle name="Hipervínculo" xfId="5163" builtinId="8" hidden="1"/>
    <cellStyle name="Hipervínculo" xfId="38954" builtinId="8" hidden="1"/>
    <cellStyle name="Hipervínculo" xfId="30318" builtinId="8" hidden="1"/>
    <cellStyle name="Hipervínculo" xfId="31745" builtinId="8" hidden="1"/>
    <cellStyle name="Hipervínculo" xfId="18029" builtinId="8" hidden="1"/>
    <cellStyle name="Hipervínculo" xfId="54064" builtinId="8" hidden="1"/>
    <cellStyle name="Hipervínculo" xfId="12020" builtinId="8" hidden="1"/>
    <cellStyle name="Hipervínculo" xfId="13852" builtinId="8" hidden="1"/>
    <cellStyle name="Hipervínculo" xfId="8359" builtinId="8" hidden="1"/>
    <cellStyle name="Hipervínculo" xfId="55151" builtinId="8" hidden="1"/>
    <cellStyle name="Hipervínculo" xfId="36040" builtinId="8" hidden="1"/>
    <cellStyle name="Hipervínculo" xfId="38548" builtinId="8" hidden="1"/>
    <cellStyle name="Hipervínculo" xfId="56756" builtinId="8" hidden="1"/>
    <cellStyle name="Hipervínculo" xfId="52970" builtinId="8" hidden="1"/>
    <cellStyle name="Hipervínculo" xfId="18152" builtinId="8" hidden="1"/>
    <cellStyle name="Hipervínculo" xfId="56468" builtinId="8" hidden="1"/>
    <cellStyle name="Hipervínculo" xfId="14708" builtinId="8" hidden="1"/>
    <cellStyle name="Hipervínculo" xfId="53814" builtinId="8" hidden="1"/>
    <cellStyle name="Hipervínculo" xfId="24854" builtinId="8" hidden="1"/>
    <cellStyle name="Hipervínculo" xfId="24592" builtinId="8" hidden="1"/>
    <cellStyle name="Hipervínculo" xfId="24692" builtinId="8" hidden="1"/>
    <cellStyle name="Hipervínculo" xfId="31631" builtinId="8" hidden="1"/>
    <cellStyle name="Hipervínculo" xfId="11577" builtinId="8" hidden="1"/>
    <cellStyle name="Hipervínculo" xfId="59040" builtinId="8" hidden="1"/>
    <cellStyle name="Hipervínculo" xfId="53754" builtinId="8" hidden="1"/>
    <cellStyle name="Hipervínculo" xfId="41706" builtinId="8" hidden="1"/>
    <cellStyle name="Hipervínculo" xfId="32873" builtinId="8" hidden="1"/>
    <cellStyle name="Hipervínculo" xfId="11987" builtinId="8" hidden="1"/>
    <cellStyle name="Hipervínculo" xfId="30611" builtinId="8" hidden="1"/>
    <cellStyle name="Hipervínculo" xfId="44657" builtinId="8" hidden="1"/>
    <cellStyle name="Hipervínculo" xfId="626" builtinId="8" hidden="1"/>
    <cellStyle name="Hipervínculo" xfId="43135" builtinId="8" hidden="1"/>
    <cellStyle name="Hipervínculo" xfId="34298" builtinId="8" hidden="1"/>
    <cellStyle name="Hipervínculo" xfId="11155" builtinId="8" hidden="1"/>
    <cellStyle name="Hipervínculo" xfId="51483" builtinId="8" hidden="1"/>
    <cellStyle name="Hipervínculo" xfId="45451" builtinId="8" hidden="1"/>
    <cellStyle name="Hipervínculo" xfId="9038" builtinId="8" hidden="1"/>
    <cellStyle name="Hipervínculo" xfId="42395" builtinId="8" hidden="1"/>
    <cellStyle name="Hipervínculo" xfId="32925" builtinId="8" hidden="1"/>
    <cellStyle name="Hipervínculo" xfId="9728" builtinId="8" hidden="1"/>
    <cellStyle name="Hipervínculo" xfId="52749" builtinId="8" hidden="1"/>
    <cellStyle name="Hipervínculo" xfId="30939" builtinId="8" hidden="1"/>
    <cellStyle name="Hipervínculo" xfId="10679" builtinId="8" hidden="1"/>
    <cellStyle name="Hipervínculo" xfId="22294" builtinId="8" hidden="1"/>
    <cellStyle name="Hipervínculo" xfId="38618" builtinId="8" hidden="1"/>
    <cellStyle name="Hipervínculo" xfId="12964" builtinId="8" hidden="1"/>
    <cellStyle name="Hipervínculo" xfId="56224" builtinId="8" hidden="1"/>
    <cellStyle name="Hipervínculo" xfId="19937" builtinId="8" hidden="1"/>
    <cellStyle name="Hipervínculo" xfId="32443" builtinId="8" hidden="1"/>
    <cellStyle name="Hipervínculo" xfId="30312" builtinId="8" hidden="1"/>
    <cellStyle name="Hipervínculo" xfId="12088" builtinId="8" hidden="1"/>
    <cellStyle name="Hipervínculo" xfId="48093" builtinId="8" hidden="1"/>
    <cellStyle name="Hipervínculo" xfId="3386" builtinId="8" hidden="1"/>
    <cellStyle name="Hipervínculo" xfId="24602" builtinId="8" hidden="1"/>
    <cellStyle name="Hipervínculo" xfId="43998" builtinId="8" hidden="1"/>
    <cellStyle name="Hipervínculo" xfId="19425" builtinId="8" hidden="1"/>
    <cellStyle name="Hipervínculo" xfId="20331" builtinId="8" hidden="1"/>
    <cellStyle name="Hipervínculo" xfId="14734" builtinId="8" hidden="1"/>
    <cellStyle name="Hipervínculo" xfId="27935" builtinId="8" hidden="1"/>
    <cellStyle name="Hipervínculo" xfId="46070" builtinId="8" hidden="1"/>
    <cellStyle name="Hipervínculo" xfId="18084" builtinId="8" hidden="1"/>
    <cellStyle name="Hipervínculo" xfId="32361" builtinId="8" hidden="1"/>
    <cellStyle name="Hipervínculo" xfId="5568" builtinId="8" hidden="1"/>
    <cellStyle name="Hipervínculo" xfId="50935" builtinId="8" hidden="1"/>
    <cellStyle name="Hipervínculo" xfId="51233" builtinId="8" hidden="1"/>
    <cellStyle name="Hipervínculo" xfId="23109" builtinId="8" hidden="1"/>
    <cellStyle name="Hipervínculo" xfId="24824" builtinId="8" hidden="1"/>
    <cellStyle name="Hipervínculo" xfId="52317" builtinId="8" hidden="1"/>
    <cellStyle name="Hipervínculo" xfId="18503" builtinId="8" hidden="1"/>
    <cellStyle name="Hipervínculo" xfId="17563" builtinId="8" hidden="1"/>
    <cellStyle name="Hipervínculo" xfId="34535" builtinId="8" hidden="1"/>
    <cellStyle name="Hipervínculo" xfId="11640" builtinId="8" hidden="1"/>
    <cellStyle name="Hipervínculo" xfId="9515" builtinId="8" hidden="1"/>
    <cellStyle name="Hipervínculo" xfId="4957" builtinId="8" hidden="1"/>
    <cellStyle name="Hipervínculo" xfId="57842" builtinId="8" hidden="1"/>
    <cellStyle name="Hipervínculo" xfId="16084" builtinId="8" hidden="1"/>
    <cellStyle name="Hipervínculo" xfId="9664" builtinId="8" hidden="1"/>
    <cellStyle name="Hipervínculo" xfId="50086" builtinId="8" hidden="1"/>
    <cellStyle name="Hipervínculo" xfId="3928" builtinId="8" hidden="1"/>
    <cellStyle name="Hipervínculo" xfId="36843" builtinId="8" hidden="1"/>
    <cellStyle name="Hipervínculo" xfId="18532" builtinId="8" hidden="1"/>
    <cellStyle name="Hipervínculo" xfId="13280" builtinId="8" hidden="1"/>
    <cellStyle name="Hipervínculo" xfId="43418" builtinId="8" hidden="1"/>
    <cellStyle name="Hipervínculo" xfId="28946" builtinId="8" hidden="1"/>
    <cellStyle name="Hipervínculo" xfId="21016" builtinId="8" hidden="1"/>
    <cellStyle name="Hipervínculo" xfId="15415" builtinId="8" hidden="1"/>
    <cellStyle name="Hipervínculo" xfId="32032" builtinId="8" hidden="1"/>
    <cellStyle name="Hipervínculo" xfId="49135" builtinId="8" hidden="1"/>
    <cellStyle name="Hipervínculo" xfId="32522" builtinId="8" hidden="1"/>
    <cellStyle name="Hipervínculo" xfId="47734" builtinId="8" hidden="1"/>
    <cellStyle name="Hipervínculo" xfId="35303" builtinId="8" hidden="1"/>
    <cellStyle name="Hipervínculo" xfId="58952" builtinId="8" hidden="1"/>
    <cellStyle name="Hipervínculo" xfId="44026" builtinId="8" hidden="1"/>
    <cellStyle name="Hipervínculo" xfId="4150" builtinId="8" hidden="1"/>
    <cellStyle name="Hipervínculo" xfId="38677" builtinId="8" hidden="1"/>
    <cellStyle name="Hipervínculo" xfId="46846" builtinId="8" hidden="1"/>
    <cellStyle name="Hipervínculo" xfId="29878" builtinId="8" hidden="1"/>
    <cellStyle name="Hipervínculo" xfId="61" builtinId="8" hidden="1"/>
    <cellStyle name="Hipervínculo" xfId="15283" builtinId="8" hidden="1"/>
    <cellStyle name="Hipervínculo" xfId="40940" builtinId="8" hidden="1"/>
    <cellStyle name="Hipervínculo" xfId="39347" builtinId="8" hidden="1"/>
    <cellStyle name="Hipervínculo" xfId="25838" builtinId="8" hidden="1"/>
    <cellStyle name="Hipervínculo" xfId="13322" builtinId="8" hidden="1"/>
    <cellStyle name="Hipervínculo" xfId="29561" builtinId="8" hidden="1"/>
    <cellStyle name="Hipervínculo" xfId="52691" builtinId="8" hidden="1"/>
    <cellStyle name="Hipervínculo" xfId="34616" builtinId="8" hidden="1"/>
    <cellStyle name="Hipervínculo" xfId="878" builtinId="8" hidden="1"/>
    <cellStyle name="Hipervínculo" xfId="55403" builtinId="8" hidden="1"/>
    <cellStyle name="Hipervínculo" xfId="55742" builtinId="8" hidden="1"/>
    <cellStyle name="Hipervínculo" xfId="46122" builtinId="8" hidden="1"/>
    <cellStyle name="Hipervínculo" xfId="12618" builtinId="8" hidden="1"/>
    <cellStyle name="Hipervínculo" xfId="1048" builtinId="8" hidden="1"/>
    <cellStyle name="Hipervínculo" xfId="38757" builtinId="8" hidden="1"/>
    <cellStyle name="Hipervínculo" xfId="57380" builtinId="8" hidden="1"/>
    <cellStyle name="Hipervínculo" xfId="16943" builtinId="8" hidden="1"/>
    <cellStyle name="Hipervínculo" xfId="46906" builtinId="8" hidden="1"/>
    <cellStyle name="Hipervínculo" xfId="10271" builtinId="8" hidden="1"/>
    <cellStyle name="Hipervínculo" xfId="35319" builtinId="8" hidden="1"/>
    <cellStyle name="Hipervínculo" xfId="6746" builtinId="8" hidden="1"/>
    <cellStyle name="Hipervínculo" xfId="47829" builtinId="8" hidden="1"/>
    <cellStyle name="Hipervínculo" xfId="8767" builtinId="8" hidden="1"/>
    <cellStyle name="Hipervínculo" xfId="7935" builtinId="8" hidden="1"/>
    <cellStyle name="Hipervínculo" xfId="30593" builtinId="8" hidden="1"/>
    <cellStyle name="Hipervínculo" xfId="14909" builtinId="8" hidden="1"/>
    <cellStyle name="Hipervínculo" xfId="3466" builtinId="8" hidden="1"/>
    <cellStyle name="Hipervínculo" xfId="38737" builtinId="8" hidden="1"/>
    <cellStyle name="Hipervínculo" xfId="21804" builtinId="8" hidden="1"/>
    <cellStyle name="Hipervínculo" xfId="563" builtinId="8" hidden="1"/>
    <cellStyle name="Hipervínculo" xfId="17641" builtinId="8" hidden="1"/>
    <cellStyle name="Hipervínculo" xfId="4722" builtinId="8" hidden="1"/>
    <cellStyle name="Hipervínculo" xfId="59409" builtinId="8" hidden="1"/>
    <cellStyle name="Hipervínculo" xfId="58410" builtinId="8" hidden="1"/>
    <cellStyle name="Hipervínculo" xfId="11525" builtinId="8" hidden="1"/>
    <cellStyle name="Hipervínculo" xfId="30511" builtinId="8" hidden="1"/>
    <cellStyle name="Hipervínculo" xfId="5855" builtinId="8" hidden="1"/>
    <cellStyle name="Hipervínculo" xfId="30799" builtinId="8" hidden="1"/>
    <cellStyle name="Hipervínculo" xfId="36164" builtinId="8" hidden="1"/>
    <cellStyle name="Hipervínculo" xfId="19137" builtinId="8" hidden="1"/>
    <cellStyle name="Hipervínculo" xfId="59267" builtinId="8" hidden="1"/>
    <cellStyle name="Hipervínculo" xfId="42176" builtinId="8" hidden="1"/>
    <cellStyle name="Hipervínculo" xfId="23829" builtinId="8" hidden="1"/>
    <cellStyle name="Hipervínculo" xfId="13228" builtinId="8" hidden="1"/>
    <cellStyle name="Hipervínculo" xfId="48503" builtinId="8" hidden="1"/>
    <cellStyle name="Hipervínculo" xfId="53550" builtinId="8" hidden="1"/>
    <cellStyle name="Hipervínculo" xfId="15992" builtinId="8" hidden="1"/>
    <cellStyle name="Hipervínculo" xfId="4104" builtinId="8" hidden="1"/>
    <cellStyle name="Hipervínculo" xfId="49523" builtinId="8" hidden="1"/>
    <cellStyle name="Hipervínculo" xfId="57217" builtinId="8" hidden="1"/>
    <cellStyle name="Hipervínculo" xfId="27367" builtinId="8" hidden="1"/>
    <cellStyle name="Hipervínculo" xfId="1642" builtinId="8" hidden="1"/>
    <cellStyle name="Hipervínculo" xfId="28029" builtinId="8" hidden="1"/>
    <cellStyle name="Hipervínculo" xfId="16433" builtinId="8" hidden="1"/>
    <cellStyle name="Hipervínculo" xfId="6011" builtinId="8" hidden="1"/>
    <cellStyle name="Hipervínculo" xfId="29238" builtinId="8" hidden="1"/>
    <cellStyle name="Hipervínculo" xfId="34130" builtinId="8" hidden="1"/>
    <cellStyle name="Hipervínculo" xfId="56254" builtinId="8" hidden="1"/>
    <cellStyle name="Hipervínculo" xfId="36551" builtinId="8" hidden="1"/>
    <cellStyle name="Hipervínculo" xfId="35130" builtinId="8" hidden="1"/>
    <cellStyle name="Hipervínculo" xfId="36212" builtinId="8" hidden="1"/>
    <cellStyle name="Hipervínculo" xfId="12808" builtinId="8" hidden="1"/>
    <cellStyle name="Hipervínculo" xfId="5116" builtinId="8" hidden="1"/>
    <cellStyle name="Hipervínculo" xfId="40929" builtinId="8" hidden="1"/>
    <cellStyle name="Hipervínculo" xfId="34976" builtinId="8" hidden="1"/>
    <cellStyle name="Hipervínculo" xfId="32423" builtinId="8" hidden="1"/>
    <cellStyle name="Hipervínculo" xfId="39577" builtinId="8" hidden="1"/>
    <cellStyle name="Hipervínculo" xfId="4407" builtinId="8" hidden="1"/>
    <cellStyle name="Hipervínculo" xfId="19611" builtinId="8" hidden="1"/>
    <cellStyle name="Hipervínculo" xfId="21093" builtinId="8" hidden="1"/>
    <cellStyle name="Hipervínculo" xfId="47730" builtinId="8" hidden="1"/>
    <cellStyle name="Hipervínculo" xfId="49649" builtinId="8" hidden="1"/>
    <cellStyle name="Hipervínculo" xfId="25618" builtinId="8" hidden="1"/>
    <cellStyle name="Hipervínculo" xfId="37734" builtinId="8" hidden="1"/>
    <cellStyle name="Hipervínculo" xfId="2301" builtinId="8" hidden="1"/>
    <cellStyle name="Hipervínculo" xfId="12898" builtinId="8" hidden="1"/>
    <cellStyle name="Hipervínculo" xfId="50456" builtinId="8" hidden="1"/>
    <cellStyle name="Hipervínculo" xfId="52717" builtinId="8" hidden="1"/>
    <cellStyle name="Hipervínculo" xfId="42851" builtinId="8" hidden="1"/>
    <cellStyle name="Hipervínculo" xfId="47" builtinId="8" hidden="1"/>
    <cellStyle name="Hipervínculo" xfId="9347" builtinId="8" hidden="1"/>
    <cellStyle name="Hipervínculo" xfId="35410" builtinId="8" hidden="1"/>
    <cellStyle name="Hipervínculo" xfId="53246" builtinId="8" hidden="1"/>
    <cellStyle name="Hipervínculo" xfId="27293" builtinId="8" hidden="1"/>
    <cellStyle name="Hipervínculo" xfId="58606" builtinId="8" hidden="1"/>
    <cellStyle name="Hipervínculo" xfId="36050" builtinId="8" hidden="1"/>
    <cellStyle name="Hipervínculo" xfId="1019" builtinId="8" hidden="1"/>
    <cellStyle name="Hipervínculo" xfId="7929" builtinId="8" hidden="1"/>
    <cellStyle name="Hipervínculo" xfId="13765" builtinId="8" hidden="1"/>
    <cellStyle name="Hipervínculo" xfId="40011" builtinId="8" hidden="1"/>
    <cellStyle name="Hipervínculo" xfId="36715" builtinId="8" hidden="1"/>
    <cellStyle name="Hipervínculo" xfId="51985" builtinId="8" hidden="1"/>
    <cellStyle name="Hipervínculo" xfId="5909" builtinId="8" hidden="1"/>
    <cellStyle name="Hipervínculo" xfId="6996" builtinId="8" hidden="1"/>
    <cellStyle name="Hipervínculo" xfId="55840" builtinId="8" hidden="1"/>
    <cellStyle name="Hipervínculo" xfId="2283" builtinId="8" hidden="1"/>
    <cellStyle name="Hipervínculo" xfId="13180" builtinId="8" hidden="1"/>
    <cellStyle name="Hipervínculo" xfId="50902" builtinId="8" hidden="1"/>
    <cellStyle name="Hipervínculo" xfId="45057" builtinId="8" hidden="1"/>
    <cellStyle name="Hipervínculo" xfId="22448" builtinId="8" hidden="1"/>
    <cellStyle name="Hipervínculo" xfId="6854" builtinId="8" hidden="1"/>
    <cellStyle name="Hipervínculo" xfId="5901" builtinId="8" hidden="1"/>
    <cellStyle name="Hipervínculo" xfId="27628" builtinId="8" hidden="1"/>
    <cellStyle name="Hipervínculo" xfId="24584" builtinId="8" hidden="1"/>
    <cellStyle name="Hipervínculo" xfId="50549" builtinId="8" hidden="1"/>
    <cellStyle name="Hipervínculo" xfId="38124" builtinId="8" hidden="1"/>
    <cellStyle name="Hipervínculo" xfId="15649" builtinId="8" hidden="1"/>
    <cellStyle name="Hipervínculo" xfId="754" builtinId="8" hidden="1"/>
    <cellStyle name="Hipervínculo" xfId="12826" builtinId="8" hidden="1"/>
    <cellStyle name="Hipervínculo" xfId="34557" builtinId="8" hidden="1"/>
    <cellStyle name="Hipervínculo" xfId="28048" builtinId="8" hidden="1"/>
    <cellStyle name="Hipervínculo" xfId="35760" builtinId="8" hidden="1"/>
    <cellStyle name="Hipervínculo" xfId="37242" builtinId="8" hidden="1"/>
    <cellStyle name="Hipervínculo" xfId="8849" builtinId="8" hidden="1"/>
    <cellStyle name="Hipervínculo" xfId="1908" builtinId="8" hidden="1"/>
    <cellStyle name="Hipervínculo" xfId="19757" builtinId="8" hidden="1"/>
    <cellStyle name="Hipervínculo" xfId="35325" builtinId="8" hidden="1"/>
    <cellStyle name="Hipervínculo" xfId="54663" builtinId="8" hidden="1"/>
    <cellStyle name="Hipervínculo" xfId="26185" builtinId="8" hidden="1"/>
    <cellStyle name="Hipervínculo" xfId="24268" builtinId="8" hidden="1"/>
    <cellStyle name="Hipervínculo" xfId="30778" builtinId="8" hidden="1"/>
    <cellStyle name="Hipervínculo" xfId="9126" builtinId="8" hidden="1"/>
    <cellStyle name="Hipervínculo" xfId="26421" builtinId="8" hidden="1"/>
    <cellStyle name="Hipervínculo" xfId="48415" builtinId="8" hidden="1"/>
    <cellStyle name="Hipervínculo" xfId="44137" builtinId="8" hidden="1"/>
    <cellStyle name="Hipervínculo" xfId="39075" builtinId="8" hidden="1"/>
    <cellStyle name="Hipervínculo" xfId="25778" builtinId="8" hidden="1"/>
    <cellStyle name="Hipervínculo" xfId="6818" builtinId="8" hidden="1"/>
    <cellStyle name="Hipervínculo" xfId="1984" builtinId="8" hidden="1"/>
    <cellStyle name="Hipervínculo" xfId="24380" builtinId="8" hidden="1"/>
    <cellStyle name="Hipervínculo" xfId="17275" builtinId="8" hidden="1"/>
    <cellStyle name="Hipervínculo" xfId="34594" builtinId="8" hidden="1"/>
    <cellStyle name="Hipervínculo" xfId="8799" builtinId="8" hidden="1"/>
    <cellStyle name="Hipervínculo" xfId="22667" builtinId="8" hidden="1"/>
    <cellStyle name="Hipervínculo" xfId="22166" builtinId="8" hidden="1"/>
    <cellStyle name="Hipervínculo" xfId="43504" builtinId="8" hidden="1"/>
    <cellStyle name="Hipervínculo" xfId="51759" builtinId="8" hidden="1"/>
    <cellStyle name="Hipervínculo" xfId="10096" builtinId="8" hidden="1"/>
    <cellStyle name="Hipervínculo" xfId="57009" builtinId="8" hidden="1"/>
    <cellStyle name="Hipervínculo" xfId="19693" builtinId="8" hidden="1"/>
    <cellStyle name="Hipervínculo" xfId="47214" builtinId="8" hidden="1"/>
    <cellStyle name="Hipervínculo" xfId="56584" builtinId="8" hidden="1"/>
    <cellStyle name="Hipervínculo" xfId="4016" builtinId="8" hidden="1"/>
    <cellStyle name="Hipervínculo" xfId="40613" builtinId="8" hidden="1"/>
    <cellStyle name="Hipervínculo" xfId="42797" builtinId="8" hidden="1"/>
    <cellStyle name="Hipervínculo" xfId="28449" builtinId="8" hidden="1"/>
    <cellStyle name="Hipervínculo" xfId="20364" builtinId="8" hidden="1"/>
    <cellStyle name="Hipervínculo" xfId="20482" builtinId="8" hidden="1"/>
    <cellStyle name="Hipervínculo" xfId="21926" builtinId="8" hidden="1"/>
    <cellStyle name="Hipervínculo" xfId="22524" builtinId="8" hidden="1"/>
    <cellStyle name="Hipervínculo" xfId="9" builtinId="8" hidden="1"/>
    <cellStyle name="Hipervínculo" xfId="41937" builtinId="8" hidden="1"/>
    <cellStyle name="Hipervínculo" xfId="24630" builtinId="8" hidden="1"/>
    <cellStyle name="Hipervínculo" xfId="13814" builtinId="8" hidden="1"/>
    <cellStyle name="Hipervínculo" xfId="10093" builtinId="8" hidden="1"/>
    <cellStyle name="Hipervínculo" xfId="43428" builtinId="8" hidden="1"/>
    <cellStyle name="Hipervínculo" xfId="39910" builtinId="8" hidden="1"/>
    <cellStyle name="Hipervínculo" xfId="58151" builtinId="8" hidden="1"/>
    <cellStyle name="Hipervínculo" xfId="35138" builtinId="8" hidden="1"/>
    <cellStyle name="Hipervínculo" xfId="39329" builtinId="8" hidden="1"/>
    <cellStyle name="Hipervínculo" xfId="7016" builtinId="8" hidden="1"/>
    <cellStyle name="Hipervínculo" xfId="16895" builtinId="8" hidden="1"/>
    <cellStyle name="Hipervínculo" xfId="24668" builtinId="8" hidden="1"/>
    <cellStyle name="Hipervínculo" xfId="18579" builtinId="8" hidden="1"/>
    <cellStyle name="Hipervínculo" xfId="7335" builtinId="8" hidden="1"/>
    <cellStyle name="Hipervínculo" xfId="28336" builtinId="8" hidden="1"/>
    <cellStyle name="Hipervínculo" xfId="18679" builtinId="8" hidden="1"/>
    <cellStyle name="Hipervínculo" xfId="75" builtinId="8" hidden="1"/>
    <cellStyle name="Hipervínculo" xfId="23692" builtinId="8" hidden="1"/>
    <cellStyle name="Hipervínculo" xfId="47722" builtinId="8" hidden="1"/>
    <cellStyle name="Hipervínculo" xfId="51815" builtinId="8" hidden="1"/>
    <cellStyle name="Hipervínculo" xfId="56934" builtinId="8" hidden="1"/>
    <cellStyle name="Hipervínculo" xfId="33969" builtinId="8" hidden="1"/>
    <cellStyle name="Hipervínculo" xfId="34563" builtinId="8" hidden="1"/>
    <cellStyle name="Hipervínculo" xfId="9787" builtinId="8" hidden="1"/>
    <cellStyle name="Hipervínculo" xfId="30493" builtinId="8" hidden="1"/>
    <cellStyle name="Hipervínculo" xfId="54522" builtinId="8" hidden="1"/>
    <cellStyle name="Hipervínculo" xfId="57876" builtinId="8" hidden="1"/>
    <cellStyle name="Hipervínculo" xfId="38761" builtinId="8" hidden="1"/>
    <cellStyle name="Hipervínculo" xfId="33555" builtinId="8" hidden="1"/>
    <cellStyle name="Hipervínculo" xfId="26149" builtinId="8" hidden="1"/>
    <cellStyle name="Hipervínculo" xfId="36431" builtinId="8" hidden="1"/>
    <cellStyle name="Hipervínculo" xfId="37292" builtinId="8" hidden="1"/>
    <cellStyle name="Hipervínculo" xfId="32190" builtinId="8" hidden="1"/>
    <cellStyle name="Hipervínculo" xfId="53842" builtinId="8" hidden="1"/>
    <cellStyle name="Hipervínculo" xfId="15579" builtinId="8" hidden="1"/>
    <cellStyle name="Hipervínculo" xfId="7937" builtinId="8" hidden="1"/>
    <cellStyle name="Hipervínculo" xfId="43412" builtinId="8" hidden="1"/>
    <cellStyle name="Hipervínculo" xfId="18844" builtinId="8" hidden="1"/>
    <cellStyle name="Hipervínculo" xfId="39765" builtinId="8" hidden="1"/>
    <cellStyle name="Hipervínculo" xfId="51977" builtinId="8" hidden="1"/>
    <cellStyle name="Hipervínculo" xfId="46916" builtinId="8" hidden="1"/>
    <cellStyle name="Hipervínculo" xfId="25161" builtinId="8" hidden="1"/>
    <cellStyle name="Hipervínculo" xfId="537" builtinId="8" hidden="1"/>
    <cellStyle name="Hipervínculo" xfId="22530" builtinId="8" hidden="1"/>
    <cellStyle name="Hipervínculo" xfId="25768" builtinId="8" hidden="1"/>
    <cellStyle name="Hipervínculo" xfId="50894" builtinId="8" hidden="1"/>
    <cellStyle name="Hipervínculo" xfId="45049" builtinId="8" hidden="1"/>
    <cellStyle name="Hipervínculo" xfId="59" builtinId="8" hidden="1"/>
    <cellStyle name="Hipervínculo" xfId="18254" builtinId="8" hidden="1"/>
    <cellStyle name="Hipervínculo" xfId="24957" builtinId="8" hidden="1"/>
    <cellStyle name="Hipervínculo" xfId="39305" builtinId="8" hidden="1"/>
    <cellStyle name="Hipervínculo" xfId="13645" builtinId="8" hidden="1"/>
    <cellStyle name="Hipervínculo" xfId="56578" builtinId="8" hidden="1"/>
    <cellStyle name="Hipervínculo" xfId="41787" builtinId="8" hidden="1"/>
    <cellStyle name="Hipervínculo" xfId="33060" builtinId="8" hidden="1"/>
    <cellStyle name="Hipervínculo" xfId="11326" builtinId="8" hidden="1"/>
    <cellStyle name="Hipervínculo" xfId="12834" builtinId="8" hidden="1"/>
    <cellStyle name="Hipervínculo" xfId="23636" builtinId="8" hidden="1"/>
    <cellStyle name="Hipervínculo" xfId="39629" builtinId="8" hidden="1"/>
    <cellStyle name="Hipervínculo" xfId="52922" builtinId="8" hidden="1"/>
    <cellStyle name="Hipervínculo" xfId="31193" builtinId="8" hidden="1"/>
    <cellStyle name="Hipervínculo" xfId="26129" builtinId="8" hidden="1"/>
    <cellStyle name="Hipervínculo" xfId="15932" builtinId="8" hidden="1"/>
    <cellStyle name="Hipervínculo" xfId="19765" builtinId="8" hidden="1"/>
    <cellStyle name="Hipervínculo" xfId="29949" builtinId="8" hidden="1"/>
    <cellStyle name="Hipervínculo" xfId="46556" builtinId="8" hidden="1"/>
    <cellStyle name="Hipervínculo" xfId="13466" builtinId="8" hidden="1"/>
    <cellStyle name="Hipervínculo" xfId="24260" builtinId="8" hidden="1"/>
    <cellStyle name="Hipervínculo" xfId="19203" builtinId="8" hidden="1"/>
    <cellStyle name="Hipervínculo" xfId="3214" builtinId="8" hidden="1"/>
    <cellStyle name="Hipervínculo" xfId="26688" builtinId="8" hidden="1"/>
    <cellStyle name="Hipervínculo" xfId="31751" builtinId="8" hidden="1"/>
    <cellStyle name="Hipervínculo" xfId="53484" builtinId="8" hidden="1"/>
    <cellStyle name="Hipervínculo" xfId="39067" builtinId="8" hidden="1"/>
    <cellStyle name="Hipervínculo" xfId="17337" builtinId="8" hidden="1"/>
    <cellStyle name="Hipervínculo" xfId="12276" builtinId="8" hidden="1"/>
    <cellStyle name="Hipervínculo" xfId="11005" builtinId="8" hidden="1"/>
    <cellStyle name="Hipervínculo" xfId="56794" builtinId="8" hidden="1"/>
    <cellStyle name="Hipervínculo" xfId="56184" builtinId="8" hidden="1"/>
    <cellStyle name="Hipervínculo" xfId="57695" builtinId="8" hidden="1"/>
    <cellStyle name="Hipervínculo" xfId="32154" builtinId="8" hidden="1"/>
    <cellStyle name="Hipervínculo" xfId="5465" builtinId="8" hidden="1"/>
    <cellStyle name="Hipervínculo" xfId="55881" builtinId="8" hidden="1"/>
    <cellStyle name="Hipervínculo" xfId="17807" builtinId="8" hidden="1"/>
    <cellStyle name="Hipervínculo" xfId="40549" builtinId="8" hidden="1"/>
    <cellStyle name="Hipervínculo" xfId="45608" builtinId="8" hidden="1"/>
    <cellStyle name="Hipervínculo" xfId="51455" builtinId="8" hidden="1"/>
    <cellStyle name="Hipervínculo" xfId="25209" builtinId="8" hidden="1"/>
    <cellStyle name="Hipervínculo" xfId="8215" builtinId="8" hidden="1"/>
    <cellStyle name="Hipervínculo" xfId="255" builtinId="8" hidden="1"/>
    <cellStyle name="Hipervínculo" xfId="38785" builtinId="8" hidden="1"/>
    <cellStyle name="Hipervínculo" xfId="47474" builtinId="8" hidden="1"/>
    <cellStyle name="Hipervínculo" xfId="5651" builtinId="8" hidden="1"/>
    <cellStyle name="Hipervínculo" xfId="44655" builtinId="8" hidden="1"/>
    <cellStyle name="Hipervínculo" xfId="18316" builtinId="8" hidden="1"/>
    <cellStyle name="Hipervínculo" xfId="3876" builtinId="8" hidden="1"/>
    <cellStyle name="Hipervínculo" xfId="53388" builtinId="8" hidden="1"/>
    <cellStyle name="Hipervínculo" xfId="31407" builtinId="8" hidden="1"/>
    <cellStyle name="Hipervínculo" xfId="20506" builtinId="8" hidden="1"/>
    <cellStyle name="Hipervínculo" xfId="59132" builtinId="8" hidden="1"/>
    <cellStyle name="Hipervínculo" xfId="34170" builtinId="8" hidden="1"/>
    <cellStyle name="Hipervínculo" xfId="13822" builtinId="8" hidden="1"/>
    <cellStyle name="Hipervínculo" xfId="257" builtinId="8" hidden="1"/>
    <cellStyle name="Hipervínculo" xfId="14175" builtinId="8" hidden="1"/>
    <cellStyle name="Hipervínculo" xfId="38204" builtinId="8" hidden="1"/>
    <cellStyle name="Hipervínculo" xfId="6976" builtinId="8" hidden="1"/>
    <cellStyle name="Hipervínculo" xfId="44488" builtinId="8" hidden="1"/>
    <cellStyle name="Hipervínculo" xfId="29388" builtinId="8" hidden="1"/>
    <cellStyle name="Hipervínculo" xfId="39361" builtinId="8" hidden="1"/>
    <cellStyle name="Hipervínculo" xfId="50208" builtinId="8" hidden="1"/>
    <cellStyle name="Hipervínculo" xfId="3990" builtinId="8" hidden="1"/>
    <cellStyle name="Hipervínculo" xfId="21535" builtinId="8" hidden="1"/>
    <cellStyle name="Hipervínculo" xfId="43865" builtinId="8" hidden="1"/>
    <cellStyle name="Hipervínculo" xfId="31938" builtinId="8" hidden="1"/>
    <cellStyle name="Hipervínculo" xfId="23332" builtinId="8" hidden="1"/>
    <cellStyle name="Hipervínculo" xfId="12770" builtinId="8" hidden="1"/>
    <cellStyle name="Hipervínculo" xfId="1013" builtinId="8" hidden="1"/>
    <cellStyle name="Hipervínculo" xfId="48296" builtinId="8" hidden="1"/>
    <cellStyle name="Hipervínculo" xfId="51807" builtinId="8" hidden="1"/>
    <cellStyle name="Hipervínculo" xfId="9461" builtinId="8" hidden="1"/>
    <cellStyle name="Hipervínculo" xfId="58910" builtinId="8" hidden="1"/>
    <cellStyle name="Hipervínculo" xfId="17455" builtinId="8" hidden="1"/>
    <cellStyle name="Hipervínculo" xfId="4997" builtinId="8" hidden="1"/>
    <cellStyle name="Hipervínculo" xfId="10055" builtinId="8" hidden="1"/>
    <cellStyle name="Hipervínculo" xfId="34575" builtinId="8" hidden="1"/>
    <cellStyle name="Hipervínculo" xfId="57872" builtinId="8" hidden="1"/>
    <cellStyle name="Hipervínculo" xfId="44436" builtinId="8" hidden="1"/>
    <cellStyle name="Hipervínculo" xfId="33973" builtinId="8" hidden="1"/>
    <cellStyle name="Hipervínculo" xfId="10655" builtinId="8" hidden="1"/>
    <cellStyle name="Hipervínculo" xfId="11923" builtinId="8" hidden="1"/>
    <cellStyle name="Hipervínculo" xfId="16984" builtinId="8" hidden="1"/>
    <cellStyle name="Hipervínculo" xfId="41377" builtinId="8" hidden="1"/>
    <cellStyle name="Hipervínculo" xfId="40173" builtinId="8" hidden="1"/>
    <cellStyle name="Hipervínculo" xfId="31475" builtinId="8" hidden="1"/>
    <cellStyle name="Hipervínculo" xfId="14571" builtinId="8" hidden="1"/>
    <cellStyle name="Hipervínculo" xfId="3038" builtinId="8" hidden="1"/>
    <cellStyle name="Hipervínculo" xfId="18852" builtinId="8" hidden="1"/>
    <cellStyle name="Hipervínculo" xfId="23909" builtinId="8" hidden="1"/>
    <cellStyle name="Hipervínculo" xfId="48174" builtinId="8" hidden="1"/>
    <cellStyle name="Hipervínculo" xfId="46908" builtinId="8" hidden="1"/>
    <cellStyle name="Hipervínculo" xfId="18775" builtinId="8" hidden="1"/>
    <cellStyle name="Hipervínculo" xfId="11967" builtinId="8" hidden="1"/>
    <cellStyle name="Hipervínculo" xfId="8665" builtinId="8" hidden="1"/>
    <cellStyle name="Hipervínculo" xfId="25776" builtinId="8" hidden="1"/>
    <cellStyle name="Hipervínculo" xfId="30839" builtinId="8" hidden="1"/>
    <cellStyle name="Hipervínculo" xfId="52630" builtinId="8" hidden="1"/>
    <cellStyle name="Hipervínculo" xfId="58088" builtinId="8" hidden="1"/>
    <cellStyle name="Hipervínculo" xfId="44549" builtinId="8" hidden="1"/>
    <cellStyle name="Hipervínculo" xfId="3496" builtinId="8" hidden="1"/>
    <cellStyle name="Hipervínculo" xfId="55106" builtinId="8" hidden="1"/>
    <cellStyle name="Hipervínculo" xfId="15327" builtinId="8" hidden="1"/>
    <cellStyle name="Hipervínculo" xfId="42180" builtinId="8" hidden="1"/>
    <cellStyle name="Hipervínculo" xfId="57237" builtinId="8" hidden="1"/>
    <cellStyle name="Hipervínculo" xfId="33052" builtinId="8" hidden="1"/>
    <cellStyle name="Hipervínculo" xfId="28021" builtinId="8" hidden="1"/>
    <cellStyle name="Hipervínculo" xfId="6259" builtinId="8" hidden="1"/>
    <cellStyle name="Hipervínculo" xfId="17905" builtinId="8" hidden="1"/>
    <cellStyle name="Hipervínculo" xfId="25872" builtinId="8" hidden="1"/>
    <cellStyle name="Hipervínculo" xfId="44695" builtinId="8" hidden="1"/>
    <cellStyle name="Hipervínculo" xfId="25213" builtinId="8" hidden="1"/>
    <cellStyle name="Hipervínculo" xfId="26121" builtinId="8" hidden="1"/>
    <cellStyle name="Hipervínculo" xfId="40970" builtinId="8" hidden="1"/>
    <cellStyle name="Hipervínculo" xfId="714" builtinId="8" hidden="1"/>
    <cellStyle name="Hipervínculo" xfId="11198" builtinId="8" hidden="1"/>
    <cellStyle name="Hipervínculo" xfId="4991" builtinId="8" hidden="1"/>
    <cellStyle name="Hipervínculo" xfId="51625" builtinId="8" hidden="1"/>
    <cellStyle name="Hipervínculo" xfId="43741" builtinId="8" hidden="1"/>
    <cellStyle name="Hipervínculo" xfId="6650" builtinId="8" hidden="1"/>
    <cellStyle name="Hipervínculo" xfId="39805" builtinId="8" hidden="1"/>
    <cellStyle name="Hipervínculo" xfId="8291" builtinId="8" hidden="1"/>
    <cellStyle name="Hipervínculo" xfId="39452" builtinId="8" hidden="1"/>
    <cellStyle name="Hipervínculo" xfId="28348" builtinId="8" hidden="1"/>
    <cellStyle name="Hipervínculo" xfId="19929" builtinId="8" hidden="1"/>
    <cellStyle name="Hipervínculo" xfId="43568" builtinId="8" hidden="1"/>
    <cellStyle name="Hipervínculo" xfId="59060" builtinId="8" hidden="1"/>
    <cellStyle name="Hipervínculo" xfId="29925" builtinId="8" hidden="1"/>
    <cellStyle name="Hipervínculo" xfId="30041" builtinId="8" hidden="1"/>
    <cellStyle name="Hipervínculo" xfId="38685" builtinId="8" hidden="1"/>
    <cellStyle name="Hipervínculo" xfId="57699" builtinId="8" hidden="1"/>
    <cellStyle name="Hipervínculo" xfId="54168" builtinId="8" hidden="1"/>
    <cellStyle name="Hipervínculo" xfId="30143" builtinId="8" hidden="1"/>
    <cellStyle name="Hipervínculo" xfId="5339" builtinId="8" hidden="1"/>
    <cellStyle name="Hipervínculo" xfId="16197" builtinId="8" hidden="1"/>
    <cellStyle name="Hipervínculo" xfId="30429" builtinId="8" hidden="1"/>
    <cellStyle name="Hipervínculo" xfId="45614" builtinId="8" hidden="1"/>
    <cellStyle name="Hipervínculo" xfId="16980" builtinId="8" hidden="1"/>
    <cellStyle name="Hipervínculo" xfId="47370" builtinId="8" hidden="1"/>
    <cellStyle name="Hipervínculo" xfId="15411" builtinId="8" hidden="1"/>
    <cellStyle name="Hipervínculo" xfId="251" builtinId="8" hidden="1"/>
    <cellStyle name="Hipervínculo" xfId="37008" builtinId="8" hidden="1"/>
    <cellStyle name="Hipervínculo" xfId="28686" builtinId="8" hidden="1"/>
    <cellStyle name="Hipervínculo" xfId="52542" builtinId="8" hidden="1"/>
    <cellStyle name="Hipervínculo" xfId="44663" builtinId="8" hidden="1"/>
    <cellStyle name="Hipervínculo" xfId="38502" builtinId="8" hidden="1"/>
    <cellStyle name="Hipervínculo" xfId="16542" builtinId="8" hidden="1"/>
    <cellStyle name="Hipervínculo" xfId="7370" builtinId="8" hidden="1"/>
    <cellStyle name="Hipervínculo" xfId="29460" builtinId="8" hidden="1"/>
    <cellStyle name="Hipervínculo" xfId="35490" builtinId="8" hidden="1"/>
    <cellStyle name="Hipervínculo" xfId="58328" builtinId="8" hidden="1"/>
    <cellStyle name="Hipervínculo" xfId="37858" builtinId="8" hidden="1"/>
    <cellStyle name="Hipervínculo" xfId="33771" builtinId="8" hidden="1"/>
    <cellStyle name="Hipervínculo" xfId="9070" builtinId="8" hidden="1"/>
    <cellStyle name="Hipervínculo" xfId="34972" builtinId="8" hidden="1"/>
    <cellStyle name="Hipervínculo" xfId="14905" builtinId="8" hidden="1"/>
    <cellStyle name="Hipervínculo" xfId="42291" builtinId="8" hidden="1"/>
    <cellStyle name="Hipervínculo" xfId="54747" builtinId="8" hidden="1"/>
    <cellStyle name="Hipervínculo" xfId="31063" builtinId="8" hidden="1"/>
    <cellStyle name="Hipervínculo" xfId="26968" builtinId="8" hidden="1"/>
    <cellStyle name="Hipervínculo" xfId="2582" builtinId="8" hidden="1"/>
    <cellStyle name="Hipervínculo" xfId="20970" builtinId="8" hidden="1"/>
    <cellStyle name="Hipervínculo" xfId="20249" builtinId="8" hidden="1"/>
    <cellStyle name="Hipervínculo" xfId="49088" builtinId="8" hidden="1"/>
    <cellStyle name="Hipervínculo" xfId="47819" builtinId="8" hidden="1"/>
    <cellStyle name="Hipervínculo" xfId="24258" builtinId="8" hidden="1"/>
    <cellStyle name="Hipervínculo" xfId="13846" builtinId="8" hidden="1"/>
    <cellStyle name="Hipervínculo" xfId="3360" builtinId="8" hidden="1"/>
    <cellStyle name="Hipervínculo" xfId="34047" builtinId="8" hidden="1"/>
    <cellStyle name="Hipervínculo" xfId="48749" builtinId="8" hidden="1"/>
    <cellStyle name="Hipervínculo" xfId="27066" builtinId="8" hidden="1"/>
    <cellStyle name="Hipervínculo" xfId="52582" builtinId="8" hidden="1"/>
    <cellStyle name="Hipervínculo" xfId="58167" builtinId="8" hidden="1"/>
    <cellStyle name="Hipervínculo" xfId="39359" builtinId="8" hidden="1"/>
    <cellStyle name="Hipervínculo" xfId="24554" builtinId="8" hidden="1"/>
    <cellStyle name="Hipervínculo" xfId="46166" builtinId="8" hidden="1"/>
    <cellStyle name="Hipervínculo" xfId="9072" builtinId="8" hidden="1"/>
    <cellStyle name="Hipervínculo" xfId="19979" builtinId="8" hidden="1"/>
    <cellStyle name="Hipervínculo" xfId="10126" builtinId="8" hidden="1"/>
    <cellStyle name="Hipervínculo" xfId="36788" builtinId="8" hidden="1"/>
    <cellStyle name="Hipervínculo" xfId="8729" builtinId="8" hidden="1"/>
    <cellStyle name="Hipervínculo" xfId="20880" builtinId="8" hidden="1"/>
    <cellStyle name="Hipervínculo" xfId="17541" builtinId="8" hidden="1"/>
    <cellStyle name="Hipervínculo" xfId="52982" builtinId="8" hidden="1"/>
    <cellStyle name="Hipervínculo" xfId="34944" builtinId="8" hidden="1"/>
    <cellStyle name="Hipervínculo" xfId="47182" builtinId="8" hidden="1"/>
    <cellStyle name="Hipervínculo" xfId="36074" builtinId="8" hidden="1"/>
    <cellStyle name="Hipervínculo" xfId="19791" builtinId="8" hidden="1"/>
    <cellStyle name="Hipervínculo" xfId="6872" builtinId="8" hidden="1"/>
    <cellStyle name="Hipervínculo" xfId="58358" builtinId="8" hidden="1"/>
    <cellStyle name="Hipervínculo" xfId="33943" builtinId="8" hidden="1"/>
    <cellStyle name="Hipervínculo" xfId="18384" builtinId="8" hidden="1"/>
    <cellStyle name="Hipervínculo" xfId="32501" builtinId="8" hidden="1"/>
    <cellStyle name="Hipervínculo" xfId="26842" builtinId="8" hidden="1"/>
    <cellStyle name="Hipervínculo" xfId="13523" builtinId="8" hidden="1"/>
    <cellStyle name="Hipervínculo" xfId="6317" builtinId="8" hidden="1"/>
    <cellStyle name="Hipervínculo" xfId="56924" builtinId="8" hidden="1"/>
    <cellStyle name="Hipervínculo" xfId="17343" builtinId="8" hidden="1"/>
    <cellStyle name="Hipervínculo" xfId="53193" builtinId="8" hidden="1"/>
    <cellStyle name="Hipervínculo" xfId="49747" builtinId="8" hidden="1"/>
    <cellStyle name="Hipervínculo" xfId="24989" builtinId="8" hidden="1"/>
    <cellStyle name="Hipervínculo" xfId="37710" builtinId="8" hidden="1"/>
    <cellStyle name="Hipervínculo" xfId="21629" builtinId="8" hidden="1"/>
    <cellStyle name="Hipervínculo" xfId="3838" builtinId="8" hidden="1"/>
    <cellStyle name="Hipervínculo" xfId="53258" builtinId="8" hidden="1"/>
    <cellStyle name="Hipervínculo" xfId="48787" builtinId="8" hidden="1"/>
    <cellStyle name="Hipervínculo" xfId="17054" builtinId="8" hidden="1"/>
    <cellStyle name="Hipervínculo" xfId="51457" builtinId="8" hidden="1"/>
    <cellStyle name="Hipervínculo" xfId="22799" builtinId="8" hidden="1"/>
    <cellStyle name="Hipervínculo" xfId="44703" builtinId="8" hidden="1"/>
    <cellStyle name="Hipervínculo" xfId="42769" builtinId="8" hidden="1"/>
    <cellStyle name="Hipervínculo" xfId="46458" builtinId="8" hidden="1"/>
    <cellStyle name="Hipervínculo" xfId="21054" builtinId="8" hidden="1"/>
    <cellStyle name="Hipervínculo" xfId="710" builtinId="8" hidden="1"/>
    <cellStyle name="Hipervínculo" xfId="16613" builtinId="8" hidden="1"/>
    <cellStyle name="Hipervínculo" xfId="48204" builtinId="8" hidden="1"/>
    <cellStyle name="Hipervínculo" xfId="51633" builtinId="8" hidden="1"/>
    <cellStyle name="Hipervínculo" xfId="43749" builtinId="8" hidden="1"/>
    <cellStyle name="Hipervínculo" xfId="39657" builtinId="8" hidden="1"/>
    <cellStyle name="Hipervínculo" xfId="14127" builtinId="8" hidden="1"/>
    <cellStyle name="Hipervínculo" xfId="8283" builtinId="8" hidden="1"/>
    <cellStyle name="Hipervínculo" xfId="12372" builtinId="8" hidden="1"/>
    <cellStyle name="Hipervínculo" xfId="45075" builtinId="8" hidden="1"/>
    <cellStyle name="Hipervínculo" xfId="14077" builtinId="8" hidden="1"/>
    <cellStyle name="Hipervínculo" xfId="39848" builtinId="8" hidden="1"/>
    <cellStyle name="Hipervínculo" xfId="17155" builtinId="8" hidden="1"/>
    <cellStyle name="Hipervínculo" xfId="7201" builtinId="8" hidden="1"/>
    <cellStyle name="Hipervínculo" xfId="15081" builtinId="8" hidden="1"/>
    <cellStyle name="Hipervínculo" xfId="19175" builtinId="8" hidden="1"/>
    <cellStyle name="Hipervínculo" xfId="43201" builtinId="8" hidden="1"/>
    <cellStyle name="Hipervínculo" xfId="7697" builtinId="8" hidden="1"/>
    <cellStyle name="Hipervínculo" xfId="30151" builtinId="8" hidden="1"/>
    <cellStyle name="Hipervínculo" xfId="26056" builtinId="8" hidden="1"/>
    <cellStyle name="Hipervínculo" xfId="2127" builtinId="8" hidden="1"/>
    <cellStyle name="Hipervínculo" xfId="21882" builtinId="8" hidden="1"/>
    <cellStyle name="Hipervínculo" xfId="25972" builtinId="8" hidden="1"/>
    <cellStyle name="Hipervínculo" xfId="50001" builtinId="8" hidden="1"/>
    <cellStyle name="Hipervínculo" xfId="12433" builtinId="8" hidden="1"/>
    <cellStyle name="Hipervínculo" xfId="27832" builtinId="8" hidden="1"/>
    <cellStyle name="Hipervínculo" xfId="41913" builtinId="8" hidden="1"/>
    <cellStyle name="Hipervínculo" xfId="50057" builtinId="8" hidden="1"/>
    <cellStyle name="Hipervínculo" xfId="38950" builtinId="8" hidden="1"/>
    <cellStyle name="Hipervínculo" xfId="32773" builtinId="8" hidden="1"/>
    <cellStyle name="Hipervínculo" xfId="57658" builtinId="8" hidden="1"/>
    <cellStyle name="Hipervínculo" xfId="22228" builtinId="8" hidden="1"/>
    <cellStyle name="Hipervínculo" xfId="4800" builtinId="8" hidden="1"/>
    <cellStyle name="Hipervínculo" xfId="39253" builtinId="8" hidden="1"/>
    <cellStyle name="Hipervínculo" xfId="21220" builtinId="8" hidden="1"/>
    <cellStyle name="Hipervínculo" xfId="35482" builtinId="8" hidden="1"/>
    <cellStyle name="Hipervínculo" xfId="35220" builtinId="8" hidden="1"/>
    <cellStyle name="Hipervínculo" xfId="56604" builtinId="8" hidden="1"/>
    <cellStyle name="Hipervínculo" xfId="33779" builtinId="8" hidden="1"/>
    <cellStyle name="Hipervínculo" xfId="1338" builtinId="8" hidden="1"/>
    <cellStyle name="Hipervínculo" xfId="543" builtinId="8" hidden="1"/>
    <cellStyle name="Hipervínculo" xfId="16044" builtinId="8" hidden="1"/>
    <cellStyle name="Hipervínculo" xfId="42281" builtinId="8" hidden="1"/>
    <cellStyle name="Hipervínculo" xfId="48901" builtinId="8" hidden="1"/>
    <cellStyle name="Hipervínculo" xfId="26636" builtinId="8" hidden="1"/>
    <cellStyle name="Hipervínculo" xfId="56744" builtinId="8" hidden="1"/>
    <cellStyle name="Hipervínculo" xfId="12198" builtinId="8" hidden="1"/>
    <cellStyle name="Hipervínculo" xfId="39195" builtinId="8" hidden="1"/>
    <cellStyle name="Hipervínculo" xfId="23003" builtinId="8" hidden="1"/>
    <cellStyle name="Hipervínculo" xfId="49080" builtinId="8" hidden="1"/>
    <cellStyle name="Hipervínculo" xfId="53173" builtinId="8" hidden="1"/>
    <cellStyle name="Hipervínculo" xfId="42753" builtinId="8" hidden="1"/>
    <cellStyle name="Hipervínculo" xfId="20177" builtinId="8" hidden="1"/>
    <cellStyle name="Hipervínculo" xfId="48206" builtinId="8" hidden="1"/>
    <cellStyle name="Hipervínculo" xfId="8205" builtinId="8" hidden="1"/>
    <cellStyle name="Hipervínculo" xfId="29935" builtinId="8" hidden="1"/>
    <cellStyle name="Hipervínculo" xfId="55879" builtinId="8" hidden="1"/>
    <cellStyle name="Hipervínculo" xfId="59285" builtinId="8" hidden="1"/>
    <cellStyle name="Hipervínculo" xfId="35824" builtinId="8" hidden="1"/>
    <cellStyle name="Hipervínculo" xfId="13378" builtinId="8" hidden="1"/>
    <cellStyle name="Hipervínculo" xfId="9529" builtinId="8" hidden="1"/>
    <cellStyle name="Hipervínculo" xfId="7997" builtinId="8" hidden="1"/>
    <cellStyle name="Hipervínculo" xfId="22937" builtinId="8" hidden="1"/>
    <cellStyle name="Hipervínculo" xfId="45157" builtinId="8" hidden="1"/>
    <cellStyle name="Hipervínculo" xfId="50627" builtinId="8" hidden="1"/>
    <cellStyle name="Hipervínculo" xfId="28894" builtinId="8" hidden="1"/>
    <cellStyle name="Hipervínculo" xfId="21149" builtinId="8" hidden="1"/>
    <cellStyle name="Hipervínculo" xfId="33016" builtinId="8" hidden="1"/>
    <cellStyle name="Hipervínculo" xfId="19957" builtinId="8" hidden="1"/>
    <cellStyle name="Hipervínculo" xfId="43793" builtinId="8" hidden="1"/>
    <cellStyle name="Hipervínculo" xfId="42695" builtinId="8" hidden="1"/>
    <cellStyle name="Hipervínculo" xfId="43698" builtinId="8" hidden="1"/>
    <cellStyle name="Hipervínculo" xfId="21966" builtinId="8" hidden="1"/>
    <cellStyle name="Hipervínculo" xfId="1166" builtinId="8" hidden="1"/>
    <cellStyle name="Hipervínculo" xfId="20739" builtinId="8" hidden="1"/>
    <cellStyle name="Hipervínculo" xfId="28984" builtinId="8" hidden="1"/>
    <cellStyle name="Hipervínculo" xfId="50721" builtinId="8" hidden="1"/>
    <cellStyle name="Hipervínculo" xfId="10229" builtinId="8" hidden="1"/>
    <cellStyle name="Hipervínculo" xfId="36768" builtinId="8" hidden="1"/>
    <cellStyle name="Hipervínculo" xfId="33163" builtinId="8" hidden="1"/>
    <cellStyle name="Hipervínculo" xfId="9122" builtinId="8" hidden="1"/>
    <cellStyle name="Hipervínculo" xfId="9152" builtinId="8" hidden="1"/>
    <cellStyle name="Hipervínculo" xfId="35916" builtinId="8" hidden="1"/>
    <cellStyle name="Hipervínculo" xfId="33489" builtinId="8" hidden="1"/>
    <cellStyle name="Hipervínculo" xfId="34902" builtinId="8" hidden="1"/>
    <cellStyle name="Hipervínculo" xfId="29842" builtinId="8" hidden="1"/>
    <cellStyle name="Hipervínculo" xfId="8111" builtinId="8" hidden="1"/>
    <cellStyle name="Hipervínculo" xfId="15990" builtinId="8" hidden="1"/>
    <cellStyle name="Hipervínculo" xfId="15671" builtinId="8" hidden="1"/>
    <cellStyle name="Hipervínculo" xfId="35416" builtinId="8" hidden="1"/>
    <cellStyle name="Hipervínculo" xfId="48847" builtinId="8" hidden="1"/>
    <cellStyle name="Hipervínculo" xfId="42645" builtinId="8" hidden="1"/>
    <cellStyle name="Hipervínculo" xfId="2319" builtinId="8" hidden="1"/>
    <cellStyle name="Hipervínculo" xfId="44943" builtinId="8" hidden="1"/>
    <cellStyle name="Hipervínculo" xfId="15437" builtinId="8" hidden="1"/>
    <cellStyle name="Hipervínculo" xfId="8079" builtinId="8" hidden="1"/>
    <cellStyle name="Hipervínculo" xfId="2994" builtinId="8" hidden="1"/>
    <cellStyle name="Hipervínculo" xfId="52452" builtinId="8" hidden="1"/>
    <cellStyle name="Hipervínculo" xfId="21046" builtinId="8" hidden="1"/>
    <cellStyle name="Hipervínculo" xfId="16034" builtinId="8" hidden="1"/>
    <cellStyle name="Hipervínculo" xfId="54448" builtinId="8" hidden="1"/>
    <cellStyle name="Hipervínculo" xfId="29591" builtinId="8" hidden="1"/>
    <cellStyle name="Hipervínculo" xfId="33687" builtinId="8" hidden="1"/>
    <cellStyle name="Hipervínculo" xfId="56698" builtinId="8" hidden="1"/>
    <cellStyle name="Hipervínculo" xfId="39665" builtinId="8" hidden="1"/>
    <cellStyle name="Hipervínculo" xfId="2450" builtinId="8" hidden="1"/>
    <cellStyle name="Hipervínculo" xfId="11543" builtinId="8" hidden="1"/>
    <cellStyle name="Hipervínculo" xfId="40865" builtinId="8" hidden="1"/>
    <cellStyle name="Hipervínculo" xfId="36393" builtinId="8" hidden="1"/>
    <cellStyle name="Hipervínculo" xfId="48253" builtinId="8" hidden="1"/>
    <cellStyle name="Hipervínculo" xfId="56892" builtinId="8" hidden="1"/>
    <cellStyle name="Hipervínculo" xfId="5146" builtinId="8" hidden="1"/>
    <cellStyle name="Hipervínculo" xfId="4172" builtinId="8" hidden="1"/>
    <cellStyle name="Hipervínculo" xfId="53074" builtinId="8" hidden="1"/>
    <cellStyle name="Hipervínculo" xfId="151" builtinId="8" hidden="1"/>
    <cellStyle name="Hipervínculo" xfId="55697" builtinId="8" hidden="1"/>
    <cellStyle name="Hipervínculo" xfId="47284" builtinId="8" hidden="1"/>
    <cellStyle name="Hipervínculo" xfId="50092" builtinId="8" hidden="1"/>
    <cellStyle name="Hipervínculo" xfId="26062" builtinId="8" hidden="1"/>
    <cellStyle name="Hipervínculo" xfId="7673" builtinId="8" hidden="1"/>
    <cellStyle name="Hipervínculo" xfId="2081" builtinId="8" hidden="1"/>
    <cellStyle name="Hipervínculo" xfId="25964" builtinId="8" hidden="1"/>
    <cellStyle name="Hipervínculo" xfId="54620" builtinId="8" hidden="1"/>
    <cellStyle name="Hipervínculo" xfId="8643" builtinId="8" hidden="1"/>
    <cellStyle name="Hipervínculo" xfId="43294" builtinId="8" hidden="1"/>
    <cellStyle name="Hipervínculo" xfId="19266" builtinId="8" hidden="1"/>
    <cellStyle name="Hipervínculo" xfId="2521" builtinId="8" hidden="1"/>
    <cellStyle name="Hipervínculo" xfId="7291" builtinId="8" hidden="1"/>
    <cellStyle name="Hipervínculo" xfId="32767" builtinId="8" hidden="1"/>
    <cellStyle name="Hipervínculo" xfId="56792" builtinId="8" hidden="1"/>
    <cellStyle name="Hipervínculo" xfId="22106" builtinId="8" hidden="1"/>
    <cellStyle name="Hipervínculo" xfId="34922" builtinId="8" hidden="1"/>
    <cellStyle name="Hipervínculo" xfId="12465" builtinId="8" hidden="1"/>
    <cellStyle name="Hipervínculo" xfId="1324" builtinId="8" hidden="1"/>
    <cellStyle name="Hipervínculo" xfId="14218" builtinId="8" hidden="1"/>
    <cellStyle name="Hipervínculo" xfId="29772" builtinId="8" hidden="1"/>
    <cellStyle name="Hipervínculo" xfId="51959" builtinId="8" hidden="1"/>
    <cellStyle name="Hipervínculo" xfId="33955" builtinId="8" hidden="1"/>
    <cellStyle name="Hipervínculo" xfId="9088" builtinId="8" hidden="1"/>
    <cellStyle name="Hipervínculo" xfId="27943" builtinId="8" hidden="1"/>
    <cellStyle name="Hipervínculo" xfId="8950" builtinId="8" hidden="1"/>
    <cellStyle name="Hipervínculo" xfId="21147" builtinId="8" hidden="1"/>
    <cellStyle name="Hipervínculo" xfId="46364" builtinId="8" hidden="1"/>
    <cellStyle name="Hipervínculo" xfId="49671" builtinId="8" hidden="1"/>
    <cellStyle name="Hipervínculo" xfId="44613" builtinId="8" hidden="1"/>
    <cellStyle name="Hipervínculo" xfId="51605" builtinId="8" hidden="1"/>
    <cellStyle name="Hipervínculo" xfId="1622" builtinId="8" hidden="1"/>
    <cellStyle name="Hipervínculo" xfId="1" builtinId="8" hidden="1"/>
    <cellStyle name="Hipervínculo" xfId="21549" builtinId="8" hidden="1"/>
    <cellStyle name="Hipervínculo" xfId="23554" builtinId="8" hidden="1"/>
    <cellStyle name="Hipervínculo" xfId="36719" builtinId="8" hidden="1"/>
    <cellStyle name="Hipervínculo" xfId="25746" builtinId="8" hidden="1"/>
    <cellStyle name="Hipervínculo" xfId="34801" builtinId="8" hidden="1"/>
    <cellStyle name="Hipervínculo" xfId="54270" builtinId="8" hidden="1"/>
    <cellStyle name="Hipervínculo" xfId="30688" builtinId="8" hidden="1"/>
    <cellStyle name="Hipervínculo" xfId="5483" builtinId="8" hidden="1"/>
    <cellStyle name="Hipervínculo" xfId="59289" builtinId="8" hidden="1"/>
    <cellStyle name="Hipervínculo" xfId="35816" builtinId="8" hidden="1"/>
    <cellStyle name="Hipervínculo" xfId="30756" builtinId="8" hidden="1"/>
    <cellStyle name="Hipervínculo" xfId="9022" builtinId="8" hidden="1"/>
    <cellStyle name="Hipervínculo" xfId="15071" builtinId="8" hidden="1"/>
    <cellStyle name="Hipervínculo" xfId="20201" builtinId="8" hidden="1"/>
    <cellStyle name="Hipervínculo" xfId="41931" builtinId="8" hidden="1"/>
    <cellStyle name="Hipervínculo" xfId="50619" builtinId="8" hidden="1"/>
    <cellStyle name="Hipervínculo" xfId="22825" builtinId="8" hidden="1"/>
    <cellStyle name="Hipervínculo" xfId="34252" builtinId="8" hidden="1"/>
    <cellStyle name="Hipervínculo" xfId="34526" builtinId="8" hidden="1"/>
    <cellStyle name="Hipervínculo" xfId="22068" builtinId="8" hidden="1"/>
    <cellStyle name="Hipervínculo" xfId="38272" builtinId="8" hidden="1"/>
    <cellStyle name="Hipervínculo" xfId="48859" builtinId="8" hidden="1"/>
    <cellStyle name="Hipervínculo" xfId="43690" builtinId="8" hidden="1"/>
    <cellStyle name="Hipervínculo" xfId="22566" builtinId="8" hidden="1"/>
    <cellStyle name="Hipervínculo" xfId="16901" builtinId="8" hidden="1"/>
    <cellStyle name="Hipervínculo" xfId="6479" builtinId="8" hidden="1"/>
    <cellStyle name="Hipervínculo" xfId="44761" builtinId="8" hidden="1"/>
    <cellStyle name="Hipervínculo" xfId="34055" builtinId="8" hidden="1"/>
    <cellStyle name="Hipervínculo" xfId="55786" builtinId="8" hidden="1"/>
    <cellStyle name="Hipervínculo" xfId="36759" builtinId="8" hidden="1"/>
    <cellStyle name="Hipervínculo" xfId="49771" builtinId="8" hidden="1"/>
    <cellStyle name="Hipervínculo" xfId="9973" builtinId="8" hidden="1"/>
    <cellStyle name="Hipervínculo" xfId="13276" builtinId="8" hidden="1"/>
    <cellStyle name="Hipervínculo" xfId="26396" builtinId="8" hidden="1"/>
    <cellStyle name="Hipervínculo" xfId="12560" builtinId="8" hidden="1"/>
    <cellStyle name="Hipervínculo" xfId="11722" builtinId="8" hidden="1"/>
    <cellStyle name="Hipervínculo" xfId="19811" builtinId="8" hidden="1"/>
    <cellStyle name="Hipervínculo" xfId="26724" builtinId="8" hidden="1"/>
    <cellStyle name="Hipervínculo" xfId="4174" builtinId="8" hidden="1"/>
    <cellStyle name="Hipervínculo" xfId="20079" builtinId="8" hidden="1"/>
    <cellStyle name="Hipervínculo" xfId="42853" builtinId="8" hidden="1"/>
    <cellStyle name="Hipervínculo" xfId="47909" builtinId="8" hidden="1"/>
    <cellStyle name="Hipervínculo" xfId="49181" builtinId="8" hidden="1"/>
    <cellStyle name="Hipervínculo" xfId="24616" builtinId="8" hidden="1"/>
    <cellStyle name="Hipervínculo" xfId="36166" builtinId="8" hidden="1"/>
    <cellStyle name="Hipervínculo" xfId="4883" builtinId="8" hidden="1"/>
    <cellStyle name="Hipervínculo" xfId="26874" builtinId="8" hidden="1"/>
    <cellStyle name="Hipervínculo" xfId="49779" builtinId="8" hidden="1"/>
    <cellStyle name="Hipervínculo" xfId="54837" builtinId="8" hidden="1"/>
    <cellStyle name="Hipervínculo" xfId="42383" builtinId="8" hidden="1"/>
    <cellStyle name="Hipervínculo" xfId="25568" builtinId="8" hidden="1"/>
    <cellStyle name="Hipervínculo" xfId="23381" builtinId="8" hidden="1"/>
    <cellStyle name="Hipervínculo" xfId="25356" builtinId="8" hidden="1"/>
    <cellStyle name="Hipervínculo" xfId="33679" builtinId="8" hidden="1"/>
    <cellStyle name="Hipervínculo" xfId="34960" builtinId="8" hidden="1"/>
    <cellStyle name="Hipervínculo" xfId="58374" builtinId="8" hidden="1"/>
    <cellStyle name="Hipervínculo" xfId="42327" builtinId="8" hidden="1"/>
    <cellStyle name="Hipervínculo" xfId="57384" builtinId="8" hidden="1"/>
    <cellStyle name="Hipervínculo" xfId="58250" builtinId="8" hidden="1"/>
    <cellStyle name="Hipervínculo" xfId="40477" builtinId="8" hidden="1"/>
    <cellStyle name="Hipervínculo" xfId="35934" builtinId="8" hidden="1"/>
    <cellStyle name="Hipervínculo" xfId="11063" builtinId="8" hidden="1"/>
    <cellStyle name="Hipervínculo" xfId="38188" builtinId="8" hidden="1"/>
    <cellStyle name="Hipervínculo" xfId="38885" builtinId="8" hidden="1"/>
    <cellStyle name="Hipervínculo" xfId="32074" builtinId="8" hidden="1"/>
    <cellStyle name="Hipervínculo" xfId="3338" builtinId="8" hidden="1"/>
    <cellStyle name="Hipervínculo" xfId="58163" builtinId="8" hidden="1"/>
    <cellStyle name="Hipervínculo" xfId="29194" builtinId="8" hidden="1"/>
    <cellStyle name="Hipervínculo" xfId="50566" builtinId="8" hidden="1"/>
    <cellStyle name="Hipervínculo" xfId="35676" builtinId="8" hidden="1"/>
    <cellStyle name="Hipervínculo" xfId="34053" builtinId="8" hidden="1"/>
    <cellStyle name="Hipervínculo" xfId="55506" builtinId="8" hidden="1"/>
    <cellStyle name="Hipervínculo" xfId="45271" builtinId="8" hidden="1"/>
    <cellStyle name="Hipervínculo" xfId="11951" builtinId="8" hidden="1"/>
    <cellStyle name="Hipervínculo" xfId="22651" builtinId="8" hidden="1"/>
    <cellStyle name="Hipervínculo" xfId="43302" builtinId="8" hidden="1"/>
    <cellStyle name="Hipervínculo" xfId="38592" builtinId="8" hidden="1"/>
    <cellStyle name="Hipervínculo" xfId="15181" builtinId="8" hidden="1"/>
    <cellStyle name="Hipervínculo" xfId="7299" builtinId="8" hidden="1"/>
    <cellStyle name="Hipervínculo" xfId="27601" builtinId="8" hidden="1"/>
    <cellStyle name="Hipervínculo" xfId="23974" builtinId="8" hidden="1"/>
    <cellStyle name="Hipervínculo" xfId="58834" builtinId="8" hidden="1"/>
    <cellStyle name="Hipervínculo" xfId="36499" builtinId="8" hidden="1"/>
    <cellStyle name="Hipervínculo" xfId="31669" builtinId="8" hidden="1"/>
    <cellStyle name="Hipervínculo" xfId="17919" builtinId="8" hidden="1"/>
    <cellStyle name="Hipervínculo" xfId="14226" builtinId="8" hidden="1"/>
    <cellStyle name="Hipervínculo" xfId="30031" builtinId="8" hidden="1"/>
    <cellStyle name="Hipervínculo" xfId="43649" builtinId="8" hidden="1"/>
    <cellStyle name="Hipervínculo" xfId="1266" builtinId="8" hidden="1"/>
    <cellStyle name="Hipervínculo" xfId="29697" builtinId="8" hidden="1"/>
    <cellStyle name="Hipervínculo" xfId="24736" builtinId="8" hidden="1"/>
    <cellStyle name="Hipervínculo" xfId="758" builtinId="8" hidden="1"/>
    <cellStyle name="Hipervínculo" xfId="21155" builtinId="8" hidden="1"/>
    <cellStyle name="Hipervínculo" xfId="18517" builtinId="8" hidden="1"/>
    <cellStyle name="Hipervínculo" xfId="50448" builtinId="8" hidden="1"/>
    <cellStyle name="Hipervínculo" xfId="36559" builtinId="8" hidden="1"/>
    <cellStyle name="Hipervínculo" xfId="49569" builtinId="8" hidden="1"/>
    <cellStyle name="Hipervínculo" xfId="17813" builtinId="8" hidden="1"/>
    <cellStyle name="Hipervínculo" xfId="6353" builtinId="8" hidden="1"/>
    <cellStyle name="Hipervínculo" xfId="54540" builtinId="8" hidden="1"/>
    <cellStyle name="Hipervínculo" xfId="53034" builtinId="8" hidden="1"/>
    <cellStyle name="Hipervínculo" xfId="54933" builtinId="8" hidden="1"/>
    <cellStyle name="Hipervínculo" xfId="37672" builtinId="8" hidden="1"/>
    <cellStyle name="Hipervínculo" xfId="32038" builtinId="8" hidden="1"/>
    <cellStyle name="Hipervínculo" xfId="10885" builtinId="8" hidden="1"/>
    <cellStyle name="Hipervínculo" xfId="13278" builtinId="8" hidden="1"/>
    <cellStyle name="Hipervínculo" xfId="35012" builtinId="8" hidden="1"/>
    <cellStyle name="Hipervínculo" xfId="40073" builtinId="8" hidden="1"/>
    <cellStyle name="Hipervínculo" xfId="55065" builtinId="8" hidden="1"/>
    <cellStyle name="Hipervínculo" xfId="30748" builtinId="8" hidden="1"/>
    <cellStyle name="Hipervínculo" xfId="56212" builtinId="8" hidden="1"/>
    <cellStyle name="Hipervínculo" xfId="23718" builtinId="8" hidden="1"/>
    <cellStyle name="Hipervínculo" xfId="27941" builtinId="8" hidden="1"/>
    <cellStyle name="Hipervínculo" xfId="41939" builtinId="8" hidden="1"/>
    <cellStyle name="Hipervínculo" xfId="15321" builtinId="8" hidden="1"/>
    <cellStyle name="Hipervínculo" xfId="48266" builtinId="8" hidden="1"/>
    <cellStyle name="Hipervínculo" xfId="23816" builtinId="8" hidden="1"/>
    <cellStyle name="Hipervínculo" xfId="9575" builtinId="8" hidden="1"/>
    <cellStyle name="Hipervínculo" xfId="20033" builtinId="8" hidden="1"/>
    <cellStyle name="Hipervínculo" xfId="27134" builtinId="8" hidden="1"/>
    <cellStyle name="Hipervínculo" xfId="27918" builtinId="8" hidden="1"/>
    <cellStyle name="Hipervínculo" xfId="56116" builtinId="8" hidden="1"/>
    <cellStyle name="Hipervínculo" xfId="31717" builtinId="8" hidden="1"/>
    <cellStyle name="Hipervínculo" xfId="16893" builtinId="8" hidden="1"/>
    <cellStyle name="Hipervínculo" xfId="7820" builtinId="8" hidden="1"/>
    <cellStyle name="Hipervínculo" xfId="18949" builtinId="8" hidden="1"/>
    <cellStyle name="Hipervínculo" xfId="44004" builtinId="8" hidden="1"/>
    <cellStyle name="Hipervínculo" xfId="48639" builtinId="8" hidden="1"/>
    <cellStyle name="Hipervínculo" xfId="13294" builtinId="8" hidden="1"/>
    <cellStyle name="Hipervínculo" xfId="59172" builtinId="8" hidden="1"/>
    <cellStyle name="Hipervínculo" xfId="9965" builtinId="8" hidden="1"/>
    <cellStyle name="Hipervínculo" xfId="1698" builtinId="8" hidden="1"/>
    <cellStyle name="Hipervínculo" xfId="17363" builtinId="8" hidden="1"/>
    <cellStyle name="Hipervínculo" xfId="32225" builtinId="8" hidden="1"/>
    <cellStyle name="Hipervínculo" xfId="55986" builtinId="8" hidden="1"/>
    <cellStyle name="Hipervínculo" xfId="51897" builtinId="8" hidden="1"/>
    <cellStyle name="Hipervínculo" xfId="27868" builtinId="8" hidden="1"/>
    <cellStyle name="Hipervínculo" xfId="46808" builtinId="8" hidden="1"/>
    <cellStyle name="Hipervínculo" xfId="28596" builtinId="8" hidden="1"/>
    <cellStyle name="Hipervínculo" xfId="53954" builtinId="8" hidden="1"/>
    <cellStyle name="Hipervínculo" xfId="47917" builtinId="8" hidden="1"/>
    <cellStyle name="Hipervínculo" xfId="43877" builtinId="8" hidden="1"/>
    <cellStyle name="Hipervínculo" xfId="56046" builtinId="8" hidden="1"/>
    <cellStyle name="Hipervínculo" xfId="21069" builtinId="8" hidden="1"/>
    <cellStyle name="Hipervínculo" xfId="2531" builtinId="8" hidden="1"/>
    <cellStyle name="Hipervínculo" xfId="6614" builtinId="8" hidden="1"/>
    <cellStyle name="Hipervínculo" xfId="30961" builtinId="8" hidden="1"/>
    <cellStyle name="Hipervínculo" xfId="54845" builtinId="8" hidden="1"/>
    <cellStyle name="Hipervínculo" xfId="42389" builtinId="8" hidden="1"/>
    <cellStyle name="Hipervínculo" xfId="38294" builtinId="8" hidden="1"/>
    <cellStyle name="Hipervínculo" xfId="14268" builtinId="8" hidden="1"/>
    <cellStyle name="Hipervínculo" xfId="9642" builtinId="8" hidden="1"/>
    <cellStyle name="Hipervínculo" xfId="11507" builtinId="8" hidden="1"/>
    <cellStyle name="Hipervínculo" xfId="37760" builtinId="8" hidden="1"/>
    <cellStyle name="Hipervínculo" xfId="43777" builtinId="8" hidden="1"/>
    <cellStyle name="Hipervínculo" xfId="28784" builtinId="8" hidden="1"/>
    <cellStyle name="Hipervínculo" xfId="28447" builtinId="8" hidden="1"/>
    <cellStyle name="Hipervínculo" xfId="2245" builtinId="8" hidden="1"/>
    <cellStyle name="Hipervínculo" xfId="16441" builtinId="8" hidden="1"/>
    <cellStyle name="Hipervínculo" xfId="18374" builtinId="8" hidden="1"/>
    <cellStyle name="Hipervínculo" xfId="44561" builtinId="8" hidden="1"/>
    <cellStyle name="Hipervínculo" xfId="52444" builtinId="8" hidden="1"/>
    <cellStyle name="Hipervínculo" xfId="17383" builtinId="8" hidden="1"/>
    <cellStyle name="Hipervínculo" xfId="24696" builtinId="8" hidden="1"/>
    <cellStyle name="Hipervínculo" xfId="302" builtinId="8" hidden="1"/>
    <cellStyle name="Hipervínculo" xfId="23240" builtinId="8" hidden="1"/>
    <cellStyle name="Hipervínculo" xfId="25299" builtinId="8" hidden="1"/>
    <cellStyle name="Hipervínculo" xfId="51362" builtinId="8" hidden="1"/>
    <cellStyle name="Hipervínculo" xfId="55947" builtinId="8" hidden="1"/>
    <cellStyle name="Hipervínculo" xfId="51193" builtinId="8" hidden="1"/>
    <cellStyle name="Hipervínculo" xfId="5757" builtinId="8" hidden="1"/>
    <cellStyle name="Hipervínculo" xfId="29613" builtinId="8" hidden="1"/>
    <cellStyle name="Hipervínculo" xfId="13581" builtinId="8" hidden="1"/>
    <cellStyle name="Hipervínculo" xfId="40921" builtinId="8" hidden="1"/>
    <cellStyle name="Hipervínculo" xfId="57648" builtinId="8" hidden="1"/>
    <cellStyle name="Hipervínculo" xfId="38586" builtinId="8" hidden="1"/>
    <cellStyle name="Hipervínculo" xfId="26630" builtinId="8" hidden="1"/>
    <cellStyle name="Hipervínculo" xfId="11099" builtinId="8" hidden="1"/>
    <cellStyle name="Hipervínculo" xfId="12366" builtinId="8" hidden="1"/>
    <cellStyle name="Hipervínculo" xfId="36837" builtinId="8" hidden="1"/>
    <cellStyle name="Hipervínculo" xfId="39158" builtinId="8" hidden="1"/>
    <cellStyle name="Hipervínculo" xfId="20203" builtinId="8" hidden="1"/>
    <cellStyle name="Hipervínculo" xfId="50959" builtinId="8" hidden="1"/>
    <cellStyle name="Hipervínculo" xfId="56262" builtinId="8" hidden="1"/>
    <cellStyle name="Hipervínculo" xfId="50914" builtinId="8" hidden="1"/>
    <cellStyle name="Hipervínculo" xfId="13404" builtinId="8" hidden="1"/>
    <cellStyle name="Hipervínculo" xfId="55222" builtinId="8" hidden="1"/>
    <cellStyle name="Hipervínculo" xfId="43033" builtinId="8" hidden="1"/>
    <cellStyle name="Hipervínculo" xfId="32578" builtinId="8" hidden="1"/>
    <cellStyle name="Hipervínculo" xfId="43029" builtinId="8" hidden="1"/>
    <cellStyle name="Hipervínculo" xfId="49117" builtinId="8" hidden="1"/>
    <cellStyle name="Hipervínculo" xfId="3450" builtinId="8" hidden="1"/>
    <cellStyle name="Hipervínculo" xfId="26220" builtinId="8" hidden="1"/>
    <cellStyle name="Hipervínculo" xfId="50440" builtinId="8" hidden="1"/>
    <cellStyle name="Hipervínculo" xfId="55312" builtinId="8" hidden="1"/>
    <cellStyle name="Hipervínculo" xfId="39537" builtinId="8" hidden="1"/>
    <cellStyle name="Hipervínculo" xfId="17257" builtinId="8" hidden="1"/>
    <cellStyle name="Hipervínculo" xfId="30248" builtinId="8" hidden="1"/>
    <cellStyle name="Hipervínculo" xfId="32875" builtinId="8" hidden="1"/>
    <cellStyle name="Hipervínculo" xfId="33153" builtinId="8" hidden="1"/>
    <cellStyle name="Hipervínculo" xfId="54929" builtinId="8" hidden="1"/>
    <cellStyle name="Hipervínculo" xfId="46259" builtinId="8" hidden="1"/>
    <cellStyle name="Hipervínculo" xfId="32608" builtinId="8" hidden="1"/>
    <cellStyle name="Hipervínculo" xfId="10877" builtinId="8" hidden="1"/>
    <cellStyle name="Hipervínculo" xfId="13731" builtinId="8" hidden="1"/>
    <cellStyle name="Hipervínculo" xfId="33197" builtinId="8" hidden="1"/>
    <cellStyle name="Hipervínculo" xfId="40081" builtinId="8" hidden="1"/>
    <cellStyle name="Hipervínculo" xfId="21208" builtinId="8" hidden="1"/>
    <cellStyle name="Hipervínculo" xfId="50987" builtinId="8" hidden="1"/>
    <cellStyle name="Hipervínculo" xfId="49907" builtinId="8" hidden="1"/>
    <cellStyle name="Hipervínculo" xfId="3722" builtinId="8" hidden="1"/>
    <cellStyle name="Hipervínculo" xfId="35712" builtinId="8" hidden="1"/>
    <cellStyle name="Hipervínculo" xfId="25069" builtinId="8" hidden="1"/>
    <cellStyle name="Hipervínculo" xfId="47006" builtinId="8" hidden="1"/>
    <cellStyle name="Hipervínculo" xfId="48274" builtinId="8" hidden="1"/>
    <cellStyle name="Hipervínculo" xfId="35958" builtinId="8" hidden="1"/>
    <cellStyle name="Hipervínculo" xfId="15938" builtinId="8" hidden="1"/>
    <cellStyle name="Hipervínculo" xfId="19873" builtinId="8" hidden="1"/>
    <cellStyle name="Hipervínculo" xfId="24596" builtinId="8" hidden="1"/>
    <cellStyle name="Hipervínculo" xfId="31874" builtinId="8" hidden="1"/>
    <cellStyle name="Hipervínculo" xfId="53936" builtinId="8" hidden="1"/>
    <cellStyle name="Hipervínculo" xfId="41477" builtinId="8" hidden="1"/>
    <cellStyle name="Hipervínculo" xfId="37382" builtinId="8" hidden="1"/>
    <cellStyle name="Hipervínculo" xfId="11824" builtinId="8" hidden="1"/>
    <cellStyle name="Hipervínculo" xfId="908" builtinId="8" hidden="1"/>
    <cellStyle name="Hipervínculo" xfId="36689" builtinId="8" hidden="1"/>
    <cellStyle name="Hipervínculo" xfId="38671" builtinId="8" hidden="1"/>
    <cellStyle name="Hipervínculo" xfId="57922" builtinId="8" hidden="1"/>
    <cellStyle name="Hipervínculo" xfId="34678" builtinId="8" hidden="1"/>
    <cellStyle name="Hipervínculo" xfId="30587" builtinId="8" hidden="1"/>
    <cellStyle name="Hipervínculo" xfId="4897" builtinId="8" hidden="1"/>
    <cellStyle name="Hipervínculo" xfId="33929" builtinId="8" hidden="1"/>
    <cellStyle name="Hipervínculo" xfId="58364" builtinId="8" hidden="1"/>
    <cellStyle name="Hipervínculo" xfId="45473" builtinId="8" hidden="1"/>
    <cellStyle name="Hipervínculo" xfId="51907" builtinId="8" hidden="1"/>
    <cellStyle name="Hipervínculo" xfId="27876" builtinId="8" hidden="1"/>
    <cellStyle name="Hipervínculo" xfId="23782" builtinId="8" hidden="1"/>
    <cellStyle name="Hipervínculo" xfId="6529" builtinId="8" hidden="1"/>
    <cellStyle name="Hipervínculo" xfId="24152" builtinId="8" hidden="1"/>
    <cellStyle name="Hipervínculo" xfId="54510" builtinId="8" hidden="1"/>
    <cellStyle name="Hipervínculo" xfId="52275" builtinId="8" hidden="1"/>
    <cellStyle name="Hipervínculo" xfId="1844" builtinId="8" hidden="1"/>
    <cellStyle name="Hipervínculo" xfId="21077" builtinId="8" hidden="1"/>
    <cellStyle name="Hipervínculo" xfId="2628" builtinId="8" hidden="1"/>
    <cellStyle name="Hipervínculo" xfId="4586" builtinId="8" hidden="1"/>
    <cellStyle name="Hipervínculo" xfId="9102" builtinId="8" hidden="1"/>
    <cellStyle name="Hipervínculo" xfId="38346" builtinId="8" hidden="1"/>
    <cellStyle name="Hipervínculo" xfId="43996" builtinId="8" hidden="1"/>
    <cellStyle name="Hipervínculo" xfId="54610" builtinId="8" hidden="1"/>
    <cellStyle name="Hipervínculo" xfId="55423" builtinId="8" hidden="1"/>
    <cellStyle name="Hipervínculo" xfId="38248" builtinId="8" hidden="1"/>
    <cellStyle name="Hipervínculo" xfId="11501" builtinId="8" hidden="1"/>
    <cellStyle name="Hipervínculo" xfId="19933" builtinId="8" hidden="1"/>
    <cellStyle name="Hipervínculo" xfId="57948" builtinId="8" hidden="1"/>
    <cellStyle name="Hipervínculo" xfId="42397" builtinId="8" hidden="1"/>
    <cellStyle name="Hipervínculo" xfId="31507" builtinId="8" hidden="1"/>
    <cellStyle name="Hipervínculo" xfId="6261" builtinId="8" hidden="1"/>
    <cellStyle name="Hipervínculo" xfId="2805" builtinId="8" hidden="1"/>
    <cellStyle name="Hipervínculo" xfId="40996" builtinId="8" hidden="1"/>
    <cellStyle name="Hipervínculo" xfId="21446" builtinId="8" hidden="1"/>
    <cellStyle name="Hipervínculo" xfId="48643" builtinId="8" hidden="1"/>
    <cellStyle name="Hipervínculo" xfId="47376" builtinId="8" hidden="1"/>
    <cellStyle name="Hipervínculo" xfId="24202" builtinId="8" hidden="1"/>
    <cellStyle name="Hipervínculo" xfId="10791" builtinId="8" hidden="1"/>
    <cellStyle name="Hipervínculo" xfId="3906" builtinId="8" hidden="1"/>
    <cellStyle name="Hipervínculo" xfId="25307" builtinId="8" hidden="1"/>
    <cellStyle name="Hipervínculo" xfId="41593" builtinId="8" hidden="1"/>
    <cellStyle name="Hipervínculo" xfId="18560" builtinId="8" hidden="1"/>
    <cellStyle name="Hipervínculo" xfId="40447" builtinId="8" hidden="1"/>
    <cellStyle name="Hipervínculo" xfId="49211" builtinId="8" hidden="1"/>
    <cellStyle name="Hipervínculo" xfId="24210" builtinId="8" hidden="1"/>
    <cellStyle name="Hipervínculo" xfId="15211" builtinId="8" hidden="1"/>
    <cellStyle name="Hipervínculo" xfId="22159" builtinId="8" hidden="1"/>
    <cellStyle name="Hipervínculo" xfId="51751" builtinId="8" hidden="1"/>
    <cellStyle name="Hipervínculo" xfId="13456" builtinId="8" hidden="1"/>
    <cellStyle name="Hipervínculo" xfId="56110" builtinId="8" hidden="1"/>
    <cellStyle name="Hipervínculo" xfId="45415" builtinId="8" hidden="1"/>
    <cellStyle name="Hipervínculo" xfId="33505" builtinId="8" hidden="1"/>
    <cellStyle name="Hipervínculo" xfId="52703" builtinId="8" hidden="1"/>
    <cellStyle name="Hipervínculo" xfId="20376" builtinId="8" hidden="1"/>
    <cellStyle name="Hipervínculo" xfId="30015" builtinId="8" hidden="1"/>
    <cellStyle name="Hipervínculo" xfId="20550" builtinId="8" hidden="1"/>
    <cellStyle name="Hipervínculo" xfId="2486" builtinId="8" hidden="1"/>
    <cellStyle name="Hipervínculo" xfId="2241" builtinId="8" hidden="1"/>
    <cellStyle name="Hipervínculo" xfId="9246" builtinId="8" hidden="1"/>
    <cellStyle name="Hipervínculo" xfId="30871" builtinId="8" hidden="1"/>
    <cellStyle name="Hipervínculo" xfId="42673" builtinId="8" hidden="1"/>
    <cellStyle name="Hipervínculo" xfId="56789" builtinId="8" hidden="1"/>
    <cellStyle name="Hipervínculo" xfId="42483" builtinId="8" hidden="1"/>
    <cellStyle name="Hipervínculo" xfId="14195" builtinId="8" hidden="1"/>
    <cellStyle name="Hipervínculo" xfId="27162" builtinId="8" hidden="1"/>
    <cellStyle name="Hipervínculo" xfId="54552" builtinId="8" hidden="1"/>
    <cellStyle name="Hipervínculo" xfId="32106" builtinId="8" hidden="1"/>
    <cellStyle name="Hipervínculo" xfId="46626" builtinId="8" hidden="1"/>
    <cellStyle name="Hipervínculo" xfId="11045" builtinId="8" hidden="1"/>
    <cellStyle name="Hipervínculo" xfId="41328" builtinId="8" hidden="1"/>
    <cellStyle name="Hipervínculo" xfId="582" builtinId="8" hidden="1"/>
    <cellStyle name="Hipervínculo" xfId="44983" builtinId="8" hidden="1"/>
    <cellStyle name="Hipervínculo" xfId="10533" builtinId="8" hidden="1"/>
    <cellStyle name="Hipervínculo" xfId="5467" builtinId="8" hidden="1"/>
    <cellStyle name="Hipervínculo" xfId="6189" builtinId="8" hidden="1"/>
    <cellStyle name="Hipervínculo" xfId="40595" builtinId="8" hidden="1"/>
    <cellStyle name="Hipervínculo" xfId="4158" builtinId="8" hidden="1"/>
    <cellStyle name="Hipervínculo" xfId="9933" builtinId="8" hidden="1"/>
    <cellStyle name="Hipervínculo" xfId="23786" builtinId="8" hidden="1"/>
    <cellStyle name="Hipervínculo" xfId="489" builtinId="8" hidden="1"/>
    <cellStyle name="Hipervínculo" xfId="53663" builtinId="8" hidden="1"/>
    <cellStyle name="Hipervínculo" xfId="52331" builtinId="8" hidden="1"/>
    <cellStyle name="Hipervínculo" xfId="43318" builtinId="8" hidden="1"/>
    <cellStyle name="Hipervínculo" xfId="42949" builtinId="8" hidden="1"/>
    <cellStyle name="Hipervínculo" xfId="19603" builtinId="8" hidden="1"/>
    <cellStyle name="Hipervínculo" xfId="39171" builtinId="8" hidden="1"/>
    <cellStyle name="Hipervínculo" xfId="28062" builtinId="8" hidden="1"/>
    <cellStyle name="Hipervínculo" xfId="9339" builtinId="8" hidden="1"/>
    <cellStyle name="Hipervínculo" xfId="22088" builtinId="8" hidden="1"/>
    <cellStyle name="Hipervínculo" xfId="55955" builtinId="8" hidden="1"/>
    <cellStyle name="Hipervínculo" xfId="3265" builtinId="8" hidden="1"/>
    <cellStyle name="Hipervínculo" xfId="16264" builtinId="8" hidden="1"/>
    <cellStyle name="Hipervínculo" xfId="294" builtinId="8" hidden="1"/>
    <cellStyle name="Hipervínculo" xfId="30465" builtinId="8" hidden="1"/>
    <cellStyle name="Hipervínculo" xfId="21442" builtinId="8" hidden="1"/>
    <cellStyle name="Hipervínculo" xfId="4891" builtinId="8" hidden="1"/>
    <cellStyle name="Hipervínculo" xfId="5329" builtinId="8" hidden="1"/>
    <cellStyle name="Hipervínculo" xfId="53466" builtinId="8" hidden="1"/>
    <cellStyle name="Hipervínculo" xfId="49026" builtinId="8" hidden="1"/>
    <cellStyle name="Hipervínculo" xfId="19197" builtinId="8" hidden="1"/>
    <cellStyle name="Hipervínculo" xfId="24921" builtinId="8" hidden="1"/>
    <cellStyle name="Hipervínculo" xfId="57131" builtinId="8" hidden="1"/>
    <cellStyle name="Hipervínculo" xfId="12417" builtinId="8" hidden="1"/>
    <cellStyle name="Hipervínculo" xfId="24514" builtinId="8" hidden="1"/>
    <cellStyle name="Hipervínculo" xfId="13362" builtinId="8" hidden="1"/>
    <cellStyle name="Hipervínculo" xfId="58806" builtinId="8" hidden="1"/>
    <cellStyle name="Hipervínculo" xfId="51308" builtinId="8" hidden="1"/>
    <cellStyle name="Hipervínculo" xfId="37360" builtinId="8" hidden="1"/>
    <cellStyle name="Hipervínculo" xfId="32813" builtinId="8" hidden="1"/>
    <cellStyle name="Hipervínculo" xfId="23220" builtinId="8" hidden="1"/>
    <cellStyle name="Hipervínculo" xfId="24492" builtinId="8" hidden="1"/>
    <cellStyle name="Hipervínculo" xfId="18481" builtinId="8" hidden="1"/>
    <cellStyle name="Hipervínculo" xfId="6007" builtinId="8" hidden="1"/>
    <cellStyle name="Hipervínculo" xfId="20354" builtinId="8" hidden="1"/>
    <cellStyle name="Hipervínculo" xfId="1070" builtinId="8" hidden="1"/>
    <cellStyle name="Hipervínculo" xfId="36501" builtinId="8" hidden="1"/>
    <cellStyle name="Hipervínculo" xfId="45966" builtinId="8" hidden="1"/>
    <cellStyle name="Hipervínculo" xfId="50039" builtinId="8" hidden="1"/>
    <cellStyle name="Hipervínculo" xfId="43406" builtinId="8" hidden="1"/>
    <cellStyle name="Hipervínculo" xfId="41525" builtinId="8" hidden="1"/>
    <cellStyle name="Hipervínculo" xfId="58100" builtinId="8" hidden="1"/>
    <cellStyle name="Hipervínculo" xfId="56160" builtinId="8" hidden="1"/>
    <cellStyle name="Hipervínculo" xfId="34220" builtinId="8" hidden="1"/>
    <cellStyle name="Hipervínculo" xfId="28828" builtinId="8" hidden="1"/>
    <cellStyle name="Hipervínculo" xfId="30889" builtinId="8" hidden="1"/>
    <cellStyle name="Hipervínculo" xfId="18025" builtinId="8" hidden="1"/>
    <cellStyle name="Hipervínculo" xfId="17187" builtinId="8" hidden="1"/>
    <cellStyle name="Hipervínculo" xfId="42051" builtinId="8" hidden="1"/>
    <cellStyle name="Hipervínculo" xfId="49235" builtinId="8" hidden="1"/>
    <cellStyle name="Hipervínculo" xfId="27417" builtinId="8" hidden="1"/>
    <cellStyle name="Hipervínculo" xfId="2809" builtinId="8" hidden="1"/>
    <cellStyle name="Hipervínculo" xfId="14323" builtinId="8" hidden="1"/>
    <cellStyle name="Hipervínculo" xfId="23449" builtinId="8" hidden="1"/>
    <cellStyle name="Hipervínculo" xfId="48635" builtinId="8" hidden="1"/>
    <cellStyle name="Hipervínculo" xfId="19803" builtinId="8" hidden="1"/>
    <cellStyle name="Hipervínculo" xfId="42309" builtinId="8" hidden="1"/>
    <cellStyle name="Hipervínculo" xfId="31355" builtinId="8" hidden="1"/>
    <cellStyle name="Hipervínculo" xfId="3902" builtinId="8" hidden="1"/>
    <cellStyle name="Hipervínculo" xfId="9555" builtinId="8" hidden="1"/>
    <cellStyle name="Hipervínculo" xfId="30381" builtinId="8" hidden="1"/>
    <cellStyle name="Hipervínculo" xfId="23594" builtinId="8" hidden="1"/>
    <cellStyle name="Hipervínculo" xfId="11224" builtinId="8" hidden="1"/>
    <cellStyle name="Hipervínculo" xfId="8986" builtinId="8" hidden="1"/>
    <cellStyle name="Hipervínculo" xfId="43655" builtinId="8" hidden="1"/>
    <cellStyle name="Hipervínculo" xfId="44245" builtinId="8" hidden="1"/>
    <cellStyle name="Hipervínculo" xfId="27457" builtinId="8" hidden="1"/>
    <cellStyle name="Hipervínculo" xfId="37306" builtinId="8" hidden="1"/>
    <cellStyle name="Hipervínculo" xfId="55242" builtinId="8" hidden="1"/>
    <cellStyle name="Hipervínculo" xfId="33513" builtinId="8" hidden="1"/>
    <cellStyle name="Hipervínculo" xfId="32199" builtinId="8" hidden="1"/>
    <cellStyle name="Hipervínculo" xfId="6718" builtinId="8" hidden="1"/>
    <cellStyle name="Hipervínculo" xfId="4859" builtinId="8" hidden="1"/>
    <cellStyle name="Hipervínculo" xfId="54340" builtinId="8" hidden="1"/>
    <cellStyle name="Hipervínculo" xfId="51215" builtinId="8" hidden="1"/>
    <cellStyle name="Hipervínculo" xfId="48313" builtinId="8" hidden="1"/>
    <cellStyle name="Hipervínculo" xfId="26582" builtinId="8" hidden="1"/>
    <cellStyle name="Hipervínculo" xfId="21522" builtinId="8" hidden="1"/>
    <cellStyle name="Hipervínculo" xfId="1804" builtinId="8" hidden="1"/>
    <cellStyle name="Hipervínculo" xfId="24370" builtinId="8" hidden="1"/>
    <cellStyle name="Hipervínculo" xfId="18246" builtinId="8" hidden="1"/>
    <cellStyle name="Hipervínculo" xfId="51165" builtinId="8" hidden="1"/>
    <cellStyle name="Hipervínculo" xfId="41387" builtinId="8" hidden="1"/>
    <cellStyle name="Hipervínculo" xfId="6025" builtinId="8" hidden="1"/>
    <cellStyle name="Hipervínculo" xfId="14595" builtinId="8" hidden="1"/>
    <cellStyle name="Hipervínculo" xfId="8751" builtinId="8" hidden="1"/>
    <cellStyle name="Hipervínculo" xfId="31299" builtinId="8" hidden="1"/>
    <cellStyle name="Hipervínculo" xfId="50749" builtinId="8" hidden="1"/>
    <cellStyle name="Hipervínculo" xfId="59018" builtinId="8" hidden="1"/>
    <cellStyle name="Hipervínculo" xfId="3422" builtinId="8" hidden="1"/>
    <cellStyle name="Hipervínculo" xfId="12728" builtinId="8" hidden="1"/>
    <cellStyle name="Hipervínculo" xfId="50354" builtinId="8" hidden="1"/>
    <cellStyle name="Hipervínculo" xfId="38815" builtinId="8" hidden="1"/>
    <cellStyle name="Hipervínculo" xfId="52404" builtinId="8" hidden="1"/>
    <cellStyle name="Hipervínculo" xfId="31385" builtinId="8" hidden="1"/>
    <cellStyle name="Hipervínculo" xfId="53708" builtinId="8" hidden="1"/>
    <cellStyle name="Hipervínculo" xfId="27527" builtinId="8" hidden="1"/>
    <cellStyle name="Hipervínculo" xfId="6263" builtinId="8" hidden="1"/>
    <cellStyle name="Hipervínculo" xfId="1894" builtinId="8" hidden="1"/>
    <cellStyle name="Hipervínculo" xfId="22350" builtinId="8" hidden="1"/>
    <cellStyle name="Hipervínculo" xfId="29607" builtinId="8" hidden="1"/>
    <cellStyle name="Hipervínculo" xfId="56852" builtinId="8" hidden="1"/>
    <cellStyle name="Hipervínculo" xfId="46910" builtinId="8" hidden="1"/>
    <cellStyle name="Hipervínculo" xfId="20655" builtinId="8" hidden="1"/>
    <cellStyle name="Hipervínculo" xfId="8281" builtinId="8" hidden="1"/>
    <cellStyle name="Hipervínculo" xfId="5122" builtinId="8" hidden="1"/>
    <cellStyle name="Hipervínculo" xfId="29146" builtinId="8" hidden="1"/>
    <cellStyle name="Hipervínculo" xfId="52085" builtinId="8" hidden="1"/>
    <cellStyle name="Hipervínculo" xfId="17050" builtinId="8" hidden="1"/>
    <cellStyle name="Hipervínculo" xfId="33181" builtinId="8" hidden="1"/>
    <cellStyle name="Hipervínculo" xfId="13733" builtinId="8" hidden="1"/>
    <cellStyle name="Hipervínculo" xfId="1180" builtinId="8" hidden="1"/>
    <cellStyle name="Hipervínculo" xfId="11921" builtinId="8" hidden="1"/>
    <cellStyle name="Hipervínculo" xfId="28318" builtinId="8" hidden="1"/>
    <cellStyle name="Hipervínculo" xfId="48803" builtinId="8" hidden="1"/>
    <cellStyle name="Hipervínculo" xfId="16769" builtinId="8" hidden="1"/>
    <cellStyle name="Hipervínculo" xfId="33311" builtinId="8" hidden="1"/>
    <cellStyle name="Hipervínculo" xfId="23352" builtinId="8" hidden="1"/>
    <cellStyle name="Hipervínculo" xfId="2684" builtinId="8" hidden="1"/>
    <cellStyle name="Hipervínculo" xfId="34312" builtinId="8" hidden="1"/>
    <cellStyle name="Hipervínculo" xfId="37516" builtinId="8" hidden="1"/>
    <cellStyle name="Hipervínculo" xfId="53382" builtinId="8" hidden="1"/>
    <cellStyle name="Hipervínculo" xfId="54300" builtinId="8" hidden="1"/>
    <cellStyle name="Hipervínculo" xfId="55141" builtinId="8" hidden="1"/>
    <cellStyle name="Hipervínculo" xfId="5775" builtinId="8" hidden="1"/>
    <cellStyle name="Hipervínculo" xfId="40239" builtinId="8" hidden="1"/>
    <cellStyle name="Hipervínculo" xfId="58215" builtinId="8" hidden="1"/>
    <cellStyle name="Hipervínculo" xfId="41688" builtinId="8" hidden="1"/>
    <cellStyle name="Hipervínculo" xfId="14161" builtinId="8" hidden="1"/>
    <cellStyle name="Hipervínculo" xfId="43220" builtinId="8" hidden="1"/>
    <cellStyle name="Hipervínculo" xfId="18830" builtinId="8" hidden="1"/>
    <cellStyle name="Hipervínculo" xfId="21672" builtinId="8" hidden="1"/>
    <cellStyle name="Hipervínculo" xfId="4347" builtinId="8" hidden="1"/>
    <cellStyle name="Hipervínculo" xfId="32321" builtinId="8" hidden="1"/>
    <cellStyle name="Hipervínculo" xfId="56348" builtinId="8" hidden="1"/>
    <cellStyle name="Hipervínculo" xfId="41030" builtinId="8" hidden="1"/>
    <cellStyle name="Hipervínculo" xfId="36292" builtinId="8" hidden="1"/>
    <cellStyle name="Hipervínculo" xfId="12910" builtinId="8" hidden="1"/>
    <cellStyle name="Hipervínculo" xfId="21613" builtinId="8" hidden="1"/>
    <cellStyle name="Hipervínculo" xfId="14661" builtinId="8" hidden="1"/>
    <cellStyle name="Hipervínculo" xfId="39120" builtinId="8" hidden="1"/>
    <cellStyle name="Hipervínculo" xfId="56152" builtinId="8" hidden="1"/>
    <cellStyle name="Hipervínculo" xfId="22931" builtinId="8" hidden="1"/>
    <cellStyle name="Hipervínculo" xfId="31421" builtinId="8" hidden="1"/>
    <cellStyle name="Hipervínculo" xfId="37294" builtinId="8" hidden="1"/>
    <cellStyle name="Hipervínculo" xfId="16532" builtinId="8" hidden="1"/>
    <cellStyle name="Hipervínculo" xfId="7531" builtinId="8" hidden="1"/>
    <cellStyle name="Hipervínculo" xfId="45919" builtinId="8" hidden="1"/>
    <cellStyle name="Hipervínculo" xfId="49227" builtinId="8" hidden="1"/>
    <cellStyle name="Hipervínculo" xfId="19381" builtinId="8" hidden="1"/>
    <cellStyle name="Hipervínculo" xfId="22434" builtinId="8" hidden="1"/>
    <cellStyle name="Hipervínculo" xfId="1398" builtinId="8" hidden="1"/>
    <cellStyle name="Hipervínculo" xfId="46502" builtinId="8" hidden="1"/>
    <cellStyle name="Hipervínculo" xfId="34954" builtinId="8" hidden="1"/>
    <cellStyle name="Hipervínculo" xfId="41412" builtinId="8" hidden="1"/>
    <cellStyle name="Hipervínculo" xfId="42301" builtinId="8" hidden="1"/>
    <cellStyle name="Hipervínculo" xfId="47516" builtinId="8" hidden="1"/>
    <cellStyle name="Hipervínculo" xfId="15507" builtinId="8" hidden="1"/>
    <cellStyle name="Hipervínculo" xfId="8657" builtinId="8" hidden="1"/>
    <cellStyle name="Hipervínculo" xfId="29164" builtinId="8" hidden="1"/>
    <cellStyle name="Hipervínculo" xfId="37078" builtinId="8" hidden="1"/>
    <cellStyle name="Hipervínculo" xfId="11047" builtinId="8" hidden="1"/>
    <cellStyle name="Hipervínculo" xfId="35370" builtinId="8" hidden="1"/>
    <cellStyle name="Hipervínculo" xfId="28435" builtinId="8" hidden="1"/>
    <cellStyle name="Hipervínculo" xfId="8579" builtinId="8" hidden="1"/>
    <cellStyle name="Hipervínculo" xfId="15581" builtinId="8" hidden="1"/>
    <cellStyle name="Hipervínculo" xfId="37314" builtinId="8" hidden="1"/>
    <cellStyle name="Hipervínculo" xfId="42377" builtinId="8" hidden="1"/>
    <cellStyle name="Hipervínculo" xfId="182" builtinId="8" hidden="1"/>
    <cellStyle name="Hipervínculo" xfId="40473" builtinId="8" hidden="1"/>
    <cellStyle name="Hipervínculo" xfId="41718" builtinId="8" hidden="1"/>
    <cellStyle name="Hipervínculo" xfId="3934" builtinId="8" hidden="1"/>
    <cellStyle name="Hipervínculo" xfId="22512" builtinId="8" hidden="1"/>
    <cellStyle name="Hipervínculo" xfId="44243" builtinId="8" hidden="1"/>
    <cellStyle name="Hipervínculo" xfId="49303" builtinId="8" hidden="1"/>
    <cellStyle name="Hipervínculo" xfId="45995" builtinId="8" hidden="1"/>
    <cellStyle name="Hipervínculo" xfId="28017" builtinId="8" hidden="1"/>
    <cellStyle name="Hipervínculo" xfId="23540" builtinId="8" hidden="1"/>
    <cellStyle name="Hipervínculo" xfId="20047" builtinId="8" hidden="1"/>
    <cellStyle name="Hipervínculo" xfId="29177" builtinId="8" hidden="1"/>
    <cellStyle name="Hipervínculo" xfId="37726" builtinId="8" hidden="1"/>
    <cellStyle name="Hipervínculo" xfId="56230" builtinId="8" hidden="1"/>
    <cellStyle name="Hipervínculo" xfId="42007" builtinId="8" hidden="1"/>
    <cellStyle name="Hipervínculo" xfId="40669" builtinId="8" hidden="1"/>
    <cellStyle name="Hipervínculo" xfId="52293" builtinId="8" hidden="1"/>
    <cellStyle name="Hipervínculo" xfId="1216" builtinId="8" hidden="1"/>
    <cellStyle name="Hipervínculo" xfId="39687" builtinId="8" hidden="1"/>
    <cellStyle name="Hipervínculo" xfId="59014" builtinId="8" hidden="1"/>
    <cellStyle name="Hipervínculo" xfId="56424" builtinId="8" hidden="1"/>
    <cellStyle name="Hipervínculo" xfId="32399" builtinId="8" hidden="1"/>
    <cellStyle name="Hipervínculo" xfId="7661" builtinId="8" hidden="1"/>
    <cellStyle name="Hipervínculo" xfId="17707" builtinId="8" hidden="1"/>
    <cellStyle name="Hipervínculo" xfId="19635" builtinId="8" hidden="1"/>
    <cellStyle name="Hipervínculo" xfId="43296" builtinId="8" hidden="1"/>
    <cellStyle name="Hipervínculo" xfId="53716" builtinId="8" hidden="1"/>
    <cellStyle name="Hipervínculo" xfId="3960" builtinId="8" hidden="1"/>
    <cellStyle name="Hipervínculo" xfId="25594" builtinId="8" hidden="1"/>
    <cellStyle name="Hipervínculo" xfId="5364" builtinId="8" hidden="1"/>
    <cellStyle name="Hipervínculo" xfId="37910" builtinId="8" hidden="1"/>
    <cellStyle name="Hipervínculo" xfId="21716" builtinId="8" hidden="1"/>
    <cellStyle name="Hipervínculo" xfId="50220" builtinId="8" hidden="1"/>
    <cellStyle name="Hipervínculo" xfId="46918" builtinId="8" hidden="1"/>
    <cellStyle name="Hipervínculo" xfId="42827" builtinId="8" hidden="1"/>
    <cellStyle name="Hipervínculo" xfId="18798" builtinId="8" hidden="1"/>
    <cellStyle name="Hipervínculo" xfId="5114" builtinId="8" hidden="1"/>
    <cellStyle name="Hipervínculo" xfId="28467" builtinId="8" hidden="1"/>
    <cellStyle name="Hipervínculo" xfId="33235" builtinId="8" hidden="1"/>
    <cellStyle name="Hipervínculo" xfId="57147" builtinId="8" hidden="1"/>
    <cellStyle name="Hipervínculo" xfId="40117" builtinId="8" hidden="1"/>
    <cellStyle name="Hipervínculo" xfId="36024" builtinId="8" hidden="1"/>
    <cellStyle name="Hipervínculo" xfId="19727" builtinId="8" hidden="1"/>
    <cellStyle name="Hipervínculo" xfId="11912" builtinId="8" hidden="1"/>
    <cellStyle name="Hipervínculo" xfId="32799" builtinId="8" hidden="1"/>
    <cellStyle name="Hipervínculo" xfId="34630" builtinId="8" hidden="1"/>
    <cellStyle name="Hipervínculo" xfId="11935" builtinId="8" hidden="1"/>
    <cellStyle name="Hipervínculo" xfId="51735" builtinId="8" hidden="1"/>
    <cellStyle name="Hipervínculo" xfId="29224" builtinId="8" hidden="1"/>
    <cellStyle name="Hipervínculo" xfId="5197" builtinId="8" hidden="1"/>
    <cellStyle name="Hipervínculo" xfId="18715" builtinId="8" hidden="1"/>
    <cellStyle name="Hipervínculo" xfId="21702" builtinId="8" hidden="1"/>
    <cellStyle name="Hipervínculo" xfId="46832" builtinId="8" hidden="1"/>
    <cellStyle name="Hipervínculo" xfId="50138" builtinId="8" hidden="1"/>
    <cellStyle name="Hipervínculo" xfId="26516" builtinId="8" hidden="1"/>
    <cellStyle name="Hipervínculo" xfId="22424" builtinId="8" hidden="1"/>
    <cellStyle name="Hipervínculo" xfId="1854" builtinId="8" hidden="1"/>
    <cellStyle name="Hipervínculo" xfId="52285" builtinId="8" hidden="1"/>
    <cellStyle name="Hipervínculo" xfId="48513" builtinId="8" hidden="1"/>
    <cellStyle name="Hipervínculo" xfId="53633" builtinId="8" hidden="1"/>
    <cellStyle name="Hipervínculo" xfId="43211" builtinId="8" hidden="1"/>
    <cellStyle name="Hipervínculo" xfId="20388" builtinId="8" hidden="1"/>
    <cellStyle name="Hipervínculo" xfId="15625" builtinId="8" hidden="1"/>
    <cellStyle name="Hipervínculo" xfId="7745" builtinId="8" hidden="1"/>
    <cellStyle name="Hipervínculo" xfId="32313" builtinId="8" hidden="1"/>
    <cellStyle name="Hipervínculo" xfId="34481" builtinId="8" hidden="1"/>
    <cellStyle name="Hipervínculo" xfId="59054" builtinId="8" hidden="1"/>
    <cellStyle name="Hipervínculo" xfId="36308" builtinId="8" hidden="1"/>
    <cellStyle name="Hipervínculo" xfId="19799" builtinId="8" hidden="1"/>
    <cellStyle name="Hipervínculo" xfId="21202" builtinId="8" hidden="1"/>
    <cellStyle name="Hipervínculo" xfId="8191" builtinId="8" hidden="1"/>
    <cellStyle name="Hipervínculo" xfId="2219" builtinId="8" hidden="1"/>
    <cellStyle name="Hipervínculo" xfId="12784" builtinId="8" hidden="1"/>
    <cellStyle name="Hipervínculo" xfId="25029" builtinId="8" hidden="1"/>
    <cellStyle name="Hipervínculo" xfId="43753" builtinId="8" hidden="1"/>
    <cellStyle name="Hipervínculo" xfId="33008" builtinId="8" hidden="1"/>
    <cellStyle name="Hipervínculo" xfId="24106" builtinId="8" hidden="1"/>
    <cellStyle name="Hipervínculo" xfId="8095" builtinId="8" hidden="1"/>
    <cellStyle name="Hipervínculo" xfId="44353" builtinId="8" hidden="1"/>
    <cellStyle name="Hipervínculo" xfId="29386" builtinId="8" hidden="1"/>
    <cellStyle name="Hipervínculo" xfId="41965" builtinId="8" hidden="1"/>
    <cellStyle name="Hipervínculo" xfId="32665" builtinId="8" hidden="1"/>
    <cellStyle name="Hipervínculo" xfId="17527" builtinId="8" hidden="1"/>
    <cellStyle name="Hipervínculo" xfId="11551" builtinId="8" hidden="1"/>
    <cellStyle name="Hipervínculo" xfId="25243" builtinId="8" hidden="1"/>
    <cellStyle name="Hipervínculo" xfId="10128" builtinId="8" hidden="1"/>
    <cellStyle name="Hipervínculo" xfId="51127" builtinId="8" hidden="1"/>
    <cellStyle name="Hipervínculo" xfId="8499" builtinId="8" hidden="1"/>
    <cellStyle name="Hipervínculo" xfId="15499" builtinId="8" hidden="1"/>
    <cellStyle name="Hipervínculo" xfId="523" builtinId="8" hidden="1"/>
    <cellStyle name="Hipervínculo" xfId="13721" builtinId="8" hidden="1"/>
    <cellStyle name="Hipervínculo" xfId="48536" builtinId="8" hidden="1"/>
    <cellStyle name="Hipervínculo" xfId="59467" builtinId="8" hidden="1"/>
    <cellStyle name="Hipervínculo" xfId="55510" builtinId="8" hidden="1"/>
    <cellStyle name="Hipervínculo" xfId="30304" builtinId="8" hidden="1"/>
    <cellStyle name="Hipervínculo" xfId="45001" builtinId="8" hidden="1"/>
    <cellStyle name="Hipervínculo" xfId="14803" builtinId="8" hidden="1"/>
    <cellStyle name="Hipervínculo" xfId="55760" builtinId="8" hidden="1"/>
    <cellStyle name="Hipervínculo" xfId="42385" builtinId="8" hidden="1"/>
    <cellStyle name="Hipervínculo" xfId="3818" builtinId="8" hidden="1"/>
    <cellStyle name="Hipervínculo" xfId="54048" builtinId="8" hidden="1"/>
    <cellStyle name="Hipervínculo" xfId="23373" builtinId="8" hidden="1"/>
    <cellStyle name="Hipervínculo" xfId="1442" builtinId="8" hidden="1"/>
    <cellStyle name="Hipervínculo" xfId="8521" builtinId="8" hidden="1"/>
    <cellStyle name="Hipervínculo" xfId="27341" builtinId="8" hidden="1"/>
    <cellStyle name="Hipervínculo" xfId="49311" builtinId="8" hidden="1"/>
    <cellStyle name="Hipervínculo" xfId="6183" builtinId="8" hidden="1"/>
    <cellStyle name="Hipervínculo" xfId="58726" builtinId="8" hidden="1"/>
    <cellStyle name="Hipervínculo" xfId="16447" builtinId="8" hidden="1"/>
    <cellStyle name="Hipervínculo" xfId="6027" builtinId="8" hidden="1"/>
    <cellStyle name="Hipervínculo" xfId="3740" builtinId="8" hidden="1"/>
    <cellStyle name="Hipervínculo" xfId="34146" builtinId="8" hidden="1"/>
    <cellStyle name="Hipervínculo" xfId="43659" builtinId="8" hidden="1"/>
    <cellStyle name="Hipervínculo" xfId="42561" builtinId="8" hidden="1"/>
    <cellStyle name="Hipervínculo" xfId="7953" builtinId="8" hidden="1"/>
    <cellStyle name="Hipervínculo" xfId="9521" builtinId="8" hidden="1"/>
    <cellStyle name="Hipervínculo" xfId="12824" builtinId="8" hidden="1"/>
    <cellStyle name="Hipervínculo" xfId="16917" builtinId="8" hidden="1"/>
    <cellStyle name="Hipervínculo" xfId="40946" builtinId="8" hidden="1"/>
    <cellStyle name="Hipervínculo" xfId="56430" builtinId="8" hidden="1"/>
    <cellStyle name="Hipervínculo" xfId="32407" builtinId="8" hidden="1"/>
    <cellStyle name="Hipervínculo" xfId="19973" builtinId="8" hidden="1"/>
    <cellStyle name="Hipervínculo" xfId="42243" builtinId="8" hidden="1"/>
    <cellStyle name="Hipervínculo" xfId="19627" builtinId="8" hidden="1"/>
    <cellStyle name="Hipervínculo" xfId="23716" builtinId="8" hidden="1"/>
    <cellStyle name="Hipervínculo" xfId="47744" builtinId="8" hidden="1"/>
    <cellStyle name="Hipervínculo" xfId="52859" builtinId="8" hidden="1"/>
    <cellStyle name="Hipervínculo" xfId="58622" builtinId="8" hidden="1"/>
    <cellStyle name="Hipervínculo" xfId="7114" builtinId="8" hidden="1"/>
    <cellStyle name="Hipervínculo" xfId="51495" builtinId="8" hidden="1"/>
    <cellStyle name="Hipervínculo" xfId="11055" builtinId="8" hidden="1"/>
    <cellStyle name="Hipervínculo" xfId="37062" builtinId="8" hidden="1"/>
    <cellStyle name="Hipervínculo" xfId="54546" builtinId="8" hidden="1"/>
    <cellStyle name="Hipervínculo" xfId="42835" builtinId="8" hidden="1"/>
    <cellStyle name="Hipervínculo" xfId="25137" builtinId="8" hidden="1"/>
    <cellStyle name="Hipervínculo" xfId="41925" builtinId="8" hidden="1"/>
    <cellStyle name="Hipervínculo" xfId="30226" builtinId="8" hidden="1"/>
    <cellStyle name="Hipervínculo" xfId="8709" builtinId="8" hidden="1"/>
    <cellStyle name="Hipervínculo" xfId="14831" builtinId="8" hidden="1"/>
    <cellStyle name="Hipervínculo" xfId="21338" builtinId="8" hidden="1"/>
    <cellStyle name="Hipervínculo" xfId="36032" builtinId="8" hidden="1"/>
    <cellStyle name="Hipervínculo" xfId="45099" builtinId="8" hidden="1"/>
    <cellStyle name="Hipervínculo" xfId="7913" builtinId="8" hidden="1"/>
    <cellStyle name="Hipervínculo" xfId="5021" builtinId="8" hidden="1"/>
    <cellStyle name="Hipervínculo" xfId="656" builtinId="8" hidden="1"/>
    <cellStyle name="Hipervínculo" xfId="44119" builtinId="8" hidden="1"/>
    <cellStyle name="Hipervínculo" xfId="52001" builtinId="8" hidden="1"/>
    <cellStyle name="Hipervínculo" xfId="460" builtinId="8" hidden="1"/>
    <cellStyle name="Hipervínculo" xfId="34270" builtinId="8" hidden="1"/>
    <cellStyle name="Hipervínculo" xfId="525" builtinId="8" hidden="1"/>
    <cellStyle name="Hipervínculo" xfId="20685" builtinId="8" hidden="1"/>
    <cellStyle name="Hipervínculo" xfId="46824" builtinId="8" hidden="1"/>
    <cellStyle name="Hipervínculo" xfId="16777" builtinId="8" hidden="1"/>
    <cellStyle name="Hipervínculo" xfId="45073" builtinId="8" hidden="1"/>
    <cellStyle name="Hipervínculo" xfId="20346" builtinId="8" hidden="1"/>
    <cellStyle name="Hipervínculo" xfId="32311" builtinId="8" hidden="1"/>
    <cellStyle name="Hipervínculo" xfId="35194" builtinId="8" hidden="1"/>
    <cellStyle name="Hipervínculo" xfId="27611" builtinId="8" hidden="1"/>
    <cellStyle name="Hipervínculo" xfId="53625" builtinId="8" hidden="1"/>
    <cellStyle name="Hipervínculo" xfId="57425" builtinId="8" hidden="1"/>
    <cellStyle name="Hipervínculo" xfId="38140" builtinId="8" hidden="1"/>
    <cellStyle name="Hipervínculo" xfId="15633" builtinId="8" hidden="1"/>
    <cellStyle name="Hipervínculo" xfId="10905" builtinId="8" hidden="1"/>
    <cellStyle name="Hipervínculo" xfId="35964" builtinId="8" hidden="1"/>
    <cellStyle name="Hipervínculo" xfId="34541" builtinId="8" hidden="1"/>
    <cellStyle name="Hipervínculo" xfId="23013" builtinId="8" hidden="1"/>
    <cellStyle name="Hipervínculo" xfId="15910" builtinId="8" hidden="1"/>
    <cellStyle name="Hipervínculo" xfId="55718" builtinId="8" hidden="1"/>
    <cellStyle name="Hipervínculo" xfId="35986" builtinId="8" hidden="1"/>
    <cellStyle name="Hipervínculo" xfId="33651" builtinId="8" hidden="1"/>
    <cellStyle name="Hipervínculo" xfId="19741" builtinId="8" hidden="1"/>
    <cellStyle name="Hipervínculo" xfId="41471" builtinId="8" hidden="1"/>
    <cellStyle name="Hipervínculo" xfId="51079" builtinId="8" hidden="1"/>
    <cellStyle name="Hipervínculo" xfId="32613" builtinId="8" hidden="1"/>
    <cellStyle name="Hipervínculo" xfId="24284" builtinId="8" hidden="1"/>
    <cellStyle name="Hipervínculo" xfId="985" builtinId="8" hidden="1"/>
    <cellStyle name="Hipervínculo" xfId="12936" builtinId="8" hidden="1"/>
    <cellStyle name="Hipervínculo" xfId="26666" builtinId="8" hidden="1"/>
    <cellStyle name="Hipervínculo" xfId="48399" builtinId="8" hidden="1"/>
    <cellStyle name="Hipervínculo" xfId="44153" builtinId="8" hidden="1"/>
    <cellStyle name="Hipervínculo" xfId="39091" builtinId="8" hidden="1"/>
    <cellStyle name="Hipervínculo" xfId="17361" builtinId="8" hidden="1"/>
    <cellStyle name="Hipervínculo" xfId="57856" builtinId="8" hidden="1"/>
    <cellStyle name="Hipervínculo" xfId="39077" builtinId="8" hidden="1"/>
    <cellStyle name="Hipervínculo" xfId="33595" builtinId="8" hidden="1"/>
    <cellStyle name="Hipervínculo" xfId="55326" builtinId="8" hidden="1"/>
    <cellStyle name="Hipervínculo" xfId="37220" builtinId="8" hidden="1"/>
    <cellStyle name="Hipervínculo" xfId="32162" builtinId="8" hidden="1"/>
    <cellStyle name="Hipervínculo" xfId="10433" builtinId="8" hidden="1"/>
    <cellStyle name="Hipervínculo" xfId="13729" builtinId="8" hidden="1"/>
    <cellStyle name="Hipervínculo" xfId="23027" builtinId="8" hidden="1"/>
    <cellStyle name="Hipervínculo" xfId="40525" builtinId="8" hidden="1"/>
    <cellStyle name="Hipervínculo" xfId="55518" builtinId="8" hidden="1"/>
    <cellStyle name="Hipervínculo" xfId="58145" builtinId="8" hidden="1"/>
    <cellStyle name="Hipervínculo" xfId="31401" builtinId="8" hidden="1"/>
    <cellStyle name="Hipervínculo" xfId="39959" builtinId="8" hidden="1"/>
    <cellStyle name="Hipervínculo" xfId="59337" builtinId="8" hidden="1"/>
    <cellStyle name="Hipervínculo" xfId="12678" builtinId="8" hidden="1"/>
    <cellStyle name="Hipervínculo" xfId="36593" builtinId="8" hidden="1"/>
    <cellStyle name="Hipervínculo" xfId="34236" builtinId="8" hidden="1"/>
    <cellStyle name="Hipervínculo" xfId="9312" builtinId="8" hidden="1"/>
    <cellStyle name="Hipervínculo" xfId="4501" builtinId="8" hidden="1"/>
    <cellStyle name="Hipervínculo" xfId="2767" builtinId="8" hidden="1"/>
    <cellStyle name="Hipervínculo" xfId="27333" builtinId="8" hidden="1"/>
    <cellStyle name="Hipervínculo" xfId="31429" builtinId="8" hidden="1"/>
    <cellStyle name="Hipervínculo" xfId="54380" builtinId="8" hidden="1"/>
    <cellStyle name="Hipervínculo" xfId="41921" builtinId="8" hidden="1"/>
    <cellStyle name="Hipervínculo" xfId="16282" builtinId="8" hidden="1"/>
    <cellStyle name="Hipervínculo" xfId="40789" builtinId="8" hidden="1"/>
    <cellStyle name="Hipervínculo" xfId="10110" builtinId="8" hidden="1"/>
    <cellStyle name="Hipervínculo" xfId="18049" builtinId="8" hidden="1"/>
    <cellStyle name="Hipervínculo" xfId="55608" builtinId="8" hidden="1"/>
    <cellStyle name="Hipervínculo" xfId="45720" builtinId="8" hidden="1"/>
    <cellStyle name="Hipervínculo" xfId="35122" builtinId="8" hidden="1"/>
    <cellStyle name="Hipervínculo" xfId="9513" builtinId="8" hidden="1"/>
    <cellStyle name="Hipervínculo" xfId="7000" builtinId="8" hidden="1"/>
    <cellStyle name="Hipervínculo" xfId="56272" builtinId="8" hidden="1"/>
    <cellStyle name="Hipervínculo" xfId="19639" builtinId="8" hidden="1"/>
    <cellStyle name="Hipervínculo" xfId="45029" builtinId="8" hidden="1"/>
    <cellStyle name="Hipervínculo" xfId="52349" builtinId="8" hidden="1"/>
    <cellStyle name="Hipervínculo" xfId="44165" builtinId="8" hidden="1"/>
    <cellStyle name="Hipervínculo" xfId="7621" builtinId="8" hidden="1"/>
    <cellStyle name="Hipervínculo" xfId="67" builtinId="8" hidden="1"/>
    <cellStyle name="Hipervínculo" xfId="23708" builtinId="8" hidden="1"/>
    <cellStyle name="Hipervínculo" xfId="47738" builtinId="8" hidden="1"/>
    <cellStyle name="Hipervínculo" xfId="16753" builtinId="8" hidden="1"/>
    <cellStyle name="Hipervínculo" xfId="45550" builtinId="8" hidden="1"/>
    <cellStyle name="Hipervínculo" xfId="40625" builtinId="8" hidden="1"/>
    <cellStyle name="Hipervínculo" xfId="10017" builtinId="8" hidden="1"/>
    <cellStyle name="Hipervínculo" xfId="4973" builtinId="8" hidden="1"/>
    <cellStyle name="Hipervínculo" xfId="30509" builtinId="8" hidden="1"/>
    <cellStyle name="Hipervínculo" xfId="11272" builtinId="8" hidden="1"/>
    <cellStyle name="Hipervínculo" xfId="57884" builtinId="8" hidden="1"/>
    <cellStyle name="Hipervínculo" xfId="53972" builtinId="8" hidden="1"/>
    <cellStyle name="Hipervínculo" xfId="10239" builtinId="8" hidden="1"/>
    <cellStyle name="Hipervínculo" xfId="45917" builtinId="8" hidden="1"/>
    <cellStyle name="Hipervínculo" xfId="11898" builtinId="8" hidden="1"/>
    <cellStyle name="Hipervínculo" xfId="37308" builtinId="8" hidden="1"/>
    <cellStyle name="Hipervínculo" xfId="47024" builtinId="8" hidden="1"/>
    <cellStyle name="Hipervínculo" xfId="43849" builtinId="8" hidden="1"/>
    <cellStyle name="Hipervínculo" xfId="31948" builtinId="8" hidden="1"/>
    <cellStyle name="Hipervínculo" xfId="7921" builtinId="8" hidden="1"/>
    <cellStyle name="Hipervínculo" xfId="19587" builtinId="8" hidden="1"/>
    <cellStyle name="Hipervínculo" xfId="442" builtinId="8" hidden="1"/>
    <cellStyle name="Hipervínculo" xfId="44111" builtinId="8" hidden="1"/>
    <cellStyle name="Hipervínculo" xfId="51993" builtinId="8" hidden="1"/>
    <cellStyle name="Hipervínculo" xfId="46932" builtinId="8" hidden="1"/>
    <cellStyle name="Hipervínculo" xfId="25145" builtinId="8" hidden="1"/>
    <cellStyle name="Hipervínculo" xfId="529" builtinId="8" hidden="1"/>
    <cellStyle name="Hipervínculo" xfId="8581" builtinId="8" hidden="1"/>
    <cellStyle name="Hipervínculo" xfId="11567" builtinId="8" hidden="1"/>
    <cellStyle name="Hipervínculo" xfId="47582" builtinId="8" hidden="1"/>
    <cellStyle name="Hipervínculo" xfId="33269" builtinId="8" hidden="1"/>
    <cellStyle name="Hipervínculo" xfId="22188" builtinId="8" hidden="1"/>
    <cellStyle name="Hipervínculo" xfId="18270" builtinId="8" hidden="1"/>
    <cellStyle name="Hipervínculo" xfId="5893" builtinId="8" hidden="1"/>
    <cellStyle name="Hipervínculo" xfId="59239" builtinId="8" hidden="1"/>
    <cellStyle name="Hipervínculo" xfId="36948" builtinId="8" hidden="1"/>
    <cellStyle name="Hipervínculo" xfId="2904" builtinId="8" hidden="1"/>
    <cellStyle name="Hipervínculo" xfId="32465" builtinId="8" hidden="1"/>
    <cellStyle name="Hipervínculo" xfId="6846" builtinId="8" hidden="1"/>
    <cellStyle name="Hipervínculo" xfId="11342" builtinId="8" hidden="1"/>
    <cellStyle name="Hipervínculo" xfId="12818" builtinId="8" hidden="1"/>
    <cellStyle name="Hipervínculo" xfId="17879" builtinId="8" hidden="1"/>
    <cellStyle name="Hipervínculo" xfId="39613" builtinId="8" hidden="1"/>
    <cellStyle name="Hipervínculo" xfId="13739" builtinId="8" hidden="1"/>
    <cellStyle name="Hipervínculo" xfId="32602" builtinId="8" hidden="1"/>
    <cellStyle name="Hipervínculo" xfId="37014" builtinId="8" hidden="1"/>
    <cellStyle name="Hipervínculo" xfId="45548" builtinId="8" hidden="1"/>
    <cellStyle name="Hipervínculo" xfId="44456" builtinId="8" hidden="1"/>
    <cellStyle name="Hipervínculo" xfId="24806" builtinId="8" hidden="1"/>
    <cellStyle name="Hipervínculo" xfId="46538" builtinId="8" hidden="1"/>
    <cellStyle name="Hipervínculo" xfId="46009" builtinId="8" hidden="1"/>
    <cellStyle name="Hipervínculo" xfId="44997" builtinId="8" hidden="1"/>
    <cellStyle name="Hipervínculo" xfId="19219" builtinId="8" hidden="1"/>
    <cellStyle name="Hipervínculo" xfId="3222" builtinId="8" hidden="1"/>
    <cellStyle name="Hipervínculo" xfId="26674" builtinId="8" hidden="1"/>
    <cellStyle name="Hipervínculo" xfId="28166" builtinId="8" hidden="1"/>
    <cellStyle name="Hipervínculo" xfId="53468" builtinId="8" hidden="1"/>
    <cellStyle name="Hipervínculo" xfId="39083" builtinId="8" hidden="1"/>
    <cellStyle name="Hipervínculo" xfId="4787" builtinId="8" hidden="1"/>
    <cellStyle name="Hipervínculo" xfId="17903" builtinId="8" hidden="1"/>
    <cellStyle name="Hipervínculo" xfId="11021" builtinId="8" hidden="1"/>
    <cellStyle name="Hipervínculo" xfId="33605" builtinId="8" hidden="1"/>
    <cellStyle name="Hipervínculo" xfId="50454" builtinId="8" hidden="1"/>
    <cellStyle name="Hipervínculo" xfId="18961" builtinId="8" hidden="1"/>
    <cellStyle name="Hipervínculo" xfId="40913" builtinId="8" hidden="1"/>
    <cellStyle name="Hipervínculo" xfId="30625" builtinId="8" hidden="1"/>
    <cellStyle name="Hipervínculo" xfId="10485" builtinId="8" hidden="1"/>
    <cellStyle name="Hipervínculo" xfId="18444" builtinId="8" hidden="1"/>
    <cellStyle name="Hipervínculo" xfId="40533" builtinId="8" hidden="1"/>
    <cellStyle name="Hipervínculo" xfId="45592" builtinId="8" hidden="1"/>
    <cellStyle name="Hipervínculo" xfId="51439" builtinId="8" hidden="1"/>
    <cellStyle name="Hipervínculo" xfId="25197" builtinId="8" hidden="1"/>
    <cellStyle name="Hipervínculo" xfId="45616" builtinId="8" hidden="1"/>
    <cellStyle name="Hipervínculo" xfId="264" builtinId="8" hidden="1"/>
    <cellStyle name="Hipervínculo" xfId="24620" builtinId="8" hidden="1"/>
    <cellStyle name="Hipervínculo" xfId="47458" builtinId="8" hidden="1"/>
    <cellStyle name="Hipervínculo" xfId="52518" builtinId="8" hidden="1"/>
    <cellStyle name="Hipervínculo" xfId="58560" builtinId="8" hidden="1"/>
    <cellStyle name="Hipervínculo" xfId="45794" builtinId="8" hidden="1"/>
    <cellStyle name="Hipervínculo" xfId="48745" builtinId="8" hidden="1"/>
    <cellStyle name="Hipervínculo" xfId="31691" builtinId="8" hidden="1"/>
    <cellStyle name="Hipervínculo" xfId="22869" builtinId="8" hidden="1"/>
    <cellStyle name="Hipervínculo" xfId="2968" builtinId="8" hidden="1"/>
    <cellStyle name="Hipervínculo" xfId="14635" builtinId="8" hidden="1"/>
    <cellStyle name="Hipervínculo" xfId="11705" builtinId="8" hidden="1"/>
    <cellStyle name="Hipervínculo" xfId="19737" builtinId="8" hidden="1"/>
    <cellStyle name="Hipervínculo" xfId="50711" builtinId="8" hidden="1"/>
    <cellStyle name="Hipervínculo" xfId="43460" builtinId="8" hidden="1"/>
    <cellStyle name="Hipervínculo" xfId="29888" builtinId="8" hidden="1"/>
    <cellStyle name="Hipervínculo" xfId="52053" builtinId="8" hidden="1"/>
    <cellStyle name="Hipervínculo" xfId="20045" builtinId="8" hidden="1"/>
    <cellStyle name="Hipervínculo" xfId="33113" builtinId="8" hidden="1"/>
    <cellStyle name="Hipervínculo" xfId="46030" builtinId="8" hidden="1"/>
    <cellStyle name="Hipervínculo" xfId="48449" builtinId="8" hidden="1"/>
    <cellStyle name="Hipervínculo" xfId="24935" builtinId="8" hidden="1"/>
    <cellStyle name="Hipervínculo" xfId="16865" builtinId="8" hidden="1"/>
    <cellStyle name="Hipervínculo" xfId="25023" builtinId="8" hidden="1"/>
    <cellStyle name="Hipervínculo" xfId="19815" builtinId="8" hidden="1"/>
    <cellStyle name="Hipervínculo" xfId="58102" builtinId="8" hidden="1"/>
    <cellStyle name="Hipervínculo" xfId="56714" builtinId="8" hidden="1"/>
    <cellStyle name="Hipervínculo" xfId="15023" builtinId="8" hidden="1"/>
    <cellStyle name="Hipervínculo" xfId="23712" builtinId="8" hidden="1"/>
    <cellStyle name="Hipervínculo" xfId="37224" builtinId="8" hidden="1"/>
    <cellStyle name="Hipervínculo" xfId="3414" builtinId="8" hidden="1"/>
    <cellStyle name="Hipervínculo" xfId="41330" builtinId="8" hidden="1"/>
    <cellStyle name="Hipervínculo" xfId="46160" builtinId="8" hidden="1"/>
    <cellStyle name="Hipervínculo" xfId="49905" builtinId="8" hidden="1"/>
    <cellStyle name="Hipervínculo" xfId="28900" builtinId="8" hidden="1"/>
    <cellStyle name="Hipervínculo" xfId="28790" builtinId="8" hidden="1"/>
    <cellStyle name="Hipervínculo" xfId="8851" builtinId="8" hidden="1"/>
    <cellStyle name="Hipervínculo" xfId="6702" builtinId="8" hidden="1"/>
    <cellStyle name="Hipervínculo" xfId="29282" builtinId="8" hidden="1"/>
    <cellStyle name="Hipervínculo" xfId="18072" builtinId="8" hidden="1"/>
    <cellStyle name="Hipervínculo" xfId="30411" builtinId="8" hidden="1"/>
    <cellStyle name="Hipervínculo" xfId="45684" builtinId="8" hidden="1"/>
    <cellStyle name="Hipervínculo" xfId="54919" builtinId="8" hidden="1"/>
    <cellStyle name="Hipervínculo" xfId="53850" builtinId="8" hidden="1"/>
    <cellStyle name="Hipervínculo" xfId="31956" builtinId="8" hidden="1"/>
    <cellStyle name="Hipervínculo" xfId="27058" builtinId="8" hidden="1"/>
    <cellStyle name="Hipervínculo" xfId="55626" builtinId="8" hidden="1"/>
    <cellStyle name="Hipervínculo" xfId="18836" builtinId="8" hidden="1"/>
    <cellStyle name="Hipervínculo" xfId="19641" builtinId="8" hidden="1"/>
    <cellStyle name="Hipervínculo" xfId="48190" builtinId="8" hidden="1"/>
    <cellStyle name="Hipervínculo" xfId="46924" builtinId="8" hidden="1"/>
    <cellStyle name="Hipervínculo" xfId="9781" builtinId="8" hidden="1"/>
    <cellStyle name="Hipervínculo" xfId="19872" builtinId="8" hidden="1"/>
    <cellStyle name="Hipervínculo" xfId="38667" builtinId="8" hidden="1"/>
    <cellStyle name="Hipervínculo" xfId="7229" builtinId="8" hidden="1"/>
    <cellStyle name="Hipervínculo" xfId="39725" builtinId="8" hidden="1"/>
    <cellStyle name="Hipervínculo" xfId="54989" builtinId="8" hidden="1"/>
    <cellStyle name="Hipervínculo" xfId="317" builtinId="8" hidden="1"/>
    <cellStyle name="Hipervínculo" xfId="18262" builtinId="8" hidden="1"/>
    <cellStyle name="Hipervínculo" xfId="49585" builtinId="8" hidden="1"/>
    <cellStyle name="Hipervínculo" xfId="6684" builtinId="8" hidden="1"/>
    <cellStyle name="Hipervínculo" xfId="50971" builtinId="8" hidden="1"/>
    <cellStyle name="Hipervínculo" xfId="37750" builtinId="8" hidden="1"/>
    <cellStyle name="Hipervínculo" xfId="57229" builtinId="8" hidden="1"/>
    <cellStyle name="Hipervínculo" xfId="33068" builtinId="8" hidden="1"/>
    <cellStyle name="Hipervínculo" xfId="11334" builtinId="8" hidden="1"/>
    <cellStyle name="Hipervínculo" xfId="6275" builtinId="8" hidden="1"/>
    <cellStyle name="Hipervínculo" xfId="17887" builtinId="8" hidden="1"/>
    <cellStyle name="Hipervínculo" xfId="42182" builtinId="8" hidden="1"/>
    <cellStyle name="Hipervínculo" xfId="45640" builtinId="8" hidden="1"/>
    <cellStyle name="Hipervínculo" xfId="50525" builtinId="8" hidden="1"/>
    <cellStyle name="Hipervínculo" xfId="26137" builtinId="8" hidden="1"/>
    <cellStyle name="Hipervínculo" xfId="8839" builtinId="8" hidden="1"/>
    <cellStyle name="Hipervínculo" xfId="722" builtinId="8" hidden="1"/>
    <cellStyle name="Hipervínculo" xfId="24814" builtinId="8" hidden="1"/>
    <cellStyle name="Hipervínculo" xfId="46548" builtinId="8" hidden="1"/>
    <cellStyle name="Hipervínculo" xfId="18132" builtinId="8" hidden="1"/>
    <cellStyle name="Hipervínculo" xfId="31435" builtinId="8" hidden="1"/>
    <cellStyle name="Hipervínculo" xfId="19211" builtinId="8" hidden="1"/>
    <cellStyle name="Hipervínculo" xfId="1748" builtinId="8" hidden="1"/>
    <cellStyle name="Hipervínculo" xfId="8307" builtinId="8" hidden="1"/>
    <cellStyle name="Hipervínculo" xfId="26830" builtinId="8" hidden="1"/>
    <cellStyle name="Hipervínculo" xfId="9505" builtinId="8" hidden="1"/>
    <cellStyle name="Hipervínculo" xfId="14603" builtinId="8" hidden="1"/>
    <cellStyle name="Hipervínculo" xfId="52562" builtinId="8" hidden="1"/>
    <cellStyle name="Hipervínculo" xfId="50005" builtinId="8" hidden="1"/>
    <cellStyle name="Hipervínculo" xfId="388" builtinId="8" hidden="1"/>
    <cellStyle name="Hipervínculo" xfId="15103" builtinId="8" hidden="1"/>
    <cellStyle name="Hipervínculo" xfId="38669" builtinId="8" hidden="1"/>
    <cellStyle name="Hipervínculo" xfId="57691" builtinId="8" hidden="1"/>
    <cellStyle name="Hipervínculo" xfId="54152" builtinId="8" hidden="1"/>
    <cellStyle name="Hipervínculo" xfId="51221" builtinId="8" hidden="1"/>
    <cellStyle name="Hipervínculo" xfId="5355" builtinId="8" hidden="1"/>
    <cellStyle name="Hipervínculo" xfId="6085" builtinId="8" hidden="1"/>
    <cellStyle name="Hipervínculo" xfId="16909" builtinId="8" hidden="1"/>
    <cellStyle name="Hipervínculo" xfId="41256" builtinId="8" hidden="1"/>
    <cellStyle name="Hipervínculo" xfId="8363" builtinId="8" hidden="1"/>
    <cellStyle name="Hipervínculo" xfId="47354" builtinId="8" hidden="1"/>
    <cellStyle name="Hipervínculo" xfId="21918" builtinId="8" hidden="1"/>
    <cellStyle name="Hipervínculo" xfId="18142" builtinId="8" hidden="1"/>
    <cellStyle name="Hipervínculo" xfId="7366" builtinId="8" hidden="1"/>
    <cellStyle name="Hipervínculo" xfId="28702" builtinId="8" hidden="1"/>
    <cellStyle name="Hipervínculo" xfId="52526" builtinId="8" hidden="1"/>
    <cellStyle name="Hipervínculo" xfId="44647" builtinId="8" hidden="1"/>
    <cellStyle name="Hipervínculo" xfId="40555" builtinId="8" hidden="1"/>
    <cellStyle name="Hipervínculo" xfId="16526" builtinId="8" hidden="1"/>
    <cellStyle name="Hipervínculo" xfId="24204" builtinId="8" hidden="1"/>
    <cellStyle name="Hipervínculo" xfId="9166" builtinId="8" hidden="1"/>
    <cellStyle name="Hipervínculo" xfId="35506" builtinId="8" hidden="1"/>
    <cellStyle name="Hipervínculo" xfId="58336" builtinId="8" hidden="1"/>
    <cellStyle name="Hipervínculo" xfId="20189" builtinId="8" hidden="1"/>
    <cellStyle name="Hipervínculo" xfId="29609" builtinId="8" hidden="1"/>
    <cellStyle name="Hipervínculo" xfId="42077" builtinId="8" hidden="1"/>
    <cellStyle name="Hipervínculo" xfId="48705" builtinId="8" hidden="1"/>
    <cellStyle name="Hipervínculo" xfId="53854" builtinId="8" hidden="1"/>
    <cellStyle name="Hipervínculo" xfId="3870" builtinId="8" hidden="1"/>
    <cellStyle name="Hipervínculo" xfId="54503" builtinId="8" hidden="1"/>
    <cellStyle name="Hipervínculo" xfId="31047" builtinId="8" hidden="1"/>
    <cellStyle name="Hipervínculo" xfId="26952" builtinId="8" hidden="1"/>
    <cellStyle name="Hipervínculo" xfId="2574" builtinId="8" hidden="1"/>
    <cellStyle name="Hipervínculo" xfId="50663" builtinId="8" hidden="1"/>
    <cellStyle name="Hipervínculo" xfId="22979" builtinId="8" hidden="1"/>
    <cellStyle name="Hipervínculo" xfId="49103" builtinId="8" hidden="1"/>
    <cellStyle name="Hipervínculo" xfId="47835" builtinId="8" hidden="1"/>
    <cellStyle name="Hipervínculo" xfId="45003" builtinId="8" hidden="1"/>
    <cellStyle name="Hipervínculo" xfId="20153" builtinId="8" hidden="1"/>
    <cellStyle name="Hipervínculo" xfId="4134" builtinId="8" hidden="1"/>
    <cellStyle name="Hipervínculo" xfId="29886" builtinId="8" hidden="1"/>
    <cellStyle name="Hipervínculo" xfId="44933" builtinId="8" hidden="1"/>
    <cellStyle name="Hipervínculo" xfId="3916" builtinId="8" hidden="1"/>
    <cellStyle name="Hipervínculo" xfId="40907" builtinId="8" hidden="1"/>
    <cellStyle name="Hipervínculo" xfId="25281" builtinId="8" hidden="1"/>
    <cellStyle name="Hipervínculo" xfId="13354" builtinId="8" hidden="1"/>
    <cellStyle name="Hipervínculo" xfId="10047" builtinId="8" hidden="1"/>
    <cellStyle name="Hipervínculo" xfId="34583" builtinId="8" hidden="1"/>
    <cellStyle name="Hipervínculo" xfId="36835" builtinId="8" hidden="1"/>
    <cellStyle name="Hipervínculo" xfId="55710" builtinId="8" hidden="1"/>
    <cellStyle name="Hipervínculo" xfId="19977" builtinId="8" hidden="1"/>
    <cellStyle name="Hipervínculo" xfId="39333" builtinId="8" hidden="1"/>
    <cellStyle name="Hipervínculo" xfId="1244" builtinId="8" hidden="1"/>
    <cellStyle name="Hipervínculo" xfId="32221" builtinId="8" hidden="1"/>
    <cellStyle name="Hipervínculo" xfId="46416" builtinId="8" hidden="1"/>
    <cellStyle name="Hipervínculo" xfId="47356" builtinId="8" hidden="1"/>
    <cellStyle name="Hipervínculo" xfId="55614" builtinId="8" hidden="1"/>
    <cellStyle name="Hipervínculo" xfId="47905" builtinId="8" hidden="1"/>
    <cellStyle name="Hipervínculo" xfId="51063" builtinId="8" hidden="1"/>
    <cellStyle name="Hipervínculo" xfId="20323" builtinId="8" hidden="1"/>
    <cellStyle name="Hipervínculo" xfId="55043" builtinId="8" hidden="1"/>
    <cellStyle name="Hipervínculo" xfId="44565" builtinId="8" hidden="1"/>
    <cellStyle name="Hipervínculo" xfId="50697" builtinId="8" hidden="1"/>
    <cellStyle name="Hipervínculo" xfId="20669" builtinId="8" hidden="1"/>
    <cellStyle name="Hipervínculo" xfId="20125" builtinId="8" hidden="1"/>
    <cellStyle name="Hipervínculo" xfId="44516" builtinId="8" hidden="1"/>
    <cellStyle name="Hipervínculo" xfId="9098" builtinId="8" hidden="1"/>
    <cellStyle name="Hipervínculo" xfId="54803" builtinId="8" hidden="1"/>
    <cellStyle name="Hipervínculo" xfId="54981" builtinId="8" hidden="1"/>
    <cellStyle name="Hipervínculo" xfId="59251" builtinId="8" hidden="1"/>
    <cellStyle name="Hipervínculo" xfId="34926" builtinId="8" hidden="1"/>
    <cellStyle name="Hipervínculo" xfId="13196" builtinId="8" hidden="1"/>
    <cellStyle name="Hipervínculo" xfId="33589" builtinId="8" hidden="1"/>
    <cellStyle name="Hipervínculo" xfId="16014" builtinId="8" hidden="1"/>
    <cellStyle name="Hipervínculo" xfId="37758" builtinId="8" hidden="1"/>
    <cellStyle name="Hipervínculo" xfId="57233" builtinId="8" hidden="1"/>
    <cellStyle name="Hipervínculo" xfId="6237" builtinId="8" hidden="1"/>
    <cellStyle name="Hipervínculo" xfId="27997" builtinId="8" hidden="1"/>
    <cellStyle name="Hipervínculo" xfId="7139" builtinId="8" hidden="1"/>
    <cellStyle name="Hipervínculo" xfId="32503" builtinId="8" hidden="1"/>
    <cellStyle name="Hipervínculo" xfId="21006" builtinId="8" hidden="1"/>
    <cellStyle name="Hipervínculo" xfId="44687" builtinId="8" hidden="1"/>
    <cellStyle name="Hipervínculo" xfId="50533" builtinId="8" hidden="1"/>
    <cellStyle name="Hipervínculo" xfId="46442" builtinId="8" hidden="1"/>
    <cellStyle name="Hipervínculo" xfId="21071" builtinId="8" hidden="1"/>
    <cellStyle name="Hipervínculo" xfId="718" builtinId="8" hidden="1"/>
    <cellStyle name="Hipervínculo" xfId="19961" builtinId="8" hidden="1"/>
    <cellStyle name="Hipervínculo" xfId="21143" builtinId="8" hidden="1"/>
    <cellStyle name="Hipervínculo" xfId="20119" builtinId="8" hidden="1"/>
    <cellStyle name="Hipervínculo" xfId="43732" builtinId="8" hidden="1"/>
    <cellStyle name="Hipervínculo" xfId="39641" builtinId="8" hidden="1"/>
    <cellStyle name="Hipervínculo" xfId="23338" builtinId="8" hidden="1"/>
    <cellStyle name="Hipervínculo" xfId="8299" builtinId="8" hidden="1"/>
    <cellStyle name="Hipervínculo" xfId="35566" builtinId="8" hidden="1"/>
    <cellStyle name="Hipervínculo" xfId="36417" builtinId="8" hidden="1"/>
    <cellStyle name="Hipervínculo" xfId="15713" builtinId="8" hidden="1"/>
    <cellStyle name="Hipervínculo" xfId="36932" builtinId="8" hidden="1"/>
    <cellStyle name="Hipervínculo" xfId="32843" builtinId="8" hidden="1"/>
    <cellStyle name="Hipervínculo" xfId="7217" builtinId="8" hidden="1"/>
    <cellStyle name="Hipervínculo" xfId="15095" builtinId="8" hidden="1"/>
    <cellStyle name="Hipervínculo" xfId="24882" builtinId="8" hidden="1"/>
    <cellStyle name="Hipervínculo" xfId="43217" builtinId="8" hidden="1"/>
    <cellStyle name="Hipervínculo" xfId="33363" builtinId="8" hidden="1"/>
    <cellStyle name="Hipervínculo" xfId="57681" builtinId="8" hidden="1"/>
    <cellStyle name="Hipervínculo" xfId="26040" builtinId="8" hidden="1"/>
    <cellStyle name="Hipervínculo" xfId="2119" builtinId="8" hidden="1"/>
    <cellStyle name="Hipervínculo" xfId="33631" builtinId="8" hidden="1"/>
    <cellStyle name="Hipervínculo" xfId="58237" builtinId="8" hidden="1"/>
    <cellStyle name="Hipervínculo" xfId="50017" builtinId="8" hidden="1"/>
    <cellStyle name="Hipervínculo" xfId="47362" builtinId="8" hidden="1"/>
    <cellStyle name="Hipervínculo" xfId="30770" builtinId="8" hidden="1"/>
    <cellStyle name="Hipervínculo" xfId="19241" builtinId="8" hidden="1"/>
    <cellStyle name="Hipervínculo" xfId="4668" builtinId="8" hidden="1"/>
    <cellStyle name="Hipervínculo" xfId="28694" builtinId="8" hidden="1"/>
    <cellStyle name="Hipervínculo" xfId="32789" builtinId="8" hidden="1"/>
    <cellStyle name="Hipervínculo" xfId="56816" builtinId="8" hidden="1"/>
    <cellStyle name="Hipervínculo" xfId="7741" builtinId="8" hidden="1"/>
    <cellStyle name="Hipervínculo" xfId="53050" builtinId="8" hidden="1"/>
    <cellStyle name="Hipervínculo" xfId="35514" builtinId="8" hidden="1"/>
    <cellStyle name="Hipervínculo" xfId="32853" builtinId="8" hidden="1"/>
    <cellStyle name="Hipervínculo" xfId="35498" builtinId="8" hidden="1"/>
    <cellStyle name="Hipervínculo" xfId="37111" builtinId="8" hidden="1"/>
    <cellStyle name="Hipervínculo" xfId="56620" builtinId="8" hidden="1"/>
    <cellStyle name="Hipervínculo" xfId="33763" builtinId="8" hidden="1"/>
    <cellStyle name="Hipervínculo" xfId="3868" builtinId="8" hidden="1"/>
    <cellStyle name="Hipervínculo" xfId="3319" builtinId="8" hidden="1"/>
    <cellStyle name="Hipervínculo" xfId="16054" builtinId="8" hidden="1"/>
    <cellStyle name="Hipervínculo" xfId="44675" builtinId="8" hidden="1"/>
    <cellStyle name="Hipervínculo" xfId="51607" builtinId="8" hidden="1"/>
    <cellStyle name="Hipervínculo" xfId="23409" builtinId="8" hidden="1"/>
    <cellStyle name="Hipervínculo" xfId="26960" builtinId="8" hidden="1"/>
    <cellStyle name="Hipervínculo" xfId="8263" builtinId="8" hidden="1"/>
    <cellStyle name="Hipervínculo" xfId="1634" builtinId="8" hidden="1"/>
    <cellStyle name="Hipervínculo" xfId="14797" builtinId="8" hidden="1"/>
    <cellStyle name="Hipervínculo" xfId="25415" builtinId="8" hidden="1"/>
    <cellStyle name="Hipervínculo" xfId="54278" builtinId="8" hidden="1"/>
    <cellStyle name="Hipervínculo" xfId="6179" builtinId="8" hidden="1"/>
    <cellStyle name="Hipervínculo" xfId="20161" builtinId="8" hidden="1"/>
    <cellStyle name="Hipervínculo" xfId="2265" builtinId="8" hidden="1"/>
    <cellStyle name="Hipervínculo" xfId="8189" builtinId="8" hidden="1"/>
    <cellStyle name="Hipervínculo" xfId="40637" builtinId="8" hidden="1"/>
    <cellStyle name="Hipervínculo" xfId="55895" builtinId="8" hidden="1"/>
    <cellStyle name="Hipervínculo" xfId="59277" builtinId="8" hidden="1"/>
    <cellStyle name="Hipervínculo" xfId="35838" builtinId="8" hidden="1"/>
    <cellStyle name="Hipervínculo" xfId="43193" builtinId="8" hidden="1"/>
    <cellStyle name="Hipervínculo" xfId="10519" builtinId="8" hidden="1"/>
    <cellStyle name="Hipervínculo" xfId="58378" builtinId="8" hidden="1"/>
    <cellStyle name="Hipervínculo" xfId="54675" builtinId="8" hidden="1"/>
    <cellStyle name="Hipervínculo" xfId="51403" builtinId="8" hidden="1"/>
    <cellStyle name="Hipervínculo" xfId="15527" builtinId="8" hidden="1"/>
    <cellStyle name="Hipervínculo" xfId="28910" builtinId="8" hidden="1"/>
    <cellStyle name="Hipervínculo" xfId="6561" builtinId="8" hidden="1"/>
    <cellStyle name="Hipervínculo" xfId="7157" builtinId="8" hidden="1"/>
    <cellStyle name="Hipervínculo" xfId="22044" builtinId="8" hidden="1"/>
    <cellStyle name="Hipervínculo" xfId="43775" builtinId="8" hidden="1"/>
    <cellStyle name="Hipervínculo" xfId="48775" builtinId="8" hidden="1"/>
    <cellStyle name="Hipervínculo" xfId="43714" builtinId="8" hidden="1"/>
    <cellStyle name="Hipervínculo" xfId="21982" builtinId="8" hidden="1"/>
    <cellStyle name="Hipervínculo" xfId="1174" builtinId="8" hidden="1"/>
    <cellStyle name="Hipervínculo" xfId="5305" builtinId="8" hidden="1"/>
    <cellStyle name="Hipervínculo" xfId="28709" builtinId="8" hidden="1"/>
    <cellStyle name="Hipervínculo" xfId="49439" builtinId="8" hidden="1"/>
    <cellStyle name="Hipervínculo" xfId="40753" builtinId="8" hidden="1"/>
    <cellStyle name="Hipervínculo" xfId="28170" builtinId="8" hidden="1"/>
    <cellStyle name="Hipervínculo" xfId="15055" builtinId="8" hidden="1"/>
    <cellStyle name="Hipervínculo" xfId="9106" builtinId="8" hidden="1"/>
    <cellStyle name="Hipervínculo" xfId="13300" builtinId="8" hidden="1"/>
    <cellStyle name="Hipervínculo" xfId="35900" builtinId="8" hidden="1"/>
    <cellStyle name="Hipervínculo" xfId="59247" builtinId="8" hidden="1"/>
    <cellStyle name="Hipervínculo" xfId="5011" builtinId="8" hidden="1"/>
    <cellStyle name="Hipervínculo" xfId="38801" builtinId="8" hidden="1"/>
    <cellStyle name="Hipervínculo" xfId="19473" builtinId="8" hidden="1"/>
    <cellStyle name="Hipervínculo" xfId="58720" builtinId="8" hidden="1"/>
    <cellStyle name="Hipervínculo" xfId="16691" builtinId="8" hidden="1"/>
    <cellStyle name="Hipervínculo" xfId="12918" builtinId="8" hidden="1"/>
    <cellStyle name="Hipervínculo" xfId="13935" builtinId="8" hidden="1"/>
    <cellStyle name="Hipervínculo" xfId="54548" builtinId="8" hidden="1"/>
    <cellStyle name="Hipervínculo" xfId="29348" builtinId="8" hidden="1"/>
    <cellStyle name="Hipervínculo" xfId="55220" builtinId="8" hidden="1"/>
    <cellStyle name="Hipervínculo" xfId="48359" builtinId="8" hidden="1"/>
    <cellStyle name="Hipervínculo" xfId="9188" builtinId="8" hidden="1"/>
    <cellStyle name="Hipervínculo" xfId="59333" builtinId="8" hidden="1"/>
    <cellStyle name="Hipervínculo" xfId="4969" builtinId="8" hidden="1"/>
    <cellStyle name="Hipervínculo" xfId="22773" builtinId="8" hidden="1"/>
    <cellStyle name="Hipervínculo" xfId="13735" builtinId="8" hidden="1"/>
    <cellStyle name="Hipervínculo" xfId="22046" builtinId="8" hidden="1"/>
    <cellStyle name="Hipervínculo" xfId="19659" builtinId="8" hidden="1"/>
    <cellStyle name="Hipervínculo" xfId="44195" builtinId="8" hidden="1"/>
    <cellStyle name="Hipervínculo" xfId="2837" builtinId="8" hidden="1"/>
    <cellStyle name="Hipervínculo" xfId="39649" builtinId="8" hidden="1"/>
    <cellStyle name="Hipervínculo" xfId="26466" builtinId="8" hidden="1"/>
    <cellStyle name="Hipervínculo" xfId="11527" builtinId="8" hidden="1"/>
    <cellStyle name="Hipervínculo" xfId="1952" builtinId="8" hidden="1"/>
    <cellStyle name="Hipervínculo" xfId="45662" builtinId="8" hidden="1"/>
    <cellStyle name="Hipervínculo" xfId="40503" builtinId="8" hidden="1"/>
    <cellStyle name="Hipervínculo" xfId="56876" builtinId="8" hidden="1"/>
    <cellStyle name="Hipervínculo" xfId="2488" builtinId="8" hidden="1"/>
    <cellStyle name="Hipervínculo" xfId="31505" builtinId="8" hidden="1"/>
    <cellStyle name="Hipervínculo" xfId="4728" builtinId="8" hidden="1"/>
    <cellStyle name="Hipervínculo" xfId="19183" builtinId="8" hidden="1"/>
    <cellStyle name="Hipervínculo" xfId="43209" builtinId="8" hidden="1"/>
    <cellStyle name="Hipervínculo" xfId="37244" builtinId="8" hidden="1"/>
    <cellStyle name="Hipervínculo" xfId="50075" builtinId="8" hidden="1"/>
    <cellStyle name="Hipervínculo" xfId="22212" builtinId="8" hidden="1"/>
    <cellStyle name="Hipervínculo" xfId="38356" builtinId="8" hidden="1"/>
    <cellStyle name="Hipervínculo" xfId="37510" builtinId="8" hidden="1"/>
    <cellStyle name="Hipervínculo" xfId="25980" builtinId="8" hidden="1"/>
    <cellStyle name="Hipervínculo" xfId="50009" builtinId="8" hidden="1"/>
    <cellStyle name="Hipervínculo" xfId="9563" builtinId="8" hidden="1"/>
    <cellStyle name="Hipervínculo" xfId="57362" builtinId="8" hidden="1"/>
    <cellStyle name="Hipervínculo" xfId="19250" builtinId="8" hidden="1"/>
    <cellStyle name="Hipervínculo" xfId="12005" builtinId="8" hidden="1"/>
    <cellStyle name="Hipervínculo" xfId="40881" builtinId="8" hidden="1"/>
    <cellStyle name="Hipervínculo" xfId="32781" builtinId="8" hidden="1"/>
    <cellStyle name="Hipervínculo" xfId="23234" builtinId="8" hidden="1"/>
    <cellStyle name="Hipervínculo" xfId="58822" builtinId="8" hidden="1"/>
    <cellStyle name="Hipervínculo" xfId="54745" builtinId="8" hidden="1"/>
    <cellStyle name="Hipervínculo" xfId="12449" builtinId="8" hidden="1"/>
    <cellStyle name="Hipervínculo" xfId="28696" builtinId="8" hidden="1"/>
    <cellStyle name="Hipervínculo" xfId="14202" builtinId="8" hidden="1"/>
    <cellStyle name="Hipervínculo" xfId="39583" builtinId="8" hidden="1"/>
    <cellStyle name="Hipervínculo" xfId="56612" builtinId="8" hidden="1"/>
    <cellStyle name="Hipervínculo" xfId="27469" builtinId="8" hidden="1"/>
    <cellStyle name="Hipervínculo" xfId="13933" builtinId="8" hidden="1"/>
    <cellStyle name="Hipervínculo" xfId="39408" builtinId="8" hidden="1"/>
    <cellStyle name="Hipervínculo" xfId="15125" builtinId="8" hidden="1"/>
    <cellStyle name="Hipervínculo" xfId="21131" builtinId="8" hidden="1"/>
    <cellStyle name="Hipervínculo" xfId="46380" builtinId="8" hidden="1"/>
    <cellStyle name="Hipervínculo" xfId="49687" builtinId="8" hidden="1"/>
    <cellStyle name="Hipervínculo" xfId="44629" builtinId="8" hidden="1"/>
    <cellStyle name="Hipervínculo" xfId="22875" builtinId="8" hidden="1"/>
    <cellStyle name="Hipervínculo" xfId="5497" builtinId="8" hidden="1"/>
    <cellStyle name="Hipervínculo" xfId="41527" builtinId="8" hidden="1"/>
    <cellStyle name="Hipervínculo" xfId="28056" builtinId="8" hidden="1"/>
    <cellStyle name="Hipervínculo" xfId="53181" builtinId="8" hidden="1"/>
    <cellStyle name="Hipervínculo" xfId="42761" builtinId="8" hidden="1"/>
    <cellStyle name="Hipervínculo" xfId="37696" builtinId="8" hidden="1"/>
    <cellStyle name="Hipervínculo" xfId="20438" builtinId="8" hidden="1"/>
    <cellStyle name="Hipervínculo" xfId="36982" builtinId="8" hidden="1"/>
    <cellStyle name="Hipervínculo" xfId="13834" builtinId="8" hidden="1"/>
    <cellStyle name="Hipervínculo" xfId="17949" builtinId="8" hidden="1"/>
    <cellStyle name="Hipervínculo" xfId="59281" builtinId="8" hidden="1"/>
    <cellStyle name="Hipervínculo" xfId="35832" builtinId="8" hidden="1"/>
    <cellStyle name="Hipervínculo" xfId="30772" builtinId="8" hidden="1"/>
    <cellStyle name="Hipervínculo" xfId="487" builtinId="8" hidden="1"/>
    <cellStyle name="Hipervínculo" xfId="15121" builtinId="8" hidden="1"/>
    <cellStyle name="Hipervínculo" xfId="44975" builtinId="8" hidden="1"/>
    <cellStyle name="Hipervínculo" xfId="41917" builtinId="8" hidden="1"/>
    <cellStyle name="Hipervínculo" xfId="6373" builtinId="8" hidden="1"/>
    <cellStyle name="Hipervínculo" xfId="28902" builtinId="8" hidden="1"/>
    <cellStyle name="Hipervínculo" xfId="1596" builtinId="8" hidden="1"/>
    <cellStyle name="Hipervínculo" xfId="1206" builtinId="8" hidden="1"/>
    <cellStyle name="Hipervínculo" xfId="22052" builtinId="8" hidden="1"/>
    <cellStyle name="Hipervínculo" xfId="19127" builtinId="8" hidden="1"/>
    <cellStyle name="Hipervínculo" xfId="32497" builtinId="8" hidden="1"/>
    <cellStyle name="Hipervínculo" xfId="43706" builtinId="8" hidden="1"/>
    <cellStyle name="Hipervínculo" xfId="21974" builtinId="8" hidden="1"/>
    <cellStyle name="Hipervínculo" xfId="42021" builtinId="8" hidden="1"/>
    <cellStyle name="Hipervínculo" xfId="6495" builtinId="8" hidden="1"/>
    <cellStyle name="Hipervínculo" xfId="14833" builtinId="8" hidden="1"/>
    <cellStyle name="Hipervínculo" xfId="50515" builtinId="8" hidden="1"/>
    <cellStyle name="Hipervínculo" xfId="47292" builtinId="8" hidden="1"/>
    <cellStyle name="Hipervínculo" xfId="36776" builtinId="8" hidden="1"/>
    <cellStyle name="Hipervínculo" xfId="15047" builtinId="8" hidden="1"/>
    <cellStyle name="Hipervínculo" xfId="9989" builtinId="8" hidden="1"/>
    <cellStyle name="Hipervínculo" xfId="46516" builtinId="8" hidden="1"/>
    <cellStyle name="Hipervínculo" xfId="18120" builtinId="8" hidden="1"/>
    <cellStyle name="Hipervínculo" xfId="40968" builtinId="8" hidden="1"/>
    <cellStyle name="Hipervínculo" xfId="23825" builtinId="8" hidden="1"/>
    <cellStyle name="Hipervínculo" xfId="52492" builtinId="8" hidden="1"/>
    <cellStyle name="Hipervínculo" xfId="51705" builtinId="8" hidden="1"/>
    <cellStyle name="Hipervínculo" xfId="4166" builtinId="8" hidden="1"/>
    <cellStyle name="Hipervínculo" xfId="20095" builtinId="8" hidden="1"/>
    <cellStyle name="Hipervínculo" xfId="42837" builtinId="8" hidden="1"/>
    <cellStyle name="Hipervínculo" xfId="14433" builtinId="8" hidden="1"/>
    <cellStyle name="Hipervínculo" xfId="49165" builtinId="8" hidden="1"/>
    <cellStyle name="Hipervínculo" xfId="22921" builtinId="8" hidden="1"/>
    <cellStyle name="Hipervínculo" xfId="7047" builtinId="8" hidden="1"/>
    <cellStyle name="Hipervínculo" xfId="2543" builtinId="8" hidden="1"/>
    <cellStyle name="Hipervínculo" xfId="26892" builtinId="8" hidden="1"/>
    <cellStyle name="Hipervínculo" xfId="4692" builtinId="8" hidden="1"/>
    <cellStyle name="Hipervínculo" xfId="54821" builtinId="8" hidden="1"/>
    <cellStyle name="Hipervínculo" xfId="46344" builtinId="8" hidden="1"/>
    <cellStyle name="Hipervínculo" xfId="8497" builtinId="8" hidden="1"/>
    <cellStyle name="Hipervínculo" xfId="25474" builtinId="8" hidden="1"/>
    <cellStyle name="Hipervínculo" xfId="9666" builtinId="8" hidden="1"/>
    <cellStyle name="Hipervínculo" xfId="33695" builtinId="8" hidden="1"/>
    <cellStyle name="Hipervínculo" xfId="49277" builtinId="8" hidden="1"/>
    <cellStyle name="Hipervínculo" xfId="48548" builtinId="8" hidden="1"/>
    <cellStyle name="Hipervínculo" xfId="35564" builtinId="8" hidden="1"/>
    <cellStyle name="Hipervínculo" xfId="11535" builtinId="8" hidden="1"/>
    <cellStyle name="Hipervínculo" xfId="10279" builtinId="8" hidden="1"/>
    <cellStyle name="Hipervínculo" xfId="16465" builtinId="8" hidden="1"/>
    <cellStyle name="Hipervínculo" xfId="40495" builtinId="8" hidden="1"/>
    <cellStyle name="Hipervínculo" xfId="56884" builtinId="8" hidden="1"/>
    <cellStyle name="Hipervínculo" xfId="3350" builtinId="8" hidden="1"/>
    <cellStyle name="Hipervínculo" xfId="38879" builtinId="8" hidden="1"/>
    <cellStyle name="Hipervínculo" xfId="47390" builtinId="8" hidden="1"/>
    <cellStyle name="Hipervínculo" xfId="16272" builtinId="8" hidden="1"/>
    <cellStyle name="Hipervínculo" xfId="56508" builtinId="8" hidden="1"/>
    <cellStyle name="Hipervínculo" xfId="21950" builtinId="8" hidden="1"/>
    <cellStyle name="Hipervínculo" xfId="23184" builtinId="8" hidden="1"/>
    <cellStyle name="Hipervínculo" xfId="24282" builtinId="8" hidden="1"/>
    <cellStyle name="Hipervínculo" xfId="24632" builtinId="8" hidden="1"/>
    <cellStyle name="Hipervínculo" xfId="2085" builtinId="8" hidden="1"/>
    <cellStyle name="Hipervínculo" xfId="6521" builtinId="8" hidden="1"/>
    <cellStyle name="Hipervínculo" xfId="30067" builtinId="8" hidden="1"/>
    <cellStyle name="Hipervínculo" xfId="54094" builtinId="8" hidden="1"/>
    <cellStyle name="Hipervínculo" xfId="43286" builtinId="8" hidden="1"/>
    <cellStyle name="Hipervínculo" xfId="38608" builtinId="8" hidden="1"/>
    <cellStyle name="Hipervínculo" xfId="15165" builtinId="8" hidden="1"/>
    <cellStyle name="Hipervínculo" xfId="7285" builtinId="8" hidden="1"/>
    <cellStyle name="Hipervínculo" xfId="12342" builtinId="8" hidden="1"/>
    <cellStyle name="Hipervínculo" xfId="36861" builtinId="8" hidden="1"/>
    <cellStyle name="Hipervínculo" xfId="8619" builtinId="8" hidden="1"/>
    <cellStyle name="Hipervínculo" xfId="35050" builtinId="8" hidden="1"/>
    <cellStyle name="Hipervínculo" xfId="40871" builtinId="8" hidden="1"/>
    <cellStyle name="Hipervínculo" xfId="43155" builtinId="8" hidden="1"/>
    <cellStyle name="Hipervínculo" xfId="47224" builtinId="8" hidden="1"/>
    <cellStyle name="Hipervínculo" xfId="19272" builtinId="8" hidden="1"/>
    <cellStyle name="Hipervínculo" xfId="43665" builtinId="8" hidden="1"/>
    <cellStyle name="Hipervínculo" xfId="51547" builtinId="8" hidden="1"/>
    <cellStyle name="Hipervínculo" xfId="2466" builtinId="8" hidden="1"/>
    <cellStyle name="Hipervínculo" xfId="24752" builtinId="8" hidden="1"/>
    <cellStyle name="Hipervínculo" xfId="750" builtinId="8" hidden="1"/>
    <cellStyle name="Hipervínculo" xfId="21139" builtinId="8" hidden="1"/>
    <cellStyle name="Hipervínculo" xfId="26934" builtinId="8" hidden="1"/>
    <cellStyle name="Hipervínculo" xfId="50464" builtinId="8" hidden="1"/>
    <cellStyle name="Hipervínculo" xfId="44621" builtinId="8" hidden="1"/>
    <cellStyle name="Hipervínculo" xfId="39789" builtinId="8" hidden="1"/>
    <cellStyle name="Hipervínculo" xfId="40045" builtinId="8" hidden="1"/>
    <cellStyle name="Hipervínculo" xfId="6337" builtinId="8" hidden="1"/>
    <cellStyle name="Hipervínculo" xfId="28064" builtinId="8" hidden="1"/>
    <cellStyle name="Hipervínculo" xfId="55988" builtinId="8" hidden="1"/>
    <cellStyle name="Hipervínculo" xfId="17217" builtinId="8" hidden="1"/>
    <cellStyle name="Hipervínculo" xfId="30397" builtinId="8" hidden="1"/>
    <cellStyle name="Hipervínculo" xfId="27205" builtinId="8" hidden="1"/>
    <cellStyle name="Hipervínculo" xfId="14349" builtinId="8" hidden="1"/>
    <cellStyle name="Hipervínculo" xfId="13264" builtinId="8" hidden="1"/>
    <cellStyle name="Hipervínculo" xfId="34996" builtinId="8" hidden="1"/>
    <cellStyle name="Hipervínculo" xfId="40057" builtinId="8" hidden="1"/>
    <cellStyle name="Hipervínculo" xfId="55049" builtinId="8" hidden="1"/>
    <cellStyle name="Hipervínculo" xfId="30764" builtinId="8" hidden="1"/>
    <cellStyle name="Hipervínculo" xfId="47426" builtinId="8" hidden="1"/>
    <cellStyle name="Hipervínculo" xfId="41710" builtinId="8" hidden="1"/>
    <cellStyle name="Hipervínculo" xfId="22661" builtinId="8" hidden="1"/>
    <cellStyle name="Hipervínculo" xfId="7020" builtinId="8" hidden="1"/>
    <cellStyle name="Hipervínculo" xfId="49105" builtinId="8" hidden="1"/>
    <cellStyle name="Hipervínculo" xfId="53212" builtinId="8" hidden="1"/>
    <cellStyle name="Hipervínculo" xfId="44681" builtinId="8" hidden="1"/>
    <cellStyle name="Hipervínculo" xfId="2872" builtinId="8" hidden="1"/>
    <cellStyle name="Hipervínculo" xfId="56066" builtinId="8" hidden="1"/>
    <cellStyle name="Hipervínculo" xfId="2740" builtinId="8" hidden="1"/>
    <cellStyle name="Hipervínculo" xfId="23578" builtinId="8" hidden="1"/>
    <cellStyle name="Hipervínculo" xfId="32050" builtinId="8" hidden="1"/>
    <cellStyle name="Hipervínculo" xfId="36741" builtinId="8" hidden="1"/>
    <cellStyle name="Hipervínculo" xfId="34496" builtinId="8" hidden="1"/>
    <cellStyle name="Hipervínculo" xfId="29776" builtinId="8" hidden="1"/>
    <cellStyle name="Hipervínculo" xfId="43089" builtinId="8" hidden="1"/>
    <cellStyle name="Hipervínculo" xfId="55808" builtinId="8" hidden="1"/>
    <cellStyle name="Hipervínculo" xfId="2043" builtinId="8" hidden="1"/>
    <cellStyle name="Hipervínculo" xfId="13850" builtinId="8" hidden="1"/>
    <cellStyle name="Hipervínculo" xfId="35458" builtinId="8" hidden="1"/>
    <cellStyle name="Hipervínculo" xfId="25442" builtinId="8" hidden="1"/>
    <cellStyle name="Hipervínculo" xfId="14149" builtinId="8" hidden="1"/>
    <cellStyle name="Hipervínculo" xfId="55308" builtinId="8" hidden="1"/>
    <cellStyle name="Hipervínculo" xfId="23634" builtinId="8" hidden="1"/>
    <cellStyle name="Hipervínculo" xfId="58169" builtinId="8" hidden="1"/>
    <cellStyle name="Hipervínculo" xfId="40759" builtinId="8" hidden="1"/>
    <cellStyle name="Hipervínculo" xfId="57209" builtinId="8" hidden="1"/>
    <cellStyle name="Hipervínculo" xfId="31083" builtinId="8" hidden="1"/>
    <cellStyle name="Hipervínculo" xfId="10645" builtinId="8" hidden="1"/>
    <cellStyle name="Hipervínculo" xfId="23873" builtinId="8" hidden="1"/>
    <cellStyle name="Hipervínculo" xfId="20701" builtinId="8" hidden="1"/>
    <cellStyle name="Hipervínculo" xfId="37434" builtinId="8" hidden="1"/>
    <cellStyle name="Hipervínculo" xfId="22020" builtinId="8" hidden="1"/>
    <cellStyle name="Hipervínculo" xfId="44979" builtinId="8" hidden="1"/>
    <cellStyle name="Hipervínculo" xfId="33385" builtinId="8" hidden="1"/>
    <cellStyle name="Hipervínculo" xfId="48809" builtinId="8" hidden="1"/>
    <cellStyle name="Hipervínculo" xfId="42747" builtinId="8" hidden="1"/>
    <cellStyle name="Hipervínculo" xfId="58356" builtinId="8" hidden="1"/>
    <cellStyle name="Hipervínculo" xfId="22008" builtinId="8" hidden="1"/>
    <cellStyle name="Hipervínculo" xfId="55300" builtinId="8" hidden="1"/>
    <cellStyle name="Hipervínculo" xfId="19785" builtinId="8" hidden="1"/>
    <cellStyle name="Hipervínculo" xfId="51037" builtinId="8" hidden="1"/>
    <cellStyle name="Hipervínculo" xfId="24240" builtinId="8" hidden="1"/>
    <cellStyle name="Hipervínculo" xfId="51783" builtinId="8" hidden="1"/>
    <cellStyle name="Hipervínculo" xfId="35392" builtinId="8" hidden="1"/>
    <cellStyle name="Hipervínculo" xfId="54598" builtinId="8" hidden="1"/>
    <cellStyle name="Hipervínculo" xfId="36954" builtinId="8" hidden="1"/>
    <cellStyle name="Hipervínculo" xfId="43590" builtinId="8" hidden="1"/>
    <cellStyle name="Hipervínculo" xfId="37177" builtinId="8" hidden="1"/>
    <cellStyle name="Hipervínculo" xfId="10387" builtinId="8" hidden="1"/>
    <cellStyle name="Hipervínculo" xfId="35508" builtinId="8" hidden="1"/>
    <cellStyle name="Hipervínculo" xfId="55564" builtinId="8" hidden="1"/>
    <cellStyle name="Hipervínculo" xfId="32923" builtinId="8" hidden="1"/>
    <cellStyle name="Hipervínculo" xfId="42391" builtinId="8" hidden="1"/>
    <cellStyle name="Hipervínculo" xfId="42035" builtinId="8" hidden="1"/>
    <cellStyle name="Hipervínculo" xfId="3184" builtinId="8" hidden="1"/>
    <cellStyle name="Hipervínculo" xfId="7971" builtinId="8" hidden="1"/>
    <cellStyle name="Hipervínculo" xfId="11151" builtinId="8" hidden="1"/>
    <cellStyle name="Hipervínculo" xfId="34302" builtinId="8" hidden="1"/>
    <cellStyle name="Hipervínculo" xfId="43139" builtinId="8" hidden="1"/>
    <cellStyle name="Hipervínculo" xfId="29762" builtinId="8" hidden="1"/>
    <cellStyle name="Hipervínculo" xfId="28590" builtinId="8" hidden="1"/>
    <cellStyle name="Hipervínculo" xfId="4983" builtinId="8" hidden="1"/>
    <cellStyle name="Hipervínculo" xfId="51945" builtinId="8" hidden="1"/>
    <cellStyle name="Hipervínculo" xfId="10853" builtinId="8" hidden="1"/>
    <cellStyle name="Hipervínculo" xfId="13254" builtinId="8" hidden="1"/>
    <cellStyle name="Hipervínculo" xfId="50931" builtinId="8" hidden="1"/>
    <cellStyle name="Hipervínculo" xfId="45770" builtinId="8" hidden="1"/>
    <cellStyle name="Hipervínculo" xfId="32110" builtinId="8" hidden="1"/>
    <cellStyle name="Hipervínculo" xfId="18511" builtinId="8" hidden="1"/>
    <cellStyle name="Hipervínculo" xfId="4622" builtinId="8" hidden="1"/>
    <cellStyle name="Hipervínculo" xfId="49195" builtinId="8" hidden="1"/>
    <cellStyle name="Hipervínculo" xfId="6790" builtinId="8" hidden="1"/>
    <cellStyle name="Hipervínculo" xfId="12310" builtinId="8" hidden="1"/>
    <cellStyle name="Hipervínculo" xfId="57271" builtinId="8" hidden="1"/>
    <cellStyle name="Hipervínculo" xfId="48953" builtinId="8" hidden="1"/>
    <cellStyle name="Hipervínculo" xfId="54883" builtinId="8" hidden="1"/>
    <cellStyle name="Hipervínculo" xfId="20049" builtinId="8" hidden="1"/>
    <cellStyle name="Hipervínculo" xfId="28810" builtinId="8" hidden="1"/>
    <cellStyle name="Hipervínculo" xfId="11900" builtinId="8" hidden="1"/>
    <cellStyle name="Hipervínculo" xfId="58604" builtinId="8" hidden="1"/>
    <cellStyle name="Hipervínculo" xfId="27443" builtinId="8" hidden="1"/>
    <cellStyle name="Hipervínculo" xfId="1736" builtinId="8" hidden="1"/>
    <cellStyle name="Hipervínculo" xfId="9724" builtinId="8" hidden="1"/>
    <cellStyle name="Hipervínculo" xfId="2539" builtinId="8" hidden="1"/>
    <cellStyle name="Hipervínculo" xfId="41750" builtinId="8" hidden="1"/>
    <cellStyle name="Hipervínculo" xfId="23447" builtinId="8" hidden="1"/>
    <cellStyle name="Hipervínculo" xfId="11947" builtinId="8" hidden="1"/>
    <cellStyle name="Hipervínculo" xfId="54004" builtinId="8" hidden="1"/>
    <cellStyle name="Hipervínculo" xfId="42493" builtinId="8" hidden="1"/>
    <cellStyle name="Hipervínculo" xfId="27184" builtinId="8" hidden="1"/>
    <cellStyle name="Hipervínculo" xfId="10315" builtinId="8" hidden="1"/>
    <cellStyle name="Hipervínculo" xfId="54234" builtinId="8" hidden="1"/>
    <cellStyle name="Hipervínculo" xfId="22520" builtinId="8" hidden="1"/>
    <cellStyle name="Hipervínculo" xfId="8247" builtinId="8" hidden="1"/>
    <cellStyle name="Hipervínculo" xfId="15235" builtinId="8" hidden="1"/>
    <cellStyle name="Hipervínculo" xfId="29280" builtinId="8" hidden="1"/>
    <cellStyle name="Hipervínculo" xfId="25643" builtinId="8" hidden="1"/>
    <cellStyle name="Hipervínculo" xfId="54174" builtinId="8" hidden="1"/>
    <cellStyle name="Hipervínculo" xfId="41867" builtinId="8" hidden="1"/>
    <cellStyle name="Hipervínculo" xfId="21808" builtinId="8" hidden="1"/>
    <cellStyle name="Hipervínculo" xfId="53220" builtinId="8" hidden="1"/>
    <cellStyle name="Hipervínculo" xfId="17959" builtinId="8" hidden="1"/>
    <cellStyle name="Hipervínculo" xfId="53832" builtinId="8" hidden="1"/>
    <cellStyle name="Hipervínculo" xfId="45091" builtinId="8" hidden="1"/>
    <cellStyle name="Hipervínculo" xfId="16970" builtinId="8" hidden="1"/>
    <cellStyle name="Hipervínculo" xfId="30969" builtinId="8" hidden="1"/>
    <cellStyle name="Hipervínculo" xfId="40351" builtinId="8" hidden="1"/>
    <cellStyle name="Hipervínculo" xfId="16289" builtinId="8" hidden="1"/>
    <cellStyle name="Hipervínculo" xfId="11497" builtinId="8" hidden="1"/>
    <cellStyle name="Hipervínculo" xfId="41863" builtinId="8" hidden="1"/>
    <cellStyle name="Hipervínculo" xfId="25576" builtinId="8" hidden="1"/>
    <cellStyle name="Hipervínculo" xfId="2758" builtinId="8" hidden="1"/>
    <cellStyle name="Hipervínculo" xfId="45501" builtinId="8" hidden="1"/>
    <cellStyle name="Hipervínculo" xfId="25900" builtinId="8" hidden="1"/>
    <cellStyle name="Hipervínculo" xfId="32471" builtinId="8" hidden="1"/>
    <cellStyle name="Hipervínculo" xfId="39866" builtinId="8" hidden="1"/>
    <cellStyle name="Hipervínculo" xfId="48114" builtinId="8" hidden="1"/>
    <cellStyle name="Hipervínculo" xfId="33395" builtinId="8" hidden="1"/>
    <cellStyle name="Hipervínculo" xfId="8073" builtinId="8" hidden="1"/>
    <cellStyle name="Hipervínculo" xfId="27912" builtinId="8" hidden="1"/>
    <cellStyle name="Hipervínculo" xfId="12498" builtinId="8" hidden="1"/>
    <cellStyle name="Hipervínculo" xfId="36192" builtinId="8" hidden="1"/>
    <cellStyle name="Hipervínculo" xfId="42903" builtinId="8" hidden="1"/>
    <cellStyle name="Hipervínculo" xfId="39293" builtinId="8" hidden="1"/>
    <cellStyle name="Hipervínculo" xfId="37155" builtinId="8" hidden="1"/>
    <cellStyle name="Hipervínculo" xfId="15930" builtinId="8" hidden="1"/>
    <cellStyle name="Hipervínculo" xfId="51803" builtinId="8" hidden="1"/>
    <cellStyle name="Hipervínculo" xfId="5923" builtinId="8" hidden="1"/>
    <cellStyle name="Hipervínculo" xfId="12851" builtinId="8" hidden="1"/>
    <cellStyle name="Hipervínculo" xfId="3327" builtinId="8" hidden="1"/>
    <cellStyle name="Hipervínculo" xfId="23056" builtinId="8" hidden="1"/>
    <cellStyle name="Hipervínculo" xfId="59208" builtinId="8" hidden="1"/>
    <cellStyle name="Hipervínculo" xfId="24486" builtinId="8" hidden="1"/>
    <cellStyle name="Hipervínculo" xfId="3317" builtinId="8" hidden="1"/>
    <cellStyle name="Hipervínculo" xfId="30917" builtinId="8" hidden="1"/>
    <cellStyle name="Hipervínculo" xfId="46331" builtinId="8" hidden="1"/>
    <cellStyle name="Hipervínculo" xfId="28858" builtinId="8" hidden="1"/>
    <cellStyle name="Hipervínculo" xfId="54400" builtinId="8" hidden="1"/>
    <cellStyle name="Hipervínculo" xfId="52207" builtinId="8" hidden="1"/>
    <cellStyle name="Hipervínculo" xfId="28138" builtinId="8" hidden="1"/>
    <cellStyle name="Hipervínculo" xfId="56800" builtinId="8" hidden="1"/>
    <cellStyle name="Hipervínculo" xfId="4816" builtinId="8" hidden="1"/>
    <cellStyle name="Hipervínculo" xfId="47466" builtinId="8" hidden="1"/>
    <cellStyle name="Hipervínculo" xfId="9977" builtinId="8" hidden="1"/>
    <cellStyle name="Hipervínculo" xfId="37498" builtinId="8" hidden="1"/>
    <cellStyle name="Hipervínculo" xfId="23556" builtinId="8" hidden="1"/>
    <cellStyle name="Hipervínculo" xfId="1136" builtinId="8" hidden="1"/>
    <cellStyle name="Hipervínculo" xfId="24338" builtinId="8" hidden="1"/>
    <cellStyle name="Hipervínculo" xfId="4477" builtinId="8" hidden="1"/>
    <cellStyle name="Hipervínculo" xfId="26966" builtinId="8" hidden="1"/>
    <cellStyle name="Hipervínculo" xfId="51099" builtinId="8" hidden="1"/>
    <cellStyle name="Hipervínculo" xfId="51925" builtinId="8" hidden="1"/>
    <cellStyle name="Hipervínculo" xfId="43853" builtinId="8" hidden="1"/>
    <cellStyle name="Hipervínculo" xfId="3914" builtinId="8" hidden="1"/>
    <cellStyle name="Hipervínculo" xfId="43960" builtinId="8" hidden="1"/>
    <cellStyle name="Hipervínculo" xfId="51370" builtinId="8" hidden="1"/>
    <cellStyle name="Hipervínculo" xfId="55459" builtinId="8" hidden="1"/>
    <cellStyle name="Hipervínculo" xfId="40465" builtinId="8" hidden="1"/>
    <cellStyle name="Hipervínculo" xfId="17889" builtinId="8" hidden="1"/>
    <cellStyle name="Hipervínculo" xfId="9392" builtinId="8" hidden="1"/>
    <cellStyle name="Hipervínculo" xfId="10493" builtinId="8" hidden="1"/>
    <cellStyle name="Hipervínculo" xfId="32223" builtinId="8" hidden="1"/>
    <cellStyle name="Hipervínculo" xfId="57652" builtinId="8" hidden="1"/>
    <cellStyle name="Hipervínculo" xfId="8744" builtinId="8" hidden="1"/>
    <cellStyle name="Hipervínculo" xfId="33537" builtinId="8" hidden="1"/>
    <cellStyle name="Hipervínculo" xfId="12106" builtinId="8" hidden="1"/>
    <cellStyle name="Hipervínculo" xfId="14766" builtinId="8" hidden="1"/>
    <cellStyle name="Hipervínculo" xfId="47114" builtinId="8" hidden="1"/>
    <cellStyle name="Hipervínculo" xfId="39150" builtinId="8" hidden="1"/>
    <cellStyle name="Hipervínculo" xfId="53398" builtinId="8" hidden="1"/>
    <cellStyle name="Hipervínculo" xfId="48337" builtinId="8" hidden="1"/>
    <cellStyle name="Hipervínculo" xfId="26606" builtinId="8" hidden="1"/>
    <cellStyle name="Hipervínculo" xfId="3257" builtinId="8" hidden="1"/>
    <cellStyle name="Hipervínculo" xfId="14837" builtinId="8" hidden="1"/>
    <cellStyle name="Hipervínculo" xfId="24346" builtinId="8" hidden="1"/>
    <cellStyle name="Hipervínculo" xfId="46080" builtinId="8" hidden="1"/>
    <cellStyle name="Hipervínculo" xfId="46472" builtinId="8" hidden="1"/>
    <cellStyle name="Hipervínculo" xfId="41410" builtinId="8" hidden="1"/>
    <cellStyle name="Hipervínculo" xfId="22929" builtinId="8" hidden="1"/>
    <cellStyle name="Hipervínculo" xfId="3454" builtinId="8" hidden="1"/>
    <cellStyle name="Hipervínculo" xfId="21008" builtinId="8" hidden="1"/>
    <cellStyle name="Hipervínculo" xfId="31275" builtinId="8" hidden="1"/>
    <cellStyle name="Hipervínculo" xfId="28746" builtinId="8" hidden="1"/>
    <cellStyle name="Hipervínculo" xfId="39545" builtinId="8" hidden="1"/>
    <cellStyle name="Hipervínculo" xfId="34482" builtinId="8" hidden="1"/>
    <cellStyle name="Hipervínculo" xfId="12752" builtinId="8" hidden="1"/>
    <cellStyle name="Hipervínculo" xfId="11410" builtinId="8" hidden="1"/>
    <cellStyle name="Hipervínculo" xfId="26884" builtinId="8" hidden="1"/>
    <cellStyle name="Hipervínculo" xfId="38202" builtinId="8" hidden="1"/>
    <cellStyle name="Hipervínculo" xfId="57455" builtinId="8" hidden="1"/>
    <cellStyle name="Hipervínculo" xfId="32615" builtinId="8" hidden="1"/>
    <cellStyle name="Hipervínculo" xfId="27551" builtinId="8" hidden="1"/>
    <cellStyle name="Hipervínculo" xfId="5823" builtinId="8" hidden="1"/>
    <cellStyle name="Hipervínculo" xfId="29603" builtinId="8" hidden="1"/>
    <cellStyle name="Hipervínculo" xfId="15974" builtinId="8" hidden="1"/>
    <cellStyle name="Hipervínculo" xfId="46023" builtinId="8" hidden="1"/>
    <cellStyle name="Hipervínculo" xfId="34700" builtinId="8" hidden="1"/>
    <cellStyle name="Hipervínculo" xfId="36154" builtinId="8" hidden="1"/>
    <cellStyle name="Hipervínculo" xfId="32425" builtinId="8" hidden="1"/>
    <cellStyle name="Hipervínculo" xfId="52790" builtinId="8" hidden="1"/>
    <cellStyle name="Hipervínculo" xfId="28086" builtinId="8" hidden="1"/>
    <cellStyle name="Hipervínculo" xfId="21828" builtinId="8" hidden="1"/>
    <cellStyle name="Hipervínculo" xfId="52061" builtinId="8" hidden="1"/>
    <cellStyle name="Hipervínculo" xfId="44179" builtinId="8" hidden="1"/>
    <cellStyle name="Hipervínculo" xfId="18759" builtinId="8" hidden="1"/>
    <cellStyle name="Hipervínculo" xfId="13745" builtinId="8" hidden="1"/>
    <cellStyle name="Hipervínculo" xfId="6948" builtinId="8" hidden="1"/>
    <cellStyle name="Hipervínculo" xfId="31882" builtinId="8" hidden="1"/>
    <cellStyle name="Hipervínculo" xfId="34792" builtinId="8" hidden="1"/>
    <cellStyle name="Hipervínculo" xfId="58568" builtinId="8" hidden="1"/>
    <cellStyle name="Hipervínculo" xfId="37374" builtinId="8" hidden="1"/>
    <cellStyle name="Hipervínculo" xfId="11832" builtinId="8" hidden="1"/>
    <cellStyle name="Hipervínculo" xfId="57816" builtinId="8" hidden="1"/>
    <cellStyle name="Hipervínculo" xfId="14651" builtinId="8" hidden="1"/>
    <cellStyle name="Hipervínculo" xfId="51069" builtinId="8" hidden="1"/>
    <cellStyle name="Hipervínculo" xfId="48773" builtinId="8" hidden="1"/>
    <cellStyle name="Hipervínculo" xfId="20628" builtinId="8" hidden="1"/>
    <cellStyle name="Hipervínculo" xfId="30579" builtinId="8" hidden="1"/>
    <cellStyle name="Hipervínculo" xfId="6868" builtinId="8" hidden="1"/>
    <cellStyle name="Hipervínculo" xfId="2339" builtinId="8" hidden="1"/>
    <cellStyle name="Hipervínculo" xfId="21454" builtinId="8" hidden="1"/>
    <cellStyle name="Hipervínculo" xfId="23928" builtinId="8" hidden="1"/>
    <cellStyle name="Hipervínculo" xfId="56916" builtinId="8" hidden="1"/>
    <cellStyle name="Hipervínculo" xfId="3040" builtinId="8" hidden="1"/>
    <cellStyle name="Hipervínculo" xfId="23774" builtinId="8" hidden="1"/>
    <cellStyle name="Hipervínculo" xfId="9543" builtinId="8" hidden="1"/>
    <cellStyle name="Hipervínculo" xfId="4369" builtinId="8" hidden="1"/>
    <cellStyle name="Hipervínculo" xfId="17251" builtinId="8" hidden="1"/>
    <cellStyle name="Hipervínculo" xfId="7259" builtinId="8" hidden="1"/>
    <cellStyle name="Hipervínculo" xfId="56372" builtinId="8" hidden="1"/>
    <cellStyle name="Hipervínculo" xfId="41006" builtinId="8" hidden="1"/>
    <cellStyle name="Hipervínculo" xfId="38226" builtinId="8" hidden="1"/>
    <cellStyle name="Hipervínculo" xfId="11784" builtinId="8" hidden="1"/>
    <cellStyle name="Hipervínculo" xfId="57536" builtinId="8" hidden="1"/>
    <cellStyle name="Hipervínculo" xfId="35054" builtinId="8" hidden="1"/>
    <cellStyle name="Hipervínculo" xfId="11669" builtinId="8" hidden="1"/>
    <cellStyle name="Hipervínculo" xfId="49535" builtinId="8" hidden="1"/>
    <cellStyle name="Hipervínculo" xfId="34204" builtinId="8" hidden="1"/>
    <cellStyle name="Hipervínculo" xfId="10178" builtinId="8" hidden="1"/>
    <cellStyle name="Hipervínculo" xfId="2940" builtinId="8" hidden="1"/>
    <cellStyle name="Hipervínculo" xfId="16508" builtinId="8" hidden="1"/>
    <cellStyle name="Hipervínculo" xfId="41855" builtinId="8" hidden="1"/>
    <cellStyle name="Hipervínculo" xfId="54328" builtinId="8" hidden="1"/>
    <cellStyle name="Hipervínculo" xfId="48834" builtinId="8" hidden="1"/>
    <cellStyle name="Hipervínculo" xfId="27401" builtinId="8" hidden="1"/>
    <cellStyle name="Hipervínculo" xfId="2801" builtinId="8" hidden="1"/>
    <cellStyle name="Hipervínculo" xfId="9317" builtinId="8" hidden="1"/>
    <cellStyle name="Hipervínculo" xfId="23433" builtinId="8" hidden="1"/>
    <cellStyle name="Hipervínculo" xfId="51965" builtinId="8" hidden="1"/>
    <cellStyle name="Hipervínculo" xfId="38855" builtinId="8" hidden="1"/>
    <cellStyle name="Hipervínculo" xfId="3281" builtinId="8" hidden="1"/>
    <cellStyle name="Hipervínculo" xfId="20590" builtinId="8" hidden="1"/>
    <cellStyle name="Hipervínculo" xfId="3910" builtinId="8" hidden="1"/>
    <cellStyle name="Hipervínculo" xfId="4789" builtinId="8" hidden="1"/>
    <cellStyle name="Hipervínculo" xfId="30363" builtinId="8" hidden="1"/>
    <cellStyle name="Hipervínculo" xfId="55451" builtinId="8" hidden="1"/>
    <cellStyle name="Hipervínculo" xfId="25035" builtinId="8" hidden="1"/>
    <cellStyle name="Hipervínculo" xfId="29826" builtinId="8" hidden="1"/>
    <cellStyle name="Hipervínculo" xfId="10289" builtinId="8" hidden="1"/>
    <cellStyle name="Hipervínculo" xfId="33831" builtinId="8" hidden="1"/>
    <cellStyle name="Hipervínculo" xfId="15557" builtinId="8" hidden="1"/>
    <cellStyle name="Hipervínculo" xfId="37290" builtinId="8" hidden="1"/>
    <cellStyle name="Hipervínculo" xfId="47392" builtinId="8" hidden="1"/>
    <cellStyle name="Hipervínculo" xfId="52775" builtinId="8" hidden="1"/>
    <cellStyle name="Hipervínculo" xfId="15217" builtinId="8" hidden="1"/>
    <cellStyle name="Hipervínculo" xfId="42697" builtinId="8" hidden="1"/>
    <cellStyle name="Hipervínculo" xfId="6413" builtinId="8" hidden="1"/>
    <cellStyle name="Hipervínculo" xfId="30389" builtinId="8" hidden="1"/>
    <cellStyle name="Hipervínculo" xfId="44219" builtinId="8" hidden="1"/>
    <cellStyle name="Hipervínculo" xfId="48329" builtinId="8" hidden="1"/>
    <cellStyle name="Hipervínculo" xfId="18773" builtinId="8" hidden="1"/>
    <cellStyle name="Hipervínculo" xfId="21539" builtinId="8" hidden="1"/>
    <cellStyle name="Hipervínculo" xfId="951" builtinId="8" hidden="1"/>
    <cellStyle name="Hipervínculo" xfId="17981" builtinId="8" hidden="1"/>
    <cellStyle name="Hipervínculo" xfId="29414" builtinId="8" hidden="1"/>
    <cellStyle name="Hipervínculo" xfId="3698" builtinId="8" hidden="1"/>
    <cellStyle name="Hipervínculo" xfId="41402" builtinId="8" hidden="1"/>
    <cellStyle name="Hipervínculo" xfId="26534" builtinId="8" hidden="1"/>
    <cellStyle name="Hipervínculo" xfId="14611" builtinId="8" hidden="1"/>
    <cellStyle name="Hipervínculo" xfId="614" builtinId="8" hidden="1"/>
    <cellStyle name="Hipervínculo" xfId="8031" builtinId="8" hidden="1"/>
    <cellStyle name="Hipervínculo" xfId="36342" builtinId="8" hidden="1"/>
    <cellStyle name="Hipervínculo" xfId="58765" builtinId="8" hidden="1"/>
    <cellStyle name="Hipervínculo" xfId="5586" builtinId="8" hidden="1"/>
    <cellStyle name="Hipervínculo" xfId="28734" builtinId="8" hidden="1"/>
    <cellStyle name="Hipervínculo" xfId="7685" builtinId="8" hidden="1"/>
    <cellStyle name="Hipervínculo" xfId="15563" builtinId="8" hidden="1"/>
    <cellStyle name="Hipervínculo" xfId="32530" builtinId="8" hidden="1"/>
    <cellStyle name="Hipervínculo" xfId="42196" builtinId="8" hidden="1"/>
    <cellStyle name="Hipervínculo" xfId="53692" builtinId="8" hidden="1"/>
    <cellStyle name="Hipervínculo" xfId="27543" builtinId="8" hidden="1"/>
    <cellStyle name="Hipervínculo" xfId="38936" builtinId="8" hidden="1"/>
    <cellStyle name="Hipervínculo" xfId="39833" builtinId="8" hidden="1"/>
    <cellStyle name="Hipervínculo" xfId="22366" builtinId="8" hidden="1"/>
    <cellStyle name="Hipervínculo" xfId="45141" builtinId="8" hidden="1"/>
    <cellStyle name="Hipervínculo" xfId="50196" builtinId="8" hidden="1"/>
    <cellStyle name="Hipervínculo" xfId="46894" builtinId="8" hidden="1"/>
    <cellStyle name="Hipervínculo" xfId="20644" builtinId="8" hidden="1"/>
    <cellStyle name="Hipervínculo" xfId="15413" builtinId="8" hidden="1"/>
    <cellStyle name="Hipervínculo" xfId="42691" builtinId="8" hidden="1"/>
    <cellStyle name="Hipervínculo" xfId="29162" builtinId="8" hidden="1"/>
    <cellStyle name="Hipervínculo" xfId="28678" builtinId="8" hidden="1"/>
    <cellStyle name="Hipervínculo" xfId="57123" builtinId="8" hidden="1"/>
    <cellStyle name="Hipervínculo" xfId="9945" builtinId="8" hidden="1"/>
    <cellStyle name="Hipervínculo" xfId="13749" builtinId="8" hidden="1"/>
    <cellStyle name="Hipervínculo" xfId="28954" builtinId="8" hidden="1"/>
    <cellStyle name="Hipervínculo" xfId="11937" builtinId="8" hidden="1"/>
    <cellStyle name="Hipervínculo" xfId="35966" builtinId="8" hidden="1"/>
    <cellStyle name="Hipervínculo" xfId="58564" builtinId="8" hidden="1"/>
    <cellStyle name="Hipervínculo" xfId="31007" builtinId="8" hidden="1"/>
    <cellStyle name="Hipervínculo" xfId="32556" builtinId="8" hidden="1"/>
    <cellStyle name="Hipervínculo" xfId="53153" builtinId="8" hidden="1"/>
    <cellStyle name="Hipervínculo" xfId="58130" builtinId="8" hidden="1"/>
    <cellStyle name="Hipervínculo" xfId="53615" builtinId="8" hidden="1"/>
    <cellStyle name="Hipervínculo" xfId="33295" builtinId="8" hidden="1"/>
    <cellStyle name="Hipervínculo" xfId="13687" builtinId="8" hidden="1"/>
    <cellStyle name="Hipervínculo" xfId="57942" builtinId="8" hidden="1"/>
    <cellStyle name="Hipervínculo" xfId="9779" builtinId="8" hidden="1"/>
    <cellStyle name="Hipervínculo" xfId="34178" builtinId="8" hidden="1"/>
    <cellStyle name="Hipervínculo" xfId="34280" builtinId="8" hidden="1"/>
    <cellStyle name="Hipervínculo" xfId="17177" builtinId="8" hidden="1"/>
    <cellStyle name="Hipervínculo" xfId="9427" builtinId="8" hidden="1"/>
    <cellStyle name="Hipervínculo" xfId="3888" builtinId="8" hidden="1"/>
    <cellStyle name="Hipervínculo" xfId="58165" builtinId="8" hidden="1"/>
    <cellStyle name="Hipervínculo" xfId="49789" builtinId="8" hidden="1"/>
    <cellStyle name="Hipervínculo" xfId="54076" builtinId="8" hidden="1"/>
    <cellStyle name="Hipervínculo" xfId="18784" builtinId="8" hidden="1"/>
    <cellStyle name="Hipervínculo" xfId="43458" builtinId="8" hidden="1"/>
    <cellStyle name="Hipervínculo" xfId="56364" builtinId="8" hidden="1"/>
    <cellStyle name="Hipervínculo" xfId="41014" builtinId="8" hidden="1"/>
    <cellStyle name="Hipervínculo" xfId="36306" builtinId="8" hidden="1"/>
    <cellStyle name="Hipervínculo" xfId="2205" builtinId="8" hidden="1"/>
    <cellStyle name="Hipervínculo" xfId="9587" builtinId="8" hidden="1"/>
    <cellStyle name="Hipervínculo" xfId="29304" builtinId="8" hidden="1"/>
    <cellStyle name="Hipervínculo" xfId="39136" builtinId="8" hidden="1"/>
    <cellStyle name="Hipervínculo" xfId="9138" builtinId="8" hidden="1"/>
    <cellStyle name="Hipervínculo" xfId="34212" builtinId="8" hidden="1"/>
    <cellStyle name="Hipervínculo" xfId="3370" builtinId="8" hidden="1"/>
    <cellStyle name="Hipervínculo" xfId="6093" builtinId="8" hidden="1"/>
    <cellStyle name="Hipervínculo" xfId="16516" builtinId="8" hidden="1"/>
    <cellStyle name="Hipervínculo" xfId="22308" builtinId="8" hidden="1"/>
    <cellStyle name="Hipervínculo" xfId="45936" builtinId="8" hidden="1"/>
    <cellStyle name="Hipervínculo" xfId="49243" builtinId="8" hidden="1"/>
    <cellStyle name="Hipervínculo" xfId="27409" builtinId="8" hidden="1"/>
    <cellStyle name="Hipervínculo" xfId="43763" builtinId="8" hidden="1"/>
    <cellStyle name="Hipervínculo" xfId="1406" builtinId="8" hidden="1"/>
    <cellStyle name="Hipervínculo" xfId="11744" builtinId="8" hidden="1"/>
    <cellStyle name="Hipervínculo" xfId="51611" builtinId="8" hidden="1"/>
    <cellStyle name="Hipervínculo" xfId="15517" builtinId="8" hidden="1"/>
    <cellStyle name="Hipervínculo" xfId="29110" builtinId="8" hidden="1"/>
    <cellStyle name="Hipervínculo" xfId="20582" builtinId="8" hidden="1"/>
    <cellStyle name="Hipervínculo" xfId="15523" builtinId="8" hidden="1"/>
    <cellStyle name="Hipervínculo" xfId="27495" builtinId="8" hidden="1"/>
    <cellStyle name="Hipervínculo" xfId="31369" builtinId="8" hidden="1"/>
    <cellStyle name="Hipervínculo" xfId="35432" builtinId="8" hidden="1"/>
    <cellStyle name="Hipervínculo" xfId="59479" builtinId="8" hidden="1"/>
    <cellStyle name="Hipervínculo" xfId="49699" builtinId="8" hidden="1"/>
    <cellStyle name="Hipervínculo" xfId="13653" builtinId="8" hidden="1"/>
    <cellStyle name="Hipervínculo" xfId="8597" builtinId="8" hidden="1"/>
    <cellStyle name="Hipervínculo" xfId="15565" builtinId="8" hidden="1"/>
    <cellStyle name="Hipervínculo" xfId="37298" builtinId="8" hidden="1"/>
    <cellStyle name="Hipervínculo" xfId="12626" builtinId="8" hidden="1"/>
    <cellStyle name="Hipervínculo" xfId="52779" builtinId="8" hidden="1"/>
    <cellStyle name="Hipervínculo" xfId="49537" builtinId="8" hidden="1"/>
    <cellStyle name="Hipervínculo" xfId="5655" builtinId="8" hidden="1"/>
    <cellStyle name="Hipervínculo" xfId="1430" builtinId="8" hidden="1"/>
    <cellStyle name="Hipervínculo" xfId="22496" builtinId="8" hidden="1"/>
    <cellStyle name="Hipervínculo" xfId="6313" builtinId="8" hidden="1"/>
    <cellStyle name="Hipervínculo" xfId="49285" builtinId="8" hidden="1"/>
    <cellStyle name="Hipervínculo" xfId="38689" builtinId="8" hidden="1"/>
    <cellStyle name="Hipervínculo" xfId="5965" builtinId="8" hidden="1"/>
    <cellStyle name="Hipervínculo" xfId="44287" builtinId="8" hidden="1"/>
    <cellStyle name="Hipervínculo" xfId="6051" builtinId="8" hidden="1"/>
    <cellStyle name="Hipervínculo" xfId="29422" builtinId="8" hidden="1"/>
    <cellStyle name="Hipervínculo" xfId="51537" builtinId="8" hidden="1"/>
    <cellStyle name="Hipervínculo" xfId="51701" builtinId="8" hidden="1"/>
    <cellStyle name="Hipervínculo" xfId="39181" builtinId="8" hidden="1"/>
    <cellStyle name="Hipervínculo" xfId="7769" builtinId="8" hidden="1"/>
    <cellStyle name="Hipervínculo" xfId="33091" builtinId="8" hidden="1"/>
    <cellStyle name="Hipervínculo" xfId="19165" builtinId="8" hidden="1"/>
    <cellStyle name="Hipervínculo" xfId="55572" builtinId="8" hidden="1"/>
    <cellStyle name="Hipervínculo" xfId="59022" builtinId="8" hidden="1"/>
    <cellStyle name="Hipervínculo" xfId="56408" builtinId="8" hidden="1"/>
    <cellStyle name="Hipervínculo" xfId="32383" builtinId="8" hidden="1"/>
    <cellStyle name="Hipervínculo" xfId="7677" builtinId="8" hidden="1"/>
    <cellStyle name="Hipervínculo" xfId="2417" builtinId="8" hidden="1"/>
    <cellStyle name="Hipervínculo" xfId="21816" builtinId="8" hidden="1"/>
    <cellStyle name="Hipervínculo" xfId="40323" builtinId="8" hidden="1"/>
    <cellStyle name="Hipervínculo" xfId="32889" builtinId="8" hidden="1"/>
    <cellStyle name="Hipervínculo" xfId="27597" builtinId="8" hidden="1"/>
    <cellStyle name="Hipervínculo" xfId="25580" builtinId="8" hidden="1"/>
    <cellStyle name="Hipervínculo" xfId="1890" builtinId="8" hidden="1"/>
    <cellStyle name="Hipervínculo" xfId="7927" builtinId="8" hidden="1"/>
    <cellStyle name="Hipervínculo" xfId="26448" builtinId="8" hidden="1"/>
    <cellStyle name="Hipervínculo" xfId="519" builtinId="8" hidden="1"/>
    <cellStyle name="Hipervínculo" xfId="46902" builtinId="8" hidden="1"/>
    <cellStyle name="Hipervínculo" xfId="42811" builtinId="8" hidden="1"/>
    <cellStyle name="Hipervínculo" xfId="18782" builtinId="8" hidden="1"/>
    <cellStyle name="Hipervínculo" xfId="5130" builtinId="8" hidden="1"/>
    <cellStyle name="Hipervínculo" xfId="4044" builtinId="8" hidden="1"/>
    <cellStyle name="Hipervínculo" xfId="33249" builtinId="8" hidden="1"/>
    <cellStyle name="Hipervínculo" xfId="24778" builtinId="8" hidden="1"/>
    <cellStyle name="Hipervínculo" xfId="37366" builtinId="8" hidden="1"/>
    <cellStyle name="Hipervínculo" xfId="42101" builtinId="8" hidden="1"/>
    <cellStyle name="Hipervínculo" xfId="40776" builtinId="8" hidden="1"/>
    <cellStyle name="Hipervínculo" xfId="52500" builtinId="8" hidden="1"/>
    <cellStyle name="Hipervínculo" xfId="13794" builtinId="8" hidden="1"/>
    <cellStyle name="Hipervínculo" xfId="40051" builtinId="8" hidden="1"/>
    <cellStyle name="Hipervínculo" xfId="50067" builtinId="8" hidden="1"/>
    <cellStyle name="Hipervínculo" xfId="10847" builtinId="8" hidden="1"/>
    <cellStyle name="Hipervínculo" xfId="29208" builtinId="8" hidden="1"/>
    <cellStyle name="Hipervínculo" xfId="5181" builtinId="8" hidden="1"/>
    <cellStyle name="Hipervínculo" xfId="18729" builtinId="8" hidden="1"/>
    <cellStyle name="Hipervínculo" xfId="24644" builtinId="8" hidden="1"/>
    <cellStyle name="Hipervínculo" xfId="46848" builtinId="8" hidden="1"/>
    <cellStyle name="Hipervínculo" xfId="50154" builtinId="8" hidden="1"/>
    <cellStyle name="Hipervínculo" xfId="10325" builtinId="8" hidden="1"/>
    <cellStyle name="Hipervínculo" xfId="34001" builtinId="8" hidden="1"/>
    <cellStyle name="Hipervínculo" xfId="1862" builtinId="8" hidden="1"/>
    <cellStyle name="Hipervínculo" xfId="25528" builtinId="8" hidden="1"/>
    <cellStyle name="Hipervínculo" xfId="58684" builtinId="8" hidden="1"/>
    <cellStyle name="Hipervínculo" xfId="15471" builtinId="8" hidden="1"/>
    <cellStyle name="Hipervínculo" xfId="24160" builtinId="8" hidden="1"/>
    <cellStyle name="Hipervínculo" xfId="24532" builtinId="8" hidden="1"/>
    <cellStyle name="Hipervínculo" xfId="33667" builtinId="8" hidden="1"/>
    <cellStyle name="Hipervínculo" xfId="7729" builtinId="8" hidden="1"/>
    <cellStyle name="Hipervínculo" xfId="32329" builtinId="8" hidden="1"/>
    <cellStyle name="Hipervínculo" xfId="34518" builtinId="8" hidden="1"/>
    <cellStyle name="Hipervínculo" xfId="59046" builtinId="8" hidden="1"/>
    <cellStyle name="Hipervínculo" xfId="36300" builtinId="8" hidden="1"/>
    <cellStyle name="Hipervínculo" xfId="32994" builtinId="8" hidden="1"/>
    <cellStyle name="Hipervínculo" xfId="8811" builtinId="8" hidden="1"/>
    <cellStyle name="Hipervínculo" xfId="14653" builtinId="8" hidden="1"/>
    <cellStyle name="Hipervínculo" xfId="39128" builtinId="8" hidden="1"/>
    <cellStyle name="Hipervínculo" xfId="41446" builtinId="8" hidden="1"/>
    <cellStyle name="Hipervínculo" xfId="32984" builtinId="8" hidden="1"/>
    <cellStyle name="Hipervínculo" xfId="48769" builtinId="8" hidden="1"/>
    <cellStyle name="Hipervínculo" xfId="57211" builtinId="8" hidden="1"/>
    <cellStyle name="Hipervínculo" xfId="7967" builtinId="8" hidden="1"/>
    <cellStyle name="Hipervínculo" xfId="34865" builtinId="8" hidden="1"/>
    <cellStyle name="Hipervínculo" xfId="14927" builtinId="8" hidden="1"/>
    <cellStyle name="Hipervínculo" xfId="45349" builtinId="8" hidden="1"/>
    <cellStyle name="Hipervínculo" xfId="56410" builtinId="8" hidden="1"/>
    <cellStyle name="Hipervínculo" xfId="24844" builtinId="8" hidden="1"/>
    <cellStyle name="Hipervínculo" xfId="32761" builtinId="8" hidden="1"/>
    <cellStyle name="Hipervínculo" xfId="7525" builtinId="8" hidden="1"/>
    <cellStyle name="Hipervínculo" xfId="28508" builtinId="8" hidden="1"/>
    <cellStyle name="Hipervínculo" xfId="53270" builtinId="8" hidden="1"/>
    <cellStyle name="Hipervínculo" xfId="55302" builtinId="8" hidden="1"/>
    <cellStyle name="Hipervínculo" xfId="37246" builtinId="8" hidden="1"/>
    <cellStyle name="Hipervínculo" xfId="15515" builtinId="8" hidden="1"/>
    <cellStyle name="Hipervínculo" xfId="10297" builtinId="8" hidden="1"/>
    <cellStyle name="Hipervínculo" xfId="13705" builtinId="8" hidden="1"/>
    <cellStyle name="Hipervínculo" xfId="35440" builtinId="8" hidden="1"/>
    <cellStyle name="Hipervínculo" xfId="1196" builtinId="8" hidden="1"/>
    <cellStyle name="Hipervínculo" xfId="55494" builtinId="8" hidden="1"/>
    <cellStyle name="Hipervínculo" xfId="24416" builtinId="8" hidden="1"/>
    <cellStyle name="Hipervínculo" xfId="8589" builtinId="8" hidden="1"/>
    <cellStyle name="Hipervínculo" xfId="15856" builtinId="8" hidden="1"/>
    <cellStyle name="Hipervínculo" xfId="20560" builtinId="8" hidden="1"/>
    <cellStyle name="Hipervínculo" xfId="20928" builtinId="8" hidden="1"/>
    <cellStyle name="Hipervínculo" xfId="52788" builtinId="8" hidden="1"/>
    <cellStyle name="Hipervínculo" xfId="48697" builtinId="8" hidden="1"/>
    <cellStyle name="Hipervínculo" xfId="23389" builtinId="8" hidden="1"/>
    <cellStyle name="Hipervínculo" xfId="1434" builtinId="8" hidden="1"/>
    <cellStyle name="Hipervínculo" xfId="12423" builtinId="8" hidden="1"/>
    <cellStyle name="Hipervínculo" xfId="27357" builtinId="8" hidden="1"/>
    <cellStyle name="Hipervínculo" xfId="49293" builtinId="8" hidden="1"/>
    <cellStyle name="Hipervínculo" xfId="45987" builtinId="8" hidden="1"/>
    <cellStyle name="Hipervínculo" xfId="47875" builtinId="8" hidden="1"/>
    <cellStyle name="Hipervínculo" xfId="43893" builtinId="8" hidden="1"/>
    <cellStyle name="Hipervínculo" xfId="1372" builtinId="8" hidden="1"/>
    <cellStyle name="Hipervínculo" xfId="39591" builtinId="8" hidden="1"/>
    <cellStyle name="Hipervínculo" xfId="12695" builtinId="8" hidden="1"/>
    <cellStyle name="Hipervínculo" xfId="56222" builtinId="8" hidden="1"/>
    <cellStyle name="Hipervínculo" xfId="39189" builtinId="8" hidden="1"/>
    <cellStyle name="Hipervínculo" xfId="35096" builtinId="8" hidden="1"/>
    <cellStyle name="Hipervínculo" xfId="52879" builtinId="8" hidden="1"/>
    <cellStyle name="Hipervínculo" xfId="12840" builtinId="8" hidden="1"/>
    <cellStyle name="Hipervínculo" xfId="25602" builtinId="8" hidden="1"/>
    <cellStyle name="Hipervínculo" xfId="40962" builtinId="8" hidden="1"/>
    <cellStyle name="Hipervínculo" xfId="56416" builtinId="8" hidden="1"/>
    <cellStyle name="Hipervínculo" xfId="6553" builtinId="8" hidden="1"/>
    <cellStyle name="Hipervínculo" xfId="28296" builtinId="8" hidden="1"/>
    <cellStyle name="Hipervínculo" xfId="29782" builtinId="8" hidden="1"/>
    <cellStyle name="Hipervínculo" xfId="19643" builtinId="8" hidden="1"/>
    <cellStyle name="Hipervínculo" xfId="44749" builtinId="8" hidden="1"/>
    <cellStyle name="Hipervínculo" xfId="47760" builtinId="8" hidden="1"/>
    <cellStyle name="Hipervínculo" xfId="1898" builtinId="8" hidden="1"/>
    <cellStyle name="Hipervínculo" xfId="25588" builtinId="8" hidden="1"/>
    <cellStyle name="Hipervínculo" xfId="43947" builtinId="8" hidden="1"/>
    <cellStyle name="Hipervínculo" xfId="9200" builtinId="8" hidden="1"/>
    <cellStyle name="Hipervínculo" xfId="54122" builtinId="8" hidden="1"/>
    <cellStyle name="Hipervínculo" xfId="30535" builtinId="8" hidden="1"/>
    <cellStyle name="Hipervínculo" xfId="54562" builtinId="8" hidden="1"/>
    <cellStyle name="Hipervínculo" xfId="42819" builtinId="8" hidden="1"/>
    <cellStyle name="Hipervínculo" xfId="18790" builtinId="8" hidden="1"/>
    <cellStyle name="Hipervínculo" xfId="14696" builtinId="8" hidden="1"/>
    <cellStyle name="Hipervínculo" xfId="29364" builtinId="8" hidden="1"/>
    <cellStyle name="Hipervínculo" xfId="15964" builtinId="8" hidden="1"/>
    <cellStyle name="Hipervínculo" xfId="52420" builtinId="8" hidden="1"/>
    <cellStyle name="Hipervínculo" xfId="33805" builtinId="8" hidden="1"/>
    <cellStyle name="Hipervínculo" xfId="36016" builtinId="8" hidden="1"/>
    <cellStyle name="Hipervínculo" xfId="11989" builtinId="8" hidden="1"/>
    <cellStyle name="Hipervínculo" xfId="7898" builtinId="8" hidden="1"/>
    <cellStyle name="Hipervínculo" xfId="13788" builtinId="8" hidden="1"/>
    <cellStyle name="Hipervínculo" xfId="40043" builtinId="8" hidden="1"/>
    <cellStyle name="Hipervínculo" xfId="7059" builtinId="8" hidden="1"/>
    <cellStyle name="Hipervínculo" xfId="25950" builtinId="8" hidden="1"/>
    <cellStyle name="Hipervínculo" xfId="29216" builtinId="8" hidden="1"/>
    <cellStyle name="Hipervínculo" xfId="7012" builtinId="8" hidden="1"/>
    <cellStyle name="Hipervínculo" xfId="517" builtinId="8" hidden="1"/>
    <cellStyle name="Hipervínculo" xfId="21660" builtinId="8" hidden="1"/>
    <cellStyle name="Hipervínculo" xfId="46840" builtinId="8" hidden="1"/>
    <cellStyle name="Hipervínculo" xfId="38960" builtinId="8" hidden="1"/>
    <cellStyle name="Hipervínculo" xfId="16321" builtinId="8" hidden="1"/>
    <cellStyle name="Hipervínculo" xfId="17371" builtinId="8" hidden="1"/>
    <cellStyle name="Hipervínculo" xfId="6820" builtinId="8" hidden="1"/>
    <cellStyle name="Hipervínculo" xfId="5869" builtinId="8" hidden="1"/>
    <cellStyle name="Hipervínculo" xfId="27595" builtinId="8" hidden="1"/>
    <cellStyle name="Hipervínculo" xfId="53641" builtinId="8" hidden="1"/>
    <cellStyle name="Hipervínculo" xfId="57433" builtinId="8" hidden="1"/>
    <cellStyle name="Hipervínculo" xfId="57628" builtinId="8" hidden="1"/>
    <cellStyle name="Hipervínculo" xfId="15617" builtinId="8" hidden="1"/>
    <cellStyle name="Hipervínculo" xfId="9573" builtinId="8" hidden="1"/>
    <cellStyle name="Hipervínculo" xfId="12270" builtinId="8" hidden="1"/>
    <cellStyle name="Hipervínculo" xfId="57574" builtinId="8" hidden="1"/>
    <cellStyle name="Hipervínculo" xfId="7496" builtinId="8" hidden="1"/>
    <cellStyle name="Hipervínculo" xfId="45972" builtinId="8" hidden="1"/>
    <cellStyle name="Hipervínculo" xfId="53482" builtinId="8" hidden="1"/>
    <cellStyle name="Hipervínculo" xfId="38210" builtinId="8" hidden="1"/>
    <cellStyle name="Hipervínculo" xfId="1900" builtinId="8" hidden="1"/>
    <cellStyle name="Hipervínculo" xfId="19725" builtinId="8" hidden="1"/>
    <cellStyle name="Hipervínculo" xfId="41455" builtinId="8" hidden="1"/>
    <cellStyle name="Hipervínculo" xfId="51095" builtinId="8" hidden="1"/>
    <cellStyle name="Hipervínculo" xfId="46034" builtinId="8" hidden="1"/>
    <cellStyle name="Hipervínculo" xfId="24302" builtinId="8" hidden="1"/>
    <cellStyle name="Hipervínculo" xfId="27820" builtinId="8" hidden="1"/>
    <cellStyle name="Hipervínculo" xfId="9142" builtinId="8" hidden="1"/>
    <cellStyle name="Hipervínculo" xfId="26650" builtinId="8" hidden="1"/>
    <cellStyle name="Hipervínculo" xfId="48383" builtinId="8" hidden="1"/>
    <cellStyle name="Hipervínculo" xfId="4905" builtinId="8" hidden="1"/>
    <cellStyle name="Hipervínculo" xfId="17313" builtinId="8" hidden="1"/>
    <cellStyle name="Hipervínculo" xfId="35486" builtinId="8" hidden="1"/>
    <cellStyle name="Hipervínculo" xfId="16185" builtinId="8" hidden="1"/>
    <cellStyle name="Hipervínculo" xfId="58036" builtinId="8" hidden="1"/>
    <cellStyle name="Hipervínculo" xfId="56608" builtinId="8" hidden="1"/>
    <cellStyle name="Hipervínculo" xfId="39337" builtinId="8" hidden="1"/>
    <cellStyle name="Hipervínculo" xfId="26712" builtinId="8" hidden="1"/>
    <cellStyle name="Hipervínculo" xfId="9745" builtinId="8" hidden="1"/>
    <cellStyle name="Hipervínculo" xfId="8065" builtinId="8" hidden="1"/>
    <cellStyle name="Hipervínculo" xfId="32536" builtinId="8" hidden="1"/>
    <cellStyle name="Hipervínculo" xfId="52269" builtinId="8" hidden="1"/>
    <cellStyle name="Hipervínculo" xfId="24870" builtinId="8" hidden="1"/>
    <cellStyle name="Hipervínculo" xfId="5931" builtinId="8" hidden="1"/>
    <cellStyle name="Hipervínculo" xfId="27223" builtinId="8" hidden="1"/>
    <cellStyle name="Hipervínculo" xfId="41563" builtinId="8" hidden="1"/>
    <cellStyle name="Hipervínculo" xfId="25886" builtinId="8" hidden="1"/>
    <cellStyle name="Hipervínculo" xfId="6191" builtinId="8" hidden="1"/>
    <cellStyle name="Hipervínculo" xfId="43141" builtinId="8" hidden="1"/>
    <cellStyle name="Hipervínculo" xfId="29575" builtinId="8" hidden="1"/>
    <cellStyle name="Hipervínculo" xfId="36687" builtinId="8" hidden="1"/>
    <cellStyle name="Hipervínculo" xfId="33645" builtinId="8" hidden="1"/>
    <cellStyle name="Hipervínculo" xfId="13689" builtinId="8" hidden="1"/>
    <cellStyle name="Hipervínculo" xfId="27465" builtinId="8" hidden="1"/>
    <cellStyle name="Hipervínculo" xfId="20677" builtinId="8" hidden="1"/>
    <cellStyle name="Hipervínculo" xfId="42479" builtinId="8" hidden="1"/>
    <cellStyle name="Hipervínculo" xfId="25413" builtinId="8" hidden="1"/>
    <cellStyle name="Hipervínculo" xfId="34110" builtinId="8" hidden="1"/>
    <cellStyle name="Hipervínculo" xfId="50041" builtinId="8" hidden="1"/>
    <cellStyle name="Hipervínculo" xfId="54983" builtinId="8" hidden="1"/>
    <cellStyle name="Hipervínculo" xfId="19967" builtinId="8" hidden="1"/>
    <cellStyle name="Hipervínculo" xfId="52960" builtinId="8" hidden="1"/>
    <cellStyle name="Hipervínculo" xfId="47754" builtinId="8" hidden="1"/>
    <cellStyle name="Hipervínculo" xfId="54871" builtinId="8" hidden="1"/>
    <cellStyle name="Hipervínculo" xfId="25584" builtinId="8" hidden="1"/>
    <cellStyle name="Hipervínculo" xfId="37788" builtinId="8" hidden="1"/>
    <cellStyle name="Hipervínculo" xfId="15926" builtinId="8" hidden="1"/>
    <cellStyle name="Hipervínculo" xfId="11362" builtinId="8" hidden="1"/>
    <cellStyle name="Hipervínculo" xfId="12140" builtinId="8" hidden="1"/>
    <cellStyle name="Hipervínculo" xfId="45047" builtinId="8" hidden="1"/>
    <cellStyle name="Hipervínculo" xfId="29244" builtinId="8" hidden="1"/>
    <cellStyle name="Hipervínculo" xfId="28304" builtinId="8" hidden="1"/>
    <cellStyle name="Hipervínculo" xfId="40517" builtinId="8" hidden="1"/>
    <cellStyle name="Hipervínculo" xfId="25" builtinId="8" hidden="1"/>
    <cellStyle name="Hipervínculo" xfId="38052" builtinId="8" hidden="1"/>
    <cellStyle name="Hipervínculo" xfId="47752" builtinId="8" hidden="1"/>
    <cellStyle name="Hipervínculo" xfId="51847" builtinId="8" hidden="1"/>
    <cellStyle name="Hipervínculo" xfId="45534" builtinId="8" hidden="1"/>
    <cellStyle name="Hipervínculo" xfId="21504" builtinId="8" hidden="1"/>
    <cellStyle name="Hipervínculo" xfId="43316" builtinId="8" hidden="1"/>
    <cellStyle name="Hipervínculo" xfId="55897" builtinId="8" hidden="1"/>
    <cellStyle name="Hipervínculo" xfId="30525" builtinId="8" hidden="1"/>
    <cellStyle name="Hipervínculo" xfId="54554" builtinId="8" hidden="1"/>
    <cellStyle name="Hipervínculo" xfId="11123" builtinId="8" hidden="1"/>
    <cellStyle name="Hipervínculo" xfId="38731" builtinId="8" hidden="1"/>
    <cellStyle name="Hipervínculo" xfId="15193" builtinId="8" hidden="1"/>
    <cellStyle name="Hipervínculo" xfId="30119" builtinId="8" hidden="1"/>
    <cellStyle name="Hipervínculo" xfId="16417" builtinId="8" hidden="1"/>
    <cellStyle name="Hipervínculo" xfId="37324" builtinId="8" hidden="1"/>
    <cellStyle name="Hipervínculo" xfId="58594" builtinId="8" hidden="1"/>
    <cellStyle name="Hipervínculo" xfId="53874" builtinId="8" hidden="1"/>
    <cellStyle name="Hipervínculo" xfId="31932" builtinId="8" hidden="1"/>
    <cellStyle name="Hipervínculo" xfId="7906" builtinId="8" hidden="1"/>
    <cellStyle name="Hipervínculo" xfId="16743" builtinId="8" hidden="1"/>
    <cellStyle name="Hipervínculo" xfId="15299" builtinId="8" hidden="1"/>
    <cellStyle name="Hipervínculo" xfId="44127" builtinId="8" hidden="1"/>
    <cellStyle name="Hipervínculo" xfId="51748" builtinId="8" hidden="1"/>
    <cellStyle name="Hipervínculo" xfId="46948" builtinId="8" hidden="1"/>
    <cellStyle name="Hipervínculo" xfId="25677" builtinId="8" hidden="1"/>
    <cellStyle name="Hipervínculo" xfId="521" builtinId="8" hidden="1"/>
    <cellStyle name="Hipervínculo" xfId="23772" builtinId="8" hidden="1"/>
    <cellStyle name="Hipervínculo" xfId="25737" builtinId="8" hidden="1"/>
    <cellStyle name="Hipervínculo" xfId="30995" builtinId="8" hidden="1"/>
    <cellStyle name="Hipervínculo" xfId="45081" builtinId="8" hidden="1"/>
    <cellStyle name="Hipervínculo" xfId="40021" builtinId="8" hidden="1"/>
    <cellStyle name="Hipervínculo" xfId="18286" builtinId="8" hidden="1"/>
    <cellStyle name="Hipervínculo" xfId="5877" builtinId="8" hidden="1"/>
    <cellStyle name="Hipervínculo" xfId="28278" builtinId="8" hidden="1"/>
    <cellStyle name="Hipervínculo" xfId="44403" builtinId="8" hidden="1"/>
    <cellStyle name="Hipervínculo" xfId="55859" builtinId="8" hidden="1"/>
    <cellStyle name="Hipervínculo" xfId="36350" builtinId="8" hidden="1"/>
    <cellStyle name="Hipervínculo" xfId="17311" builtinId="8" hidden="1"/>
    <cellStyle name="Hipervínculo" xfId="11358" builtinId="8" hidden="1"/>
    <cellStyle name="Hipervínculo" xfId="16879" builtinId="8" hidden="1"/>
    <cellStyle name="Hipervínculo" xfId="45317" builtinId="8" hidden="1"/>
    <cellStyle name="Hipervínculo" xfId="39597" builtinId="8" hidden="1"/>
    <cellStyle name="Hipervínculo" xfId="52956" builtinId="8" hidden="1"/>
    <cellStyle name="Hipervínculo" xfId="27150" builtinId="8" hidden="1"/>
    <cellStyle name="Hipervínculo" xfId="26161" builtinId="8" hidden="1"/>
    <cellStyle name="Hipervínculo" xfId="3480" builtinId="8" hidden="1"/>
    <cellStyle name="Hipervínculo" xfId="19733" builtinId="8" hidden="1"/>
    <cellStyle name="Hipervínculo" xfId="19033" builtinId="8" hidden="1"/>
    <cellStyle name="Hipervínculo" xfId="46522" builtinId="8" hidden="1"/>
    <cellStyle name="Hipervínculo" xfId="46026" builtinId="8" hidden="1"/>
    <cellStyle name="Hipervínculo" xfId="48550" builtinId="8" hidden="1"/>
    <cellStyle name="Hipervínculo" xfId="33861" builtinId="8" hidden="1"/>
    <cellStyle name="Hipervínculo" xfId="1724" builtinId="8" hidden="1"/>
    <cellStyle name="Hipervínculo" xfId="26658" builtinId="8" hidden="1"/>
    <cellStyle name="Hipervínculo" xfId="32345" builtinId="8" hidden="1"/>
    <cellStyle name="Hipervínculo" xfId="53452" builtinId="8" hidden="1"/>
    <cellStyle name="Hipervínculo" xfId="39099" builtinId="8" hidden="1"/>
    <cellStyle name="Hipervínculo" xfId="17369" builtinId="8" hidden="1"/>
    <cellStyle name="Hipervínculo" xfId="12958" builtinId="8" hidden="1"/>
    <cellStyle name="Hipervínculo" xfId="11039" builtinId="8" hidden="1"/>
    <cellStyle name="Hipervínculo" xfId="58558" builtinId="8" hidden="1"/>
    <cellStyle name="Hipervínculo" xfId="45940" builtinId="8" hidden="1"/>
    <cellStyle name="Hipervínculo" xfId="19225" builtinId="8" hidden="1"/>
    <cellStyle name="Hipervínculo" xfId="32170" builtinId="8" hidden="1"/>
    <cellStyle name="Hipervínculo" xfId="10441" builtinId="8" hidden="1"/>
    <cellStyle name="Hipervínculo" xfId="18011" builtinId="8" hidden="1"/>
    <cellStyle name="Hipervínculo" xfId="52374" builtinId="8" hidden="1"/>
    <cellStyle name="Hipervínculo" xfId="22572" builtinId="8" hidden="1"/>
    <cellStyle name="Hipervínculo" xfId="58890" builtinId="8" hidden="1"/>
    <cellStyle name="Hipervínculo" xfId="736" builtinId="8" hidden="1"/>
    <cellStyle name="Hipervínculo" xfId="25239" builtinId="8" hidden="1"/>
    <cellStyle name="Hipervínculo" xfId="8229" builtinId="8" hidden="1"/>
    <cellStyle name="Hipervínculo" xfId="272" builtinId="8" hidden="1"/>
    <cellStyle name="Hipervínculo" xfId="45363" builtinId="8" hidden="1"/>
    <cellStyle name="Hipervínculo" xfId="47442" builtinId="8" hidden="1"/>
    <cellStyle name="Hipervínculo" xfId="52502" builtinId="8" hidden="1"/>
    <cellStyle name="Hipervínculo" xfId="44623" builtinId="8" hidden="1"/>
    <cellStyle name="Hipervínculo" xfId="35460" builtinId="8" hidden="1"/>
    <cellStyle name="Hipervínculo" xfId="18420" builtinId="8" hidden="1"/>
    <cellStyle name="Hipervínculo" xfId="56122" builtinId="8" hidden="1"/>
    <cellStyle name="Hipervínculo" xfId="31437" builtinId="8" hidden="1"/>
    <cellStyle name="Hipervínculo" xfId="39749" builtinId="8" hidden="1"/>
    <cellStyle name="Hipervínculo" xfId="47278" builtinId="8" hidden="1"/>
    <cellStyle name="Hipervínculo" xfId="37818" builtinId="8" hidden="1"/>
    <cellStyle name="Hipervínculo" xfId="11446" builtinId="8" hidden="1"/>
    <cellStyle name="Hipervínculo" xfId="249" builtinId="8" hidden="1"/>
    <cellStyle name="Hipervínculo" xfId="14208" builtinId="8" hidden="1"/>
    <cellStyle name="Hipervínculo" xfId="38236" builtinId="8" hidden="1"/>
    <cellStyle name="Hipervínculo" xfId="58138" builtinId="8" hidden="1"/>
    <cellStyle name="Hipervínculo" xfId="54785" builtinId="8" hidden="1"/>
    <cellStyle name="Hipervínculo" xfId="31023" builtinId="8" hidden="1"/>
    <cellStyle name="Hipervínculo" xfId="6992" builtinId="8" hidden="1"/>
    <cellStyle name="Hipervínculo" xfId="1592" builtinId="8" hidden="1"/>
    <cellStyle name="Hipervínculo" xfId="43911" builtinId="8" hidden="1"/>
    <cellStyle name="Hipervínculo" xfId="45532" builtinId="8" hidden="1"/>
    <cellStyle name="Hipervínculo" xfId="34210" builtinId="8" hidden="1"/>
    <cellStyle name="Hipervínculo" xfId="53512" builtinId="8" hidden="1"/>
    <cellStyle name="Hipervínculo" xfId="28764" builtinId="8" hidden="1"/>
    <cellStyle name="Hipervínculo" xfId="43986" builtinId="8" hidden="1"/>
    <cellStyle name="Hipervínculo" xfId="20610" builtinId="8" hidden="1"/>
    <cellStyle name="Hipervínculo" xfId="27742" builtinId="8" hidden="1"/>
    <cellStyle name="Hipervínculo" xfId="51839" builtinId="8" hidden="1"/>
    <cellStyle name="Hipervínculo" xfId="45542" builtinId="8" hidden="1"/>
    <cellStyle name="Hipervínculo" xfId="40932" builtinId="8" hidden="1"/>
    <cellStyle name="Hipervínculo" xfId="17421" builtinId="8" hidden="1"/>
    <cellStyle name="Hipervínculo" xfId="4965" builtinId="8" hidden="1"/>
    <cellStyle name="Hipervínculo" xfId="10025" builtinId="8" hidden="1"/>
    <cellStyle name="Hipervínculo" xfId="34608" builtinId="8" hidden="1"/>
    <cellStyle name="Hipervínculo" xfId="45628" builtinId="8" hidden="1"/>
    <cellStyle name="Hipervínculo" xfId="55927" builtinId="8" hidden="1"/>
    <cellStyle name="Hipervínculo" xfId="18186" builtinId="8" hidden="1"/>
    <cellStyle name="Hipervínculo" xfId="36845" builtinId="8" hidden="1"/>
    <cellStyle name="Hipervínculo" xfId="3416" builtinId="8" hidden="1"/>
    <cellStyle name="Hipervínculo" xfId="29663" builtinId="8" hidden="1"/>
    <cellStyle name="Hipervínculo" xfId="41408" builtinId="8" hidden="1"/>
    <cellStyle name="Hipervínculo" xfId="53866" builtinId="8" hidden="1"/>
    <cellStyle name="Hipervínculo" xfId="31940" builtinId="8" hidden="1"/>
    <cellStyle name="Hipervínculo" xfId="27074" builtinId="8" hidden="1"/>
    <cellStyle name="Hipervínculo" xfId="3022" builtinId="8" hidden="1"/>
    <cellStyle name="Hipervínculo" xfId="18820" builtinId="8" hidden="1"/>
    <cellStyle name="Hipervínculo" xfId="23877" builtinId="8" hidden="1"/>
    <cellStyle name="Hipervínculo" xfId="882" builtinId="8" hidden="1"/>
    <cellStyle name="Hipervínculo" xfId="46940" builtinId="8" hidden="1"/>
    <cellStyle name="Hipervínculo" xfId="28854" builtinId="8" hidden="1"/>
    <cellStyle name="Hipervínculo" xfId="20147" builtinId="8" hidden="1"/>
    <cellStyle name="Hipervínculo" xfId="10927" builtinId="8" hidden="1"/>
    <cellStyle name="Hipervínculo" xfId="11137" builtinId="8" hidden="1"/>
    <cellStyle name="Hipervínculo" xfId="40974" builtinId="8" hidden="1"/>
    <cellStyle name="Hipervínculo" xfId="55005" builtinId="8" hidden="1"/>
    <cellStyle name="Hipervínculo" xfId="8417" builtinId="8" hidden="1"/>
    <cellStyle name="Hipervínculo" xfId="25966" builtinId="8" hidden="1"/>
    <cellStyle name="Hipervínculo" xfId="13220" builtinId="8" hidden="1"/>
    <cellStyle name="Hipervínculo" xfId="10945" builtinId="8" hidden="1"/>
    <cellStyle name="Hipervínculo" xfId="32677" builtinId="8" hidden="1"/>
    <cellStyle name="Hipervínculo" xfId="29484" builtinId="8" hidden="1"/>
    <cellStyle name="Hipervínculo" xfId="57221" builtinId="8" hidden="1"/>
    <cellStyle name="Hipervínculo" xfId="33083" builtinId="8" hidden="1"/>
    <cellStyle name="Hipervínculo" xfId="36691" builtinId="8" hidden="1"/>
    <cellStyle name="Hipervínculo" xfId="42154" builtinId="8" hidden="1"/>
    <cellStyle name="Hipervínculo" xfId="17871" builtinId="8" hidden="1"/>
    <cellStyle name="Hipervínculo" xfId="39605" builtinId="8" hidden="1"/>
    <cellStyle name="Hipervínculo" xfId="40331" builtinId="8" hidden="1"/>
    <cellStyle name="Hipervínculo" xfId="50509" builtinId="8" hidden="1"/>
    <cellStyle name="Hipervínculo" xfId="26153" builtinId="8" hidden="1"/>
    <cellStyle name="Hipervínculo" xfId="17253" builtinId="8" hidden="1"/>
    <cellStyle name="Hipervínculo" xfId="44498" builtinId="8" hidden="1"/>
    <cellStyle name="Hipervínculo" xfId="24798" builtinId="8" hidden="1"/>
    <cellStyle name="Hipervínculo" xfId="30489" builtinId="8" hidden="1"/>
    <cellStyle name="Hipervínculo" xfId="51593" builtinId="8" hidden="1"/>
    <cellStyle name="Hipervínculo" xfId="37990" builtinId="8" hidden="1"/>
    <cellStyle name="Hipervínculo" xfId="19227" builtinId="8" hidden="1"/>
    <cellStyle name="Hipervínculo" xfId="33393" builtinId="8" hidden="1"/>
    <cellStyle name="Hipervínculo" xfId="8323" builtinId="8" hidden="1"/>
    <cellStyle name="Hipervínculo" xfId="31468" builtinId="8" hidden="1"/>
    <cellStyle name="Hipervínculo" xfId="53460" builtinId="8" hidden="1"/>
    <cellStyle name="Hipervínculo" xfId="55385" builtinId="8" hidden="1"/>
    <cellStyle name="Hipervínculo" xfId="58486" builtinId="8" hidden="1"/>
    <cellStyle name="Hipervínculo" xfId="12708" builtinId="8" hidden="1"/>
    <cellStyle name="Hipervínculo" xfId="49" builtinId="8" hidden="1"/>
    <cellStyle name="Hipervínculo" xfId="15119" builtinId="8" hidden="1"/>
    <cellStyle name="Hipervínculo" xfId="38653" builtinId="8" hidden="1"/>
    <cellStyle name="Hipervínculo" xfId="57683" builtinId="8" hidden="1"/>
    <cellStyle name="Hipervínculo" xfId="54138" builtinId="8" hidden="1"/>
    <cellStyle name="Hipervínculo" xfId="30111" builtinId="8" hidden="1"/>
    <cellStyle name="Hipervínculo" xfId="6900" builtinId="8" hidden="1"/>
    <cellStyle name="Hipervínculo" xfId="32086" builtinId="8" hidden="1"/>
    <cellStyle name="Hipervínculo" xfId="20091" builtinId="8" hidden="1"/>
    <cellStyle name="Hipervínculo" xfId="45584" builtinId="8" hidden="1"/>
    <cellStyle name="Hipervínculo" xfId="51429" builtinId="8" hidden="1"/>
    <cellStyle name="Hipervínculo" xfId="47338" builtinId="8" hidden="1"/>
    <cellStyle name="Hipervínculo" xfId="23306" builtinId="8" hidden="1"/>
    <cellStyle name="Hipervínculo" xfId="22893" builtinId="8" hidden="1"/>
    <cellStyle name="Hipervínculo" xfId="48325" builtinId="8" hidden="1"/>
    <cellStyle name="Hipervínculo" xfId="28720" builtinId="8" hidden="1"/>
    <cellStyle name="Hipervínculo" xfId="52510" builtinId="8" hidden="1"/>
    <cellStyle name="Hipervínculo" xfId="44631" builtinId="8" hidden="1"/>
    <cellStyle name="Hipervínculo" xfId="40539" builtinId="8" hidden="1"/>
    <cellStyle name="Hipervínculo" xfId="5279" builtinId="8" hidden="1"/>
    <cellStyle name="Hipervínculo" xfId="7402" builtinId="8" hidden="1"/>
    <cellStyle name="Hipervínculo" xfId="56280" builtinId="8" hidden="1"/>
    <cellStyle name="Hipervínculo" xfId="35522" builtinId="8" hidden="1"/>
    <cellStyle name="Hipervínculo" xfId="10985" builtinId="8" hidden="1"/>
    <cellStyle name="Hipervínculo" xfId="37826" builtinId="8" hidden="1"/>
    <cellStyle name="Hipervínculo" xfId="6437" builtinId="8" hidden="1"/>
    <cellStyle name="Hipervínculo" xfId="9710" builtinId="8" hidden="1"/>
    <cellStyle name="Hipervínculo" xfId="14199" builtinId="8" hidden="1"/>
    <cellStyle name="Hipervínculo" xfId="503" builtinId="8" hidden="1"/>
    <cellStyle name="Hipervínculo" xfId="19567" builtinId="8" hidden="1"/>
    <cellStyle name="Hipervínculo" xfId="54777" builtinId="8" hidden="1"/>
    <cellStyle name="Hipervínculo" xfId="31031" builtinId="8" hidden="1"/>
    <cellStyle name="Hipervínculo" xfId="48823" builtinId="8" hidden="1"/>
    <cellStyle name="Hipervínculo" xfId="2566" builtinId="8" hidden="1"/>
    <cellStyle name="Hipervínculo" xfId="7501" builtinId="8" hidden="1"/>
    <cellStyle name="Hipervínculo" xfId="59134" builtinId="8" hidden="1"/>
    <cellStyle name="Hipervínculo" xfId="49611" builtinId="8" hidden="1"/>
    <cellStyle name="Hipervínculo" xfId="47851" builtinId="8" hidden="1"/>
    <cellStyle name="Hipervínculo" xfId="24228" builtinId="8" hidden="1"/>
    <cellStyle name="Hipervínculo" xfId="20137" builtinId="8" hidden="1"/>
    <cellStyle name="Hipervínculo" xfId="25207" builtinId="8" hidden="1"/>
    <cellStyle name="Hipervínculo" xfId="32066" builtinId="8" hidden="1"/>
    <cellStyle name="Hipervínculo" xfId="29894" builtinId="8" hidden="1"/>
    <cellStyle name="Hipervínculo" xfId="55919" builtinId="8" hidden="1"/>
    <cellStyle name="Hipervínculo" xfId="16625" builtinId="8" hidden="1"/>
    <cellStyle name="Hipervínculo" xfId="17431" builtinId="8" hidden="1"/>
    <cellStyle name="Hipervínculo" xfId="13338" builtinId="8" hidden="1"/>
    <cellStyle name="Hipervínculo" xfId="10033" builtinId="8" hidden="1"/>
    <cellStyle name="Hipervínculo" xfId="34600" builtinId="8" hidden="1"/>
    <cellStyle name="Hipervínculo" xfId="10307" builtinId="8" hidden="1"/>
    <cellStyle name="Hipervínculo" xfId="56684" builtinId="8" hidden="1"/>
    <cellStyle name="Hipervínculo" xfId="28964" builtinId="8" hidden="1"/>
    <cellStyle name="Hipervínculo" xfId="34116" builtinId="8" hidden="1"/>
    <cellStyle name="Hipervínculo" xfId="25315" builtinId="8" hidden="1"/>
    <cellStyle name="Hipervínculo" xfId="41324" builtinId="8" hidden="1"/>
    <cellStyle name="Hipervínculo" xfId="15858" builtinId="8" hidden="1"/>
    <cellStyle name="Hipervínculo" xfId="4919" builtinId="8" hidden="1"/>
    <cellStyle name="Hipervínculo" xfId="43444" builtinId="8" hidden="1"/>
    <cellStyle name="Hipervínculo" xfId="39175" builtinId="8" hidden="1"/>
    <cellStyle name="Hipervínculo" xfId="32815" builtinId="8" hidden="1"/>
    <cellStyle name="Hipervínculo" xfId="36435" builtinId="8" hidden="1"/>
    <cellStyle name="Hipervínculo" xfId="23023" builtinId="8" hidden="1"/>
    <cellStyle name="Hipervínculo" xfId="44129" builtinId="8" hidden="1"/>
    <cellStyle name="Hipervínculo" xfId="45879" builtinId="8" hidden="1"/>
    <cellStyle name="Hipervínculo" xfId="46428" builtinId="8" hidden="1"/>
    <cellStyle name="Hipervínculo" xfId="19455" builtinId="8" hidden="1"/>
    <cellStyle name="Hipervínculo" xfId="29858" builtinId="8" hidden="1"/>
    <cellStyle name="Hipervínculo" xfId="25856" builtinId="8" hidden="1"/>
    <cellStyle name="Hipervínculo" xfId="48641" builtinId="8" hidden="1"/>
    <cellStyle name="Hipervínculo" xfId="54997" builtinId="8" hidden="1"/>
    <cellStyle name="Hipervínculo" xfId="59259" builtinId="8" hidden="1"/>
    <cellStyle name="Hipervínculo" xfId="34942" builtinId="8" hidden="1"/>
    <cellStyle name="Hipervínculo" xfId="13212" builtinId="8" hidden="1"/>
    <cellStyle name="Hipervínculo" xfId="660" builtinId="8" hidden="1"/>
    <cellStyle name="Hipervínculo" xfId="4012" builtinId="8" hidden="1"/>
    <cellStyle name="Hipervínculo" xfId="23706" builtinId="8" hidden="1"/>
    <cellStyle name="Hipervínculo" xfId="31015" builtinId="8" hidden="1"/>
    <cellStyle name="Hipervínculo" xfId="20778" builtinId="8" hidden="1"/>
    <cellStyle name="Hipervínculo" xfId="28013" builtinId="8" hidden="1"/>
    <cellStyle name="Hipervínculo" xfId="6283" builtinId="8" hidden="1"/>
    <cellStyle name="Hipervínculo" xfId="6089" builtinId="8" hidden="1"/>
    <cellStyle name="Hipervínculo" xfId="22831" builtinId="8" hidden="1"/>
    <cellStyle name="Hipervínculo" xfId="44673" builtinId="8" hidden="1"/>
    <cellStyle name="Hipervínculo" xfId="50517" builtinId="8" hidden="1"/>
    <cellStyle name="Hipervínculo" xfId="46426" builtinId="8" hidden="1"/>
    <cellStyle name="Hipervínculo" xfId="21087" builtinId="8" hidden="1"/>
    <cellStyle name="Hipervínculo" xfId="726" builtinId="8" hidden="1"/>
    <cellStyle name="Hipervínculo" xfId="4710" builtinId="8" hidden="1"/>
    <cellStyle name="Hipervínculo" xfId="26458" builtinId="8" hidden="1"/>
    <cellStyle name="Hipervínculo" xfId="9773" builtinId="8" hidden="1"/>
    <cellStyle name="Hipervínculo" xfId="23431" builtinId="8" hidden="1"/>
    <cellStyle name="Hipervínculo" xfId="37398" builtinId="8" hidden="1"/>
    <cellStyle name="Hipervínculo" xfId="38512" builtinId="8" hidden="1"/>
    <cellStyle name="Hipervínculo" xfId="54308" builtinId="8" hidden="1"/>
    <cellStyle name="Hipervínculo" xfId="12405" builtinId="8" hidden="1"/>
    <cellStyle name="Hipervínculo" xfId="36433" builtinId="8" hidden="1"/>
    <cellStyle name="Hipervínculo" xfId="58800" builtinId="8" hidden="1"/>
    <cellStyle name="Hipervínculo" xfId="4708" builtinId="8" hidden="1"/>
    <cellStyle name="Hipervínculo" xfId="32827" builtinId="8" hidden="1"/>
    <cellStyle name="Hipervínculo" xfId="7233" builtinId="8" hidden="1"/>
    <cellStyle name="Hipervínculo" xfId="15111" builtinId="8" hidden="1"/>
    <cellStyle name="Hipervínculo" xfId="21812" builtinId="8" hidden="1"/>
    <cellStyle name="Hipervínculo" xfId="43234" builtinId="8" hidden="1"/>
    <cellStyle name="Hipervínculo" xfId="54144" builtinId="8" hidden="1"/>
    <cellStyle name="Hipervínculo" xfId="12780" builtinId="8" hidden="1"/>
    <cellStyle name="Hipervínculo" xfId="52027" builtinId="8" hidden="1"/>
    <cellStyle name="Hipervínculo" xfId="2111" builtinId="8" hidden="1"/>
    <cellStyle name="Hipervínculo" xfId="21914" builtinId="8" hidden="1"/>
    <cellStyle name="Hipervínculo" xfId="58252" builtinId="8" hidden="1"/>
    <cellStyle name="Hipervínculo" xfId="12718" builtinId="8" hidden="1"/>
    <cellStyle name="Hipervínculo" xfId="15113" builtinId="8" hidden="1"/>
    <cellStyle name="Hipervínculo" xfId="21348" builtinId="8" hidden="1"/>
    <cellStyle name="Hipervínculo" xfId="32156" builtinId="8" hidden="1"/>
    <cellStyle name="Hipervínculo" xfId="4684" builtinId="8" hidden="1"/>
    <cellStyle name="Hipervínculo" xfId="28712" builtinId="8" hidden="1"/>
    <cellStyle name="Hipervínculo" xfId="32805" builtinId="8" hidden="1"/>
    <cellStyle name="Hipervínculo" xfId="56832" builtinId="8" hidden="1"/>
    <cellStyle name="Hipervínculo" xfId="40547" builtinId="8" hidden="1"/>
    <cellStyle name="Hipervínculo" xfId="40895" builtinId="8" hidden="1"/>
    <cellStyle name="Hipervínculo" xfId="10365" builtinId="8" hidden="1"/>
    <cellStyle name="Hipervínculo" xfId="42665" builtinId="8" hidden="1"/>
    <cellStyle name="Hipervínculo" xfId="17655" builtinId="8" hidden="1"/>
    <cellStyle name="Hipervínculo" xfId="39607" builtinId="8" hidden="1"/>
    <cellStyle name="Hipervínculo" xfId="56638" builtinId="8" hidden="1"/>
    <cellStyle name="Hipervínculo" xfId="33745" builtinId="8" hidden="1"/>
    <cellStyle name="Hipervínculo" xfId="29491" builtinId="8" hidden="1"/>
    <cellStyle name="Hipervínculo" xfId="50242" builtinId="8" hidden="1"/>
    <cellStyle name="Hipervínculo" xfId="40527" builtinId="8" hidden="1"/>
    <cellStyle name="Hipervínculo" xfId="42315" builtinId="8" hidden="1"/>
    <cellStyle name="Hipervínculo" xfId="46406" builtinId="8" hidden="1"/>
    <cellStyle name="Hipervínculo" xfId="49711" builtinId="8" hidden="1"/>
    <cellStyle name="Hipervínculo" xfId="54923" builtinId="8" hidden="1"/>
    <cellStyle name="Hipervínculo" xfId="39653" builtinId="8" hidden="1"/>
    <cellStyle name="Hipervínculo" xfId="6037" builtinId="8" hidden="1"/>
    <cellStyle name="Hipervínculo" xfId="8365" builtinId="8" hidden="1"/>
    <cellStyle name="Hipervínculo" xfId="33837" builtinId="8" hidden="1"/>
    <cellStyle name="Hipervínculo" xfId="53204" builtinId="8" hidden="1"/>
    <cellStyle name="Hipervínculo" xfId="42785" builtinId="8" hidden="1"/>
    <cellStyle name="Hipervínculo" xfId="20145" builtinId="8" hidden="1"/>
    <cellStyle name="Hipervínculo" xfId="11523" builtinId="8" hidden="1"/>
    <cellStyle name="Hipervínculo" xfId="8173" builtinId="8" hidden="1"/>
    <cellStyle name="Hipervínculo" xfId="29902" builtinId="8" hidden="1"/>
    <cellStyle name="Hipervínculo" xfId="11593" builtinId="8" hidden="1"/>
    <cellStyle name="Hipervínculo" xfId="59269" builtinId="8" hidden="1"/>
    <cellStyle name="Hipervínculo" xfId="21650" builtinId="8" hidden="1"/>
    <cellStyle name="Hipervínculo" xfId="13346" builtinId="8" hidden="1"/>
    <cellStyle name="Hipervínculo" xfId="17547" builtinId="8" hidden="1"/>
    <cellStyle name="Hipervínculo" xfId="15097" builtinId="8" hidden="1"/>
    <cellStyle name="Hipervínculo" xfId="19695" builtinId="8" hidden="1"/>
    <cellStyle name="Hipervínculo" xfId="16355" builtinId="8" hidden="1"/>
    <cellStyle name="Hipervínculo" xfId="12148" builtinId="8" hidden="1"/>
    <cellStyle name="Hipervínculo" xfId="28926" builtinId="8" hidden="1"/>
    <cellStyle name="Hipervínculo" xfId="6547" builtinId="8" hidden="1"/>
    <cellStyle name="Hipervínculo" xfId="14615" builtinId="8" hidden="1"/>
    <cellStyle name="Hipervínculo" xfId="22028" builtinId="8" hidden="1"/>
    <cellStyle name="Hipervínculo" xfId="43759" builtinId="8" hidden="1"/>
    <cellStyle name="Hipervínculo" xfId="48789" builtinId="8" hidden="1"/>
    <cellStyle name="Hipervínculo" xfId="22454" builtinId="8" hidden="1"/>
    <cellStyle name="Hipervínculo" xfId="21998" builtinId="8" hidden="1"/>
    <cellStyle name="Hipervínculo" xfId="4124" builtinId="8" hidden="1"/>
    <cellStyle name="Hipervínculo" xfId="42039" builtinId="8" hidden="1"/>
    <cellStyle name="Hipervínculo" xfId="50594" builtinId="8" hidden="1"/>
    <cellStyle name="Hipervínculo" xfId="50689" builtinId="8" hidden="1"/>
    <cellStyle name="Hipervínculo" xfId="41865" builtinId="8" hidden="1"/>
    <cellStyle name="Hipervínculo" xfId="36800" builtinId="8" hidden="1"/>
    <cellStyle name="Hipervínculo" xfId="28228" builtinId="8" hidden="1"/>
    <cellStyle name="Hipervínculo" xfId="9090" builtinId="8" hidden="1"/>
    <cellStyle name="Hipervínculo" xfId="28788" builtinId="8" hidden="1"/>
    <cellStyle name="Hipervínculo" xfId="35882" builtinId="8" hidden="1"/>
    <cellStyle name="Hipervínculo" xfId="59255" builtinId="8" hidden="1"/>
    <cellStyle name="Hipervínculo" xfId="3978" builtinId="8" hidden="1"/>
    <cellStyle name="Hipervínculo" xfId="29874" builtinId="8" hidden="1"/>
    <cellStyle name="Hipervínculo" xfId="8145" builtinId="8" hidden="1"/>
    <cellStyle name="Hipervínculo" xfId="16016" builtinId="8" hidden="1"/>
    <cellStyle name="Hipervínculo" xfId="47002" builtinId="8" hidden="1"/>
    <cellStyle name="Hipervínculo" xfId="42813" builtinId="8" hidden="1"/>
    <cellStyle name="Hipervínculo" xfId="48761" builtinId="8" hidden="1"/>
    <cellStyle name="Hipervínculo" xfId="14702" builtinId="8" hidden="1"/>
    <cellStyle name="Hipervínculo" xfId="5138" builtinId="8" hidden="1"/>
    <cellStyle name="Hipervínculo" xfId="51255" builtinId="8" hidden="1"/>
    <cellStyle name="Hipervínculo" xfId="40757" builtinId="8" hidden="1"/>
    <cellStyle name="Hipervínculo" xfId="2067" builtinId="8" hidden="1"/>
    <cellStyle name="Hipervínculo" xfId="42049" builtinId="8" hidden="1"/>
    <cellStyle name="Hipervínculo" xfId="27481" builtinId="8" hidden="1"/>
    <cellStyle name="Hipervínculo" xfId="4190" builtinId="8" hidden="1"/>
    <cellStyle name="Hipervínculo" xfId="16082" builtinId="8" hidden="1"/>
    <cellStyle name="Hipervínculo" xfId="5598" builtinId="8" hidden="1"/>
    <cellStyle name="Hipervínculo" xfId="32195" builtinId="8" hidden="1"/>
    <cellStyle name="Hipervínculo" xfId="51157" builtinId="8" hidden="1"/>
    <cellStyle name="Hipervínculo" xfId="56666" builtinId="8" hidden="1"/>
    <cellStyle name="Hipervínculo" xfId="39633" builtinId="8" hidden="1"/>
    <cellStyle name="Hipervínculo" xfId="13992" builtinId="8" hidden="1"/>
    <cellStyle name="Hipervínculo" xfId="11511" builtinId="8" hidden="1"/>
    <cellStyle name="Hipervínculo" xfId="12397" builtinId="8" hidden="1"/>
    <cellStyle name="Hipervínculo" xfId="36425" builtinId="8" hidden="1"/>
    <cellStyle name="Hipervínculo" xfId="8501" builtinId="8" hidden="1"/>
    <cellStyle name="Hipervínculo" xfId="23117" builtinId="8" hidden="1"/>
    <cellStyle name="Hipervínculo" xfId="32835" builtinId="8" hidden="1"/>
    <cellStyle name="Hipervínculo" xfId="4180" builtinId="8" hidden="1"/>
    <cellStyle name="Hipervínculo" xfId="4712" builtinId="8" hidden="1"/>
    <cellStyle name="Hipervínculo" xfId="18573" builtinId="8" hidden="1"/>
    <cellStyle name="Hipervínculo" xfId="43226" builtinId="8" hidden="1"/>
    <cellStyle name="Hipervínculo" xfId="16617" builtinId="8" hidden="1"/>
    <cellStyle name="Hipervínculo" xfId="50059" builtinId="8" hidden="1"/>
    <cellStyle name="Hipervínculo" xfId="14023" builtinId="8" hidden="1"/>
    <cellStyle name="Hipervínculo" xfId="7657" builtinId="8" hidden="1"/>
    <cellStyle name="Hipervínculo" xfId="2097" builtinId="8" hidden="1"/>
    <cellStyle name="Hipervínculo" xfId="25996" builtinId="8" hidden="1"/>
    <cellStyle name="Hipervínculo" xfId="50025" builtinId="8" hidden="1"/>
    <cellStyle name="Hipervínculo" xfId="21954" builtinId="8" hidden="1"/>
    <cellStyle name="Hipervínculo" xfId="53284" builtinId="8" hidden="1"/>
    <cellStyle name="Hipervínculo" xfId="13605" builtinId="8" hidden="1"/>
    <cellStyle name="Hipervínculo" xfId="14889" builtinId="8" hidden="1"/>
    <cellStyle name="Hipervínculo" xfId="9437" builtinId="8" hidden="1"/>
    <cellStyle name="Hipervínculo" xfId="53876" builtinId="8" hidden="1"/>
    <cellStyle name="Hipervínculo" xfId="17795" builtinId="8" hidden="1"/>
    <cellStyle name="Hipervínculo" xfId="49123" builtinId="8" hidden="1"/>
    <cellStyle name="Hipervínculo" xfId="28060" builtinId="8" hidden="1"/>
    <cellStyle name="Hipervínculo" xfId="33845" builtinId="8" hidden="1"/>
    <cellStyle name="Hipervínculo" xfId="1316" builtinId="8" hidden="1"/>
    <cellStyle name="Hipervínculo" xfId="14185" builtinId="8" hidden="1"/>
    <cellStyle name="Hipervínculo" xfId="39599" builtinId="8" hidden="1"/>
    <cellStyle name="Hipervínculo" xfId="56628" builtinId="8" hidden="1"/>
    <cellStyle name="Hipervínculo" xfId="51571" builtinId="8" hidden="1"/>
    <cellStyle name="Hipervínculo" xfId="29657" builtinId="8" hidden="1"/>
    <cellStyle name="Hipervínculo" xfId="11774" builtinId="8" hidden="1"/>
    <cellStyle name="Hipervínculo" xfId="9012" builtinId="8" hidden="1"/>
    <cellStyle name="Hipervínculo" xfId="21115" builtinId="8" hidden="1"/>
    <cellStyle name="Hipervínculo" xfId="46398" builtinId="8" hidden="1"/>
    <cellStyle name="Hipervínculo" xfId="3241" builtinId="8" hidden="1"/>
    <cellStyle name="Hipervínculo" xfId="47883" builtinId="8" hidden="1"/>
    <cellStyle name="Hipervínculo" xfId="49086" builtinId="8" hidden="1"/>
    <cellStyle name="Hipervínculo" xfId="1638" builtinId="8" hidden="1"/>
    <cellStyle name="Hipervínculo" xfId="904" builtinId="8" hidden="1"/>
    <cellStyle name="Hipervínculo" xfId="28040" builtinId="8" hidden="1"/>
    <cellStyle name="Hipervínculo" xfId="53197" builtinId="8" hidden="1"/>
    <cellStyle name="Hipervínculo" xfId="42777" builtinId="8" hidden="1"/>
    <cellStyle name="Hipervínculo" xfId="37714" builtinId="8" hidden="1"/>
    <cellStyle name="Hipervínculo" xfId="15980" builtinId="8" hidden="1"/>
    <cellStyle name="Hipervínculo" xfId="23942" builtinId="8" hidden="1"/>
    <cellStyle name="Hipervínculo" xfId="38984" builtinId="8" hidden="1"/>
    <cellStyle name="Hipervínculo" xfId="58698" builtinId="8" hidden="1"/>
    <cellStyle name="Hipervínculo" xfId="52047" builtinId="8" hidden="1"/>
    <cellStyle name="Hipervínculo" xfId="54274" builtinId="8" hidden="1"/>
    <cellStyle name="Hipervínculo" xfId="30788" builtinId="8" hidden="1"/>
    <cellStyle name="Hipervínculo" xfId="9054" builtinId="8" hidden="1"/>
    <cellStyle name="Hipervínculo" xfId="40960" builtinId="8" hidden="1"/>
    <cellStyle name="Hipervínculo" xfId="49863" builtinId="8" hidden="1"/>
    <cellStyle name="Hipervínculo" xfId="16060" builtinId="8" hidden="1"/>
    <cellStyle name="Hipervínculo" xfId="50651" builtinId="8" hidden="1"/>
    <cellStyle name="Hipervínculo" xfId="18054" builtinId="8" hidden="1"/>
    <cellStyle name="Hipervínculo" xfId="23857" builtinId="8" hidden="1"/>
    <cellStyle name="Hipervínculo" xfId="1200" builtinId="8" hidden="1"/>
    <cellStyle name="Hipervínculo" xfId="22036" builtinId="8" hidden="1"/>
    <cellStyle name="Hipervínculo" xfId="27094" builtinId="8" hidden="1"/>
    <cellStyle name="Hipervínculo" xfId="8559" builtinId="8" hidden="1"/>
    <cellStyle name="Hipervínculo" xfId="25153" builtinId="8" hidden="1"/>
    <cellStyle name="Hipervínculo" xfId="54470" builtinId="8" hidden="1"/>
    <cellStyle name="Hipervínculo" xfId="4628" builtinId="8" hidden="1"/>
    <cellStyle name="Hipervínculo" xfId="6511" builtinId="8" hidden="1"/>
    <cellStyle name="Hipervínculo" xfId="28962" builtinId="8" hidden="1"/>
    <cellStyle name="Hipervínculo" xfId="34023" builtinId="8" hidden="1"/>
    <cellStyle name="Hipervínculo" xfId="55754" builtinId="8" hidden="1"/>
    <cellStyle name="Hipervínculo" xfId="23441" builtinId="8" hidden="1"/>
    <cellStyle name="Hipervínculo" xfId="2193" builtinId="8" hidden="1"/>
    <cellStyle name="Hipervínculo" xfId="17062" builtinId="8" hidden="1"/>
    <cellStyle name="Hipervínculo" xfId="3708" builtinId="8" hidden="1"/>
    <cellStyle name="Hipervínculo" xfId="52315" builtinId="8" hidden="1"/>
    <cellStyle name="Hipervínculo" xfId="56838" builtinId="8" hidden="1"/>
    <cellStyle name="Hipervínculo" xfId="1312" builtinId="8" hidden="1"/>
    <cellStyle name="Hipervínculo" xfId="22839" builtinId="8" hidden="1"/>
    <cellStyle name="Hipervínculo" xfId="22278" builtinId="8" hidden="1"/>
    <cellStyle name="Hipervínculo" xfId="35426" builtinId="8" hidden="1"/>
    <cellStyle name="Hipervínculo" xfId="13007" builtinId="8" hidden="1"/>
    <cellStyle name="Hipervínculo" xfId="5915" builtinId="8" hidden="1"/>
    <cellStyle name="Hipervínculo" xfId="7305" builtinId="8" hidden="1"/>
    <cellStyle name="Hipervínculo" xfId="32627" builtinId="8" hidden="1"/>
    <cellStyle name="Hipervínculo" xfId="53147" builtinId="8" hidden="1"/>
    <cellStyle name="Hipervínculo" xfId="49847" builtinId="8" hidden="1"/>
    <cellStyle name="Hipervínculo" xfId="54921" builtinId="8" hidden="1"/>
    <cellStyle name="Hipervínculo" xfId="45401" builtinId="8" hidden="1"/>
    <cellStyle name="Hipervínculo" xfId="43641" builtinId="8" hidden="1"/>
    <cellStyle name="Hipervínculo" xfId="31312" builtinId="8" hidden="1"/>
    <cellStyle name="Hipervínculo" xfId="19451" builtinId="8" hidden="1"/>
    <cellStyle name="Hipervínculo" xfId="17551" builtinId="8" hidden="1"/>
    <cellStyle name="Hipervínculo" xfId="11364" builtinId="8" hidden="1"/>
    <cellStyle name="Hipervínculo" xfId="31515" builtinId="8" hidden="1"/>
    <cellStyle name="Hipervínculo" xfId="32499" builtinId="8" hidden="1"/>
    <cellStyle name="Hipervínculo" xfId="13396" builtinId="8" hidden="1"/>
    <cellStyle name="Hipervínculo" xfId="22925" builtinId="8" hidden="1"/>
    <cellStyle name="Hipervínculo" xfId="57782" builtinId="8" hidden="1"/>
    <cellStyle name="Hipervínculo" xfId="14507" builtinId="8" hidden="1"/>
    <cellStyle name="Hipervínculo" xfId="58231" builtinId="8" hidden="1"/>
    <cellStyle name="Hipervínculo" xfId="18160" builtinId="8" hidden="1"/>
    <cellStyle name="Hipervínculo" xfId="48057" builtinId="8" hidden="1"/>
    <cellStyle name="Hipervínculo" xfId="9935" builtinId="8" hidden="1"/>
    <cellStyle name="Hipervínculo" xfId="42585" builtinId="8" hidden="1"/>
    <cellStyle name="Hipervínculo" xfId="20968" builtinId="8" hidden="1"/>
    <cellStyle name="Hipervínculo" xfId="23186" builtinId="8" hidden="1"/>
    <cellStyle name="Hipervínculo" xfId="15934" builtinId="8" hidden="1"/>
    <cellStyle name="Hipervínculo" xfId="32857" builtinId="8" hidden="1"/>
    <cellStyle name="Hipervínculo" xfId="42541" builtinId="8" hidden="1"/>
    <cellStyle name="Hipervínculo" xfId="3000" builtinId="8" hidden="1"/>
    <cellStyle name="Hipervínculo" xfId="22138" builtinId="8" hidden="1"/>
    <cellStyle name="Hipervínculo" xfId="10841" builtinId="8" hidden="1"/>
    <cellStyle name="Hipervínculo" xfId="46096" builtinId="8" hidden="1"/>
    <cellStyle name="Hipervínculo" xfId="57335" builtinId="8" hidden="1"/>
    <cellStyle name="Hipervínculo" xfId="42009" builtinId="8" hidden="1"/>
    <cellStyle name="Hipervínculo" xfId="56076" builtinId="8" hidden="1"/>
    <cellStyle name="Hipervínculo" xfId="37342" builtinId="8" hidden="1"/>
    <cellStyle name="Hipervínculo" xfId="50547" builtinId="8" hidden="1"/>
    <cellStyle name="Hipervínculo" xfId="3243" builtinId="8" hidden="1"/>
    <cellStyle name="Hipervínculo" xfId="33777" builtinId="8" hidden="1"/>
    <cellStyle name="Hipervínculo" xfId="16329" builtinId="8" hidden="1"/>
    <cellStyle name="Hipervínculo" xfId="43053" builtinId="8" hidden="1"/>
    <cellStyle name="Hipervínculo" xfId="20315" builtinId="8" hidden="1"/>
    <cellStyle name="Hipervínculo" xfId="52853" builtinId="8" hidden="1"/>
    <cellStyle name="Hipervínculo" xfId="38813" builtinId="8" hidden="1"/>
    <cellStyle name="Hipervínculo" xfId="34532" builtinId="8" hidden="1"/>
    <cellStyle name="Hipervínculo" xfId="5039" builtinId="8" hidden="1"/>
    <cellStyle name="Hipervínculo" xfId="21589" builtinId="8" hidden="1"/>
    <cellStyle name="Hipervínculo" xfId="38292" builtinId="8" hidden="1"/>
    <cellStyle name="Hipervínculo" xfId="41262" builtinId="8" hidden="1"/>
    <cellStyle name="Hipervínculo" xfId="7771" builtinId="8" hidden="1"/>
    <cellStyle name="Hipervínculo" xfId="50298" builtinId="8" hidden="1"/>
    <cellStyle name="Hipervínculo" xfId="46226" builtinId="8" hidden="1"/>
    <cellStyle name="Hipervínculo" xfId="36463" builtinId="8" hidden="1"/>
    <cellStyle name="Hipervínculo" xfId="42987" builtinId="8" hidden="1"/>
    <cellStyle name="Hipervínculo" xfId="12413" builtinId="8" hidden="1"/>
    <cellStyle name="Hipervínculo" xfId="8347" builtinId="8" hidden="1"/>
    <cellStyle name="Hipervínculo" xfId="4955" builtinId="8" hidden="1"/>
    <cellStyle name="Hipervínculo" xfId="28479" builtinId="8" hidden="1"/>
    <cellStyle name="Hipervínculo" xfId="25760" builtinId="8" hidden="1"/>
    <cellStyle name="Hipervínculo" xfId="58278" builtinId="8" hidden="1"/>
    <cellStyle name="Hipervínculo" xfId="22356" builtinId="8" hidden="1"/>
    <cellStyle name="Hipervínculo" xfId="25976" builtinId="8" hidden="1"/>
    <cellStyle name="Hipervínculo" xfId="40277" builtinId="8" hidden="1"/>
    <cellStyle name="Hipervínculo" xfId="17567" builtinId="8" hidden="1"/>
    <cellStyle name="Hipervínculo" xfId="22757" builtinId="8" hidden="1"/>
    <cellStyle name="Hipervínculo" xfId="12158" builtinId="8" hidden="1"/>
    <cellStyle name="Hipervínculo" xfId="19985" builtinId="8" hidden="1"/>
    <cellStyle name="Hipervínculo" xfId="57372" builtinId="8" hidden="1"/>
    <cellStyle name="Hipervínculo" xfId="1700" builtinId="8" hidden="1"/>
    <cellStyle name="Hipervínculo" xfId="30780" builtinId="8" hidden="1"/>
    <cellStyle name="Hipervínculo" xfId="5062" builtinId="8" hidden="1"/>
    <cellStyle name="Hipervínculo" xfId="3702" builtinId="8" hidden="1"/>
    <cellStyle name="Hipervínculo" xfId="38436" builtinId="8" hidden="1"/>
    <cellStyle name="Hipervínculo" xfId="41909" builtinId="8" hidden="1"/>
    <cellStyle name="Hipervínculo" xfId="46966" builtinId="8" hidden="1"/>
    <cellStyle name="Hipervínculo" xfId="48235" builtinId="8" hidden="1"/>
    <cellStyle name="Hipervínculo" xfId="32693" builtinId="8" hidden="1"/>
    <cellStyle name="Hipervínculo" xfId="28530" builtinId="8" hidden="1"/>
    <cellStyle name="Hipervínculo" xfId="50705" builtinId="8" hidden="1"/>
    <cellStyle name="Hipervínculo" xfId="27102" builtinId="8" hidden="1"/>
    <cellStyle name="Hipervínculo" xfId="17209" builtinId="8" hidden="1"/>
    <cellStyle name="Hipervínculo" xfId="45281" builtinId="8" hidden="1"/>
    <cellStyle name="Hipervínculo" xfId="41436" builtinId="8" hidden="1"/>
    <cellStyle name="Hipervínculo" xfId="16923" builtinId="8" hidden="1"/>
    <cellStyle name="Hipervínculo" xfId="3058" builtinId="8" hidden="1"/>
    <cellStyle name="Hipervínculo" xfId="50600" builtinId="8" hidden="1"/>
    <cellStyle name="Hipervínculo" xfId="13320" builtinId="8" hidden="1"/>
    <cellStyle name="Hipervínculo" xfId="58590" builtinId="8" hidden="1"/>
    <cellStyle name="Hipervínculo" xfId="11679" builtinId="8" hidden="1"/>
    <cellStyle name="Hipervínculo" xfId="49659" builtinId="8" hidden="1"/>
    <cellStyle name="Hipervínculo" xfId="9997" builtinId="8" hidden="1"/>
    <cellStyle name="Hipervínculo" xfId="1764" builtinId="8" hidden="1"/>
    <cellStyle name="Hipervínculo" xfId="17393" builtinId="8" hidden="1"/>
    <cellStyle name="Hipervínculo" xfId="55449" builtinId="8" hidden="1"/>
    <cellStyle name="Hipervínculo" xfId="33325" builtinId="8" hidden="1"/>
    <cellStyle name="Hipervínculo" xfId="694" builtinId="8" hidden="1"/>
    <cellStyle name="Hipervínculo" xfId="27836" builtinId="8" hidden="1"/>
    <cellStyle name="Hipervínculo" xfId="4160" builtinId="8" hidden="1"/>
    <cellStyle name="Hipervínculo" xfId="10373" builtinId="8" hidden="1"/>
    <cellStyle name="Hipervínculo" xfId="24192" builtinId="8" hidden="1"/>
    <cellStyle name="Hipervínculo" xfId="47887" builtinId="8" hidden="1"/>
    <cellStyle name="Hipervínculo" xfId="49157" builtinId="8" hidden="1"/>
    <cellStyle name="Hipervínculo" xfId="15049" builtinId="8" hidden="1"/>
    <cellStyle name="Hipervínculo" xfId="38242" builtinId="8" hidden="1"/>
    <cellStyle name="Hipervínculo" xfId="2547" builtinId="8" hidden="1"/>
    <cellStyle name="Hipervínculo" xfId="6597" builtinId="8" hidden="1"/>
    <cellStyle name="Hipervínculo" xfId="30993" builtinId="8" hidden="1"/>
    <cellStyle name="Hipervínculo" xfId="42287" builtinId="8" hidden="1"/>
    <cellStyle name="Hipervínculo" xfId="58141" builtinId="8" hidden="1"/>
    <cellStyle name="Hipervínculo" xfId="19675" builtinId="8" hidden="1"/>
    <cellStyle name="Hipervínculo" xfId="37157" builtinId="8" hidden="1"/>
    <cellStyle name="Hipervínculo" xfId="856" builtinId="8" hidden="1"/>
    <cellStyle name="Hipervínculo" xfId="26898" builtinId="8" hidden="1"/>
    <cellStyle name="Hipervínculo" xfId="37792" builtinId="8" hidden="1"/>
    <cellStyle name="Hipervínculo" xfId="58362" builtinId="8" hidden="1"/>
    <cellStyle name="Hipervínculo" xfId="35556" builtinId="8" hidden="1"/>
    <cellStyle name="Hipervínculo" xfId="31465" builtinId="8" hidden="1"/>
    <cellStyle name="Hipervínculo" xfId="43023" builtinId="8" hidden="1"/>
    <cellStyle name="Hipervínculo" xfId="23580" builtinId="8" hidden="1"/>
    <cellStyle name="Hipervínculo" xfId="18348" builtinId="8" hidden="1"/>
    <cellStyle name="Hipervínculo" xfId="1556" builtinId="8" hidden="1"/>
    <cellStyle name="Hipervínculo" xfId="52216" builtinId="8" hidden="1"/>
    <cellStyle name="Hipervínculo" xfId="31305" builtinId="8" hidden="1"/>
    <cellStyle name="Hipervínculo" xfId="24664" builtinId="8" hidden="1"/>
    <cellStyle name="Hipervínculo" xfId="6017" builtinId="8" hidden="1"/>
    <cellStyle name="Hipervínculo" xfId="11644" builtinId="8" hidden="1"/>
    <cellStyle name="Hipervínculo" xfId="25267" builtinId="8" hidden="1"/>
    <cellStyle name="Hipervínculo" xfId="51393" builtinId="8" hidden="1"/>
    <cellStyle name="Hipervínculo" xfId="10621" builtinId="8" hidden="1"/>
    <cellStyle name="Hipervínculo" xfId="23198" builtinId="8" hidden="1"/>
    <cellStyle name="Hipervínculo" xfId="17865" builtinId="8" hidden="1"/>
    <cellStyle name="Hipervínculo" xfId="5409" builtinId="8" hidden="1"/>
    <cellStyle name="Hipervínculo" xfId="30075" builtinId="8" hidden="1"/>
    <cellStyle name="Hipervínculo" xfId="50278" builtinId="8" hidden="1"/>
    <cellStyle name="Hipervínculo" xfId="57664" builtinId="8" hidden="1"/>
    <cellStyle name="Hipervínculo" xfId="38616" builtinId="8" hidden="1"/>
    <cellStyle name="Hipervínculo" xfId="34502" builtinId="8" hidden="1"/>
    <cellStyle name="Hipervínculo" xfId="44474" builtinId="8" hidden="1"/>
    <cellStyle name="Hipervínculo" xfId="12334" builtinId="8" hidden="1"/>
    <cellStyle name="Hipervínculo" xfId="36869" builtinId="8" hidden="1"/>
    <cellStyle name="Hipervínculo" xfId="39126" builtinId="8" hidden="1"/>
    <cellStyle name="Hipervínculo" xfId="53424" builtinId="8" hidden="1"/>
    <cellStyle name="Hipervínculo" xfId="31693" builtinId="8" hidden="1"/>
    <cellStyle name="Hipervínculo" xfId="23574" builtinId="8" hidden="1"/>
    <cellStyle name="Hipervínculo" xfId="45245" builtinId="8" hidden="1"/>
    <cellStyle name="Hipervínculo" xfId="50132" builtinId="8" hidden="1"/>
    <cellStyle name="Hipervínculo" xfId="16767" builtinId="8" hidden="1"/>
    <cellStyle name="Hipervínculo" xfId="24140" builtinId="8" hidden="1"/>
    <cellStyle name="Hipervínculo" xfId="15770" builtinId="8" hidden="1"/>
    <cellStyle name="Hipervínculo" xfId="37070" builtinId="8" hidden="1"/>
    <cellStyle name="Hipervínculo" xfId="30163" builtinId="8" hidden="1"/>
    <cellStyle name="Hipervínculo" xfId="56636" builtinId="8" hidden="1"/>
    <cellStyle name="Hipervínculo" xfId="29913" builtinId="8" hidden="1"/>
    <cellStyle name="Hipervínculo" xfId="50472" builtinId="8" hidden="1"/>
    <cellStyle name="Hipervínculo" xfId="22550" builtinId="8" hidden="1"/>
    <cellStyle name="Hipervínculo" xfId="39569" builtinId="8" hidden="1"/>
    <cellStyle name="Hipervínculo" xfId="17837" builtinId="8" hidden="1"/>
    <cellStyle name="Hipervínculo" xfId="13477" builtinId="8" hidden="1"/>
    <cellStyle name="Hipervínculo" xfId="11386" builtinId="8" hidden="1"/>
    <cellStyle name="Hipervínculo" xfId="33119" builtinId="8" hidden="1"/>
    <cellStyle name="Hipervínculo" xfId="57203" builtinId="8" hidden="1"/>
    <cellStyle name="Hipervínculo" xfId="57443" builtinId="8" hidden="1"/>
    <cellStyle name="Hipervínculo" xfId="32639" builtinId="8" hidden="1"/>
    <cellStyle name="Hipervínculo" xfId="53314" builtinId="8" hidden="1"/>
    <cellStyle name="Hipervínculo" xfId="29990" builtinId="8" hidden="1"/>
    <cellStyle name="Hipervínculo" xfId="16875" builtinId="8" hidden="1"/>
    <cellStyle name="Hipervínculo" xfId="40049" builtinId="8" hidden="1"/>
    <cellStyle name="Hipervínculo" xfId="55041" builtinId="8" hidden="1"/>
    <cellStyle name="Hipervínculo" xfId="50953" builtinId="8" hidden="1"/>
    <cellStyle name="Hipervínculo" xfId="25709" builtinId="8" hidden="1"/>
    <cellStyle name="Hipervínculo" xfId="3706" builtinId="8" hidden="1"/>
    <cellStyle name="Hipervínculo" xfId="15349" builtinId="8" hidden="1"/>
    <cellStyle name="Hipervínculo" xfId="25101" builtinId="8" hidden="1"/>
    <cellStyle name="Hipervínculo" xfId="46974" builtinId="8" hidden="1"/>
    <cellStyle name="Hipervínculo" xfId="48243" builtinId="8" hidden="1"/>
    <cellStyle name="Hipervínculo" xfId="44155" builtinId="8" hidden="1"/>
    <cellStyle name="Hipervínculo" xfId="8367" builtinId="8" hidden="1"/>
    <cellStyle name="Hipervínculo" xfId="20809" builtinId="8" hidden="1"/>
    <cellStyle name="Hipervínculo" xfId="46723" builtinId="8" hidden="1"/>
    <cellStyle name="Hipervínculo" xfId="46717" builtinId="8" hidden="1"/>
    <cellStyle name="Hipervínculo" xfId="12794" builtinId="8" hidden="1"/>
    <cellStyle name="Hipervínculo" xfId="41444" builtinId="8" hidden="1"/>
    <cellStyle name="Hipervínculo" xfId="10053" builtinId="8" hidden="1"/>
    <cellStyle name="Hipervínculo" xfId="11856" builtinId="8" hidden="1"/>
    <cellStyle name="Hipervínculo" xfId="10587" builtinId="8" hidden="1"/>
    <cellStyle name="Hipervínculo" xfId="26278" builtinId="8" hidden="1"/>
    <cellStyle name="Hipervínculo" xfId="38703" builtinId="8" hidden="1"/>
    <cellStyle name="Hipervínculo" xfId="57906" builtinId="8" hidden="1"/>
    <cellStyle name="Hipervínculo" xfId="34646" builtinId="8" hidden="1"/>
    <cellStyle name="Hipervínculo" xfId="52169" builtinId="8" hidden="1"/>
    <cellStyle name="Hipervínculo" xfId="4929" builtinId="8" hidden="1"/>
    <cellStyle name="Hipervínculo" xfId="6139" builtinId="8" hidden="1"/>
    <cellStyle name="Hipervínculo" xfId="52217" builtinId="8" hidden="1"/>
    <cellStyle name="Hipervínculo" xfId="20689" builtinId="8" hidden="1"/>
    <cellStyle name="Hipervínculo" xfId="51873" builtinId="8" hidden="1"/>
    <cellStyle name="Hipervínculo" xfId="27844" builtinId="8" hidden="1"/>
    <cellStyle name="Hipervínculo" xfId="23752" builtinId="8" hidden="1"/>
    <cellStyle name="Hipervínculo" xfId="17127" builtinId="8" hidden="1"/>
    <cellStyle name="Hipervínculo" xfId="37107" builtinId="8" hidden="1"/>
    <cellStyle name="Hipervínculo" xfId="17032" builtinId="8" hidden="1"/>
    <cellStyle name="Hipervínculo" xfId="52307" builtinId="8" hidden="1"/>
    <cellStyle name="Hipervínculo" xfId="54602" builtinId="8" hidden="1"/>
    <cellStyle name="Hipervínculo" xfId="21044" builtinId="8" hidden="1"/>
    <cellStyle name="Hipervínculo" xfId="16953" builtinId="8" hidden="1"/>
    <cellStyle name="Hipervínculo" xfId="6956" builtinId="8" hidden="1"/>
    <cellStyle name="Hipervínculo" xfId="30985" builtinId="8" hidden="1"/>
    <cellStyle name="Hipervínculo" xfId="51997" builtinId="8" hidden="1"/>
    <cellStyle name="Hipervínculo" xfId="28544" builtinId="8" hidden="1"/>
    <cellStyle name="Hipervínculo" xfId="57910" builtinId="8" hidden="1"/>
    <cellStyle name="Hipervínculo" xfId="16599" builtinId="8" hidden="1"/>
    <cellStyle name="Hipervínculo" xfId="33487" builtinId="8" hidden="1"/>
    <cellStyle name="Hipervínculo" xfId="11464" builtinId="8" hidden="1"/>
    <cellStyle name="Hipervínculo" xfId="10631" builtinId="8" hidden="1"/>
    <cellStyle name="Hipervínculo" xfId="41879" builtinId="8" hidden="1"/>
    <cellStyle name="Hipervínculo" xfId="22362" builtinId="8" hidden="1"/>
    <cellStyle name="Hipervínculo" xfId="162" builtinId="8" hidden="1"/>
    <cellStyle name="Hipervínculo" xfId="40671" builtinId="8" hidden="1"/>
    <cellStyle name="Hipervínculo" xfId="2789" builtinId="8" hidden="1"/>
    <cellStyle name="Hipervínculo" xfId="18342" builtinId="8" hidden="1"/>
    <cellStyle name="Hipervínculo" xfId="55790" builtinId="8" hidden="1"/>
    <cellStyle name="Hipervínculo" xfId="56342" builtinId="8" hidden="1"/>
    <cellStyle name="Hipervínculo" xfId="47408" builtinId="8" hidden="1"/>
    <cellStyle name="Hipervínculo" xfId="24672" builtinId="8" hidden="1"/>
    <cellStyle name="Hipervínculo" xfId="11599" builtinId="8" hidden="1"/>
    <cellStyle name="Hipervínculo" xfId="2010" builtinId="8" hidden="1"/>
    <cellStyle name="Hipervínculo" xfId="25275" builtinId="8" hidden="1"/>
    <cellStyle name="Hipervínculo" xfId="51385" builtinId="8" hidden="1"/>
    <cellStyle name="Hipervínculo" xfId="55475" builtinId="8" hidden="1"/>
    <cellStyle name="Hipervínculo" xfId="40481" builtinId="8" hidden="1"/>
    <cellStyle name="Hipervínculo" xfId="17873" builtinId="8" hidden="1"/>
    <cellStyle name="Hipervínculo" xfId="2722" builtinId="8" hidden="1"/>
    <cellStyle name="Hipervínculo" xfId="54516" builtinId="8" hidden="1"/>
    <cellStyle name="Hipervínculo" xfId="26474" builtinId="8" hidden="1"/>
    <cellStyle name="Hipervínculo" xfId="30181" builtinId="8" hidden="1"/>
    <cellStyle name="Hipervínculo" xfId="15473" builtinId="8" hidden="1"/>
    <cellStyle name="Hipervínculo" xfId="33551" builtinId="8" hidden="1"/>
    <cellStyle name="Hipervínculo" xfId="11075" builtinId="8" hidden="1"/>
    <cellStyle name="Hipervínculo" xfId="3194" builtinId="8" hidden="1"/>
    <cellStyle name="Hipervínculo" xfId="33867" builtinId="8" hidden="1"/>
    <cellStyle name="Hipervínculo" xfId="9485" builtinId="8" hidden="1"/>
    <cellStyle name="Hipervínculo" xfId="53416" builtinId="8" hidden="1"/>
    <cellStyle name="Hipervínculo" xfId="48353" builtinId="8" hidden="1"/>
    <cellStyle name="Hipervínculo" xfId="26622" builtinId="8" hidden="1"/>
    <cellStyle name="Hipervínculo" xfId="3249" builtinId="8" hidden="1"/>
    <cellStyle name="Hipervínculo" xfId="9909" builtinId="8" hidden="1"/>
    <cellStyle name="Hipervínculo" xfId="24330" builtinId="8" hidden="1"/>
    <cellStyle name="Hipervínculo" xfId="29184" builtinId="8" hidden="1"/>
    <cellStyle name="Hipervínculo" xfId="14296" builtinId="8" hidden="1"/>
    <cellStyle name="Hipervínculo" xfId="33909" builtinId="8" hidden="1"/>
    <cellStyle name="Hipervínculo" xfId="35680" builtinId="8" hidden="1"/>
    <cellStyle name="Hipervínculo" xfId="56114" builtinId="8" hidden="1"/>
    <cellStyle name="Hipervínculo" xfId="5383" builtinId="8" hidden="1"/>
    <cellStyle name="Hipervínculo" xfId="31000" builtinId="8" hidden="1"/>
    <cellStyle name="Hipervínculo" xfId="52992" builtinId="8" hidden="1"/>
    <cellStyle name="Hipervínculo" xfId="20404" builtinId="8" hidden="1"/>
    <cellStyle name="Hipervínculo" xfId="34498" builtinId="8" hidden="1"/>
    <cellStyle name="Hipervínculo" xfId="12768" builtinId="8" hidden="1"/>
    <cellStyle name="Hipervínculo" xfId="11394" builtinId="8" hidden="1"/>
    <cellStyle name="Hipervínculo" xfId="18469" builtinId="8" hidden="1"/>
    <cellStyle name="Hipervínculo" xfId="38186" builtinId="8" hidden="1"/>
    <cellStyle name="Hipervínculo" xfId="22965" builtinId="8" hidden="1"/>
    <cellStyle name="Hipervínculo" xfId="43051" builtinId="8" hidden="1"/>
    <cellStyle name="Hipervínculo" xfId="33849" builtinId="8" hidden="1"/>
    <cellStyle name="Hipervínculo" xfId="24967" builtinId="8" hidden="1"/>
    <cellStyle name="Hipervínculo" xfId="28558" builtinId="8" hidden="1"/>
    <cellStyle name="Hipervínculo" xfId="56979" builtinId="8" hidden="1"/>
    <cellStyle name="Hipervínculo" xfId="33807" builtinId="8" hidden="1"/>
    <cellStyle name="Hipervínculo" xfId="33965" builtinId="8" hidden="1"/>
    <cellStyle name="Hipervínculo" xfId="3228" builtinId="8" hidden="1"/>
    <cellStyle name="Hipervínculo" xfId="36599" builtinId="8" hidden="1"/>
    <cellStyle name="Hipervínculo" xfId="45847" builtinId="8" hidden="1"/>
    <cellStyle name="Hipervínculo" xfId="30527" builtinId="8" hidden="1"/>
    <cellStyle name="Hipervínculo" xfId="17591" builtinId="8" hidden="1"/>
    <cellStyle name="Hipervínculo" xfId="16897" builtinId="8" hidden="1"/>
    <cellStyle name="Hipervínculo" xfId="22649" builtinId="8" hidden="1"/>
    <cellStyle name="Hipervínculo" xfId="4349" builtinId="8" hidden="1"/>
    <cellStyle name="Hipervínculo" xfId="4052" builtinId="8" hidden="1"/>
    <cellStyle name="Hipervínculo" xfId="35456" builtinId="8" hidden="1"/>
    <cellStyle name="Hipervínculo" xfId="43203" builtinId="8" hidden="1"/>
    <cellStyle name="Hipervínculo" xfId="35990" builtinId="8" hidden="1"/>
    <cellStyle name="Hipervínculo" xfId="58576" builtinId="8" hidden="1"/>
    <cellStyle name="Hipervínculo" xfId="37358" builtinId="8" hidden="1"/>
    <cellStyle name="Hipervínculo" xfId="25327" builtinId="8" hidden="1"/>
    <cellStyle name="Hipervínculo" xfId="47414" builtinId="8" hidden="1"/>
    <cellStyle name="Hipervínculo" xfId="28826" builtinId="8" hidden="1"/>
    <cellStyle name="Hipervínculo" xfId="38695" builtinId="8" hidden="1"/>
    <cellStyle name="Hipervínculo" xfId="42791" builtinId="8" hidden="1"/>
    <cellStyle name="Hipervínculo" xfId="54590" builtinId="8" hidden="1"/>
    <cellStyle name="Hipervínculo" xfId="54683" builtinId="8" hidden="1"/>
    <cellStyle name="Hipervínculo" xfId="39400" builtinId="8" hidden="1"/>
    <cellStyle name="Hipervínculo" xfId="3356" builtinId="8" hidden="1"/>
    <cellStyle name="Hipervínculo" xfId="21470" builtinId="8" hidden="1"/>
    <cellStyle name="Hipervínculo" xfId="58290" builtinId="8" hidden="1"/>
    <cellStyle name="Hipervínculo" xfId="49587" builtinId="8" hidden="1"/>
    <cellStyle name="Hipervínculo" xfId="47788" builtinId="8" hidden="1"/>
    <cellStyle name="Hipervínculo" xfId="23760" builtinId="8" hidden="1"/>
    <cellStyle name="Hipervínculo" xfId="15924" builtinId="8" hidden="1"/>
    <cellStyle name="Hipervínculo" xfId="4377" builtinId="8" hidden="1"/>
    <cellStyle name="Hipervínculo" xfId="6321" builtinId="8" hidden="1"/>
    <cellStyle name="Hipervínculo" xfId="25735" builtinId="8" hidden="1"/>
    <cellStyle name="Hipervínculo" xfId="57145" builtinId="8" hidden="1"/>
    <cellStyle name="Hipervínculo" xfId="18779" builtinId="8" hidden="1"/>
    <cellStyle name="Hipervínculo" xfId="16962" builtinId="8" hidden="1"/>
    <cellStyle name="Hipervínculo" xfId="19475" builtinId="8" hidden="1"/>
    <cellStyle name="Hipervínculo" xfId="9565" builtinId="8" hidden="1"/>
    <cellStyle name="Hipervínculo" xfId="18206" builtinId="8" hidden="1"/>
    <cellStyle name="Hipervínculo" xfId="58116" builtinId="8" hidden="1"/>
    <cellStyle name="Hipervínculo" xfId="56194" builtinId="8" hidden="1"/>
    <cellStyle name="Hipervínculo" xfId="34188" builtinId="8" hidden="1"/>
    <cellStyle name="Hipervínculo" xfId="10162" builtinId="8" hidden="1"/>
    <cellStyle name="Hipervínculo" xfId="12742" builtinId="8" hidden="1"/>
    <cellStyle name="Hipervínculo" xfId="16492" builtinId="8" hidden="1"/>
    <cellStyle name="Hipervínculo" xfId="41871" builtinId="8" hidden="1"/>
    <cellStyle name="Hipervínculo" xfId="54326" builtinId="8" hidden="1"/>
    <cellStyle name="Hipervínculo" xfId="37998" builtinId="8" hidden="1"/>
    <cellStyle name="Hipervínculo" xfId="27385" builtinId="8" hidden="1"/>
    <cellStyle name="Hipervínculo" xfId="6952" builtinId="8" hidden="1"/>
    <cellStyle name="Hipervínculo" xfId="32759" builtinId="8" hidden="1"/>
    <cellStyle name="Hipervínculo" xfId="50568" builtinId="8" hidden="1"/>
    <cellStyle name="Hipervínculo" xfId="48667" builtinId="8" hidden="1"/>
    <cellStyle name="Hipervínculo" xfId="47400" builtinId="8" hidden="1"/>
    <cellStyle name="Hipervínculo" xfId="42341" builtinId="8" hidden="1"/>
    <cellStyle name="Hipervínculo" xfId="49263" builtinId="8" hidden="1"/>
    <cellStyle name="Hipervínculo" xfId="3918" builtinId="8" hidden="1"/>
    <cellStyle name="Hipervínculo" xfId="27170" builtinId="8" hidden="1"/>
    <cellStyle name="Hipervínculo" xfId="30347" builtinId="8" hidden="1"/>
    <cellStyle name="Hipervínculo" xfId="55467" builtinId="8" hidden="1"/>
    <cellStyle name="Hipervínculo" xfId="35724" builtinId="8" hidden="1"/>
    <cellStyle name="Hipervínculo" xfId="46204" builtinId="8" hidden="1"/>
    <cellStyle name="Hipervínculo" xfId="38132" builtinId="8" hidden="1"/>
    <cellStyle name="Hipervínculo" xfId="51057" builtinId="8" hidden="1"/>
    <cellStyle name="Hipervínculo" xfId="13808" builtinId="8" hidden="1"/>
    <cellStyle name="Hipervínculo" xfId="37274" builtinId="8" hidden="1"/>
    <cellStyle name="Hipervínculo" xfId="6267" builtinId="8" hidden="1"/>
    <cellStyle name="Hipervínculo" xfId="33545" builtinId="8" hidden="1"/>
    <cellStyle name="Hipervínculo" xfId="40565" builtinId="8" hidden="1"/>
    <cellStyle name="Hipervínculo" xfId="17123" builtinId="8" hidden="1"/>
    <cellStyle name="Hipervínculo" xfId="57071" builtinId="8" hidden="1"/>
    <cellStyle name="Hipervínculo" xfId="22883" builtinId="8" hidden="1"/>
    <cellStyle name="Hipervínculo" xfId="44205" builtinId="8" hidden="1"/>
    <cellStyle name="Hipervínculo" xfId="48345" builtinId="8" hidden="1"/>
    <cellStyle name="Hipervínculo" xfId="26614" builtinId="8" hidden="1"/>
    <cellStyle name="Hipervínculo" xfId="21555" builtinId="8" hidden="1"/>
    <cellStyle name="Hipervínculo" xfId="959" builtinId="8" hidden="1"/>
    <cellStyle name="Hipervínculo" xfId="35448" builtinId="8" hidden="1"/>
    <cellStyle name="Hipervínculo" xfId="52871" builtinId="8" hidden="1"/>
    <cellStyle name="Hipervínculo" xfId="51133" builtinId="8" hidden="1"/>
    <cellStyle name="Hipervínculo" xfId="41418" builtinId="8" hidden="1"/>
    <cellStyle name="Hipervínculo" xfId="19687" builtinId="8" hidden="1"/>
    <cellStyle name="Hipervínculo" xfId="14625" builtinId="8" hidden="1"/>
    <cellStyle name="Hipervínculo" xfId="8783" builtinId="8" hidden="1"/>
    <cellStyle name="Hipervínculo" xfId="31267" builtinId="8" hidden="1"/>
    <cellStyle name="Hipervínculo" xfId="5353" builtinId="8" hidden="1"/>
    <cellStyle name="Hipervínculo" xfId="19645" builtinId="8" hidden="1"/>
    <cellStyle name="Hipervínculo" xfId="34490" builtinId="8" hidden="1"/>
    <cellStyle name="Hipervínculo" xfId="12760" builtinId="8" hidden="1"/>
    <cellStyle name="Hipervínculo" xfId="7701" builtinId="8" hidden="1"/>
    <cellStyle name="Hipervínculo" xfId="14527" builtinId="8" hidden="1"/>
    <cellStyle name="Hipervínculo" xfId="38194" builtinId="8" hidden="1"/>
    <cellStyle name="Hipervínculo" xfId="4879" builtinId="8" hidden="1"/>
    <cellStyle name="Hipervínculo" xfId="6533" builtinId="8" hidden="1"/>
    <cellStyle name="Hipervínculo" xfId="9410" builtinId="8" hidden="1"/>
    <cellStyle name="Hipervínculo" xfId="5988" builtinId="8" hidden="1"/>
    <cellStyle name="Hipervínculo" xfId="1878" builtinId="8" hidden="1"/>
    <cellStyle name="Hipervínculo" xfId="22382" builtinId="8" hidden="1"/>
    <cellStyle name="Hipervínculo" xfId="45125" builtinId="8" hidden="1"/>
    <cellStyle name="Hipervínculo" xfId="50182" builtinId="8" hidden="1"/>
    <cellStyle name="Hipervínculo" xfId="58636" builtinId="8" hidden="1"/>
    <cellStyle name="Hipervínculo" xfId="20634" builtinId="8" hidden="1"/>
    <cellStyle name="Hipervínculo" xfId="16699" builtinId="8" hidden="1"/>
    <cellStyle name="Hipervínculo" xfId="7629" builtinId="8" hidden="1"/>
    <cellStyle name="Hipervínculo" xfId="44889" builtinId="8" hidden="1"/>
    <cellStyle name="Hipervínculo" xfId="23031" builtinId="8" hidden="1"/>
    <cellStyle name="Hipervínculo" xfId="52341" builtinId="8" hidden="1"/>
    <cellStyle name="Hipervínculo" xfId="32493" builtinId="8" hidden="1"/>
    <cellStyle name="Hipervínculo" xfId="49038" builtinId="8" hidden="1"/>
    <cellStyle name="Hipervínculo" xfId="1188" builtinId="8" hidden="1"/>
    <cellStyle name="Hipervínculo" xfId="11953" builtinId="8" hidden="1"/>
    <cellStyle name="Hipervínculo" xfId="35982" builtinId="8" hidden="1"/>
    <cellStyle name="Hipervínculo" xfId="58572" builtinId="8" hidden="1"/>
    <cellStyle name="Hipervínculo" xfId="57103" builtinId="8" hidden="1"/>
    <cellStyle name="Hipervínculo" xfId="33277" builtinId="8" hidden="1"/>
    <cellStyle name="Hipervínculo" xfId="56848" builtinId="8" hidden="1"/>
    <cellStyle name="Hipervínculo" xfId="18505" builtinId="8" hidden="1"/>
    <cellStyle name="Hipervínculo" xfId="10707" builtinId="8" hidden="1"/>
    <cellStyle name="Hipervínculo" xfId="58464" builtinId="8" hidden="1"/>
    <cellStyle name="Hipervínculo" xfId="48685" builtinId="8" hidden="1"/>
    <cellStyle name="Hipervínculo" xfId="35188" builtinId="8" hidden="1"/>
    <cellStyle name="Hipervínculo" xfId="16663" builtinId="8" hidden="1"/>
    <cellStyle name="Hipervínculo" xfId="42357" builtinId="8" hidden="1"/>
    <cellStyle name="Hipervínculo" xfId="55244" builtinId="8" hidden="1"/>
    <cellStyle name="Hipervínculo" xfId="16268" builtinId="8" hidden="1"/>
    <cellStyle name="Hipervínculo" xfId="3926" builtinId="8" hidden="1"/>
    <cellStyle name="Hipervínculo" xfId="41062" builtinId="8" hidden="1"/>
    <cellStyle name="Hipervínculo" xfId="44389" builtinId="8" hidden="1"/>
    <cellStyle name="Hipervínculo" xfId="10411" builtinId="8" hidden="1"/>
    <cellStyle name="Hipervínculo" xfId="20384" builtinId="8" hidden="1"/>
    <cellStyle name="Hipervínculo" xfId="28960" builtinId="8" hidden="1"/>
    <cellStyle name="Hipervínculo" xfId="38392" builtinId="8" hidden="1"/>
    <cellStyle name="Hipervínculo" xfId="47176" builtinId="8" hidden="1"/>
    <cellStyle name="Hipervínculo" xfId="51105" builtinId="8" hidden="1"/>
    <cellStyle name="Hipervínculo" xfId="3842" builtinId="8" hidden="1"/>
    <cellStyle name="Hipervínculo" xfId="40563" builtinId="8" hidden="1"/>
    <cellStyle name="Hipervínculo" xfId="27973" builtinId="8" hidden="1"/>
    <cellStyle name="Hipervínculo" xfId="24594" builtinId="8" hidden="1"/>
    <cellStyle name="Hipervínculo" xfId="54628" builtinId="8" hidden="1"/>
    <cellStyle name="Hipervínculo" xfId="47580" builtinId="8" hidden="1"/>
    <cellStyle name="Hipervínculo" xfId="19507" builtinId="8" hidden="1"/>
    <cellStyle name="Hipervínculo" xfId="49042" builtinId="8" hidden="1"/>
    <cellStyle name="Hipervínculo" xfId="6311" builtinId="8" hidden="1"/>
    <cellStyle name="Hipervínculo" xfId="28497" builtinId="8" hidden="1"/>
    <cellStyle name="Hipervínculo" xfId="41645" builtinId="8" hidden="1"/>
    <cellStyle name="Hipervínculo" xfId="29868" builtinId="8" hidden="1"/>
    <cellStyle name="Hipervínculo" xfId="17395" builtinId="8" hidden="1"/>
    <cellStyle name="Hipervínculo" xfId="54084" builtinId="8" hidden="1"/>
    <cellStyle name="Hipervínculo" xfId="57564" builtinId="8" hidden="1"/>
    <cellStyle name="Hipervínculo" xfId="44189" builtinId="8" hidden="1"/>
    <cellStyle name="Hipervínculo" xfId="34238" builtinId="8" hidden="1"/>
    <cellStyle name="Hipervínculo" xfId="15361" builtinId="8" hidden="1"/>
    <cellStyle name="Hipervínculo" xfId="57015" builtinId="8" hidden="1"/>
    <cellStyle name="Hipervínculo" xfId="58006" builtinId="8" hidden="1"/>
    <cellStyle name="Hipervínculo" xfId="12540" builtinId="8" hidden="1"/>
    <cellStyle name="Hipervínculo" xfId="967" builtinId="8" hidden="1"/>
    <cellStyle name="Hipervínculo" xfId="9789" builtinId="8" hidden="1"/>
    <cellStyle name="Hipervínculo" xfId="8267" builtinId="8" hidden="1"/>
    <cellStyle name="Hipervínculo" xfId="41748" builtinId="8" hidden="1"/>
    <cellStyle name="Hipervínculo" xfId="12876" builtinId="8" hidden="1"/>
    <cellStyle name="Hipervínculo" xfId="29242" builtinId="8" hidden="1"/>
    <cellStyle name="Hipervínculo" xfId="41434" builtinId="8" hidden="1"/>
    <cellStyle name="Hipervínculo" xfId="56162" builtinId="8" hidden="1"/>
    <cellStyle name="Hipervínculo" xfId="1820" builtinId="8" hidden="1"/>
    <cellStyle name="Hipervínculo" xfId="56776" builtinId="8" hidden="1"/>
    <cellStyle name="Hipervínculo" xfId="28042" builtinId="8" hidden="1"/>
    <cellStyle name="Hipervínculo" xfId="41246" builtinId="8" hidden="1"/>
    <cellStyle name="Hipervínculo" xfId="39771" builtinId="8" hidden="1"/>
    <cellStyle name="Hipervínculo" xfId="34292" builtinId="8" hidden="1"/>
    <cellStyle name="Hipervínculo" xfId="46291" builtinId="8" hidden="1"/>
    <cellStyle name="Hipervínculo" xfId="4499" builtinId="8" hidden="1"/>
    <cellStyle name="Hipervínculo" xfId="48011" builtinId="8" hidden="1"/>
    <cellStyle name="Hipervínculo" xfId="850" builtinId="8" hidden="1"/>
    <cellStyle name="Hipervínculo" xfId="50929" builtinId="8" hidden="1"/>
    <cellStyle name="Hipervínculo" xfId="45275" builtinId="8" hidden="1"/>
    <cellStyle name="Hipervínculo" xfId="26392" builtinId="8" hidden="1"/>
    <cellStyle name="Hipervínculo" xfId="15595" builtinId="8" hidden="1"/>
    <cellStyle name="Hipervínculo" xfId="2443" builtinId="8" hidden="1"/>
    <cellStyle name="Hipervínculo" xfId="58508" builtinId="8" hidden="1"/>
    <cellStyle name="Hipervínculo" xfId="12152" builtinId="8" hidden="1"/>
    <cellStyle name="Hipervínculo" xfId="19083" builtinId="8" hidden="1"/>
    <cellStyle name="Hipervínculo" xfId="29398" builtinId="8" hidden="1"/>
    <cellStyle name="Hipervínculo" xfId="33293" builtinId="8" hidden="1"/>
    <cellStyle name="Hipervínculo" xfId="42565" builtinId="8" hidden="1"/>
    <cellStyle name="Hipervínculo" xfId="49693" builtinId="8" hidden="1"/>
    <cellStyle name="Hipervínculo" xfId="1868" builtinId="8" hidden="1"/>
    <cellStyle name="Hipervínculo" xfId="19495" builtinId="8" hidden="1"/>
    <cellStyle name="Hipervínculo" xfId="51677" builtinId="8" hidden="1"/>
    <cellStyle name="Hipervínculo" xfId="45109" builtinId="8" hidden="1"/>
    <cellStyle name="Hipervínculo" xfId="36513" builtinId="8" hidden="1"/>
    <cellStyle name="Hipervínculo" xfId="32437" builtinId="8" hidden="1"/>
    <cellStyle name="Hipervínculo" xfId="46862" builtinId="8" hidden="1"/>
    <cellStyle name="Hipervínculo" xfId="34956" builtinId="8" hidden="1"/>
    <cellStyle name="Hipervínculo" xfId="24572" builtinId="8" hidden="1"/>
    <cellStyle name="Hipervínculo" xfId="33719" builtinId="8" hidden="1"/>
    <cellStyle name="Hipervínculo" xfId="31675" builtinId="8" hidden="1"/>
    <cellStyle name="Hipervínculo" xfId="40253" builtinId="8" hidden="1"/>
    <cellStyle name="Hipervínculo" xfId="29196" builtinId="8" hidden="1"/>
    <cellStyle name="Hipervínculo" xfId="29068" builtinId="8" hidden="1"/>
    <cellStyle name="Hipervínculo" xfId="29022" builtinId="8" hidden="1"/>
    <cellStyle name="Hipervínculo" xfId="50294" builtinId="8" hidden="1"/>
    <cellStyle name="Hipervínculo" xfId="4743" builtinId="8" hidden="1"/>
    <cellStyle name="Hipervínculo" xfId="6167" builtinId="8" hidden="1"/>
    <cellStyle name="Hipervínculo" xfId="28038" builtinId="8" hidden="1"/>
    <cellStyle name="Hipervínculo" xfId="19051" builtinId="8" hidden="1"/>
    <cellStyle name="Hipervínculo" xfId="18931" builtinId="8" hidden="1"/>
    <cellStyle name="Hipervínculo" xfId="23534" builtinId="8" hidden="1"/>
    <cellStyle name="Hipervínculo" xfId="18458" builtinId="8" hidden="1"/>
    <cellStyle name="Hipervínculo" xfId="50418" builtinId="8" hidden="1"/>
    <cellStyle name="Hipervínculo" xfId="31529" builtinId="8" hidden="1"/>
    <cellStyle name="Hipervínculo" xfId="55477" builtinId="8" hidden="1"/>
    <cellStyle name="Hipervínculo" xfId="52309" builtinId="8" hidden="1"/>
    <cellStyle name="Hipervínculo" xfId="23025" builtinId="8" hidden="1"/>
    <cellStyle name="Hipervínculo" xfId="43978" builtinId="8" hidden="1"/>
    <cellStyle name="Hipervínculo" xfId="45800" builtinId="8" hidden="1"/>
    <cellStyle name="Hipervínculo" xfId="14407" builtinId="8" hidden="1"/>
    <cellStyle name="Hipervínculo" xfId="10405" builtinId="8" hidden="1"/>
    <cellStyle name="Hipervínculo" xfId="3618" builtinId="8" hidden="1"/>
    <cellStyle name="Hipervínculo" xfId="28878" builtinId="8" hidden="1"/>
    <cellStyle name="Hipervínculo" xfId="2456" builtinId="8" hidden="1"/>
    <cellStyle name="Hipervínculo" xfId="48487" builtinId="8" hidden="1"/>
    <cellStyle name="Hipervínculo" xfId="24388" builtinId="8" hidden="1"/>
    <cellStyle name="Hipervínculo" xfId="36405" builtinId="8" hidden="1"/>
    <cellStyle name="Hipervínculo" xfId="26398" builtinId="8" hidden="1"/>
    <cellStyle name="Hipervínculo" xfId="26714" builtinId="8" hidden="1"/>
    <cellStyle name="Hipervínculo" xfId="46263" builtinId="8" hidden="1"/>
    <cellStyle name="Hipervínculo" xfId="7838" builtinId="8" hidden="1"/>
    <cellStyle name="Hipervínculo" xfId="36503" builtinId="8" hidden="1"/>
    <cellStyle name="Hipervínculo" xfId="52548" builtinId="8" hidden="1"/>
    <cellStyle name="Hipervínculo" xfId="2028" builtinId="8" hidden="1"/>
    <cellStyle name="Hipervínculo" xfId="8731" builtinId="8" hidden="1"/>
    <cellStyle name="Hipervínculo" xfId="50176" builtinId="8" hidden="1"/>
    <cellStyle name="Hipervínculo" xfId="48007" builtinId="8" hidden="1"/>
    <cellStyle name="Hipervínculo" xfId="20121" builtinId="8" hidden="1"/>
    <cellStyle name="Hipervínculo" xfId="8711" builtinId="8" hidden="1"/>
    <cellStyle name="Hipervínculo" xfId="18023" builtinId="8" hidden="1"/>
    <cellStyle name="Hipervínculo" xfId="47652" builtinId="8" hidden="1"/>
    <cellStyle name="Hipervínculo" xfId="22663" builtinId="8" hidden="1"/>
    <cellStyle name="Hipervínculo" xfId="38060" builtinId="8" hidden="1"/>
    <cellStyle name="Hipervínculo" xfId="22204" builtinId="8" hidden="1"/>
    <cellStyle name="Hipervínculo" xfId="54324" builtinId="8" hidden="1"/>
    <cellStyle name="Hipervínculo" xfId="21691" builtinId="8" hidden="1"/>
    <cellStyle name="Hipervínculo" xfId="56136" builtinId="8" hidden="1"/>
    <cellStyle name="Hipervínculo" xfId="12126" builtinId="8" hidden="1"/>
    <cellStyle name="Hipervínculo" xfId="15810" builtinId="8" hidden="1"/>
    <cellStyle name="Hipervínculo" xfId="33543" builtinId="8" hidden="1"/>
    <cellStyle name="Hipervínculo" xfId="20325" builtinId="8" hidden="1"/>
    <cellStyle name="Hipervínculo" xfId="25888" builtinId="8" hidden="1"/>
    <cellStyle name="Hipervínculo" xfId="21888" builtinId="8" hidden="1"/>
    <cellStyle name="Hipervínculo" xfId="54220" builtinId="8" hidden="1"/>
    <cellStyle name="Hipervínculo" xfId="57711" builtinId="8" hidden="1"/>
    <cellStyle name="Hipervínculo" xfId="25005" builtinId="8" hidden="1"/>
    <cellStyle name="Hipervínculo" xfId="23917" builtinId="8" hidden="1"/>
    <cellStyle name="Hipervínculo" xfId="17573" builtinId="8" hidden="1"/>
    <cellStyle name="Hipervínculo" xfId="25225" builtinId="8" hidden="1"/>
    <cellStyle name="Hipervínculo" xfId="23152" builtinId="8" hidden="1"/>
    <cellStyle name="Hipervínculo" xfId="54807" builtinId="8" hidden="1"/>
    <cellStyle name="Hipervínculo" xfId="38655" builtinId="8" hidden="1"/>
    <cellStyle name="Hipervínculo" xfId="11296" builtinId="8" hidden="1"/>
    <cellStyle name="Hipervínculo" xfId="38474" builtinId="8" hidden="1"/>
    <cellStyle name="Hipervínculo" xfId="49273" builtinId="8" hidden="1"/>
    <cellStyle name="Hipervínculo" xfId="55055" builtinId="8" hidden="1"/>
    <cellStyle name="Hipervínculo" xfId="27471" builtinId="8" hidden="1"/>
    <cellStyle name="Hipervínculo" xfId="22484" builtinId="8" hidden="1"/>
    <cellStyle name="Hipervínculo" xfId="32433" builtinId="8" hidden="1"/>
    <cellStyle name="Hipervínculo" xfId="37579" builtinId="8" hidden="1"/>
    <cellStyle name="Hipervínculo" xfId="1522" builtinId="8" hidden="1"/>
    <cellStyle name="Hipervínculo" xfId="3172" builtinId="8" hidden="1"/>
    <cellStyle name="Hipervínculo" xfId="54132" builtinId="8" hidden="1"/>
    <cellStyle name="Hipervínculo" xfId="3010" builtinId="8" hidden="1"/>
    <cellStyle name="Hipervínculo" xfId="55173" builtinId="8" hidden="1"/>
    <cellStyle name="Hipervínculo" xfId="22082" builtinId="8" hidden="1"/>
    <cellStyle name="Hipervínculo" xfId="14101" builtinId="8" hidden="1"/>
    <cellStyle name="Hipervínculo" xfId="14212" builtinId="8" hidden="1"/>
    <cellStyle name="Hipervínculo" xfId="18554" builtinId="8" hidden="1"/>
    <cellStyle name="Hipervínculo" xfId="8609" builtinId="8" hidden="1"/>
    <cellStyle name="Hipervínculo" xfId="4847" builtinId="8" hidden="1"/>
    <cellStyle name="Hipervínculo" xfId="20454" builtinId="8" hidden="1"/>
    <cellStyle name="Hipervínculo" xfId="53732" builtinId="8" hidden="1"/>
    <cellStyle name="Hipervínculo" xfId="24894" builtinId="8" hidden="1"/>
    <cellStyle name="Hipervínculo" xfId="24874" builtinId="8" hidden="1"/>
    <cellStyle name="Hipervínculo" xfId="35420" builtinId="8" hidden="1"/>
    <cellStyle name="Hipervínculo" xfId="48453" builtinId="8" hidden="1"/>
    <cellStyle name="Hipervínculo" xfId="48367" builtinId="8" hidden="1"/>
    <cellStyle name="Hipervínculo" xfId="8629" builtinId="8" hidden="1"/>
    <cellStyle name="Hipervínculo" xfId="18575" builtinId="8" hidden="1"/>
    <cellStyle name="Hipervínculo" xfId="51183" builtinId="8" hidden="1"/>
    <cellStyle name="Hipervínculo" xfId="37266" builtinId="8" hidden="1"/>
    <cellStyle name="Hipervínculo" xfId="6133" builtinId="8" hidden="1"/>
    <cellStyle name="Hipervínculo" xfId="26109" builtinId="8" hidden="1"/>
    <cellStyle name="Hipervínculo" xfId="52747" builtinId="8" hidden="1"/>
    <cellStyle name="Hipervínculo" xfId="54112" builtinId="8" hidden="1"/>
    <cellStyle name="Hipervínculo" xfId="5620" builtinId="8" hidden="1"/>
    <cellStyle name="Hipervínculo" xfId="5519" builtinId="8" hidden="1"/>
    <cellStyle name="Hipervínculo" xfId="56428" builtinId="8" hidden="1"/>
    <cellStyle name="Hipervínculo" xfId="49979" builtinId="8" hidden="1"/>
    <cellStyle name="Hipervínculo" xfId="32733" builtinId="8" hidden="1"/>
    <cellStyle name="Hipervínculo" xfId="10377" builtinId="8" hidden="1"/>
    <cellStyle name="Hipervínculo" xfId="38406" builtinId="8" hidden="1"/>
    <cellStyle name="Hipervínculo" xfId="10681" builtinId="8" hidden="1"/>
    <cellStyle name="Hipervínculo" xfId="22853" builtinId="8" hidden="1"/>
    <cellStyle name="Hipervínculo" xfId="11278" builtinId="8" hidden="1"/>
    <cellStyle name="Hipervínculo" xfId="21563" builtinId="8" hidden="1"/>
    <cellStyle name="Hipervínculo" xfId="39627" builtinId="8" hidden="1"/>
    <cellStyle name="Hipervínculo" xfId="45702" builtinId="8" hidden="1"/>
    <cellStyle name="Hipervínculo" xfId="6083" builtinId="8" hidden="1"/>
    <cellStyle name="Hipervínculo" xfId="4935" builtinId="8" hidden="1"/>
    <cellStyle name="Hipervínculo" xfId="53210" builtinId="8" hidden="1"/>
    <cellStyle name="Hipervínculo" xfId="51125" builtinId="8" hidden="1"/>
    <cellStyle name="Hipervínculo" xfId="21270" builtinId="8" hidden="1"/>
    <cellStyle name="Hipervínculo" xfId="26416" builtinId="8" hidden="1"/>
    <cellStyle name="Hipervínculo" xfId="39148" builtinId="8" hidden="1"/>
    <cellStyle name="Hipervínculo" xfId="52083" builtinId="8" hidden="1"/>
    <cellStyle name="Hipervínculo" xfId="19477" builtinId="8" hidden="1"/>
    <cellStyle name="Hipervínculo" xfId="51933" builtinId="8" hidden="1"/>
    <cellStyle name="Hipervínculo" xfId="8897" builtinId="8" hidden="1"/>
    <cellStyle name="Hipervínculo" xfId="56094" builtinId="8" hidden="1"/>
    <cellStyle name="Hipervínculo" xfId="16305" builtinId="8" hidden="1"/>
    <cellStyle name="Hipervínculo" xfId="10501" builtinId="8" hidden="1"/>
    <cellStyle name="Hipervínculo" xfId="28568" builtinId="8" hidden="1"/>
    <cellStyle name="Hipervínculo" xfId="48294" builtinId="8" hidden="1"/>
    <cellStyle name="Hipervínculo" xfId="52099" builtinId="8" hidden="1"/>
    <cellStyle name="Hipervínculo" xfId="8785" builtinId="8" hidden="1"/>
    <cellStyle name="Hipervínculo" xfId="57355" builtinId="8" hidden="1"/>
    <cellStyle name="Hipervínculo" xfId="21510" builtinId="8" hidden="1"/>
    <cellStyle name="Hipervínculo" xfId="32473" builtinId="8" hidden="1"/>
    <cellStyle name="Hipervínculo" xfId="19681" builtinId="8" hidden="1"/>
    <cellStyle name="Hipervínculo" xfId="17453" builtinId="8" hidden="1"/>
    <cellStyle name="Hipervínculo" xfId="3606" builtinId="8" hidden="1"/>
    <cellStyle name="Hipervínculo" xfId="3628" builtinId="8" hidden="1"/>
    <cellStyle name="Hipervínculo" xfId="34869" builtinId="8" hidden="1"/>
    <cellStyle name="Hipervínculo" xfId="12564" builtinId="8" hidden="1"/>
    <cellStyle name="Hipervínculo" xfId="25548" builtinId="8" hidden="1"/>
    <cellStyle name="Hipervínculo" xfId="38478" builtinId="8" hidden="1"/>
    <cellStyle name="Hipervínculo" xfId="33333" builtinId="8" hidden="1"/>
    <cellStyle name="Hipervínculo" xfId="11238" builtinId="8" hidden="1"/>
    <cellStyle name="Hipervínculo" xfId="10361" builtinId="8" hidden="1"/>
    <cellStyle name="Hipervínculo" xfId="57552" builtinId="8" hidden="1"/>
    <cellStyle name="Hipervínculo" xfId="50174" builtinId="8" hidden="1"/>
    <cellStyle name="Hipervínculo" xfId="29517" builtinId="8" hidden="1"/>
    <cellStyle name="Hipervínculo" xfId="57315" builtinId="8" hidden="1"/>
    <cellStyle name="Hipervínculo" xfId="57888" builtinId="8" hidden="1"/>
    <cellStyle name="Hipervínculo" xfId="54128" builtinId="8" hidden="1"/>
    <cellStyle name="Hipervínculo" xfId="21506" builtinId="8" hidden="1"/>
    <cellStyle name="Hipervínculo" xfId="5161" builtinId="8" hidden="1"/>
    <cellStyle name="Hipervínculo" xfId="24981" builtinId="8" hidden="1"/>
    <cellStyle name="Hipervínculo" xfId="58796" builtinId="8" hidden="1"/>
    <cellStyle name="Hipervínculo" xfId="1296" builtinId="8" hidden="1"/>
    <cellStyle name="Hipervínculo" xfId="18558" builtinId="8" hidden="1"/>
    <cellStyle name="Hipervínculo" xfId="25498" builtinId="8" hidden="1"/>
    <cellStyle name="Hipervínculo" xfId="40071" builtinId="8" hidden="1"/>
    <cellStyle name="Hipervínculo" xfId="7491" builtinId="8" hidden="1"/>
    <cellStyle name="Hipervínculo" xfId="402" builtinId="8" hidden="1"/>
    <cellStyle name="Hipervínculo" xfId="11949" builtinId="8" hidden="1"/>
    <cellStyle name="Hipervínculo" xfId="53690" builtinId="8" hidden="1"/>
    <cellStyle name="Hipervínculo" xfId="47188" builtinId="8" hidden="1"/>
    <cellStyle name="Hipervínculo" xfId="13741" builtinId="8" hidden="1"/>
    <cellStyle name="Hipervínculo" xfId="54154" builtinId="8" hidden="1"/>
    <cellStyle name="Hipervínculo" xfId="44365" builtinId="8" hidden="1"/>
    <cellStyle name="Hipervínculo" xfId="57111" builtinId="8" hidden="1"/>
    <cellStyle name="Hipervínculo" xfId="51179" builtinId="8" hidden="1"/>
    <cellStyle name="Hipervínculo" xfId="21567" builtinId="8" hidden="1"/>
    <cellStyle name="Hipervínculo" xfId="31695" builtinId="8" hidden="1"/>
    <cellStyle name="Hipervínculo" xfId="24612" builtinId="8" hidden="1"/>
    <cellStyle name="Hipervínculo" xfId="27689" builtinId="8" hidden="1"/>
    <cellStyle name="Hipervínculo" xfId="18761" builtinId="8" hidden="1"/>
    <cellStyle name="Hipervínculo" xfId="13637" builtinId="8" hidden="1"/>
    <cellStyle name="Hipervínculo" xfId="32256" builtinId="8" hidden="1"/>
    <cellStyle name="Hipervínculo" xfId="46882" builtinId="8" hidden="1"/>
    <cellStyle name="Hipervínculo" xfId="32417" builtinId="8" hidden="1"/>
    <cellStyle name="Hipervínculo" xfId="11642" builtinId="8" hidden="1"/>
    <cellStyle name="Hipervínculo" xfId="20021" builtinId="8" hidden="1"/>
    <cellStyle name="Hipervínculo" xfId="55072" builtinId="8" hidden="1"/>
    <cellStyle name="Hipervínculo" xfId="14463" builtinId="8" hidden="1"/>
    <cellStyle name="Hipervínculo" xfId="30784" builtinId="8" hidden="1"/>
    <cellStyle name="Hipervínculo" xfId="11282" builtinId="8" hidden="1"/>
    <cellStyle name="Hipervínculo" xfId="58012" builtinId="8" hidden="1"/>
    <cellStyle name="Hipervínculo" xfId="27555" builtinId="8" hidden="1"/>
    <cellStyle name="Hipervínculo" xfId="17613" builtinId="8" hidden="1"/>
    <cellStyle name="Hipervínculo" xfId="30766" builtinId="8" hidden="1"/>
    <cellStyle name="Hipervínculo" xfId="55389" builtinId="8" hidden="1"/>
    <cellStyle name="Hipervínculo" xfId="53206" builtinId="8" hidden="1"/>
    <cellStyle name="Hipervínculo" xfId="4513" builtinId="8" hidden="1"/>
    <cellStyle name="Hipervínculo" xfId="4915" builtinId="8" hidden="1"/>
    <cellStyle name="Hipervínculo" xfId="26412" builtinId="8" hidden="1"/>
    <cellStyle name="Hipervínculo" xfId="30581" builtinId="8" hidden="1"/>
    <cellStyle name="Hipervínculo" xfId="18066" builtinId="8" hidden="1"/>
    <cellStyle name="Hipervínculo" xfId="14963" builtinId="8" hidden="1"/>
    <cellStyle name="Hipervínculo" xfId="47991" builtinId="8" hidden="1"/>
    <cellStyle name="Hipervínculo" xfId="59030" builtinId="8" hidden="1"/>
    <cellStyle name="Hipervínculo" xfId="46271" builtinId="8" hidden="1"/>
    <cellStyle name="Hipervínculo" xfId="8093" builtinId="8" hidden="1"/>
    <cellStyle name="Hipervínculo" xfId="29076" builtinId="8" hidden="1"/>
    <cellStyle name="Hipervínculo" xfId="59058" builtinId="8" hidden="1"/>
    <cellStyle name="Hipervínculo" xfId="7687" builtinId="8" hidden="1"/>
    <cellStyle name="Hipervínculo" xfId="14621" builtinId="8" hidden="1"/>
    <cellStyle name="Hipervínculo" xfId="2654" builtinId="8" hidden="1"/>
    <cellStyle name="Hipervínculo" xfId="17195" builtinId="8" hidden="1"/>
    <cellStyle name="Hipervínculo" xfId="41414" builtinId="8" hidden="1"/>
    <cellStyle name="Hipervínculo" xfId="53402" builtinId="8" hidden="1"/>
    <cellStyle name="Hipervínculo" xfId="17167" builtinId="8" hidden="1"/>
    <cellStyle name="Hipervínculo" xfId="26986" builtinId="8" hidden="1"/>
    <cellStyle name="Hipervínculo" xfId="14497" builtinId="8" hidden="1"/>
    <cellStyle name="Hipervínculo" xfId="22865" builtinId="8" hidden="1"/>
    <cellStyle name="Hipervínculo" xfId="49787" builtinId="8" hidden="1"/>
    <cellStyle name="Hipervínculo" xfId="21704" builtinId="8" hidden="1"/>
    <cellStyle name="Hipervínculo" xfId="19743" builtinId="8" hidden="1"/>
    <cellStyle name="Hipervínculo" xfId="36134" builtinId="8" hidden="1"/>
    <cellStyle name="Hipervínculo" xfId="6632" builtinId="8" hidden="1"/>
    <cellStyle name="Hipervínculo" xfId="12750" builtinId="8" hidden="1"/>
    <cellStyle name="Hipervínculo" xfId="17215" builtinId="8" hidden="1"/>
    <cellStyle name="Hipervínculo" xfId="46152" builtinId="8" hidden="1"/>
    <cellStyle name="Hipervínculo" xfId="41655" builtinId="8" hidden="1"/>
    <cellStyle name="Hipervínculo" xfId="36262" builtinId="8" hidden="1"/>
    <cellStyle name="Hipervínculo" xfId="44355" builtinId="8" hidden="1"/>
    <cellStyle name="Hipervínculo" xfId="59182" builtinId="8" hidden="1"/>
    <cellStyle name="Hipervínculo" xfId="28477" builtinId="8" hidden="1"/>
    <cellStyle name="Hipervínculo" xfId="18090" builtinId="8" hidden="1"/>
    <cellStyle name="Hipervínculo" xfId="39815" builtinId="8" hidden="1"/>
    <cellStyle name="Hipervínculo" xfId="3724" builtinId="8" hidden="1"/>
    <cellStyle name="Hipervínculo" xfId="45323" builtinId="8" hidden="1"/>
    <cellStyle name="Hipervínculo" xfId="2894" builtinId="8" hidden="1"/>
    <cellStyle name="Hipervínculo" xfId="2676" builtinId="8" hidden="1"/>
    <cellStyle name="Hipervínculo" xfId="42783" builtinId="8" hidden="1"/>
    <cellStyle name="Hipervínculo" xfId="18076" builtinId="8" hidden="1"/>
    <cellStyle name="Hipervínculo" xfId="34807" builtinId="8" hidden="1"/>
    <cellStyle name="Hipervínculo" xfId="41809" builtinId="8" hidden="1"/>
    <cellStyle name="Hipervínculo" xfId="12744" builtinId="8" hidden="1"/>
    <cellStyle name="Hipervínculo" xfId="19677" builtinId="8" hidden="1"/>
    <cellStyle name="Hipervínculo" xfId="4339" builtinId="8" hidden="1"/>
    <cellStyle name="Hipervínculo" xfId="56380" builtinId="8" hidden="1"/>
    <cellStyle name="Hipervínculo" xfId="36322" builtinId="8" hidden="1"/>
    <cellStyle name="Hipervínculo" xfId="41680" builtinId="8" hidden="1"/>
    <cellStyle name="Hipervínculo" xfId="17497" builtinId="8" hidden="1"/>
    <cellStyle name="Hipervínculo" xfId="34196" builtinId="8" hidden="1"/>
    <cellStyle name="Hipervínculo" xfId="6079" builtinId="8" hidden="1"/>
    <cellStyle name="Hipervínculo" xfId="21559" builtinId="8" hidden="1"/>
    <cellStyle name="Hipervínculo" xfId="10697" builtinId="8" hidden="1"/>
    <cellStyle name="Hipervínculo" xfId="10065" builtinId="8" hidden="1"/>
    <cellStyle name="Hipervínculo" xfId="23425" builtinId="8" hidden="1"/>
    <cellStyle name="Hipervínculo" xfId="10605" builtinId="8" hidden="1"/>
    <cellStyle name="Hipervínculo" xfId="39611" builtinId="8" hidden="1"/>
    <cellStyle name="Hipervínculo" xfId="8625" builtinId="8" hidden="1"/>
    <cellStyle name="Hipervínculo" xfId="35414" builtinId="8" hidden="1"/>
    <cellStyle name="Hipervínculo" xfId="35402" builtinId="8" hidden="1"/>
    <cellStyle name="Hipervínculo" xfId="8613" builtinId="8" hidden="1"/>
    <cellStyle name="Hipervínculo" xfId="37282" builtinId="8" hidden="1"/>
    <cellStyle name="Hipervínculo" xfId="52763" builtinId="8" hidden="1"/>
    <cellStyle name="Hipervínculo" xfId="38100" builtinId="8" hidden="1"/>
    <cellStyle name="Hipervínculo" xfId="22480" builtinId="8" hidden="1"/>
    <cellStyle name="Hipervínculo" xfId="14736" builtinId="8" hidden="1"/>
    <cellStyle name="Hipervínculo" xfId="19573" builtinId="8" hidden="1"/>
    <cellStyle name="Hipervínculo" xfId="15183" builtinId="8" hidden="1"/>
    <cellStyle name="Hipervínculo" xfId="51141" builtinId="8" hidden="1"/>
    <cellStyle name="Hipervínculo" xfId="39165" builtinId="8" hidden="1"/>
    <cellStyle name="Hipervínculo" xfId="56748" builtinId="8" hidden="1"/>
    <cellStyle name="Hipervínculo" xfId="34988" builtinId="8" hidden="1"/>
    <cellStyle name="Hipervínculo" xfId="56392" builtinId="8" hidden="1"/>
    <cellStyle name="Hipervínculo" xfId="7693" builtinId="8" hidden="1"/>
    <cellStyle name="Hipervínculo" xfId="19665" builtinId="8" hidden="1"/>
    <cellStyle name="Hipervínculo" xfId="53684" builtinId="8" hidden="1"/>
    <cellStyle name="Hipervínculo" xfId="25564" builtinId="8" hidden="1"/>
    <cellStyle name="Hipervínculo" xfId="11910" builtinId="8" hidden="1"/>
    <cellStyle name="Hipervínculo" xfId="24218" builtinId="8" hidden="1"/>
    <cellStyle name="Hipervínculo" xfId="42795" builtinId="8" hidden="1"/>
    <cellStyle name="Hipervínculo" xfId="125" builtinId="8" hidden="1"/>
    <cellStyle name="Hipervínculo" xfId="33265" builtinId="8" hidden="1"/>
    <cellStyle name="Hipervínculo" xfId="22236" builtinId="8" hidden="1"/>
    <cellStyle name="Hipervínculo" xfId="11965" builtinId="8" hidden="1"/>
    <cellStyle name="Hipervínculo" xfId="26211" builtinId="8" hidden="1"/>
    <cellStyle name="Hipervínculo" xfId="57095" builtinId="8" hidden="1"/>
    <cellStyle name="Hipervínculo" xfId="56176" builtinId="8" hidden="1"/>
    <cellStyle name="Hipervínculo" xfId="18745" builtinId="8" hidden="1"/>
    <cellStyle name="Hipervínculo" xfId="46866" builtinId="8" hidden="1"/>
    <cellStyle name="Hipervínculo" xfId="26484" builtinId="8" hidden="1"/>
    <cellStyle name="Hipervínculo" xfId="1870" builtinId="8" hidden="1"/>
    <cellStyle name="Hipervínculo" xfId="40841" builtinId="8" hidden="1"/>
    <cellStyle name="Hipervínculo" xfId="40249" builtinId="8" hidden="1"/>
    <cellStyle name="Hipervínculo" xfId="12154" builtinId="8" hidden="1"/>
    <cellStyle name="Hipervínculo" xfId="29446" builtinId="8" hidden="1"/>
    <cellStyle name="Hipervínculo" xfId="39105" builtinId="8" hidden="1"/>
    <cellStyle name="Hipervínculo" xfId="17056" builtinId="8" hidden="1"/>
    <cellStyle name="Hipervínculo" xfId="54753" builtinId="8" hidden="1"/>
    <cellStyle name="Hipervínculo" xfId="91" builtinId="8" hidden="1"/>
    <cellStyle name="Hipervínculo" xfId="47971" builtinId="8" hidden="1"/>
    <cellStyle name="Hipervínculo" xfId="1298" builtinId="8" hidden="1"/>
    <cellStyle name="Hipervínculo" xfId="17287" builtinId="8" hidden="1"/>
    <cellStyle name="Hipervínculo" xfId="33647" builtinId="8" hidden="1"/>
    <cellStyle name="Hipervínculo" xfId="49467" builtinId="8" hidden="1"/>
    <cellStyle name="Hipervínculo" xfId="50370" builtinId="8" hidden="1"/>
    <cellStyle name="Hipervínculo" xfId="200" builtinId="8" hidden="1"/>
    <cellStyle name="Hipervínculo" xfId="46514" builtinId="8" hidden="1"/>
    <cellStyle name="Hipervínculo" xfId="1360" builtinId="8" hidden="1"/>
    <cellStyle name="Hipervínculo" xfId="31701" builtinId="8" hidden="1"/>
    <cellStyle name="Hipervínculo" xfId="29024" builtinId="8" hidden="1"/>
    <cellStyle name="Hipervínculo" xfId="42224" builtinId="8" hidden="1"/>
    <cellStyle name="Hipervínculo" xfId="42353" builtinId="8" hidden="1"/>
    <cellStyle name="Hipervínculo" xfId="48681" builtinId="8" hidden="1"/>
    <cellStyle name="Hipervínculo" xfId="1426" builtinId="8" hidden="1"/>
    <cellStyle name="Hipervínculo" xfId="27373" builtinId="8" hidden="1"/>
    <cellStyle name="Hipervínculo" xfId="58122" builtinId="8" hidden="1"/>
    <cellStyle name="Hipervínculo" xfId="46962" builtinId="8" hidden="1"/>
    <cellStyle name="Hipervínculo" xfId="24168" builtinId="8" hidden="1"/>
    <cellStyle name="Hipervínculo" xfId="56206" builtinId="8" hidden="1"/>
    <cellStyle name="Hipervínculo" xfId="35080" builtinId="8" hidden="1"/>
    <cellStyle name="Hipervínculo" xfId="12858" builtinId="8" hidden="1"/>
    <cellStyle name="Hipervínculo" xfId="4373" builtinId="8" hidden="1"/>
    <cellStyle name="Hipervínculo" xfId="33627" builtinId="8" hidden="1"/>
    <cellStyle name="Hipervínculo" xfId="7505" builtinId="8" hidden="1"/>
    <cellStyle name="Hipervínculo" xfId="23748" builtinId="8" hidden="1"/>
    <cellStyle name="Hipervínculo" xfId="12362" builtinId="8" hidden="1"/>
    <cellStyle name="Hipervínculo" xfId="21482" builtinId="8" hidden="1"/>
    <cellStyle name="Hipervínculo" xfId="26456" builtinId="8" hidden="1"/>
    <cellStyle name="Hipervínculo" xfId="54578" builtinId="8" hidden="1"/>
    <cellStyle name="Hipervínculo" xfId="47636" builtinId="8" hidden="1"/>
    <cellStyle name="Hipervínculo" xfId="30187" builtinId="8" hidden="1"/>
    <cellStyle name="Hipervínculo" xfId="57437" builtinId="8" hidden="1"/>
    <cellStyle name="Hipervínculo" xfId="34328" builtinId="8" hidden="1"/>
    <cellStyle name="Hipervínculo" xfId="48473" builtinId="8" hidden="1"/>
    <cellStyle name="Hipervínculo" xfId="32258" builtinId="8" hidden="1"/>
    <cellStyle name="Hipervínculo" xfId="21242" builtinId="8" hidden="1"/>
    <cellStyle name="Hipervínculo" xfId="36749" builtinId="8" hidden="1"/>
    <cellStyle name="Hipervínculo" xfId="20620" builtinId="8" hidden="1"/>
    <cellStyle name="Hipervínculo" xfId="19205" builtinId="8" hidden="1"/>
    <cellStyle name="Hipervínculo" xfId="7175" builtinId="8" hidden="1"/>
    <cellStyle name="Hipervínculo" xfId="19081" builtinId="8" hidden="1"/>
    <cellStyle name="Hipervínculo" xfId="38168" builtinId="8" hidden="1"/>
    <cellStyle name="Hipervínculo" xfId="10142" builtinId="8" hidden="1"/>
    <cellStyle name="Hipervínculo" xfId="35950" builtinId="8" hidden="1"/>
    <cellStyle name="Hipervínculo" xfId="49955" builtinId="8" hidden="1"/>
    <cellStyle name="Hipervínculo" xfId="32631" builtinId="8" hidden="1"/>
    <cellStyle name="Hipervínculo" xfId="54819" builtinId="8" hidden="1"/>
    <cellStyle name="Hipervínculo" xfId="6559" builtinId="8" hidden="1"/>
    <cellStyle name="Hipervínculo" xfId="5857" builtinId="8" hidden="1"/>
    <cellStyle name="Hipervínculo" xfId="54348" builtinId="8" hidden="1"/>
    <cellStyle name="Hipervínculo" xfId="26476" builtinId="8" hidden="1"/>
    <cellStyle name="Hipervínculo" xfId="2738" builtinId="8" hidden="1"/>
    <cellStyle name="Hipervínculo" xfId="41754" builtinId="8" hidden="1"/>
    <cellStyle name="Hipervínculo" xfId="34672" builtinId="8" hidden="1"/>
    <cellStyle name="Hipervínculo" xfId="31992" builtinId="8" hidden="1"/>
    <cellStyle name="Hipervínculo" xfId="17783" builtinId="8" hidden="1"/>
    <cellStyle name="Hipervínculo" xfId="22602" builtinId="8" hidden="1"/>
    <cellStyle name="Hipervínculo" xfId="14262" builtinId="8" hidden="1"/>
    <cellStyle name="Hipervínculo" xfId="32451" builtinId="8" hidden="1"/>
    <cellStyle name="Hipervínculo" xfId="40429" builtinId="8" hidden="1"/>
    <cellStyle name="Hipervínculo" xfId="2109" builtinId="8" hidden="1"/>
    <cellStyle name="Hipervínculo" xfId="52311" builtinId="8" hidden="1"/>
    <cellStyle name="Hipervínculo" xfId="28005" builtinId="8" hidden="1"/>
    <cellStyle name="Hipervínculo" xfId="3528" builtinId="8" hidden="1"/>
    <cellStyle name="Hipervínculo" xfId="46771" builtinId="8" hidden="1"/>
    <cellStyle name="Hipervínculo" xfId="31479" builtinId="8" hidden="1"/>
    <cellStyle name="Hipervínculo" xfId="26318" builtinId="8" hidden="1"/>
    <cellStyle name="Hipervínculo" xfId="47022" builtinId="8" hidden="1"/>
    <cellStyle name="Hipervínculo" xfId="27381" builtinId="8" hidden="1"/>
    <cellStyle name="Hipervínculo" xfId="18792" builtinId="8" hidden="1"/>
    <cellStyle name="Hipervínculo" xfId="30327" builtinId="8" hidden="1"/>
    <cellStyle name="Hipervínculo" xfId="13792" builtinId="8" hidden="1"/>
    <cellStyle name="Hipervínculo" xfId="28956" builtinId="8" hidden="1"/>
    <cellStyle name="Hipervínculo" xfId="35820" builtinId="8" hidden="1"/>
    <cellStyle name="Hipervínculo" xfId="4931" builtinId="8" hidden="1"/>
    <cellStyle name="Hipervínculo" xfId="50438" builtinId="8" hidden="1"/>
    <cellStyle name="Hipervínculo" xfId="36004" builtinId="8" hidden="1"/>
    <cellStyle name="Hipervínculo" xfId="3368" builtinId="8" hidden="1"/>
    <cellStyle name="Hipervínculo" xfId="58584" builtinId="8" hidden="1"/>
    <cellStyle name="Hipervínculo" xfId="47102" builtinId="8" hidden="1"/>
    <cellStyle name="Hipervínculo" xfId="1306" builtinId="8" hidden="1"/>
    <cellStyle name="Hipervínculo" xfId="42655" builtinId="8" hidden="1"/>
    <cellStyle name="Hipervínculo" xfId="12584" builtinId="8" hidden="1"/>
    <cellStyle name="Hipervínculo" xfId="45037" builtinId="8" hidden="1"/>
    <cellStyle name="Hipervínculo" xfId="55294" builtinId="8" hidden="1"/>
    <cellStyle name="Hipervínculo" xfId="14684" builtinId="8" hidden="1"/>
    <cellStyle name="Hipervínculo" xfId="37272" builtinId="8" hidden="1"/>
    <cellStyle name="Hipervínculo" xfId="29597" builtinId="8" hidden="1"/>
    <cellStyle name="Hipervínculo" xfId="21734" builtinId="8" hidden="1"/>
    <cellStyle name="Hipervínculo" xfId="58646" builtinId="8" hidden="1"/>
    <cellStyle name="Hipervínculo" xfId="54574" builtinId="8" hidden="1"/>
    <cellStyle name="Hipervínculo" xfId="17391" builtinId="8" hidden="1"/>
    <cellStyle name="Hipervínculo" xfId="30547" builtinId="8" hidden="1"/>
    <cellStyle name="Hipervínculo" xfId="21075" builtinId="8" hidden="1"/>
    <cellStyle name="Hipervínculo" xfId="39462" builtinId="8" hidden="1"/>
    <cellStyle name="Hipervínculo" xfId="38418" builtinId="8" hidden="1"/>
    <cellStyle name="Hipervínculo" xfId="56959" builtinId="8" hidden="1"/>
    <cellStyle name="Hipervínculo" xfId="21484" builtinId="8" hidden="1"/>
    <cellStyle name="Hipervínculo" xfId="26634" builtinId="8" hidden="1"/>
    <cellStyle name="Hipervínculo" xfId="45514" builtinId="8" hidden="1"/>
    <cellStyle name="Hipervínculo" xfId="12534" builtinId="8" hidden="1"/>
    <cellStyle name="Hipervínculo" xfId="34841" builtinId="8" hidden="1"/>
    <cellStyle name="Hipervínculo" xfId="34326" builtinId="8" hidden="1"/>
    <cellStyle name="Hipervínculo" xfId="9412" builtinId="8" hidden="1"/>
    <cellStyle name="Hipervínculo" xfId="23744" builtinId="8" hidden="1"/>
    <cellStyle name="Hipervínculo" xfId="46050" builtinId="8" hidden="1"/>
    <cellStyle name="Hipervínculo" xfId="9479" builtinId="8" hidden="1"/>
    <cellStyle name="Hipervínculo" xfId="14266" builtinId="8" hidden="1"/>
    <cellStyle name="Hipervínculo" xfId="41162" builtinId="8" hidden="1"/>
    <cellStyle name="Hipervínculo" xfId="8557" builtinId="8" hidden="1"/>
    <cellStyle name="Hipervínculo" xfId="56158" builtinId="8" hidden="1"/>
    <cellStyle name="Hipervínculo" xfId="17901" builtinId="8" hidden="1"/>
    <cellStyle name="Hipervínculo" xfId="31017" builtinId="8" hidden="1"/>
    <cellStyle name="Hipervínculo" xfId="45203" builtinId="8" hidden="1"/>
    <cellStyle name="Hipervínculo" xfId="3102" builtinId="8" hidden="1"/>
    <cellStyle name="Hipervínculo" xfId="4264" builtinId="8" hidden="1"/>
    <cellStyle name="Hipervínculo" xfId="51356" builtinId="8" hidden="1"/>
    <cellStyle name="Hipervínculo" xfId="19899" builtinId="8" hidden="1"/>
    <cellStyle name="Hipervínculo" xfId="947" builtinId="8" hidden="1"/>
    <cellStyle name="Hipervínculo" xfId="59042" builtinId="8" hidden="1"/>
    <cellStyle name="Hipervínculo" xfId="9549" builtinId="8" hidden="1"/>
    <cellStyle name="Hipervínculo" xfId="848" builtinId="8" hidden="1"/>
    <cellStyle name="Hipervínculo" xfId="49361" builtinId="8" hidden="1"/>
    <cellStyle name="Hipervínculo" xfId="21330" builtinId="8" hidden="1"/>
    <cellStyle name="Hipervínculo" xfId="25330" builtinId="8" hidden="1"/>
    <cellStyle name="Hipervínculo" xfId="56210" builtinId="8" hidden="1"/>
    <cellStyle name="Hipervínculo" xfId="12451" builtinId="8" hidden="1"/>
    <cellStyle name="Hipervínculo" xfId="34172" builtinId="8" hidden="1"/>
    <cellStyle name="Hipervínculo" xfId="44428" builtinId="8" hidden="1"/>
    <cellStyle name="Hipervínculo" xfId="26694" builtinId="8" hidden="1"/>
    <cellStyle name="Hipervínculo" xfId="26209" builtinId="8" hidden="1"/>
    <cellStyle name="Hipervínculo" xfId="30790" builtinId="8" hidden="1"/>
    <cellStyle name="Hipervínculo" xfId="16475" builtinId="8" hidden="1"/>
    <cellStyle name="Hipervínculo" xfId="27579" builtinId="8" hidden="1"/>
    <cellStyle name="Hipervínculo" xfId="33601" builtinId="8" hidden="1"/>
    <cellStyle name="Hipervínculo" xfId="28258" builtinId="8" hidden="1"/>
    <cellStyle name="Hipervínculo" xfId="54478" builtinId="8" hidden="1"/>
    <cellStyle name="Hipervínculo" xfId="33321" builtinId="8" hidden="1"/>
    <cellStyle name="Hipervínculo" xfId="14441" builtinId="8" hidden="1"/>
    <cellStyle name="Hipervínculo" xfId="45163" builtinId="8" hidden="1"/>
    <cellStyle name="Hipervínculo" xfId="8591" builtinId="8" hidden="1"/>
    <cellStyle name="Hipervínculo" xfId="33455" builtinId="8" hidden="1"/>
    <cellStyle name="Hipervínculo" xfId="53657" builtinId="8" hidden="1"/>
    <cellStyle name="Hipervínculo" xfId="30631" builtinId="8" hidden="1"/>
    <cellStyle name="Hipervínculo" xfId="52980" builtinId="8" hidden="1"/>
    <cellStyle name="Hipervínculo" xfId="19707" builtinId="8" hidden="1"/>
    <cellStyle name="Hipervínculo" xfId="11183" builtinId="8" hidden="1"/>
    <cellStyle name="Hipervínculo" xfId="14601" builtinId="8" hidden="1"/>
    <cellStyle name="Hipervínculo" xfId="6770" builtinId="8" hidden="1"/>
    <cellStyle name="Hipervínculo" xfId="37254" builtinId="8" hidden="1"/>
    <cellStyle name="Hipervínculo" xfId="41200" builtinId="8" hidden="1"/>
    <cellStyle name="Hipervínculo" xfId="25263" builtinId="8" hidden="1"/>
    <cellStyle name="Hipervínculo" xfId="5041" builtinId="8" hidden="1"/>
    <cellStyle name="Hipervínculo" xfId="51687" builtinId="8" hidden="1"/>
    <cellStyle name="Hipervínculo" xfId="41891" builtinId="8" hidden="1"/>
    <cellStyle name="Hipervínculo" xfId="6726" builtinId="8" hidden="1"/>
    <cellStyle name="Hipervínculo" xfId="50408" builtinId="8" hidden="1"/>
    <cellStyle name="Hipervínculo" xfId="33567" builtinId="8" hidden="1"/>
    <cellStyle name="Hipervínculo" xfId="38715" builtinId="8" hidden="1"/>
    <cellStyle name="Hipervínculo" xfId="11059" builtinId="8" hidden="1"/>
    <cellStyle name="Hipervínculo" xfId="5499" builtinId="8" hidden="1"/>
    <cellStyle name="Hipervínculo" xfId="13222" builtinId="8" hidden="1"/>
    <cellStyle name="Hipervínculo" xfId="32309" builtinId="8" hidden="1"/>
    <cellStyle name="Hipervínculo" xfId="17387" builtinId="8" hidden="1"/>
    <cellStyle name="Hipervínculo" xfId="3400" builtinId="8" hidden="1"/>
    <cellStyle name="Hipervínculo" xfId="12072" builtinId="8" hidden="1"/>
    <cellStyle name="Hipervínculo" xfId="14609" builtinId="8" hidden="1"/>
    <cellStyle name="Hipervínculo" xfId="13290" builtinId="8" hidden="1"/>
    <cellStyle name="Hipervínculo" xfId="33875" builtinId="8" hidden="1"/>
    <cellStyle name="Hipervínculo" xfId="15353" builtinId="8" hidden="1"/>
    <cellStyle name="Hipervínculo" xfId="55960" builtinId="8" hidden="1"/>
    <cellStyle name="Hipervínculo" xfId="18929" builtinId="8" hidden="1"/>
    <cellStyle name="Hipervínculo" xfId="16510" builtinId="8" hidden="1"/>
    <cellStyle name="Hipervínculo" xfId="51861" builtinId="8" hidden="1"/>
    <cellStyle name="Hipervínculo" xfId="33207" builtinId="8" hidden="1"/>
    <cellStyle name="Hipervínculo" xfId="47768" builtinId="8" hidden="1"/>
    <cellStyle name="Hipervínculo" xfId="22026" builtinId="8" hidden="1"/>
    <cellStyle name="Hipervínculo" xfId="23740" builtinId="8" hidden="1"/>
    <cellStyle name="Hipervínculo" xfId="46046" builtinId="8" hidden="1"/>
    <cellStyle name="Hipervínculo" xfId="41899" builtinId="8" hidden="1"/>
    <cellStyle name="Hipervínculo" xfId="56204" builtinId="8" hidden="1"/>
    <cellStyle name="Hipervínculo" xfId="41158" builtinId="8" hidden="1"/>
    <cellStyle name="Hipervínculo" xfId="8553" builtinId="8" hidden="1"/>
    <cellStyle name="Hipervínculo" xfId="56154" builtinId="8" hidden="1"/>
    <cellStyle name="Hipervínculo" xfId="14399" builtinId="8" hidden="1"/>
    <cellStyle name="Hipervínculo" xfId="32128" builtinId="8" hidden="1"/>
    <cellStyle name="Hipervínculo" xfId="39386" builtinId="8" hidden="1"/>
    <cellStyle name="Hipervínculo" xfId="25378" builtinId="8" hidden="1"/>
    <cellStyle name="Hipervínculo" xfId="59038" builtinId="8" hidden="1"/>
    <cellStyle name="Hipervínculo" xfId="31245" builtinId="8" hidden="1"/>
    <cellStyle name="Hipervínculo" xfId="16941" builtinId="8" hidden="1"/>
    <cellStyle name="Hipervínculo" xfId="52976" builtinId="8" hidden="1"/>
    <cellStyle name="Hipervínculo" xfId="6968" builtinId="8" hidden="1"/>
    <cellStyle name="Hipervínculo" xfId="45604" builtinId="8" hidden="1"/>
    <cellStyle name="Hipervínculo" xfId="11188" builtinId="8" hidden="1"/>
    <cellStyle name="Hipervínculo" xfId="846" builtinId="8" hidden="1"/>
    <cellStyle name="Hipervínculo" xfId="37597" builtinId="8" hidden="1"/>
    <cellStyle name="Hipervínculo" xfId="20911" builtinId="8" hidden="1"/>
    <cellStyle name="Hipervínculo" xfId="25325" builtinId="8" hidden="1"/>
    <cellStyle name="Hipervínculo" xfId="46184" builtinId="8" hidden="1"/>
    <cellStyle name="Hipervínculo" xfId="59180" builtinId="8" hidden="1"/>
    <cellStyle name="Hipervínculo" xfId="45518" builtinId="8" hidden="1"/>
    <cellStyle name="Hipervínculo" xfId="14688" builtinId="8" hidden="1"/>
    <cellStyle name="Hipervínculo" xfId="42869" builtinId="8" hidden="1"/>
    <cellStyle name="Hipervínculo" xfId="53736" builtinId="8" hidden="1"/>
    <cellStyle name="Hipervínculo" xfId="29844" builtinId="8" hidden="1"/>
    <cellStyle name="Hipervínculo" xfId="16877" builtinId="8" hidden="1"/>
    <cellStyle name="Hipervínculo" xfId="47778" builtinId="8" hidden="1"/>
    <cellStyle name="Hipervínculo" xfId="41426" builtinId="8" hidden="1"/>
    <cellStyle name="Hipervínculo" xfId="55490" builtinId="8" hidden="1"/>
    <cellStyle name="Hipervínculo" xfId="7890" builtinId="8" hidden="1"/>
    <cellStyle name="Hipervínculo" xfId="40095" builtinId="8" hidden="1"/>
    <cellStyle name="Hipervínculo" xfId="31916" builtinId="8" hidden="1"/>
    <cellStyle name="Hipervínculo" xfId="17857" builtinId="8" hidden="1"/>
    <cellStyle name="Hipervínculo" xfId="53892" builtinId="8" hidden="1"/>
    <cellStyle name="Hipervínculo" xfId="20028" builtinId="8" hidden="1"/>
    <cellStyle name="Hipervínculo" xfId="58586" builtinId="8" hidden="1"/>
    <cellStyle name="Hipervínculo" xfId="10461" builtinId="8" hidden="1"/>
    <cellStyle name="Hipervínculo" xfId="37340" builtinId="8" hidden="1"/>
    <cellStyle name="Hipervínculo" xfId="52725" builtinId="8" hidden="1"/>
    <cellStyle name="Hipervínculo" xfId="11866" builtinId="8" hidden="1"/>
    <cellStyle name="Hipervínculo" xfId="57668" builtinId="8" hidden="1"/>
    <cellStyle name="Hipervínculo" xfId="491" builtinId="8" hidden="1"/>
    <cellStyle name="Hipervínculo" xfId="1628" builtinId="8" hidden="1"/>
    <cellStyle name="Hipervínculo" xfId="8387" builtinId="8" hidden="1"/>
    <cellStyle name="Hipervínculo" xfId="37240" builtinId="8" hidden="1"/>
    <cellStyle name="Hipervínculo" xfId="28308" builtinId="8" hidden="1"/>
    <cellStyle name="Hipervínculo" xfId="35754" builtinId="8" hidden="1"/>
    <cellStyle name="Hipervínculo" xfId="35180" builtinId="8" hidden="1"/>
    <cellStyle name="Hipervínculo" xfId="11760" builtinId="8" hidden="1"/>
    <cellStyle name="Hipervínculo" xfId="59375" builtinId="8" hidden="1"/>
    <cellStyle name="Hipervínculo" xfId="12184" builtinId="8" hidden="1"/>
    <cellStyle name="Hipervínculo" xfId="35640" builtinId="8" hidden="1"/>
    <cellStyle name="Hipervínculo" xfId="16276" builtinId="8" hidden="1"/>
    <cellStyle name="Hipervínculo" xfId="3956" builtinId="8" hidden="1"/>
    <cellStyle name="Hipervínculo" xfId="23626" builtinId="8" hidden="1"/>
    <cellStyle name="Hipervínculo" xfId="9384" builtinId="8" hidden="1"/>
    <cellStyle name="Hipervínculo" xfId="20940" builtinId="8" hidden="1"/>
    <cellStyle name="Hipervínculo" xfId="56878" builtinId="8" hidden="1"/>
    <cellStyle name="Hipervínculo" xfId="31457" builtinId="8" hidden="1"/>
    <cellStyle name="Hipervínculo" xfId="40037" builtinId="8" hidden="1"/>
    <cellStyle name="Hipervínculo" xfId="18524" builtinId="8" hidden="1"/>
    <cellStyle name="Hipervínculo" xfId="54352" builtinId="8" hidden="1"/>
    <cellStyle name="Hipervínculo" xfId="28250" builtinId="8" hidden="1"/>
    <cellStyle name="Hipervínculo" xfId="18302" builtinId="8" hidden="1"/>
    <cellStyle name="Hipervínculo" xfId="42567" builtinId="8" hidden="1"/>
    <cellStyle name="Hipervínculo" xfId="5387" builtinId="8" hidden="1"/>
    <cellStyle name="Hipervínculo" xfId="52990" builtinId="8" hidden="1"/>
    <cellStyle name="Hipervínculo" xfId="18354" builtinId="8" hidden="1"/>
    <cellStyle name="Hipervínculo" xfId="50941" builtinId="8" hidden="1"/>
    <cellStyle name="Hipervínculo" xfId="10685" builtinId="8" hidden="1"/>
    <cellStyle name="Hipervínculo" xfId="6950" builtinId="8" hidden="1"/>
    <cellStyle name="Hipervínculo" xfId="39912" builtinId="8" hidden="1"/>
    <cellStyle name="Hipervínculo" xfId="15603" builtinId="8" hidden="1"/>
    <cellStyle name="Hipervínculo" xfId="34885" builtinId="8" hidden="1"/>
    <cellStyle name="Hipervínculo" xfId="24656" builtinId="8" hidden="1"/>
    <cellStyle name="Hipervínculo" xfId="33873" builtinId="8" hidden="1"/>
    <cellStyle name="Hipervínculo" xfId="47424" builtinId="8" hidden="1"/>
    <cellStyle name="Hipervínculo" xfId="57532" builtinId="8" hidden="1"/>
    <cellStyle name="Hipervínculo" xfId="48693" builtinId="8" hidden="1"/>
    <cellStyle name="Hipervínculo" xfId="8549" builtinId="8" hidden="1"/>
    <cellStyle name="Hipervínculo" xfId="44603" builtinId="8" hidden="1"/>
    <cellStyle name="Hipervínculo" xfId="25721" builtinId="8" hidden="1"/>
    <cellStyle name="Hipervínculo" xfId="47190" builtinId="8" hidden="1"/>
    <cellStyle name="Hipervínculo" xfId="57980" builtinId="8" hidden="1"/>
    <cellStyle name="Hipervínculo" xfId="22244" builtinId="8" hidden="1"/>
    <cellStyle name="Hipervínculo" xfId="50270" builtinId="8" hidden="1"/>
    <cellStyle name="Hipervínculo" xfId="1378" builtinId="8" hidden="1"/>
    <cellStyle name="Hipervínculo" xfId="47106" builtinId="8" hidden="1"/>
    <cellStyle name="Hipervínculo" xfId="23648" builtinId="8" hidden="1"/>
    <cellStyle name="Hipervínculo" xfId="23074" builtinId="8" hidden="1"/>
    <cellStyle name="Hipervínculo" xfId="28710" builtinId="8" hidden="1"/>
    <cellStyle name="Hipervínculo" xfId="18987" builtinId="8" hidden="1"/>
    <cellStyle name="Hipervínculo" xfId="50442" builtinId="8" hidden="1"/>
    <cellStyle name="Hipervínculo" xfId="38370" builtinId="8" hidden="1"/>
    <cellStyle name="Hipervínculo" xfId="42107" builtinId="8" hidden="1"/>
    <cellStyle name="Hipervínculo" xfId="28952" builtinId="8" hidden="1"/>
    <cellStyle name="Hipervínculo" xfId="49443" builtinId="8" hidden="1"/>
    <cellStyle name="Hipervínculo" xfId="51401" builtinId="8" hidden="1"/>
    <cellStyle name="Hipervínculo" xfId="18796" builtinId="8" hidden="1"/>
    <cellStyle name="Hipervínculo" xfId="25259" builtinId="8" hidden="1"/>
    <cellStyle name="Hipervínculo" xfId="12548" builtinId="8" hidden="1"/>
    <cellStyle name="Hipervínculo" xfId="7227" builtinId="8" hidden="1"/>
    <cellStyle name="Hipervínculo" xfId="6676" builtinId="8" hidden="1"/>
    <cellStyle name="Hipervínculo" xfId="17359" builtinId="8" hidden="1"/>
    <cellStyle name="Hipervínculo" xfId="31" builtinId="8" hidden="1"/>
    <cellStyle name="Hipervínculo" xfId="27363" builtinId="8" hidden="1"/>
    <cellStyle name="Hipervínculo" xfId="11378" builtinId="8" hidden="1"/>
    <cellStyle name="Hipervínculo" xfId="12338" builtinId="8" hidden="1"/>
    <cellStyle name="Hipervínculo" xfId="17687" builtinId="8" hidden="1"/>
    <cellStyle name="Hipervínculo" xfId="2831" builtinId="8" hidden="1"/>
    <cellStyle name="Hipervínculo" xfId="50069" builtinId="8" hidden="1"/>
    <cellStyle name="Hipervínculo" xfId="28234" builtinId="8" hidden="1"/>
    <cellStyle name="Hipervínculo" xfId="23855" builtinId="8" hidden="1"/>
    <cellStyle name="Hipervínculo" xfId="29623" builtinId="8" hidden="1"/>
    <cellStyle name="Hipervínculo" xfId="24024" builtinId="8" hidden="1"/>
    <cellStyle name="Hipervínculo" xfId="51360" builtinId="8" hidden="1"/>
    <cellStyle name="Hipervínculo" xfId="2095" builtinId="8" hidden="1"/>
    <cellStyle name="Hipervínculo" xfId="14053" builtinId="8" hidden="1"/>
    <cellStyle name="Hipervínculo" xfId="25107" builtinId="8" hidden="1"/>
    <cellStyle name="Hipervínculo" xfId="3470" builtinId="8" hidden="1"/>
    <cellStyle name="Hipervínculo" xfId="52319" builtinId="8" hidden="1"/>
    <cellStyle name="Hipervínculo" xfId="19711" builtinId="8" hidden="1"/>
    <cellStyle name="Hipervínculo" xfId="28288" builtinId="8" hidden="1"/>
    <cellStyle name="Hipervínculo" xfId="41442" builtinId="8" hidden="1"/>
    <cellStyle name="Hipervínculo" xfId="4633" builtinId="8" hidden="1"/>
    <cellStyle name="Hipervínculo" xfId="16701" builtinId="8" hidden="1"/>
    <cellStyle name="Hipervínculo" xfId="36553" builtinId="8" hidden="1"/>
    <cellStyle name="Hipervínculo" xfId="13102" builtinId="8" hidden="1"/>
    <cellStyle name="Hipervínculo" xfId="58918" builtinId="8" hidden="1"/>
    <cellStyle name="Hipervínculo" xfId="9797" builtinId="8" hidden="1"/>
    <cellStyle name="Hipervínculo" xfId="29801" builtinId="8" hidden="1"/>
    <cellStyle name="Hipervínculo" xfId="14855" builtinId="8" hidden="1"/>
    <cellStyle name="Hipervínculo" xfId="21101" builtinId="8" hidden="1"/>
    <cellStyle name="Hipervínculo" xfId="5771" builtinId="8" hidden="1"/>
    <cellStyle name="Hipervínculo" xfId="26638" builtinId="8" hidden="1"/>
    <cellStyle name="Hipervínculo" xfId="21488" builtinId="8" hidden="1"/>
    <cellStyle name="Hipervínculo" xfId="48371" builtinId="8" hidden="1"/>
    <cellStyle name="Hipervínculo" xfId="56388" builtinId="8" hidden="1"/>
    <cellStyle name="Hipervínculo" xfId="13976" builtinId="8" hidden="1"/>
    <cellStyle name="Hipervínculo" xfId="13796" builtinId="8" hidden="1"/>
    <cellStyle name="Hipervínculo" xfId="30329" builtinId="8" hidden="1"/>
    <cellStyle name="Hipervínculo" xfId="53906" builtinId="8" hidden="1"/>
    <cellStyle name="Hipervínculo" xfId="16725" builtinId="8" hidden="1"/>
    <cellStyle name="Hipervínculo" xfId="29876" builtinId="8" hidden="1"/>
    <cellStyle name="Hipervínculo" xfId="21784" builtinId="8" hidden="1"/>
    <cellStyle name="Hipervínculo" xfId="25782" builtinId="8" hidden="1"/>
    <cellStyle name="Hipervínculo" xfId="29010" builtinId="8" hidden="1"/>
    <cellStyle name="Hipervínculo" xfId="1990" builtinId="8" hidden="1"/>
    <cellStyle name="Hipervínculo" xfId="13838" builtinId="8" hidden="1"/>
    <cellStyle name="Hipervínculo" xfId="55298" builtinId="8" hidden="1"/>
    <cellStyle name="Hipervínculo" xfId="11458" builtinId="8" hidden="1"/>
    <cellStyle name="Hipervínculo" xfId="42787" builtinId="8" hidden="1"/>
    <cellStyle name="Hipervínculo" xfId="10198" builtinId="8" hidden="1"/>
    <cellStyle name="Hipervínculo" xfId="16419" builtinId="8" hidden="1"/>
    <cellStyle name="Hipervínculo" xfId="55487" builtinId="8" hidden="1"/>
    <cellStyle name="Hipervínculo" xfId="10465" builtinId="8" hidden="1"/>
    <cellStyle name="Hipervínculo" xfId="49249" builtinId="8" hidden="1"/>
    <cellStyle name="Hipervínculo" xfId="7529" builtinId="8" hidden="1"/>
    <cellStyle name="Hipervínculo" xfId="47825" builtinId="8" hidden="1"/>
    <cellStyle name="Hipervínculo" xfId="51111" builtinId="8" hidden="1"/>
    <cellStyle name="Hipervínculo" xfId="7440" builtinId="8" hidden="1"/>
    <cellStyle name="Hipervínculo" xfId="34510" builtinId="8" hidden="1"/>
    <cellStyle name="Hipervínculo" xfId="38174" builtinId="8" hidden="1"/>
    <cellStyle name="Hipervínculo" xfId="5853" builtinId="8" hidden="1"/>
    <cellStyle name="Hipervínculo" xfId="37237" builtinId="8" hidden="1"/>
    <cellStyle name="Hipervínculo" xfId="6323" builtinId="8" hidden="1"/>
    <cellStyle name="Hipervínculo" xfId="28624" builtinId="8" hidden="1"/>
    <cellStyle name="Hipervínculo" xfId="28752" builtinId="8" hidden="1"/>
    <cellStyle name="Hipervínculo" xfId="13844" builtinId="8" hidden="1"/>
    <cellStyle name="Hipervínculo" xfId="52739" builtinId="8" hidden="1"/>
    <cellStyle name="Hipervínculo" xfId="8077" builtinId="8" hidden="1"/>
    <cellStyle name="Hipervínculo" xfId="8137" builtinId="8" hidden="1"/>
    <cellStyle name="Hipervínculo" xfId="57197" builtinId="8" hidden="1"/>
    <cellStyle name="Hipervínculo" xfId="17637" builtinId="8" hidden="1"/>
    <cellStyle name="Hipervínculo" xfId="2932" builtinId="8" hidden="1"/>
    <cellStyle name="Hipervínculo" xfId="57441" builtinId="8" hidden="1"/>
    <cellStyle name="Hipervínculo" xfId="10146" builtinId="8" hidden="1"/>
    <cellStyle name="Hipervínculo" xfId="2445" builtinId="8" hidden="1"/>
    <cellStyle name="Hipervínculo" xfId="48233" builtinId="8" hidden="1"/>
    <cellStyle name="Hipervínculo" xfId="29917" builtinId="8" hidden="1"/>
    <cellStyle name="Hipervínculo" xfId="26388" builtinId="8" hidden="1"/>
    <cellStyle name="Hipervínculo" xfId="58124" builtinId="8" hidden="1"/>
    <cellStyle name="Hipervínculo" xfId="11521" builtinId="8" hidden="1"/>
    <cellStyle name="Hipervínculo" xfId="35084" builtinId="8" hidden="1"/>
    <cellStyle name="Hipervínculo" xfId="48015" builtinId="8" hidden="1"/>
    <cellStyle name="Hipervínculo" xfId="16122" builtinId="8" hidden="1"/>
    <cellStyle name="Hipervínculo" xfId="37861" builtinId="8" hidden="1"/>
    <cellStyle name="Hipervínculo" xfId="40519" builtinId="8" hidden="1"/>
    <cellStyle name="Hipervínculo" xfId="16945" builtinId="8" hidden="1"/>
    <cellStyle name="Hipervínculo" xfId="31249" builtinId="8" hidden="1"/>
    <cellStyle name="Hipervínculo" xfId="14365" builtinId="8" hidden="1"/>
    <cellStyle name="Hipervínculo" xfId="16905" builtinId="8" hidden="1"/>
    <cellStyle name="Hipervínculo" xfId="36659" builtinId="8" hidden="1"/>
    <cellStyle name="Hipervínculo" xfId="38182" builtinId="8" hidden="1"/>
    <cellStyle name="Hipervínculo" xfId="47420" builtinId="8" hidden="1"/>
    <cellStyle name="Hipervínculo" xfId="54622" builtinId="8" hidden="1"/>
    <cellStyle name="Hipervínculo" xfId="41438" builtinId="8" hidden="1"/>
    <cellStyle name="Hipervínculo" xfId="4385" builtinId="8" hidden="1"/>
    <cellStyle name="Hipervínculo" xfId="28302" builtinId="8" hidden="1"/>
    <cellStyle name="Hipervínculo" xfId="54498" builtinId="8" hidden="1"/>
    <cellStyle name="Hipervínculo" xfId="45606" builtinId="8" hidden="1"/>
    <cellStyle name="Hipervínculo" xfId="4515" builtinId="8" hidden="1"/>
    <cellStyle name="Hipervínculo" xfId="47772" builtinId="8" hidden="1"/>
    <cellStyle name="Hipervínculo" xfId="969" builtinId="8" hidden="1"/>
    <cellStyle name="Hipervínculo" xfId="49603" builtinId="8" hidden="1"/>
    <cellStyle name="Hipervínculo" xfId="36100" builtinId="8" hidden="1"/>
    <cellStyle name="Hipervínculo" xfId="7475" builtinId="8" hidden="1"/>
    <cellStyle name="Hipervínculo" xfId="55964" builtinId="8" hidden="1"/>
    <cellStyle name="Hipervínculo" xfId="15357" builtinId="8" hidden="1"/>
    <cellStyle name="Hipervínculo" xfId="56802" builtinId="8" hidden="1"/>
    <cellStyle name="Hipervínculo" xfId="44185" builtinId="8" hidden="1"/>
    <cellStyle name="Hipervínculo" xfId="6838" builtinId="8" hidden="1"/>
    <cellStyle name="Hipervínculo" xfId="1310" builtinId="8" hidden="1"/>
    <cellStyle name="Hipervínculo" xfId="53902" builtinId="8" hidden="1"/>
    <cellStyle name="Hipervínculo" xfId="16721" builtinId="8" hidden="1"/>
    <cellStyle name="Hipervínculo" xfId="7807" builtinId="8" hidden="1"/>
    <cellStyle name="Hipervínculo" xfId="39233" builtinId="8" hidden="1"/>
    <cellStyle name="Hipervínculo" xfId="27615" builtinId="8" hidden="1"/>
    <cellStyle name="Hipervínculo" xfId="37496" builtinId="8" hidden="1"/>
    <cellStyle name="Hipervínculo" xfId="54464" builtinId="8" hidden="1"/>
    <cellStyle name="Hipervínculo" xfId="22156" builtinId="8" hidden="1"/>
    <cellStyle name="Hipervínculo" xfId="27045" builtinId="8" hidden="1"/>
    <cellStyle name="Hipervínculo" xfId="45347" builtinId="8" hidden="1"/>
    <cellStyle name="Hipervínculo" xfId="37682" builtinId="8" hidden="1"/>
    <cellStyle name="Hipervínculo" xfId="54833" builtinId="8" hidden="1"/>
    <cellStyle name="Hipervínculo" xfId="28248" builtinId="8" hidden="1"/>
    <cellStyle name="Hipervínculo" xfId="23644" builtinId="8" hidden="1"/>
    <cellStyle name="Hipervínculo" xfId="23070" builtinId="8" hidden="1"/>
    <cellStyle name="Hipervínculo" xfId="48441" builtinId="8" hidden="1"/>
    <cellStyle name="Hipervínculo" xfId="7896" builtinId="8" hidden="1"/>
    <cellStyle name="Hipervínculo" xfId="31912" builtinId="8" hidden="1"/>
    <cellStyle name="Hipervínculo" xfId="51935" builtinId="8" hidden="1"/>
    <cellStyle name="Hipervínculo" xfId="36256" builtinId="8" hidden="1"/>
    <cellStyle name="Hipervínculo" xfId="20380" builtinId="8" hidden="1"/>
    <cellStyle name="Hipervínculo" xfId="52277" builtinId="8" hidden="1"/>
    <cellStyle name="Hipervínculo" xfId="44645" builtinId="8" hidden="1"/>
    <cellStyle name="Hipervínculo" xfId="57073" builtinId="8" hidden="1"/>
    <cellStyle name="Hipervínculo" xfId="40445" builtinId="8" hidden="1"/>
    <cellStyle name="Hipervínculo" xfId="53222" builtinId="8" hidden="1"/>
    <cellStyle name="Hipervínculo" xfId="31661" builtinId="8" hidden="1"/>
    <cellStyle name="Hipervínculo" xfId="1688" builtinId="8" hidden="1"/>
    <cellStyle name="Hipervínculo" xfId="52438" builtinId="8" hidden="1"/>
    <cellStyle name="Hipervínculo" xfId="3520" builtinId="8" hidden="1"/>
    <cellStyle name="Hipervínculo" xfId="38122" builtinId="8" hidden="1"/>
    <cellStyle name="Hipervínculo" xfId="44458" builtinId="8" hidden="1"/>
    <cellStyle name="Hipervínculo" xfId="39394" builtinId="8" hidden="1"/>
    <cellStyle name="Hipervínculo" xfId="4405" builtinId="8" hidden="1"/>
    <cellStyle name="Hipervínculo" xfId="2902" builtinId="8" hidden="1"/>
    <cellStyle name="Hipervínculo" xfId="16805" builtinId="8" hidden="1"/>
    <cellStyle name="Hipervínculo" xfId="55190" builtinId="8" hidden="1"/>
    <cellStyle name="Hipervínculo" xfId="30115" builtinId="8" hidden="1"/>
    <cellStyle name="Hipervínculo" xfId="7721" builtinId="8" hidden="1"/>
    <cellStyle name="Hipervínculo" xfId="40571" builtinId="8" hidden="1"/>
    <cellStyle name="Hipervínculo" xfId="7024" builtinId="8" hidden="1"/>
    <cellStyle name="Hipervínculo" xfId="52986" builtinId="8" hidden="1"/>
    <cellStyle name="Hipervínculo" xfId="18528" builtinId="8" hidden="1"/>
    <cellStyle name="Hipervínculo" xfId="28254" builtinId="8" hidden="1"/>
    <cellStyle name="Hipervínculo" xfId="42557" builtinId="8" hidden="1"/>
    <cellStyle name="Hipervínculo" xfId="43510" builtinId="8" hidden="1"/>
    <cellStyle name="Hipervínculo" xfId="16471" builtinId="8" hidden="1"/>
    <cellStyle name="Hipervínculo" xfId="32647" builtinId="8" hidden="1"/>
    <cellStyle name="Hipervínculo" xfId="54098" builtinId="8" hidden="1"/>
    <cellStyle name="Hipervínculo" xfId="26698" builtinId="8" hidden="1"/>
    <cellStyle name="Hipervínculo" xfId="44432" builtinId="8" hidden="1"/>
    <cellStyle name="Hipervínculo" xfId="2448" builtinId="8" hidden="1"/>
    <cellStyle name="Hipervínculo" xfId="30979" builtinId="8" hidden="1"/>
    <cellStyle name="Hipervínculo" xfId="38260" builtinId="8" hidden="1"/>
    <cellStyle name="Hipervínculo" xfId="46856" builtinId="8" hidden="1"/>
    <cellStyle name="Hipervínculo" xfId="509" builtinId="8" hidden="1"/>
    <cellStyle name="Hipervínculo" xfId="29200" builtinId="8" hidden="1"/>
    <cellStyle name="Hipervínculo" xfId="44151" builtinId="8" hidden="1"/>
    <cellStyle name="Hipervínculo" xfId="24590" builtinId="8" hidden="1"/>
    <cellStyle name="Hipervínculo" xfId="29681" builtinId="8" hidden="1"/>
    <cellStyle name="Hipervínculo" xfId="10887" builtinId="8" hidden="1"/>
    <cellStyle name="Hipervínculo" xfId="40121" builtinId="8" hidden="1"/>
    <cellStyle name="Hipervínculo" xfId="46793" builtinId="8" hidden="1"/>
    <cellStyle name="Hipervínculo" xfId="42803" builtinId="8" hidden="1"/>
    <cellStyle name="Hipervínculo" xfId="18414" builtinId="8" hidden="1"/>
    <cellStyle name="Hipervínculo" xfId="2325" builtinId="8" hidden="1"/>
    <cellStyle name="Hipervínculo" xfId="23050" builtinId="8" hidden="1"/>
    <cellStyle name="Hipervínculo" xfId="47776" builtinId="8" hidden="1"/>
    <cellStyle name="Hipervínculo" xfId="53101" builtinId="8" hidden="1"/>
    <cellStyle name="Hipervínculo" xfId="28280" builtinId="8" hidden="1"/>
    <cellStyle name="Hipervínculo" xfId="56400" builtinId="8" hidden="1"/>
    <cellStyle name="Hipervínculo" xfId="16949" builtinId="8" hidden="1"/>
    <cellStyle name="Hipervínculo" xfId="9553" builtinId="8" hidden="1"/>
    <cellStyle name="Hipervínculo" xfId="39173" builtinId="8" hidden="1"/>
    <cellStyle name="Hipervínculo" xfId="34176" builtinId="8" hidden="1"/>
    <cellStyle name="Hipervínculo" xfId="18681" builtinId="8" hidden="1"/>
    <cellStyle name="Hipervínculo" xfId="53603" builtinId="8" hidden="1"/>
    <cellStyle name="Hipervínculo" xfId="39197" builtinId="8" hidden="1"/>
    <cellStyle name="Hipervínculo" xfId="8551" builtinId="8" hidden="1"/>
    <cellStyle name="Hipervínculo" xfId="23405" builtinId="8" hidden="1"/>
    <cellStyle name="Hipervínculo" xfId="52771" builtinId="8" hidden="1"/>
    <cellStyle name="Hipervínculo" xfId="20576" builtinId="8" hidden="1"/>
    <cellStyle name="Hipervínculo" xfId="58818" builtinId="8" hidden="1"/>
    <cellStyle name="Hipervínculo" xfId="21902" builtinId="8" hidden="1"/>
    <cellStyle name="Hipervínculo" xfId="47901" builtinId="8" hidden="1"/>
    <cellStyle name="Hipervínculo" xfId="14193" builtinId="8" hidden="1"/>
    <cellStyle name="Hipervínculo" xfId="27533" builtinId="8" hidden="1"/>
    <cellStyle name="Hipervínculo" xfId="47327" builtinId="8" hidden="1"/>
    <cellStyle name="Hipervínculo" xfId="1092" builtinId="8" hidden="1"/>
    <cellStyle name="Hipervínculo" xfId="43700" builtinId="8" hidden="1"/>
    <cellStyle name="Hipervínculo" xfId="38214" builtinId="8" hidden="1"/>
    <cellStyle name="Hipervínculo" xfId="41775" builtinId="8" hidden="1"/>
    <cellStyle name="Hipervínculo" xfId="9784" builtinId="8" hidden="1"/>
    <cellStyle name="Hipervínculo" xfId="1550" builtinId="8" hidden="1"/>
    <cellStyle name="Hipervínculo" xfId="43554" builtinId="8" hidden="1"/>
    <cellStyle name="Hipervínculo" xfId="4620" builtinId="8" hidden="1"/>
    <cellStyle name="Hipervínculo" xfId="56842" builtinId="8" hidden="1"/>
    <cellStyle name="Hipervínculo" xfId="18786" builtinId="8" hidden="1"/>
    <cellStyle name="Hipervínculo" xfId="50202" builtinId="8" hidden="1"/>
    <cellStyle name="Hipervínculo" xfId="18489" builtinId="8" hidden="1"/>
    <cellStyle name="Hipervínculo" xfId="29066" builtinId="8" hidden="1"/>
    <cellStyle name="Hipervínculo" xfId="43230" builtinId="8" hidden="1"/>
    <cellStyle name="Hipervínculo" xfId="28236" builtinId="8" hidden="1"/>
    <cellStyle name="Hipervínculo" xfId="50170" builtinId="8" hidden="1"/>
    <cellStyle name="Hipervínculo" xfId="27573" builtinId="8" hidden="1"/>
    <cellStyle name="Hipervínculo" xfId="10615" builtinId="8" hidden="1"/>
    <cellStyle name="Hipervínculo" xfId="58492" builtinId="8" hidden="1"/>
    <cellStyle name="Hipervínculo" xfId="40067" builtinId="8" hidden="1"/>
    <cellStyle name="Hipervínculo" xfId="11945" builtinId="8" hidden="1"/>
    <cellStyle name="Hipervínculo" xfId="35992" builtinId="8" hidden="1"/>
    <cellStyle name="Hipervínculo" xfId="57115" builtinId="8" hidden="1"/>
    <cellStyle name="Hipervínculo" xfId="40101" builtinId="8" hidden="1"/>
    <cellStyle name="Hipervínculo" xfId="18765" builtinId="8" hidden="1"/>
    <cellStyle name="Hipervínculo" xfId="49691" builtinId="8" hidden="1"/>
    <cellStyle name="Hipervínculo" xfId="26464" builtinId="8" hidden="1"/>
    <cellStyle name="Hipervínculo" xfId="1882" builtinId="8" hidden="1"/>
    <cellStyle name="Hipervínculo" xfId="49591" builtinId="8" hidden="1"/>
    <cellStyle name="Hipervínculo" xfId="46275" builtinId="8" hidden="1"/>
    <cellStyle name="Hipervínculo" xfId="22717" builtinId="8" hidden="1"/>
    <cellStyle name="Hipervínculo" xfId="33985" builtinId="8" hidden="1"/>
    <cellStyle name="Hipervínculo" xfId="10263" builtinId="8" hidden="1"/>
    <cellStyle name="Hipervínculo" xfId="10213" builtinId="8" hidden="1"/>
    <cellStyle name="Hipervínculo" xfId="16146" builtinId="8" hidden="1"/>
    <cellStyle name="Hipervínculo" xfId="56198" builtinId="8" hidden="1"/>
    <cellStyle name="Hipervínculo" xfId="29406" builtinId="8" hidden="1"/>
    <cellStyle name="Hipervínculo" xfId="33271" builtinId="8" hidden="1"/>
    <cellStyle name="Hipervínculo" xfId="45964" builtinId="8" hidden="1"/>
    <cellStyle name="Hipervínculo" xfId="44211" builtinId="8" hidden="1"/>
    <cellStyle name="Hipervínculo" xfId="1422" builtinId="8" hidden="1"/>
    <cellStyle name="Hipervínculo" xfId="28473" builtinId="8" hidden="1"/>
    <cellStyle name="Hipervínculo" xfId="42345" builtinId="8" hidden="1"/>
    <cellStyle name="Hipervínculo" xfId="21302" builtinId="8" hidden="1"/>
    <cellStyle name="Hipervínculo" xfId="45413" builtinId="8" hidden="1"/>
    <cellStyle name="Hipervínculo" xfId="33233" builtinId="8" hidden="1"/>
    <cellStyle name="Hipervínculo" xfId="52731" builtinId="8" hidden="1"/>
    <cellStyle name="Hipervínculo" xfId="22859" builtinId="8" hidden="1"/>
    <cellStyle name="Hipervínculo" xfId="20141" builtinId="8" hidden="1"/>
    <cellStyle name="Hipervínculo" xfId="28485" builtinId="8" hidden="1"/>
    <cellStyle name="Hipervínculo" xfId="1416" builtinId="8" hidden="1"/>
    <cellStyle name="Hipervínculo" xfId="55602" builtinId="8" hidden="1"/>
    <cellStyle name="Hipervínculo" xfId="45952" builtinId="8" hidden="1"/>
    <cellStyle name="Hipervínculo" xfId="16500" builtinId="8" hidden="1"/>
    <cellStyle name="Hipervínculo" xfId="29394" builtinId="8" hidden="1"/>
    <cellStyle name="Hipervínculo" xfId="56186" builtinId="8" hidden="1"/>
    <cellStyle name="Hipervínculo" xfId="41300" builtinId="8" hidden="1"/>
    <cellStyle name="Hipervínculo" xfId="12878" builtinId="8" hidden="1"/>
    <cellStyle name="Hipervínculo" xfId="50300" builtinId="8" hidden="1"/>
    <cellStyle name="Hipervínculo" xfId="32355" builtinId="8" hidden="1"/>
    <cellStyle name="Hipervínculo" xfId="57508" builtinId="8" hidden="1"/>
    <cellStyle name="Hipervínculo" xfId="26866" builtinId="8" hidden="1"/>
    <cellStyle name="Hipervínculo" xfId="21240" builtinId="8" hidden="1"/>
    <cellStyle name="Hipervínculo" xfId="55240" builtinId="8" hidden="1"/>
    <cellStyle name="Hipervínculo" xfId="52071" builtinId="8" hidden="1"/>
    <cellStyle name="Hipervínculo" xfId="13428" builtinId="8" hidden="1"/>
    <cellStyle name="Hipervínculo" xfId="18753" builtinId="8" hidden="1"/>
    <cellStyle name="Hipervínculo" xfId="30351" builtinId="8" hidden="1"/>
    <cellStyle name="Hipervínculo" xfId="37278" builtinId="8" hidden="1"/>
    <cellStyle name="Hipervínculo" xfId="46733" builtinId="8" hidden="1"/>
    <cellStyle name="Hipervínculo" xfId="37631" builtinId="8" hidden="1"/>
    <cellStyle name="Hipervínculo" xfId="52759" builtinId="8" hidden="1"/>
    <cellStyle name="Hipervínculo" xfId="54124" builtinId="8" hidden="1"/>
    <cellStyle name="Hipervínculo" xfId="5631" builtinId="8" hidden="1"/>
    <cellStyle name="Hipervínculo" xfId="3388" builtinId="8" hidden="1"/>
    <cellStyle name="Hipervínculo" xfId="54580" builtinId="8" hidden="1"/>
    <cellStyle name="Hipervínculo" xfId="36026" builtinId="8" hidden="1"/>
    <cellStyle name="Hipervínculo" xfId="63" builtinId="8" hidden="1"/>
    <cellStyle name="Hipervínculo" xfId="36481" builtinId="8" hidden="1"/>
    <cellStyle name="Hipervínculo" xfId="3253" builtinId="8" hidden="1"/>
    <cellStyle name="Hipervínculo" xfId="41491" builtinId="8" hidden="1"/>
    <cellStyle name="Hipervínculo" xfId="37060" builtinId="8" hidden="1"/>
    <cellStyle name="Hipervínculo" xfId="30310" builtinId="8" hidden="1"/>
    <cellStyle name="Hipervínculo" xfId="51017" builtinId="8" hidden="1"/>
    <cellStyle name="Hipervínculo" xfId="57171" builtinId="8" hidden="1"/>
    <cellStyle name="Hipervínculo" xfId="3536" builtinId="8" hidden="1"/>
    <cellStyle name="Hipervínculo" xfId="44927" builtinId="8" hidden="1"/>
    <cellStyle name="Hipervínculo" xfId="26046" builtinId="8" hidden="1"/>
    <cellStyle name="Hipervínculo" xfId="53199" builtinId="8" hidden="1"/>
    <cellStyle name="Hipervínculo" xfId="12628" builtinId="8" hidden="1"/>
    <cellStyle name="Hipervínculo" xfId="41186" builtinId="8" hidden="1"/>
    <cellStyle name="Hipervínculo" xfId="40553" builtinId="8" hidden="1"/>
    <cellStyle name="Hipervínculo" xfId="47090" builtinId="8" hidden="1"/>
    <cellStyle name="Hipervínculo" xfId="52095" builtinId="8" hidden="1"/>
    <cellStyle name="Hipervínculo" xfId="19489" builtinId="8" hidden="1"/>
    <cellStyle name="Hipervínculo" xfId="8779" builtinId="8" hidden="1"/>
    <cellStyle name="Hipervínculo" xfId="24915" builtinId="8" hidden="1"/>
    <cellStyle name="Hipervínculo" xfId="46279" builtinId="8" hidden="1"/>
    <cellStyle name="Hipervínculo" xfId="36330" builtinId="8" hidden="1"/>
    <cellStyle name="Hipervínculo" xfId="23962" builtinId="8" hidden="1"/>
    <cellStyle name="Hipervínculo" xfId="24538" builtinId="8" hidden="1"/>
    <cellStyle name="Hipervínculo" xfId="34486" builtinId="8" hidden="1"/>
    <cellStyle name="Hipervínculo" xfId="41744" builtinId="8" hidden="1"/>
    <cellStyle name="Hipervínculo" xfId="24124" builtinId="8" hidden="1"/>
    <cellStyle name="Hipervínculo" xfId="8970" builtinId="8" hidden="1"/>
    <cellStyle name="Hipervínculo" xfId="21266" builtinId="8" hidden="1"/>
    <cellStyle name="Hipervínculo" xfId="48144" builtinId="8" hidden="1"/>
    <cellStyle name="Hipervínculo" xfId="46678" builtinId="8" hidden="1"/>
    <cellStyle name="Hipervínculo" xfId="4714" builtinId="8" hidden="1"/>
    <cellStyle name="Hipervínculo" xfId="7420" builtinId="8" hidden="1"/>
    <cellStyle name="Hipervínculo" xfId="53680" builtinId="8" hidden="1"/>
    <cellStyle name="Hipervínculo" xfId="54791" builtinId="8" hidden="1"/>
    <cellStyle name="Hipervínculo" xfId="48327" builtinId="8" hidden="1"/>
    <cellStyle name="Hipervínculo" xfId="25560" builtinId="8" hidden="1"/>
    <cellStyle name="Hipervínculo" xfId="10180" builtinId="8" hidden="1"/>
    <cellStyle name="Hipervínculo" xfId="9891" builtinId="8" hidden="1"/>
    <cellStyle name="Hipervínculo" xfId="37621" builtinId="8" hidden="1"/>
    <cellStyle name="Hipervínculo" xfId="306" builtinId="8" hidden="1"/>
    <cellStyle name="Hipervínculo" xfId="57558" builtinId="8" hidden="1"/>
    <cellStyle name="Hipervínculo" xfId="49926" builtinId="8" hidden="1"/>
    <cellStyle name="Hipervínculo" xfId="50884" builtinId="8" hidden="1"/>
    <cellStyle name="Hipervínculo" xfId="10683" builtinId="8" hidden="1"/>
    <cellStyle name="Hipervínculo" xfId="20636" builtinId="8" hidden="1"/>
    <cellStyle name="Hipervínculo" xfId="32152" builtinId="8" hidden="1"/>
    <cellStyle name="Hipervínculo" xfId="18082" builtinId="8" hidden="1"/>
    <cellStyle name="Hipervínculo" xfId="17143" builtinId="8" hidden="1"/>
    <cellStyle name="Hipervínculo" xfId="27658" builtinId="8" hidden="1"/>
    <cellStyle name="Hipervínculo" xfId="37362" builtinId="8" hidden="1"/>
    <cellStyle name="Hipervínculo" xfId="25818" builtinId="8" hidden="1"/>
    <cellStyle name="Hipervínculo" xfId="18571" builtinId="8" hidden="1"/>
    <cellStyle name="Hipervínculo" xfId="25486" builtinId="8" hidden="1"/>
    <cellStyle name="Hipervínculo" xfId="40083" builtinId="8" hidden="1"/>
    <cellStyle name="Hipervínculo" xfId="52249" builtinId="8" hidden="1"/>
    <cellStyle name="Hipervínculo" xfId="33847" builtinId="8" hidden="1"/>
    <cellStyle name="Hipervínculo" xfId="11961" builtinId="8" hidden="1"/>
    <cellStyle name="Hipervínculo" xfId="24890" builtinId="8" hidden="1"/>
    <cellStyle name="Hipervínculo" xfId="47200" builtinId="8" hidden="1"/>
    <cellStyle name="Hipervínculo" xfId="54092" builtinId="8" hidden="1"/>
    <cellStyle name="Hipervínculo" xfId="8405" builtinId="8" hidden="1"/>
    <cellStyle name="Hipervínculo" xfId="44377" builtinId="8" hidden="1"/>
    <cellStyle name="Hipervínculo" xfId="17875" builtinId="8" hidden="1"/>
    <cellStyle name="Hipervínculo" xfId="40479" builtinId="8" hidden="1"/>
    <cellStyle name="Hipervínculo" xfId="2892" builtinId="8" hidden="1"/>
    <cellStyle name="Hipervínculo" xfId="30341" builtinId="8" hidden="1"/>
    <cellStyle name="Hipervínculo" xfId="22442" builtinId="8" hidden="1"/>
    <cellStyle name="Hipervínculo" xfId="31683" builtinId="8" hidden="1"/>
    <cellStyle name="Hipervínculo" xfId="18749" builtinId="8" hidden="1"/>
    <cellStyle name="Hipervínculo" xfId="559" builtinId="8" hidden="1"/>
    <cellStyle name="Hipervínculo" xfId="3670" builtinId="8" hidden="1"/>
    <cellStyle name="Hipervínculo" xfId="11872" builtinId="8" hidden="1"/>
    <cellStyle name="Hipervínculo" xfId="32429" builtinId="8" hidden="1"/>
    <cellStyle name="Hipervínculo" xfId="11630" builtinId="8" hidden="1"/>
    <cellStyle name="Hipervínculo" xfId="26480" builtinId="8" hidden="1"/>
    <cellStyle name="Hipervínculo" xfId="38390" builtinId="8" hidden="1"/>
    <cellStyle name="Hipervínculo" xfId="48489" builtinId="8" hidden="1"/>
    <cellStyle name="Hipervínculo" xfId="1872" builtinId="8" hidden="1"/>
    <cellStyle name="Hipervínculo" xfId="11292" builtinId="8" hidden="1"/>
    <cellStyle name="Hipervínculo" xfId="58018" builtinId="8" hidden="1"/>
    <cellStyle name="Hipervínculo" xfId="49575" builtinId="8" hidden="1"/>
    <cellStyle name="Hipervínculo" xfId="17625" builtinId="8" hidden="1"/>
    <cellStyle name="Hipervínculo" xfId="20013" builtinId="8" hidden="1"/>
    <cellStyle name="Hipervínculo" xfId="43248" builtinId="8" hidden="1"/>
    <cellStyle name="Hipervínculo" xfId="53195" builtinId="8" hidden="1"/>
    <cellStyle name="Hipervínculo" xfId="17163" builtinId="8" hidden="1"/>
    <cellStyle name="Hipervínculo" xfId="2409" builtinId="8" hidden="1"/>
    <cellStyle name="Hipervínculo" xfId="26400" builtinId="8" hidden="1"/>
    <cellStyle name="Hipervínculo" xfId="45283" builtinId="8" hidden="1"/>
    <cellStyle name="Hipervínculo" xfId="29232" builtinId="8" hidden="1"/>
    <cellStyle name="Hipervínculo" xfId="15900" builtinId="8" hidden="1"/>
    <cellStyle name="Hipervínculo" xfId="27908" builtinId="8" hidden="1"/>
    <cellStyle name="Hipervínculo" xfId="56414" builtinId="8" hidden="1"/>
    <cellStyle name="Hipervínculo" xfId="3952" builtinId="8" hidden="1"/>
    <cellStyle name="Hipervínculo" xfId="56524" builtinId="8" hidden="1"/>
    <cellStyle name="Hipervínculo" xfId="50860" builtinId="8" hidden="1"/>
    <cellStyle name="Hipervínculo" xfId="36180" builtinId="8" hidden="1"/>
    <cellStyle name="Hipervínculo" xfId="54626" builtinId="8" hidden="1"/>
    <cellStyle name="Hipervínculo" xfId="14633" builtinId="8" hidden="1"/>
    <cellStyle name="Hipervínculo" xfId="30069" builtinId="8" hidden="1"/>
    <cellStyle name="Hipervínculo" xfId="45299" builtinId="8" hidden="1"/>
    <cellStyle name="Hipervínculo" xfId="56182" builtinId="8" hidden="1"/>
    <cellStyle name="Hipervínculo" xfId="31481" builtinId="8" hidden="1"/>
    <cellStyle name="Hipervínculo" xfId="17179" builtinId="8" hidden="1"/>
    <cellStyle name="Hipervínculo" xfId="29390" builtinId="8" hidden="1"/>
    <cellStyle name="Hipervínculo" xfId="39339" builtinId="8" hidden="1"/>
    <cellStyle name="Hipervínculo" xfId="30762" builtinId="8" hidden="1"/>
    <cellStyle name="Hipervínculo" xfId="8117" builtinId="8" hidden="1"/>
    <cellStyle name="Hipervínculo" xfId="43538" builtinId="8" hidden="1"/>
    <cellStyle name="Hipervínculo" xfId="20528" builtinId="8" hidden="1"/>
    <cellStyle name="Hipervínculo" xfId="45948" builtinId="8" hidden="1"/>
    <cellStyle name="Hipervínculo" xfId="33349" builtinId="8" hidden="1"/>
    <cellStyle name="Hipervínculo" xfId="14467" builtinId="8" hidden="1"/>
    <cellStyle name="Hipervínculo" xfId="32568" builtinId="8" hidden="1"/>
    <cellStyle name="Hipervínculo" xfId="57560" builtinId="8" hidden="1"/>
    <cellStyle name="Hipervínculo" xfId="15806" builtinId="8" hidden="1"/>
    <cellStyle name="Hipervínculo" xfId="9847" builtinId="8" hidden="1"/>
    <cellStyle name="Hipervínculo" xfId="28437" builtinId="8" hidden="1"/>
    <cellStyle name="Hipervínculo" xfId="38128" builtinId="8" hidden="1"/>
    <cellStyle name="Hipervínculo" xfId="28489" builtinId="8" hidden="1"/>
    <cellStyle name="Hipervínculo" xfId="24728" builtinId="8" hidden="1"/>
    <cellStyle name="Hipervínculo" xfId="10949" builtinId="8" hidden="1"/>
    <cellStyle name="Hipervínculo" xfId="42329" builtinId="8" hidden="1"/>
    <cellStyle name="Hipervínculo" xfId="45335" builtinId="8" hidden="1"/>
    <cellStyle name="Hipervínculo" xfId="2900" builtinId="8" hidden="1"/>
    <cellStyle name="Hipervínculo" xfId="15535" builtinId="8" hidden="1"/>
    <cellStyle name="Hipervínculo" xfId="25480" builtinId="8" hidden="1"/>
    <cellStyle name="Hipervínculo" xfId="49265" builtinId="8" hidden="1"/>
    <cellStyle name="Hipervínculo" xfId="18196" builtinId="8" hidden="1"/>
    <cellStyle name="Hipervínculo" xfId="394" builtinId="8" hidden="1"/>
    <cellStyle name="Hipervínculo" xfId="47184" builtinId="8" hidden="1"/>
    <cellStyle name="Hipervínculo" xfId="59485" builtinId="8" hidden="1"/>
    <cellStyle name="Hipervínculo" xfId="47204" builtinId="8" hidden="1"/>
    <cellStyle name="Hipervínculo" xfId="12776" builtinId="8" hidden="1"/>
    <cellStyle name="Hipervínculo" xfId="55568" builtinId="8" hidden="1"/>
    <cellStyle name="Hipervínculo" xfId="44381" builtinId="8" hidden="1"/>
    <cellStyle name="Hipervínculo" xfId="29685" builtinId="8" hidden="1"/>
    <cellStyle name="Hipervínculo" xfId="31904" builtinId="8" hidden="1"/>
    <cellStyle name="Hipervínculo" xfId="1778" builtinId="8" hidden="1"/>
    <cellStyle name="Hipervínculo" xfId="31089" builtinId="8" hidden="1"/>
    <cellStyle name="Hipervínculo" xfId="13671" builtinId="8" hidden="1"/>
    <cellStyle name="Hipervínculo" xfId="31679" builtinId="8" hidden="1"/>
    <cellStyle name="Hipervínculo" xfId="18098" builtinId="8" hidden="1"/>
    <cellStyle name="Hipervínculo" xfId="17733" builtinId="8" hidden="1"/>
    <cellStyle name="Hipervínculo" xfId="13655" builtinId="8" hidden="1"/>
    <cellStyle name="Hipervínculo" xfId="10699" builtinId="8" hidden="1"/>
    <cellStyle name="Hipervínculo" xfId="1424" builtinId="8" hidden="1"/>
    <cellStyle name="Hipervínculo" xfId="50200" builtinId="8" hidden="1"/>
    <cellStyle name="Hipervínculo" xfId="57550" builtinId="8" hidden="1"/>
    <cellStyle name="Hipervínculo" xfId="27377" builtinId="8" hidden="1"/>
    <cellStyle name="Hipervínculo" xfId="17135" builtinId="8" hidden="1"/>
    <cellStyle name="Hipervínculo" xfId="33329" builtinId="8" hidden="1"/>
    <cellStyle name="Hipervínculo" xfId="45968" builtinId="8" hidden="1"/>
    <cellStyle name="Hipervínculo" xfId="58020" builtinId="8" hidden="1"/>
    <cellStyle name="Hipervínculo" xfId="3259" builtinId="8" hidden="1"/>
    <cellStyle name="Hipervínculo" xfId="16483" builtinId="8" hidden="1"/>
    <cellStyle name="Hipervínculo" xfId="4034" builtinId="8" hidden="1"/>
    <cellStyle name="Hipervínculo" xfId="43368" builtinId="8" hidden="1"/>
    <cellStyle name="Hipervínculo" xfId="5241" builtinId="8" hidden="1"/>
    <cellStyle name="Hipervínculo" xfId="47460" builtinId="8" hidden="1"/>
    <cellStyle name="Hipervínculo" xfId="4292" builtinId="8" hidden="1"/>
    <cellStyle name="Hipervínculo" xfId="9943" builtinId="8" hidden="1"/>
    <cellStyle name="Hipervínculo" xfId="42605" builtinId="8" hidden="1"/>
    <cellStyle name="Hipervínculo" xfId="36328" builtinId="8" hidden="1"/>
    <cellStyle name="Hipervínculo" xfId="26850" builtinId="8" hidden="1"/>
    <cellStyle name="Hipervínculo" xfId="32411" builtinId="8" hidden="1"/>
    <cellStyle name="Hipervínculo" xfId="11589" builtinId="8" hidden="1"/>
    <cellStyle name="Hipervínculo" xfId="55826" builtinId="8" hidden="1"/>
    <cellStyle name="Hipervínculo" xfId="2167" builtinId="8" hidden="1"/>
    <cellStyle name="Hipervínculo" xfId="3932" builtinId="8" hidden="1"/>
    <cellStyle name="Hipervínculo" xfId="6720" builtinId="8" hidden="1"/>
    <cellStyle name="Hipervínculo" xfId="50230" builtinId="8" hidden="1"/>
    <cellStyle name="Hipervínculo" xfId="26203" builtinId="8" hidden="1"/>
    <cellStyle name="Hipervínculo" xfId="12216" builtinId="8" hidden="1"/>
    <cellStyle name="Hipervínculo" xfId="25824" builtinId="8" hidden="1"/>
    <cellStyle name="Hipervínculo" xfId="48897" builtinId="8" hidden="1"/>
    <cellStyle name="Hipervínculo" xfId="10174" builtinId="8" hidden="1"/>
    <cellStyle name="Hipervínculo" xfId="24426" builtinId="8" hidden="1"/>
    <cellStyle name="Hipervínculo" xfId="51805" builtinId="8" hidden="1"/>
    <cellStyle name="Hipervínculo" xfId="27289" builtinId="8" hidden="1"/>
    <cellStyle name="Hipervínculo" xfId="11904" builtinId="8" hidden="1"/>
    <cellStyle name="Hipervínculo" xfId="4979" builtinId="8" hidden="1"/>
    <cellStyle name="Hipervínculo" xfId="33671" builtinId="8" hidden="1"/>
    <cellStyle name="Hipervínculo" xfId="9114" builtinId="8" hidden="1"/>
    <cellStyle name="Hipervínculo" xfId="53064" builtinId="8" hidden="1"/>
    <cellStyle name="Hipervínculo" xfId="44257" builtinId="8" hidden="1"/>
    <cellStyle name="Hipervínculo" xfId="21374" builtinId="8" hidden="1"/>
    <cellStyle name="Hipervínculo" xfId="28174" builtinId="8" hidden="1"/>
    <cellStyle name="Hipervínculo" xfId="40573" builtinId="8" hidden="1"/>
    <cellStyle name="Hipervínculo" xfId="21822" builtinId="8" hidden="1"/>
    <cellStyle name="Hipervínculo" xfId="49813" builtinId="8" hidden="1"/>
    <cellStyle name="Hipervínculo" xfId="24216" builtinId="8" hidden="1"/>
    <cellStyle name="Hipervínculo" xfId="20297" builtinId="8" hidden="1"/>
    <cellStyle name="Hipervínculo" xfId="45736" builtinId="8" hidden="1"/>
    <cellStyle name="Hipervínculo" xfId="52612" builtinId="8" hidden="1"/>
    <cellStyle name="Hipervínculo" xfId="53585" builtinId="8" hidden="1"/>
    <cellStyle name="Hipervínculo" xfId="46799" builtinId="8" hidden="1"/>
    <cellStyle name="Hipervínculo" xfId="40899" builtinId="8" hidden="1"/>
    <cellStyle name="Hipervínculo" xfId="30861" builtinId="8" hidden="1"/>
    <cellStyle name="Hipervínculo" xfId="44709" builtinId="8" hidden="1"/>
    <cellStyle name="Hipervínculo" xfId="11143" builtinId="8" hidden="1"/>
    <cellStyle name="Hipervínculo" xfId="11624" builtinId="8" hidden="1"/>
    <cellStyle name="Hipervínculo" xfId="55951" builtinId="8" hidden="1"/>
    <cellStyle name="Hipervínculo" xfId="8351" builtinId="8" hidden="1"/>
    <cellStyle name="Hipervínculo" xfId="40956" builtinId="8" hidden="1"/>
    <cellStyle name="Hipervínculo" xfId="28684" builtinId="8" hidden="1"/>
    <cellStyle name="Hipervínculo" xfId="42991" builtinId="8" hidden="1"/>
    <cellStyle name="Hipervínculo" xfId="19813" builtinId="8" hidden="1"/>
    <cellStyle name="Hipervínculo" xfId="43027" builtinId="8" hidden="1"/>
    <cellStyle name="Hipervínculo" xfId="50376" builtinId="8" hidden="1"/>
    <cellStyle name="Hipervínculo" xfId="20366" builtinId="8" hidden="1"/>
    <cellStyle name="Hipervínculo" xfId="10001" builtinId="8" hidden="1"/>
    <cellStyle name="Hipervínculo" xfId="36878" builtinId="8" hidden="1"/>
    <cellStyle name="Hipervínculo" xfId="55248" builtinId="8" hidden="1"/>
    <cellStyle name="Hipervínculo" xfId="7645" builtinId="8" hidden="1"/>
    <cellStyle name="Hipervínculo" xfId="8677" builtinId="8" hidden="1"/>
    <cellStyle name="Hipervínculo" xfId="18102" builtinId="8" hidden="1"/>
    <cellStyle name="Hipervínculo" xfId="35766" builtinId="8" hidden="1"/>
    <cellStyle name="Hipervínculo" xfId="17989" builtinId="8" hidden="1"/>
    <cellStyle name="Hipervínculo" xfId="10703" builtinId="8" hidden="1"/>
    <cellStyle name="Hipervínculo" xfId="37583" builtinId="8" hidden="1"/>
    <cellStyle name="Hipervínculo" xfId="50166" builtinId="8" hidden="1"/>
    <cellStyle name="Hipervínculo" xfId="37494" builtinId="8" hidden="1"/>
    <cellStyle name="Hipervínculo" xfId="9465" builtinId="8" hidden="1"/>
    <cellStyle name="Hipervínculo" xfId="22398" builtinId="8" hidden="1"/>
    <cellStyle name="Hipervínculo" xfId="1808" builtinId="8" hidden="1"/>
    <cellStyle name="Hipervínculo" xfId="38470" builtinId="8" hidden="1"/>
    <cellStyle name="Hipervínculo" xfId="22216" builtinId="8" hidden="1"/>
    <cellStyle name="Hipervínculo" xfId="45235" builtinId="8" hidden="1"/>
    <cellStyle name="Hipervínculo" xfId="47324" builtinId="8" hidden="1"/>
    <cellStyle name="Hipervínculo" xfId="37056" builtinId="8" hidden="1"/>
    <cellStyle name="Hipervínculo" xfId="6666" builtinId="8" hidden="1"/>
    <cellStyle name="Hipervínculo" xfId="23572" builtinId="8" hidden="1"/>
    <cellStyle name="Hipervínculo" xfId="38178" builtinId="8" hidden="1"/>
    <cellStyle name="Hipervínculo" xfId="48124" builtinId="8" hidden="1"/>
    <cellStyle name="Hipervínculo" xfId="48182" builtinId="8" hidden="1"/>
    <cellStyle name="Hipervínculo" xfId="7717" builtinId="8" hidden="1"/>
    <cellStyle name="Hipervínculo" xfId="10120" builtinId="8" hidden="1"/>
    <cellStyle name="Hipervínculo" xfId="49339" builtinId="8" hidden="1"/>
    <cellStyle name="Hipervínculo" xfId="34506" builtinId="8" hidden="1"/>
    <cellStyle name="Hipervínculo" xfId="24556" builtinId="8" hidden="1"/>
    <cellStyle name="Hipervínculo" xfId="34670" builtinId="8" hidden="1"/>
    <cellStyle name="Hipervínculo" xfId="36310" builtinId="8" hidden="1"/>
    <cellStyle name="Hipervínculo" xfId="51352" builtinId="8" hidden="1"/>
    <cellStyle name="Hipervínculo" xfId="16074" builtinId="8" hidden="1"/>
    <cellStyle name="Hipervínculo" xfId="16429" builtinId="8" hidden="1"/>
    <cellStyle name="Hipervínculo" xfId="19469" builtinId="8" hidden="1"/>
    <cellStyle name="Hipervínculo" xfId="52075" builtinId="8" hidden="1"/>
    <cellStyle name="Hipervínculo" xfId="23346" builtinId="8" hidden="1"/>
    <cellStyle name="Hipervínculo" xfId="39517" builtinId="8" hidden="1"/>
    <cellStyle name="Hipervínculo" xfId="41166" builtinId="8" hidden="1"/>
    <cellStyle name="Hipervínculo" xfId="51115" builtinId="8" hidden="1"/>
    <cellStyle name="Hipervínculo" xfId="8607" builtinId="8" hidden="1"/>
    <cellStyle name="Hipervínculo" xfId="12441" builtinId="8" hidden="1"/>
    <cellStyle name="Hipervínculo" xfId="24322" builtinId="8" hidden="1"/>
    <cellStyle name="Hipervínculo" xfId="34330" builtinId="8" hidden="1"/>
    <cellStyle name="Hipervínculo" xfId="34845" builtinId="8" hidden="1"/>
    <cellStyle name="Hipervínculo" xfId="51947" builtinId="8" hidden="1"/>
    <cellStyle name="Hipervínculo" xfId="828" builtinId="8" hidden="1"/>
    <cellStyle name="Hipervínculo" xfId="55968" builtinId="8" hidden="1"/>
    <cellStyle name="Hipervínculo" xfId="48361" builtinId="8" hidden="1"/>
    <cellStyle name="Hipervínculo" xfId="38414" builtinId="8" hidden="1"/>
    <cellStyle name="Hipervínculo" xfId="10385" builtinId="8" hidden="1"/>
    <cellStyle name="Hipervínculo" xfId="4126" builtinId="8" hidden="1"/>
    <cellStyle name="Hipervínculo" xfId="53898" builtinId="8" hidden="1"/>
    <cellStyle name="Hipervínculo" xfId="16717" builtinId="8" hidden="1"/>
    <cellStyle name="Hipervínculo" xfId="6766" builtinId="8" hidden="1"/>
    <cellStyle name="Hipervínculo" xfId="5612" builtinId="8" hidden="1"/>
    <cellStyle name="Hipervínculo" xfId="54104" builtinId="8" hidden="1"/>
    <cellStyle name="Hipervínculo" xfId="17631" builtinId="8" hidden="1"/>
    <cellStyle name="Hipervínculo" xfId="22162" builtinId="8" hidden="1"/>
    <cellStyle name="Hipervínculo" xfId="27307" builtinId="8" hidden="1"/>
    <cellStyle name="Hipervínculo" xfId="54268" builtinId="8" hidden="1"/>
    <cellStyle name="Hipervínculo" xfId="58656" builtinId="8" hidden="1"/>
    <cellStyle name="Hipervínculo" xfId="40455" builtinId="8" hidden="1"/>
    <cellStyle name="Hipervínculo" xfId="57900" builtinId="8" hidden="1"/>
    <cellStyle name="Hipervínculo" xfId="52826" builtinId="8" hidden="1"/>
    <cellStyle name="Hipervínculo" xfId="35214" builtinId="8" hidden="1"/>
    <cellStyle name="Hipervínculo" xfId="35790" builtinId="8" hidden="1"/>
    <cellStyle name="Hipervínculo" xfId="7191" builtinId="8" hidden="1"/>
    <cellStyle name="Hipervínculo" xfId="42115" builtinId="8" hidden="1"/>
    <cellStyle name="Hipervínculo" xfId="55483" builtinId="8" hidden="1"/>
    <cellStyle name="Hipervínculo" xfId="52273" builtinId="8" hidden="1"/>
    <cellStyle name="Hipervínculo" xfId="1896" builtinId="8" hidden="1"/>
    <cellStyle name="Hipervínculo" xfId="4757" builtinId="8" hidden="1"/>
    <cellStyle name="Hipervínculo" xfId="40297" builtinId="8" hidden="1"/>
    <cellStyle name="Hipervínculo" xfId="43041" builtinId="8" hidden="1"/>
    <cellStyle name="Hipervínculo" xfId="20572" builtinId="8" hidden="1"/>
    <cellStyle name="Hipervínculo" xfId="7641" builtinId="8" hidden="1"/>
    <cellStyle name="Hipervínculo" xfId="45680" builtinId="8" hidden="1"/>
    <cellStyle name="Hipervínculo" xfId="47416" builtinId="8" hidden="1"/>
    <cellStyle name="Hipervínculo" xfId="35762" builtinId="8" hidden="1"/>
    <cellStyle name="Hipervínculo" xfId="42763" builtinId="8" hidden="1"/>
    <cellStyle name="Hipervínculo" xfId="23401" builtinId="8" hidden="1"/>
    <cellStyle name="Hipervínculo" xfId="55157" builtinId="8" hidden="1"/>
    <cellStyle name="Hipervínculo" xfId="27331" builtinId="8" hidden="1"/>
    <cellStyle name="Hipervínculo" xfId="5873" builtinId="8" hidden="1"/>
    <cellStyle name="Hipervínculo" xfId="15569" builtinId="8" hidden="1"/>
    <cellStyle name="Hipervínculo" xfId="31974" builtinId="8" hidden="1"/>
    <cellStyle name="Hipervínculo" xfId="45145" builtinId="8" hidden="1"/>
    <cellStyle name="Hipervínculo" xfId="35406" builtinId="8" hidden="1"/>
    <cellStyle name="Hipervínculo" xfId="59489" builtinId="8" hidden="1"/>
    <cellStyle name="Hipervínculo" xfId="55463" builtinId="8" hidden="1"/>
    <cellStyle name="Hipervínculo" xfId="55384" builtinId="8" hidden="1"/>
    <cellStyle name="Hipervínculo" xfId="8621" builtinId="8" hidden="1"/>
    <cellStyle name="Hipervínculo" xfId="9335" builtinId="8" hidden="1"/>
    <cellStyle name="Hipervínculo" xfId="20592" builtinId="8" hidden="1"/>
    <cellStyle name="Hipervínculo" xfId="42337" builtinId="8" hidden="1"/>
    <cellStyle name="Hipervínculo" xfId="19433" builtinId="8" hidden="1"/>
    <cellStyle name="Hipervínculo" xfId="48663" builtinId="8" hidden="1"/>
    <cellStyle name="Hipervínculo" xfId="23421" builtinId="8" hidden="1"/>
    <cellStyle name="Hipervínculo" xfId="1418" builtinId="8" hidden="1"/>
    <cellStyle name="Hipervínculo" xfId="38797" builtinId="8" hidden="1"/>
    <cellStyle name="Hipervínculo" xfId="27389" builtinId="8" hidden="1"/>
    <cellStyle name="Hipervínculo" xfId="9174" builtinId="8" hidden="1"/>
    <cellStyle name="Hipervínculo" xfId="45956" builtinId="8" hidden="1"/>
    <cellStyle name="Hipervínculo" xfId="34306" builtinId="8" hidden="1"/>
    <cellStyle name="Hipervínculo" xfId="22234" builtinId="8" hidden="1"/>
    <cellStyle name="Hipervínculo" xfId="51799" builtinId="8" hidden="1"/>
    <cellStyle name="Hipervínculo" xfId="46662" builtinId="8" hidden="1"/>
    <cellStyle name="Hipervínculo" xfId="34192" builtinId="8" hidden="1"/>
    <cellStyle name="Hipervínculo" xfId="56190" builtinId="8" hidden="1"/>
    <cellStyle name="Hipervínculo" xfId="39156" builtinId="8" hidden="1"/>
    <cellStyle name="Hipervínculo" xfId="35064" builtinId="8" hidden="1"/>
    <cellStyle name="Hipervínculo" xfId="9569" builtinId="8" hidden="1"/>
    <cellStyle name="Hipervínculo" xfId="44500" builtinId="8" hidden="1"/>
    <cellStyle name="Hipervínculo" xfId="36357" builtinId="8" hidden="1"/>
    <cellStyle name="Hipervínculo" xfId="40994" builtinId="8" hidden="1"/>
    <cellStyle name="Hipervínculo" xfId="56384" builtinId="8" hidden="1"/>
    <cellStyle name="Hipervínculo" xfId="32359" builtinId="8" hidden="1"/>
    <cellStyle name="Hipervínculo" xfId="28264" builtinId="8" hidden="1"/>
    <cellStyle name="Hipervínculo" xfId="4375" builtinId="8" hidden="1"/>
    <cellStyle name="Hipervínculo" xfId="19673" builtinId="8" hidden="1"/>
    <cellStyle name="Hipervínculo" xfId="115" builtinId="8" hidden="1"/>
    <cellStyle name="Hipervínculo" xfId="12032" builtinId="8" hidden="1"/>
    <cellStyle name="Hipervínculo" xfId="49583" builtinId="8" hidden="1"/>
    <cellStyle name="Hipervínculo" xfId="25556" builtinId="8" hidden="1"/>
    <cellStyle name="Hipervínculo" xfId="21466" builtinId="8" hidden="1"/>
    <cellStyle name="Hipervínculo" xfId="7999" builtinId="8" hidden="1"/>
    <cellStyle name="Hipervínculo" xfId="26472" builtinId="8" hidden="1"/>
    <cellStyle name="Hipervínculo" xfId="30469" builtinId="8" hidden="1"/>
    <cellStyle name="Hipervínculo" xfId="54594" builtinId="8" hidden="1"/>
    <cellStyle name="Hipervínculo" xfId="3094" builtinId="8" hidden="1"/>
    <cellStyle name="Hipervínculo" xfId="18757" builtinId="8" hidden="1"/>
    <cellStyle name="Hipervínculo" xfId="14663" builtinId="8" hidden="1"/>
    <cellStyle name="Hipervínculo" xfId="9244" builtinId="8" hidden="1"/>
    <cellStyle name="Hipervínculo" xfId="50537" builtinId="8" hidden="1"/>
    <cellStyle name="Hipervínculo" xfId="2686" builtinId="8" hidden="1"/>
    <cellStyle name="Hipervínculo" xfId="52711" builtinId="8" hidden="1"/>
    <cellStyle name="Hipervínculo" xfId="5548" builtinId="8" hidden="1"/>
    <cellStyle name="Hipervínculo" xfId="48941" builtinId="8" hidden="1"/>
    <cellStyle name="Hipervínculo" xfId="157" builtinId="8" hidden="1"/>
    <cellStyle name="Hipervínculo" xfId="18534" builtinId="8" hidden="1"/>
    <cellStyle name="Hipervínculo" xfId="22050" builtinId="8" hidden="1"/>
    <cellStyle name="Hipervínculo" xfId="59483" builtinId="8" hidden="1"/>
    <cellStyle name="Hipervínculo" xfId="40369" builtinId="8" hidden="1"/>
    <cellStyle name="Hipervínculo" xfId="43586" builtinId="8" hidden="1"/>
    <cellStyle name="Hipervínculo" xfId="7045" builtinId="8" hidden="1"/>
    <cellStyle name="Hipervínculo" xfId="501" builtinId="8" hidden="1"/>
    <cellStyle name="Hipervínculo" xfId="20630" builtinId="8" hidden="1"/>
    <cellStyle name="Hipervínculo" xfId="46874" builtinId="8" hidden="1"/>
    <cellStyle name="Hipervínculo" xfId="50965" builtinId="8" hidden="1"/>
    <cellStyle name="Hipervínculo" xfId="45121" builtinId="8" hidden="1"/>
    <cellStyle name="Hipervínculo" xfId="45279" builtinId="8" hidden="1"/>
    <cellStyle name="Hipervínculo" xfId="6756" builtinId="8" hidden="1"/>
    <cellStyle name="Hipervínculo" xfId="5837" builtinId="8" hidden="1"/>
    <cellStyle name="Hipervínculo" xfId="27563" builtinId="8" hidden="1"/>
    <cellStyle name="Hipervínculo" xfId="18683" builtinId="8" hidden="1"/>
    <cellStyle name="Hipervínculo" xfId="33281" builtinId="8" hidden="1"/>
    <cellStyle name="Hipervínculo" xfId="57930" builtinId="8" hidden="1"/>
    <cellStyle name="Hipervínculo" xfId="15583" builtinId="8" hidden="1"/>
    <cellStyle name="Hipervínculo" xfId="12459" builtinId="8" hidden="1"/>
    <cellStyle name="Hipervínculo" xfId="12764" builtinId="8" hidden="1"/>
    <cellStyle name="Hipervínculo" xfId="34494" builtinId="8" hidden="1"/>
    <cellStyle name="Hipervínculo" xfId="59034" builtinId="8" hidden="1"/>
    <cellStyle name="Hipervínculo" xfId="52996" builtinId="8" hidden="1"/>
    <cellStyle name="Hipervínculo" xfId="31263" builtinId="8" hidden="1"/>
    <cellStyle name="Hipervínculo" xfId="8787" builtinId="8" hidden="1"/>
    <cellStyle name="Hipervínculo" xfId="57113" builtinId="8" hidden="1"/>
    <cellStyle name="Hipervínculo" xfId="23397" builtinId="8" hidden="1"/>
    <cellStyle name="Hipervínculo" xfId="41422" builtinId="8" hidden="1"/>
    <cellStyle name="Hipervínculo" xfId="43950" builtinId="8" hidden="1"/>
    <cellStyle name="Hipervínculo" xfId="46066" builtinId="8" hidden="1"/>
    <cellStyle name="Hipervínculo" xfId="24334" builtinId="8" hidden="1"/>
    <cellStyle name="Hipervínculo" xfId="52508" builtinId="8" hidden="1"/>
    <cellStyle name="Hipervínculo" xfId="25346" builtinId="8" hidden="1"/>
    <cellStyle name="Hipervínculo" xfId="27126" builtinId="8" hidden="1"/>
    <cellStyle name="Hipervínculo" xfId="48349" builtinId="8" hidden="1"/>
    <cellStyle name="Hipervínculo" xfId="44201" builtinId="8" hidden="1"/>
    <cellStyle name="Hipervínculo" xfId="39138" builtinId="8" hidden="1"/>
    <cellStyle name="Hipervínculo" xfId="17407" builtinId="8" hidden="1"/>
    <cellStyle name="Hipervínculo" xfId="6754" builtinId="8" hidden="1"/>
    <cellStyle name="Hipervínculo" xfId="11079" builtinId="8" hidden="1"/>
    <cellStyle name="Hipervínculo" xfId="23837" builtinId="8" hidden="1"/>
    <cellStyle name="Hipervínculo" xfId="746" builtinId="8" hidden="1"/>
    <cellStyle name="Hipervínculo" xfId="57141" builtinId="8" hidden="1"/>
    <cellStyle name="Hipervínculo" xfId="17036" builtinId="8" hidden="1"/>
    <cellStyle name="Hipervínculo" xfId="10481" builtinId="8" hidden="1"/>
    <cellStyle name="Hipervínculo" xfId="13681" builtinId="8" hidden="1"/>
    <cellStyle name="Hipervínculo" xfId="17877" builtinId="8" hidden="1"/>
    <cellStyle name="Hipervínculo" xfId="24650" builtinId="8" hidden="1"/>
    <cellStyle name="Hipervínculo" xfId="33159" builtinId="8" hidden="1"/>
    <cellStyle name="Hipervínculo" xfId="1744" builtinId="8" hidden="1"/>
    <cellStyle name="Hipervínculo" xfId="3410" builtinId="8" hidden="1"/>
    <cellStyle name="Hipervínculo" xfId="6475" builtinId="8" hidden="1"/>
    <cellStyle name="Hipervínculo" xfId="27219" builtinId="8" hidden="1"/>
    <cellStyle name="Hipervínculo" xfId="3550" builtinId="8" hidden="1"/>
    <cellStyle name="Hipervínculo" xfId="54550" builtinId="8" hidden="1"/>
    <cellStyle name="Hipervínculo" xfId="9863" builtinId="8" hidden="1"/>
    <cellStyle name="Hipervínculo" xfId="47532" builtinId="8" hidden="1"/>
    <cellStyle name="Hipervínculo" xfId="1616" builtinId="8" hidden="1"/>
    <cellStyle name="Hipervínculo" xfId="51592" builtinId="8" hidden="1"/>
    <cellStyle name="Hipervínculo" xfId="31709" builtinId="8" hidden="1"/>
    <cellStyle name="Hipervínculo" xfId="39058" builtinId="8" hidden="1"/>
    <cellStyle name="Hipervínculo" xfId="56458" builtinId="8" hidden="1"/>
    <cellStyle name="Hipervínculo" xfId="6826" builtinId="8" hidden="1"/>
    <cellStyle name="Hipervínculo" xfId="438" builtinId="8" hidden="1"/>
    <cellStyle name="Hipervínculo" xfId="8805" builtinId="8" hidden="1"/>
    <cellStyle name="Hipervínculo" xfId="22396" builtinId="8" hidden="1"/>
    <cellStyle name="Hipervínculo" xfId="34184" builtinId="8" hidden="1"/>
    <cellStyle name="Hipervínculo" xfId="18747" builtinId="8" hidden="1"/>
    <cellStyle name="Hipervínculo" xfId="58118" builtinId="8" hidden="1"/>
    <cellStyle name="Hipervínculo" xfId="35072" builtinId="8" hidden="1"/>
    <cellStyle name="Hipervínculo" xfId="37718" builtinId="8" hidden="1"/>
    <cellStyle name="Hipervínculo" xfId="15429" builtinId="8" hidden="1"/>
    <cellStyle name="Hipervínculo" xfId="16957" builtinId="8" hidden="1"/>
    <cellStyle name="Hipervínculo" xfId="40986" builtinId="8" hidden="1"/>
    <cellStyle name="Hipervínculo" xfId="45079" builtinId="8" hidden="1"/>
    <cellStyle name="Hipervínculo" xfId="52303" builtinId="8" hidden="1"/>
    <cellStyle name="Hipervínculo" xfId="28272" builtinId="8" hidden="1"/>
    <cellStyle name="Hipervínculo" xfId="18548" builtinId="8" hidden="1"/>
    <cellStyle name="Hipervínculo" xfId="35" builtinId="8" hidden="1"/>
    <cellStyle name="Hipervínculo" xfId="23756" builtinId="8" hidden="1"/>
    <cellStyle name="Hipervínculo" xfId="47784" builtinId="8" hidden="1"/>
    <cellStyle name="Hipervínculo" xfId="51877" builtinId="8" hidden="1"/>
    <cellStyle name="Hipervínculo" xfId="41903" builtinId="8" hidden="1"/>
    <cellStyle name="Hipervínculo" xfId="21474" builtinId="8" hidden="1"/>
    <cellStyle name="Hipervínculo" xfId="20667" builtinId="8" hidden="1"/>
    <cellStyle name="Hipervínculo" xfId="31657" builtinId="8" hidden="1"/>
    <cellStyle name="Hipervínculo" xfId="2807" builtinId="8" hidden="1"/>
    <cellStyle name="Hipervínculo" xfId="36455" builtinId="8" hidden="1"/>
    <cellStyle name="Hipervínculo" xfId="57908" builtinId="8" hidden="1"/>
    <cellStyle name="Hipervínculo" xfId="38699" builtinId="8" hidden="1"/>
    <cellStyle name="Hipervínculo" xfId="14672" builtinId="8" hidden="1"/>
    <cellStyle name="Hipervínculo" xfId="11382" builtinId="8" hidden="1"/>
    <cellStyle name="Hipervínculo" xfId="11852" builtinId="8" hidden="1"/>
    <cellStyle name="Hipervínculo" xfId="37354" builtinId="8" hidden="1"/>
    <cellStyle name="Hipervínculo" xfId="58578" builtinId="8" hidden="1"/>
    <cellStyle name="Hipervínculo" xfId="53908" builtinId="8" hidden="1"/>
    <cellStyle name="Hipervínculo" xfId="31900" builtinId="8" hidden="1"/>
    <cellStyle name="Hipervínculo" xfId="24318" builtinId="8" hidden="1"/>
    <cellStyle name="Hipervínculo" xfId="35269" builtinId="8" hidden="1"/>
    <cellStyle name="Hipervínculo" xfId="18810" builtinId="8" hidden="1"/>
    <cellStyle name="Hipervínculo" xfId="44159" builtinId="8" hidden="1"/>
    <cellStyle name="Hipervínculo" xfId="35668" builtinId="8" hidden="1"/>
    <cellStyle name="Hipervínculo" xfId="46978" builtinId="8" hidden="1"/>
    <cellStyle name="Hipervínculo" xfId="25097" builtinId="8" hidden="1"/>
    <cellStyle name="Hipervínculo" xfId="505" builtinId="8" hidden="1"/>
    <cellStyle name="Hipervínculo" xfId="18150" builtinId="8" hidden="1"/>
    <cellStyle name="Hipervínculo" xfId="25705" builtinId="8" hidden="1"/>
    <cellStyle name="Hipervínculo" xfId="50957" builtinId="8" hidden="1"/>
    <cellStyle name="Hipervínculo" xfId="45113" builtinId="8" hidden="1"/>
    <cellStyle name="Hipervínculo" xfId="40053" builtinId="8" hidden="1"/>
    <cellStyle name="Hipervínculo" xfId="23139" builtinId="8" hidden="1"/>
    <cellStyle name="Hipervínculo" xfId="5845" builtinId="8" hidden="1"/>
    <cellStyle name="Hipervínculo" xfId="43819" builtinId="8" hidden="1"/>
    <cellStyle name="Hipervínculo" xfId="32635" builtinId="8" hidden="1"/>
    <cellStyle name="Hipervínculo" xfId="29955" builtinId="8" hidden="1"/>
    <cellStyle name="Hipervínculo" xfId="53478" builtinId="8" hidden="1"/>
    <cellStyle name="Hipervínculo" xfId="3974" builtinId="8" hidden="1"/>
    <cellStyle name="Hipervínculo" xfId="44311" builtinId="8" hidden="1"/>
    <cellStyle name="Hipervínculo" xfId="57468" builtinId="8" hidden="1"/>
    <cellStyle name="Hipervínculo" xfId="29798" builtinId="8" hidden="1"/>
    <cellStyle name="Hipervínculo" xfId="5365" builtinId="8" hidden="1"/>
    <cellStyle name="Hipervínculo" xfId="52988" builtinId="8" hidden="1"/>
    <cellStyle name="Hipervínculo" xfId="31257" builtinId="8" hidden="1"/>
    <cellStyle name="Hipervínculo" xfId="26193" builtinId="8" hidden="1"/>
    <cellStyle name="Hipervínculo" xfId="3464" builtinId="8" hidden="1"/>
    <cellStyle name="Hipervínculo" xfId="8653" builtinId="8" hidden="1"/>
    <cellStyle name="Hipervínculo" xfId="58060" builtinId="8" hidden="1"/>
    <cellStyle name="Hipervínculo" xfId="10148" builtinId="8" hidden="1"/>
    <cellStyle name="Hipervínculo" xfId="46058" builtinId="8" hidden="1"/>
    <cellStyle name="Hipervínculo" xfId="24326" builtinId="8" hidden="1"/>
    <cellStyle name="Hipervínculo" xfId="19268" builtinId="8" hidden="1"/>
    <cellStyle name="Hipervínculo" xfId="4887" builtinId="8" hidden="1"/>
    <cellStyle name="Hipervínculo" xfId="26626" builtinId="8" hidden="1"/>
    <cellStyle name="Hipervínculo" xfId="31689" builtinId="8" hidden="1"/>
    <cellStyle name="Hipervínculo" xfId="53420" builtinId="8" hidden="1"/>
    <cellStyle name="Hipervínculo" xfId="26440" builtinId="8" hidden="1"/>
    <cellStyle name="Hipervínculo" xfId="44329" builtinId="8" hidden="1"/>
    <cellStyle name="Hipervínculo" xfId="38958" builtinId="8" hidden="1"/>
    <cellStyle name="Hipervínculo" xfId="11071" builtinId="8" hidden="1"/>
    <cellStyle name="Hipervínculo" xfId="30262" builtinId="8" hidden="1"/>
    <cellStyle name="Hipervínculo" xfId="57374" builtinId="8" hidden="1"/>
    <cellStyle name="Hipervínculo" xfId="57662" builtinId="8" hidden="1"/>
    <cellStyle name="Hipervínculo" xfId="32203" builtinId="8" hidden="1"/>
    <cellStyle name="Hipervínculo" xfId="10473" builtinId="8" hidden="1"/>
    <cellStyle name="Hipervínculo" xfId="59044" builtinId="8" hidden="1"/>
    <cellStyle name="Hipervínculo" xfId="17869" builtinId="8" hidden="1"/>
    <cellStyle name="Hipervínculo" xfId="31573" builtinId="8" hidden="1"/>
    <cellStyle name="Hipervínculo" xfId="26812" builtinId="8" hidden="1"/>
    <cellStyle name="Hipervínculo" xfId="51389" builtinId="8" hidden="1"/>
    <cellStyle name="Hipervínculo" xfId="25271" builtinId="8" hidden="1"/>
    <cellStyle name="Hipervínculo" xfId="8261" builtinId="8" hidden="1"/>
    <cellStyle name="Hipervínculo" xfId="288" builtinId="8" hidden="1"/>
    <cellStyle name="Hipervínculo" xfId="51358" builtinId="8" hidden="1"/>
    <cellStyle name="Hipervínculo" xfId="23274" builtinId="8" hidden="1"/>
    <cellStyle name="Hipervínculo" xfId="7348" builtinId="8" hidden="1"/>
    <cellStyle name="Hipervínculo" xfId="44591" builtinId="8" hidden="1"/>
    <cellStyle name="Hipervínculo" xfId="18346" builtinId="8" hidden="1"/>
    <cellStyle name="Hipervínculo" xfId="3810" builtinId="8" hidden="1"/>
    <cellStyle name="Hipervínculo" xfId="7442" builtinId="8" hidden="1"/>
    <cellStyle name="Hipervínculo" xfId="31471" builtinId="8" hidden="1"/>
    <cellStyle name="Hipervínculo" xfId="54338" builtinId="8" hidden="1"/>
    <cellStyle name="Hipervínculo" xfId="3348" builtinId="8" hidden="1"/>
    <cellStyle name="Hipervínculo" xfId="29218" builtinId="8" hidden="1"/>
    <cellStyle name="Hipervínculo" xfId="11452" builtinId="8" hidden="1"/>
    <cellStyle name="Hipervínculo" xfId="241" builtinId="8" hidden="1"/>
    <cellStyle name="Hipervínculo" xfId="14240" builtinId="8" hidden="1"/>
    <cellStyle name="Hipervínculo" xfId="31964" builtinId="8" hidden="1"/>
    <cellStyle name="Hipervínculo" xfId="48805" builtinId="8" hidden="1"/>
    <cellStyle name="Hipervínculo" xfId="21410" builtinId="8" hidden="1"/>
    <cellStyle name="Hipervínculo" xfId="31125" builtinId="8" hidden="1"/>
    <cellStyle name="Hipervínculo" xfId="8641" builtinId="8" hidden="1"/>
    <cellStyle name="Hipervínculo" xfId="15105" builtinId="8" hidden="1"/>
    <cellStyle name="Hipervínculo" xfId="11328" builtinId="8" hidden="1"/>
    <cellStyle name="Hipervínculo" xfId="602" builtinId="8" hidden="1"/>
    <cellStyle name="Hipervínculo" xfId="13937" builtinId="8" hidden="1"/>
    <cellStyle name="Hipervínculo" xfId="19517" builtinId="8" hidden="1"/>
    <cellStyle name="Hipervínculo" xfId="40855" builtinId="8" hidden="1"/>
    <cellStyle name="Hipervínculo" xfId="48737" builtinId="8" hidden="1"/>
    <cellStyle name="Hipervínculo" xfId="26438" builtinId="8" hidden="1"/>
    <cellStyle name="Hipervínculo" xfId="59152" builtinId="8" hidden="1"/>
    <cellStyle name="Hipervínculo" xfId="1702" builtinId="8" hidden="1"/>
    <cellStyle name="Hipervínculo" xfId="47246" builtinId="8" hidden="1"/>
    <cellStyle name="Hipervínculo" xfId="40964" builtinId="8" hidden="1"/>
    <cellStyle name="Hipervínculo" xfId="18045" builtinId="8" hidden="1"/>
    <cellStyle name="Hipervínculo" xfId="24780" builtinId="8" hidden="1"/>
    <cellStyle name="Hipervínculo" xfId="9993" builtinId="8" hidden="1"/>
    <cellStyle name="Hipervínculo" xfId="34642" builtinId="8" hidden="1"/>
    <cellStyle name="Hipervínculo" xfId="22338" builtinId="8" hidden="1"/>
    <cellStyle name="Hipervínculo" xfId="15820" builtinId="8" hidden="1"/>
    <cellStyle name="Hipervínculo" xfId="34035" builtinId="8" hidden="1"/>
    <cellStyle name="Hipervínculo" xfId="10591" builtinId="8" hidden="1"/>
    <cellStyle name="Hipervínculo" xfId="11860" builtinId="8" hidden="1"/>
    <cellStyle name="Hipervínculo" xfId="37619" builtinId="8" hidden="1"/>
    <cellStyle name="Hipervínculo" xfId="41440" builtinId="8" hidden="1"/>
    <cellStyle name="Hipervínculo" xfId="53900" builtinId="8" hidden="1"/>
    <cellStyle name="Hipervínculo" xfId="51417" builtinId="8" hidden="1"/>
    <cellStyle name="Hipervínculo" xfId="43268" builtinId="8" hidden="1"/>
    <cellStyle name="Hipervínculo" xfId="3008" builtinId="8" hidden="1"/>
    <cellStyle name="Hipervínculo" xfId="18788" builtinId="8" hidden="1"/>
    <cellStyle name="Hipervínculo" xfId="23845" builtinId="8" hidden="1"/>
    <cellStyle name="Hipervínculo" xfId="48239" builtinId="8" hidden="1"/>
    <cellStyle name="Hipervínculo" xfId="46970" builtinId="8" hidden="1"/>
    <cellStyle name="Hipervínculo" xfId="18743" builtinId="8" hidden="1"/>
    <cellStyle name="Hipervínculo" xfId="58288" builtinId="8" hidden="1"/>
    <cellStyle name="Hipervínculo" xfId="14682" builtinId="8" hidden="1"/>
    <cellStyle name="Hipervínculo" xfId="41579" builtinId="8" hidden="1"/>
    <cellStyle name="Hipervínculo" xfId="31413" builtinId="8" hidden="1"/>
    <cellStyle name="Hipervínculo" xfId="45960" builtinId="8" hidden="1"/>
    <cellStyle name="Hipervínculo" xfId="19233" builtinId="8" hidden="1"/>
    <cellStyle name="Hipervínculo" xfId="48865" builtinId="8" hidden="1"/>
    <cellStyle name="Hipervínculo" xfId="13252" builtinId="8" hidden="1"/>
    <cellStyle name="Hipervínculo" xfId="10913" builtinId="8" hidden="1"/>
    <cellStyle name="Hipervínculo" xfId="32643" builtinId="8" hidden="1"/>
    <cellStyle name="Hipervínculo" xfId="10921" builtinId="8" hidden="1"/>
    <cellStyle name="Hipervínculo" xfId="57205" builtinId="8" hidden="1"/>
    <cellStyle name="Hipervínculo" xfId="33115" builtinId="8" hidden="1"/>
    <cellStyle name="Hipervínculo" xfId="27989" builtinId="8" hidden="1"/>
    <cellStyle name="Hipervínculo" xfId="6325" builtinId="8" hidden="1"/>
    <cellStyle name="Hipervínculo" xfId="17841" builtinId="8" hidden="1"/>
    <cellStyle name="Hipervínculo" xfId="39573" builtinId="8" hidden="1"/>
    <cellStyle name="Hipervínculo" xfId="44633" builtinId="8" hidden="1"/>
    <cellStyle name="Hipervínculo" xfId="50476" builtinId="8" hidden="1"/>
    <cellStyle name="Hipervínculo" xfId="49052" builtinId="8" hidden="1"/>
    <cellStyle name="Hipervínculo" xfId="42617" builtinId="8" hidden="1"/>
    <cellStyle name="Hipervínculo" xfId="6425" builtinId="8" hidden="1"/>
    <cellStyle name="Hipervínculo" xfId="24766" builtinId="8" hidden="1"/>
    <cellStyle name="Hipervínculo" xfId="46498" builtinId="8" hidden="1"/>
    <cellStyle name="Hipervínculo" xfId="51559" builtinId="8" hidden="1"/>
    <cellStyle name="Hipervínculo" xfId="43677" builtinId="8" hidden="1"/>
    <cellStyle name="Hipervínculo" xfId="19260" builtinId="8" hidden="1"/>
    <cellStyle name="Hipervínculo" xfId="14805" builtinId="8" hidden="1"/>
    <cellStyle name="Hipervínculo" xfId="8355" builtinId="8" hidden="1"/>
    <cellStyle name="Hipervínculo" xfId="31697" builtinId="8" hidden="1"/>
    <cellStyle name="Hipervínculo" xfId="53428" builtinId="8" hidden="1"/>
    <cellStyle name="Hipervínculo" xfId="58820" builtinId="8" hidden="1"/>
    <cellStyle name="Hipervínculo" xfId="2147" builtinId="8" hidden="1"/>
    <cellStyle name="Hipervínculo" xfId="3366" builtinId="8" hidden="1"/>
    <cellStyle name="Hipervínculo" xfId="45618" builtinId="8" hidden="1"/>
    <cellStyle name="Hipervínculo" xfId="6828" builtinId="8" hidden="1"/>
    <cellStyle name="Hipervínculo" xfId="21710" builtinId="8" hidden="1"/>
    <cellStyle name="Hipervínculo" xfId="57666" builtinId="8" hidden="1"/>
    <cellStyle name="Hipervínculo" xfId="11332" builtinId="8" hidden="1"/>
    <cellStyle name="Hipervínculo" xfId="30079" builtinId="8" hidden="1"/>
    <cellStyle name="Hipervínculo" xfId="5405" builtinId="8" hidden="1"/>
    <cellStyle name="Hipervínculo" xfId="16164" builtinId="8" hidden="1"/>
    <cellStyle name="Hipervínculo" xfId="21952" builtinId="8" hidden="1"/>
    <cellStyle name="Hipervínculo" xfId="45552" builtinId="8" hidden="1"/>
    <cellStyle name="Hipervínculo" xfId="51397" builtinId="8" hidden="1"/>
    <cellStyle name="Hipervínculo" xfId="55238" builtinId="8" hidden="1"/>
    <cellStyle name="Hipervínculo" xfId="23276" builtinId="8" hidden="1"/>
    <cellStyle name="Hipervínculo" xfId="4889" builtinId="8" hidden="1"/>
    <cellStyle name="Hipervínculo" xfId="43061" builtinId="8" hidden="1"/>
    <cellStyle name="Hipervínculo" xfId="940" builtinId="8" hidden="1"/>
    <cellStyle name="Hipervínculo" xfId="52478" builtinId="8" hidden="1"/>
    <cellStyle name="Hipervínculo" xfId="44599" builtinId="8" hidden="1"/>
    <cellStyle name="Hipervínculo" xfId="40507" builtinId="8" hidden="1"/>
    <cellStyle name="Hipervínculo" xfId="49991" builtinId="8" hidden="1"/>
    <cellStyle name="Hipervínculo" xfId="46648" builtinId="8" hidden="1"/>
    <cellStyle name="Hipervínculo" xfId="29525" builtinId="8" hidden="1"/>
    <cellStyle name="Hipervínculo" xfId="35552" builtinId="8" hidden="1"/>
    <cellStyle name="Hipervínculo" xfId="6595" builtinId="8" hidden="1"/>
    <cellStyle name="Hipervínculo" xfId="36184" builtinId="8" hidden="1"/>
    <cellStyle name="Hipervínculo" xfId="1144" builtinId="8" hidden="1"/>
    <cellStyle name="Hipervínculo" xfId="39301" builtinId="8" hidden="1"/>
    <cellStyle name="Hipervínculo" xfId="57097" builtinId="8" hidden="1"/>
    <cellStyle name="Hipervínculo" xfId="45901" builtinId="8" hidden="1"/>
    <cellStyle name="Hipervínculo" xfId="23823" builtinId="8" hidden="1"/>
    <cellStyle name="Hipervínculo" xfId="39731" builtinId="8" hidden="1"/>
    <cellStyle name="Hipervínculo" xfId="1960" builtinId="8" hidden="1"/>
    <cellStyle name="Hipervínculo" xfId="27403" builtinId="8" hidden="1"/>
    <cellStyle name="Hipervínculo" xfId="18959" builtinId="8" hidden="1"/>
    <cellStyle name="Hipervínculo" xfId="12437" builtinId="8" hidden="1"/>
    <cellStyle name="Hipervínculo" xfId="33629" builtinId="8" hidden="1"/>
    <cellStyle name="Hipervínculo" xfId="47078" builtinId="8" hidden="1"/>
    <cellStyle name="Hipervínculo" xfId="58816" builtinId="8" hidden="1"/>
    <cellStyle name="Hipervínculo" xfId="51288" builtinId="8" hidden="1"/>
    <cellStyle name="Hipervínculo" xfId="26272" builtinId="8" hidden="1"/>
    <cellStyle name="Hipervínculo" xfId="32793" builtinId="8" hidden="1"/>
    <cellStyle name="Hipervínculo" xfId="10527" builtinId="8" hidden="1"/>
    <cellStyle name="Hipervínculo" xfId="17499" builtinId="8" hidden="1"/>
    <cellStyle name="Hipervínculo" xfId="30443" builtinId="8" hidden="1"/>
    <cellStyle name="Hipervínculo" xfId="57850" builtinId="8" hidden="1"/>
    <cellStyle name="Hipervínculo" xfId="33757" builtinId="8" hidden="1"/>
    <cellStyle name="Hipervínculo" xfId="39777" builtinId="8" hidden="1"/>
    <cellStyle name="Hipervínculo" xfId="57788" builtinId="8" hidden="1"/>
    <cellStyle name="Hipervínculo" xfId="6658" builtinId="8" hidden="1"/>
    <cellStyle name="Hipervínculo" xfId="56058" builtinId="8" hidden="1"/>
    <cellStyle name="Hipervínculo" xfId="47935" builtinId="8" hidden="1"/>
    <cellStyle name="Hipervínculo" xfId="26340" builtinId="8" hidden="1"/>
    <cellStyle name="Hipervínculo" xfId="31609" builtinId="8" hidden="1"/>
    <cellStyle name="Hipervínculo" xfId="42226" builtinId="8" hidden="1"/>
    <cellStyle name="Hipervínculo" xfId="33132" builtinId="8" hidden="1"/>
    <cellStyle name="Hipervínculo" xfId="17449" builtinId="8" hidden="1"/>
    <cellStyle name="Hipervínculo" xfId="52894" builtinId="8" hidden="1"/>
    <cellStyle name="Hipervínculo" xfId="39297" builtinId="8" hidden="1"/>
    <cellStyle name="Hipervínculo" xfId="40407" builtinId="8" hidden="1"/>
    <cellStyle name="Hipervínculo" xfId="11971" builtinId="8" hidden="1"/>
    <cellStyle name="Hipervínculo" xfId="33070" builtinId="8" hidden="1"/>
    <cellStyle name="Hipervínculo" xfId="41172" builtinId="8" hidden="1"/>
    <cellStyle name="Hipervínculo" xfId="50609" builtinId="8" hidden="1"/>
    <cellStyle name="Hipervínculo" xfId="7615" builtinId="8" hidden="1"/>
    <cellStyle name="Hipervínculo" xfId="37396" builtinId="8" hidden="1"/>
    <cellStyle name="Hipervínculo" xfId="42235" builtinId="8" hidden="1"/>
    <cellStyle name="Hipervínculo" xfId="57757" builtinId="8" hidden="1"/>
    <cellStyle name="Hipervínculo" xfId="42631" builtinId="8" hidden="1"/>
    <cellStyle name="Hipervínculo" xfId="33797" builtinId="8" hidden="1"/>
    <cellStyle name="Hipervínculo" xfId="38976" builtinId="8" hidden="1"/>
    <cellStyle name="Hipervínculo" xfId="8479" builtinId="8" hidden="1"/>
    <cellStyle name="Hipervínculo" xfId="35616" builtinId="8" hidden="1"/>
    <cellStyle name="Hipervínculo" xfId="1230" builtinId="8" hidden="1"/>
    <cellStyle name="Hipervínculo" xfId="33963" builtinId="8" hidden="1"/>
    <cellStyle name="Hipervínculo" xfId="10769" builtinId="8" hidden="1"/>
    <cellStyle name="Hipervínculo" xfId="37557" builtinId="8" hidden="1"/>
    <cellStyle name="Hipervínculo" xfId="26127" builtinId="8" hidden="1"/>
    <cellStyle name="Hipervínculo" xfId="6469" builtinId="8" hidden="1"/>
    <cellStyle name="Hipervínculo" xfId="39428" builtinId="8" hidden="1"/>
    <cellStyle name="Hipervínculo" xfId="48108" builtinId="8" hidden="1"/>
    <cellStyle name="Hipervínculo" xfId="40341" builtinId="8" hidden="1"/>
    <cellStyle name="Hipervínculo" xfId="48186" builtinId="8" hidden="1"/>
    <cellStyle name="Hipervínculo" xfId="22817" builtinId="8" hidden="1"/>
    <cellStyle name="Hipervínculo" xfId="51245" builtinId="8" hidden="1"/>
    <cellStyle name="Hipervínculo" xfId="37684" builtinId="8" hidden="1"/>
    <cellStyle name="Hipervínculo" xfId="16605" builtinId="8" hidden="1"/>
    <cellStyle name="Hipervínculo" xfId="43065" builtinId="8" hidden="1"/>
    <cellStyle name="Hipervínculo" xfId="10897" builtinId="8" hidden="1"/>
    <cellStyle name="Hipervínculo" xfId="29430" builtinId="8" hidden="1"/>
    <cellStyle name="Hipervínculo" xfId="5747" builtinId="8" hidden="1"/>
    <cellStyle name="Hipervínculo" xfId="18292" builtinId="8" hidden="1"/>
    <cellStyle name="Hipervínculo" xfId="27479" builtinId="8" hidden="1"/>
    <cellStyle name="Hipervínculo" xfId="56902" builtinId="8" hidden="1"/>
    <cellStyle name="Hipervínculo" xfId="44937" builtinId="8" hidden="1"/>
    <cellStyle name="Hipervínculo" xfId="33835" builtinId="8" hidden="1"/>
    <cellStyle name="Hipervínculo" xfId="18491" builtinId="8" hidden="1"/>
    <cellStyle name="Hipervínculo" xfId="12650" builtinId="8" hidden="1"/>
    <cellStyle name="Hipervínculo" xfId="14105" builtinId="8" hidden="1"/>
    <cellStyle name="Hipervínculo" xfId="7587" builtinId="8" hidden="1"/>
    <cellStyle name="Hipervínculo" xfId="7265" builtinId="8" hidden="1"/>
    <cellStyle name="Hipervínculo" xfId="15145" builtinId="8" hidden="1"/>
    <cellStyle name="Hipervínculo" xfId="19237" builtinId="8" hidden="1"/>
    <cellStyle name="Hipervínculo" xfId="43266" builtinId="8" hidden="1"/>
    <cellStyle name="Hipervínculo" xfId="54114" builtinId="8" hidden="1"/>
    <cellStyle name="Hipervínculo" xfId="30087" builtinId="8" hidden="1"/>
    <cellStyle name="Hipervínculo" xfId="36324" builtinId="8" hidden="1"/>
    <cellStyle name="Hipervínculo" xfId="19601" builtinId="8" hidden="1"/>
    <cellStyle name="Hipervínculo" xfId="21946" builtinId="8" hidden="1"/>
    <cellStyle name="Hipervínculo" xfId="26036" builtinId="8" hidden="1"/>
    <cellStyle name="Hipervínculo" xfId="50063" builtinId="8" hidden="1"/>
    <cellStyle name="Hipervínculo" xfId="53904" builtinId="8" hidden="1"/>
    <cellStyle name="Hipervínculo" xfId="56660" builtinId="8" hidden="1"/>
    <cellStyle name="Hipervínculo" xfId="8131" builtinId="8" hidden="1"/>
    <cellStyle name="Hipervínculo" xfId="4716" builtinId="8" hidden="1"/>
    <cellStyle name="Hipervínculo" xfId="49297" builtinId="8" hidden="1"/>
    <cellStyle name="Hipervínculo" xfId="32839" builtinId="8" hidden="1"/>
    <cellStyle name="Hipervínculo" xfId="56864" builtinId="8" hidden="1"/>
    <cellStyle name="Hipervínculo" xfId="40515" builtinId="8" hidden="1"/>
    <cellStyle name="Hipervínculo" xfId="25922" builtinId="8" hidden="1"/>
    <cellStyle name="Hipervínculo" xfId="19615" builtinId="8" hidden="1"/>
    <cellStyle name="Hipervínculo" xfId="46630" builtinId="8" hidden="1"/>
    <cellStyle name="Hipervínculo" xfId="12457" builtinId="8" hidden="1"/>
    <cellStyle name="Hipervínculo" xfId="55796" builtinId="8" hidden="1"/>
    <cellStyle name="Hipervínculo" xfId="4002" builtinId="8" hidden="1"/>
    <cellStyle name="Hipervínculo" xfId="33713" builtinId="8" hidden="1"/>
    <cellStyle name="Hipervínculo" xfId="26304" builtinId="8" hidden="1"/>
    <cellStyle name="Hipervínculo" xfId="5594" builtinId="8" hidden="1"/>
    <cellStyle name="Hipervínculo" xfId="5647" builtinId="8" hidden="1"/>
    <cellStyle name="Hipervínculo" xfId="42347" builtinId="8" hidden="1"/>
    <cellStyle name="Hipervínculo" xfId="46438" builtinId="8" hidden="1"/>
    <cellStyle name="Hipervínculo" xfId="49741" builtinId="8" hidden="1"/>
    <cellStyle name="Hipervínculo" xfId="26912" builtinId="8" hidden="1"/>
    <cellStyle name="Hipervínculo" xfId="12168" builtinId="8" hidden="1"/>
    <cellStyle name="Hipervínculo" xfId="1658" builtinId="8" hidden="1"/>
    <cellStyle name="Hipervínculo" xfId="22907" builtinId="8" hidden="1"/>
    <cellStyle name="Hipervínculo" xfId="49143" builtinId="8" hidden="1"/>
    <cellStyle name="Hipervínculo" xfId="4503" builtinId="8" hidden="1"/>
    <cellStyle name="Hipervínculo" xfId="42817" builtinId="8" hidden="1"/>
    <cellStyle name="Hipervínculo" xfId="17060" builtinId="8" hidden="1"/>
    <cellStyle name="Hipervínculo" xfId="33913" builtinId="8" hidden="1"/>
    <cellStyle name="Hipervínculo" xfId="43336" builtinId="8" hidden="1"/>
    <cellStyle name="Hipervínculo" xfId="29870" builtinId="8" hidden="1"/>
    <cellStyle name="Hipervínculo" xfId="55943" builtinId="8" hidden="1"/>
    <cellStyle name="Hipervínculo" xfId="59253" builtinId="8" hidden="1"/>
    <cellStyle name="Hipervínculo" xfId="34811" builtinId="8" hidden="1"/>
    <cellStyle name="Hipervínculo" xfId="13312" builtinId="8" hidden="1"/>
    <cellStyle name="Hipervínculo" xfId="9561" builtinId="8" hidden="1"/>
    <cellStyle name="Hipervínculo" xfId="15067" builtinId="8" hidden="1"/>
    <cellStyle name="Hipervínculo" xfId="36796" builtinId="8" hidden="1"/>
    <cellStyle name="Hipervínculo" xfId="20661" builtinId="8" hidden="1"/>
    <cellStyle name="Hipervínculo" xfId="50693" builtinId="8" hidden="1"/>
    <cellStyle name="Hipervínculo" xfId="26572" builtinId="8" hidden="1"/>
    <cellStyle name="Hipervínculo" xfId="25552" builtinId="8" hidden="1"/>
    <cellStyle name="Hipervínculo" xfId="30445" builtinId="8" hidden="1"/>
    <cellStyle name="Hipervínculo" xfId="21994" builtinId="8" hidden="1"/>
    <cellStyle name="Hipervínculo" xfId="13164" builtinId="8" hidden="1"/>
    <cellStyle name="Hipervínculo" xfId="48821" builtinId="8" hidden="1"/>
    <cellStyle name="Hipervínculo" xfId="31541" builtinId="8" hidden="1"/>
    <cellStyle name="Hipervínculo" xfId="22032" builtinId="8" hidden="1"/>
    <cellStyle name="Hipervínculo" xfId="53000" builtinId="8" hidden="1"/>
    <cellStyle name="Hipervínculo" xfId="20868" builtinId="8" hidden="1"/>
    <cellStyle name="Hipervínculo" xfId="28922" builtinId="8" hidden="1"/>
    <cellStyle name="Hipervínculo" xfId="50657" builtinId="8" hidden="1"/>
    <cellStyle name="Hipervínculo" xfId="41897" builtinId="8" hidden="1"/>
    <cellStyle name="Hipervínculo" xfId="36831" builtinId="8" hidden="1"/>
    <cellStyle name="Hipervínculo" xfId="15101" builtinId="8" hidden="1"/>
    <cellStyle name="Hipervínculo" xfId="25425" builtinId="8" hidden="1"/>
    <cellStyle name="Hipervínculo" xfId="48903" builtinId="8" hidden="1"/>
    <cellStyle name="Hipervínculo" xfId="35850" builtinId="8" hidden="1"/>
    <cellStyle name="Hipervínculo" xfId="59271" builtinId="8" hidden="1"/>
    <cellStyle name="Hipervínculo" xfId="34968" builtinId="8" hidden="1"/>
    <cellStyle name="Hipervínculo" xfId="29907" builtinId="8" hidden="1"/>
    <cellStyle name="Hipervínculo" xfId="8177" builtinId="8" hidden="1"/>
    <cellStyle name="Hipervínculo" xfId="15984" builtinId="8" hidden="1"/>
    <cellStyle name="Hipervínculo" xfId="3138" builtinId="8" hidden="1"/>
    <cellStyle name="Hipervínculo" xfId="6886" builtinId="8" hidden="1"/>
    <cellStyle name="Hipervínculo" xfId="53201" builtinId="8" hidden="1"/>
    <cellStyle name="Hipervínculo" xfId="5791" builtinId="8" hidden="1"/>
    <cellStyle name="Hipervínculo" xfId="42767" builtinId="8" hidden="1"/>
    <cellStyle name="Hipervínculo" xfId="36790" builtinId="8" hidden="1"/>
    <cellStyle name="Hipervínculo" xfId="30147" builtinId="8" hidden="1"/>
    <cellStyle name="Hipervínculo" xfId="30831" builtinId="8" hidden="1"/>
    <cellStyle name="Hipervínculo" xfId="5574" builtinId="8" hidden="1"/>
    <cellStyle name="Hipervínculo" xfId="16066" builtinId="8" hidden="1"/>
    <cellStyle name="Hipervínculo" xfId="34821" builtinId="8" hidden="1"/>
    <cellStyle name="Hipervínculo" xfId="30296" builtinId="8" hidden="1"/>
    <cellStyle name="Hipervínculo" xfId="39081" builtinId="8" hidden="1"/>
    <cellStyle name="Hipervínculo" xfId="29653" builtinId="8" hidden="1"/>
    <cellStyle name="Hipervínculo" xfId="33749" builtinId="8" hidden="1"/>
    <cellStyle name="Hipervínculo" xfId="50613" builtinId="8" hidden="1"/>
    <cellStyle name="Hipervínculo" xfId="39603" builtinId="8" hidden="1"/>
    <cellStyle name="Hipervínculo" xfId="27784" builtinId="8" hidden="1"/>
    <cellStyle name="Hipervínculo" xfId="1880" builtinId="8" hidden="1"/>
    <cellStyle name="Hipervínculo" xfId="13140" builtinId="8" hidden="1"/>
    <cellStyle name="Hipervínculo" xfId="18834" builtinId="8" hidden="1"/>
    <cellStyle name="Hipervínculo" xfId="55730" builtinId="8" hidden="1"/>
    <cellStyle name="Hipervínculo" xfId="41857" builtinId="8" hidden="1"/>
    <cellStyle name="Hipervínculo" xfId="34684" builtinId="8" hidden="1"/>
    <cellStyle name="Hipervínculo" xfId="4188" builtinId="8" hidden="1"/>
    <cellStyle name="Hipervínculo" xfId="4680" builtinId="8" hidden="1"/>
    <cellStyle name="Hipervínculo" xfId="19229" builtinId="8" hidden="1"/>
    <cellStyle name="Hipervínculo" xfId="43258" builtinId="8" hidden="1"/>
    <cellStyle name="Hipervínculo" xfId="47350" builtinId="8" hidden="1"/>
    <cellStyle name="Hipervínculo" xfId="50029" builtinId="8" hidden="1"/>
    <cellStyle name="Hipervínculo" xfId="44575" builtinId="8" hidden="1"/>
    <cellStyle name="Hipervínculo" xfId="7623" builtinId="8" hidden="1"/>
    <cellStyle name="Hipervínculo" xfId="2113" builtinId="8" hidden="1"/>
    <cellStyle name="Hipervínculo" xfId="26028" builtinId="8" hidden="1"/>
    <cellStyle name="Hipervínculo" xfId="29392" builtinId="8" hidden="1"/>
    <cellStyle name="Hipervínculo" xfId="35088" builtinId="8" hidden="1"/>
    <cellStyle name="Hipervínculo" xfId="56910" builtinId="8" hidden="1"/>
    <cellStyle name="Hipervínculo" xfId="53888" builtinId="8" hidden="1"/>
    <cellStyle name="Hipervínculo" xfId="38574" builtinId="8" hidden="1"/>
    <cellStyle name="Hipervínculo" xfId="15958" builtinId="8" hidden="1"/>
    <cellStyle name="Hipervínculo" xfId="32831" builtinId="8" hidden="1"/>
    <cellStyle name="Hipervínculo" xfId="56856" builtinId="8" hidden="1"/>
    <cellStyle name="Hipervínculo" xfId="58798" builtinId="8" hidden="1"/>
    <cellStyle name="Hipervínculo" xfId="36429" builtinId="8" hidden="1"/>
    <cellStyle name="Hipervínculo" xfId="12401" builtinId="8" hidden="1"/>
    <cellStyle name="Hipervínculo" xfId="1308" builtinId="8" hidden="1"/>
    <cellStyle name="Hipervínculo" xfId="14153" builtinId="8" hidden="1"/>
    <cellStyle name="Hipervínculo" xfId="39631" builtinId="8" hidden="1"/>
    <cellStyle name="Hipervínculo" xfId="46269" builtinId="8" hidden="1"/>
    <cellStyle name="Hipervínculo" xfId="44615" builtinId="8" hidden="1"/>
    <cellStyle name="Hipervínculo" xfId="29625" builtinId="8" hidden="1"/>
    <cellStyle name="Hipervínculo" xfId="54316" builtinId="8" hidden="1"/>
    <cellStyle name="Hipervínculo" xfId="26982" builtinId="8" hidden="1"/>
    <cellStyle name="Hipervínculo" xfId="33563" builtinId="8" hidden="1"/>
    <cellStyle name="Hipervínculo" xfId="46430" builtinId="8" hidden="1"/>
    <cellStyle name="Hipervínculo" xfId="49733" builtinId="8" hidden="1"/>
    <cellStyle name="Hipervínculo" xfId="44260" builtinId="8" hidden="1"/>
    <cellStyle name="Hipervínculo" xfId="22827" builtinId="8" hidden="1"/>
    <cellStyle name="Hipervínculo" xfId="1654" builtinId="8" hidden="1"/>
    <cellStyle name="Hipervínculo" xfId="5943" builtinId="8" hidden="1"/>
    <cellStyle name="Hipervínculo" xfId="28009" builtinId="8" hidden="1"/>
    <cellStyle name="Hipervínculo" xfId="263" builtinId="8" hidden="1"/>
    <cellStyle name="Hipervínculo" xfId="58716" builtinId="8" hidden="1"/>
    <cellStyle name="Hipervínculo" xfId="18394" builtinId="8" hidden="1"/>
    <cellStyle name="Hipervínculo" xfId="16012" builtinId="8" hidden="1"/>
    <cellStyle name="Hipervínculo" xfId="8149" builtinId="8" hidden="1"/>
    <cellStyle name="Hipervínculo" xfId="36076" builtinId="8" hidden="1"/>
    <cellStyle name="Hipervínculo" xfId="4050" builtinId="8" hidden="1"/>
    <cellStyle name="Hipervínculo" xfId="49675" builtinId="8" hidden="1"/>
    <cellStyle name="Hipervínculo" xfId="584" builtinId="8" hidden="1"/>
    <cellStyle name="Hipervínculo" xfId="892" builtinId="8" hidden="1"/>
    <cellStyle name="Hipervínculo" xfId="9086" builtinId="8" hidden="1"/>
    <cellStyle name="Hipervínculo" xfId="57063" builtinId="8" hidden="1"/>
    <cellStyle name="Hipervínculo" xfId="20135" builtinId="8" hidden="1"/>
    <cellStyle name="Hipervínculo" xfId="41869" builtinId="8" hidden="1"/>
    <cellStyle name="Hipervínculo" xfId="50685" builtinId="8" hidden="1"/>
    <cellStyle name="Hipervínculo" xfId="31747" builtinId="8" hidden="1"/>
    <cellStyle name="Hipervínculo" xfId="23889" builtinId="8" hidden="1"/>
    <cellStyle name="Hipervínculo" xfId="1156" builtinId="8" hidden="1"/>
    <cellStyle name="Hipervínculo" xfId="22004" builtinId="8" hidden="1"/>
    <cellStyle name="Hipervínculo" xfId="27062" builtinId="8" hidden="1"/>
    <cellStyle name="Hipervínculo" xfId="48793" builtinId="8" hidden="1"/>
    <cellStyle name="Hipervínculo" xfId="43755" builtinId="8" hidden="1"/>
    <cellStyle name="Hipervínculo" xfId="58219" builtinId="8" hidden="1"/>
    <cellStyle name="Hipervínculo" xfId="16964" builtinId="8" hidden="1"/>
    <cellStyle name="Hipervínculo" xfId="6543" builtinId="8" hidden="1"/>
    <cellStyle name="Hipervínculo" xfId="28930" builtinId="8" hidden="1"/>
    <cellStyle name="Hipervínculo" xfId="21514" builtinId="8" hidden="1"/>
    <cellStyle name="Hipervínculo" xfId="55722" builtinId="8" hidden="1"/>
    <cellStyle name="Hipervínculo" xfId="36823" builtinId="8" hidden="1"/>
    <cellStyle name="Hipervínculo" xfId="35526" builtinId="8" hidden="1"/>
    <cellStyle name="Hipervínculo" xfId="7342" builtinId="8" hidden="1"/>
    <cellStyle name="Hipervínculo" xfId="13342" builtinId="8" hidden="1"/>
    <cellStyle name="Hipervínculo" xfId="35858" builtinId="8" hidden="1"/>
    <cellStyle name="Hipervínculo" xfId="40919" builtinId="8" hidden="1"/>
    <cellStyle name="Hipervínculo" xfId="55915" builtinId="8" hidden="1"/>
    <cellStyle name="Hipervínculo" xfId="29898" builtinId="8" hidden="1"/>
    <cellStyle name="Hipervínculo" xfId="26852" builtinId="8" hidden="1"/>
    <cellStyle name="Hipervínculo" xfId="39093" builtinId="8" hidden="1"/>
    <cellStyle name="Hipervínculo" xfId="43095" builtinId="8" hidden="1"/>
    <cellStyle name="Hipervínculo" xfId="42789" builtinId="8" hidden="1"/>
    <cellStyle name="Hipervínculo" xfId="47847" builtinId="8" hidden="1"/>
    <cellStyle name="Hipervínculo" xfId="43708" builtinId="8" hidden="1"/>
    <cellStyle name="Hipervínculo" xfId="22967" builtinId="8" hidden="1"/>
    <cellStyle name="Hipervínculo" xfId="26332" builtinId="8" hidden="1"/>
    <cellStyle name="Hipervínculo" xfId="2568" builtinId="8" hidden="1"/>
    <cellStyle name="Hipervínculo" xfId="37446" builtinId="8" hidden="1"/>
    <cellStyle name="Hipervínculo" xfId="49715" builtinId="8" hidden="1"/>
    <cellStyle name="Hipervínculo" xfId="54773" builtinId="8" hidden="1"/>
    <cellStyle name="Hipervínculo" xfId="42319" builtinId="8" hidden="1"/>
    <cellStyle name="Hipervínculo" xfId="16068" builtinId="8" hidden="1"/>
    <cellStyle name="Hipervínculo" xfId="12516" builtinId="8" hidden="1"/>
    <cellStyle name="Hipervínculo" xfId="9714" builtinId="8" hidden="1"/>
    <cellStyle name="Hipervínculo" xfId="8940" builtinId="8" hidden="1"/>
    <cellStyle name="Hipervínculo" xfId="34240" builtinId="8" hidden="1"/>
    <cellStyle name="Hipervínculo" xfId="58342" builtinId="8" hidden="1"/>
    <cellStyle name="Hipervínculo" xfId="35518" builtinId="8" hidden="1"/>
    <cellStyle name="Hipervínculo" xfId="33261" builtinId="8" hidden="1"/>
    <cellStyle name="Hipervínculo" xfId="30949" builtinId="8" hidden="1"/>
    <cellStyle name="Hipervínculo" xfId="3220" builtinId="8" hidden="1"/>
    <cellStyle name="Hipervínculo" xfId="8129" builtinId="8" hidden="1"/>
    <cellStyle name="Hipervínculo" xfId="8213" builtinId="8" hidden="1"/>
    <cellStyle name="Hipervínculo" xfId="31739" builtinId="8" hidden="1"/>
    <cellStyle name="Hipervínculo" xfId="34918" builtinId="8" hidden="1"/>
    <cellStyle name="Hipervínculo" xfId="4598" builtinId="8" hidden="1"/>
    <cellStyle name="Hipervínculo" xfId="21089" builtinId="8" hidden="1"/>
    <cellStyle name="Hipervínculo" xfId="40695" builtinId="8" hidden="1"/>
    <cellStyle name="Hipervínculo" xfId="45714" builtinId="8" hidden="1"/>
    <cellStyle name="Hipervínculo" xfId="8809" builtinId="8" hidden="1"/>
    <cellStyle name="Hipervínculo" xfId="2391" builtinId="8" hidden="1"/>
    <cellStyle name="Hipervínculo" xfId="21362" builtinId="8" hidden="1"/>
    <cellStyle name="Hipervínculo" xfId="11306" builtinId="8" hidden="1"/>
    <cellStyle name="Hipervínculo" xfId="54284" builtinId="8" hidden="1"/>
    <cellStyle name="Hipervínculo" xfId="57447" builtinId="8" hidden="1"/>
    <cellStyle name="Hipervínculo" xfId="10511" builtinId="8" hidden="1"/>
    <cellStyle name="Hipervínculo" xfId="32010" builtinId="8" hidden="1"/>
    <cellStyle name="Hipervínculo" xfId="43929" builtinId="8" hidden="1"/>
    <cellStyle name="Hipervínculo" xfId="38626" builtinId="8" hidden="1"/>
    <cellStyle name="Hipervínculo" xfId="231" builtinId="8" hidden="1"/>
    <cellStyle name="Hipervínculo" xfId="17447" builtinId="8" hidden="1"/>
    <cellStyle name="Hipervínculo" xfId="2347" builtinId="8" hidden="1"/>
    <cellStyle name="Hipervínculo" xfId="58802" builtinId="8" hidden="1"/>
    <cellStyle name="Hipervínculo" xfId="36437" builtinId="8" hidden="1"/>
    <cellStyle name="Hipervínculo" xfId="31731" builtinId="8" hidden="1"/>
    <cellStyle name="Hipervínculo" xfId="41150" builtinId="8" hidden="1"/>
    <cellStyle name="Hipervínculo" xfId="6449" builtinId="8" hidden="1"/>
    <cellStyle name="Hipervínculo" xfId="48935" builtinId="8" hidden="1"/>
    <cellStyle name="Hipervínculo" xfId="12403" builtinId="8" hidden="1"/>
    <cellStyle name="Hipervínculo" xfId="51597" builtinId="8" hidden="1"/>
    <cellStyle name="Hipervínculo" xfId="29633" builtinId="8" hidden="1"/>
    <cellStyle name="Hipervínculo" xfId="24802" builtinId="8" hidden="1"/>
    <cellStyle name="Hipervínculo" xfId="33885" builtinId="8" hidden="1"/>
    <cellStyle name="Hipervínculo" xfId="21091" builtinId="8" hidden="1"/>
    <cellStyle name="Hipervínculo" xfId="18485" builtinId="8" hidden="1"/>
    <cellStyle name="Hipervínculo" xfId="50513" builtinId="8" hidden="1"/>
    <cellStyle name="Hipervínculo" xfId="22823" builtinId="8" hidden="1"/>
    <cellStyle name="Hipervínculo" xfId="54438" builtinId="8" hidden="1"/>
    <cellStyle name="Hipervínculo" xfId="39374" builtinId="8" hidden="1"/>
    <cellStyle name="Hipervínculo" xfId="38408" builtinId="8" hidden="1"/>
    <cellStyle name="Hipervínculo" xfId="41016" builtinId="8" hidden="1"/>
    <cellStyle name="Hipervínculo" xfId="30807" builtinId="8" hidden="1"/>
    <cellStyle name="Hipervínculo" xfId="57223" builtinId="8" hidden="1"/>
    <cellStyle name="Hipervínculo" xfId="37738" builtinId="8" hidden="1"/>
    <cellStyle name="Hipervínculo" xfId="16004" builtinId="8" hidden="1"/>
    <cellStyle name="Hipervínculo" xfId="57378" builtinId="8" hidden="1"/>
    <cellStyle name="Hipervínculo" xfId="13216" builtinId="8" hidden="1"/>
    <cellStyle name="Hipervínculo" xfId="34946" builtinId="8" hidden="1"/>
    <cellStyle name="Hipervínculo" xfId="40009" builtinId="8" hidden="1"/>
    <cellStyle name="Hipervínculo" xfId="55001" builtinId="8" hidden="1"/>
    <cellStyle name="Hipervínculo" xfId="30811" builtinId="8" hidden="1"/>
    <cellStyle name="Hipervínculo" xfId="5078" builtinId="8" hidden="1"/>
    <cellStyle name="Hipervínculo" xfId="3684" builtinId="8" hidden="1"/>
    <cellStyle name="Hipervínculo" xfId="49549" builtinId="8" hidden="1"/>
    <cellStyle name="Hipervínculo" xfId="56426" builtinId="8" hidden="1"/>
    <cellStyle name="Hipervínculo" xfId="43484" builtinId="8" hidden="1"/>
    <cellStyle name="Hipervínculo" xfId="48202" builtinId="8" hidden="1"/>
    <cellStyle name="Hipervínculo" xfId="23881" builtinId="8" hidden="1"/>
    <cellStyle name="Hipervínculo" xfId="9621" builtinId="8" hidden="1"/>
    <cellStyle name="Hipervínculo" xfId="3024" builtinId="8" hidden="1"/>
    <cellStyle name="Hipervínculo" xfId="27070" builtinId="8" hidden="1"/>
    <cellStyle name="Hipervínculo" xfId="48801" builtinId="8" hidden="1"/>
    <cellStyle name="Hipervínculo" xfId="53862" builtinId="8" hidden="1"/>
    <cellStyle name="Hipervínculo" xfId="41404" builtinId="8" hidden="1"/>
    <cellStyle name="Hipervínculo" xfId="16955" builtinId="8" hidden="1"/>
    <cellStyle name="Hipervínculo" xfId="3066" builtinId="8" hidden="1"/>
    <cellStyle name="Hipervínculo" xfId="10627" builtinId="8" hidden="1"/>
    <cellStyle name="Hipervínculo" xfId="28876" builtinId="8" hidden="1"/>
    <cellStyle name="Hipervínculo" xfId="5584" builtinId="8" hidden="1"/>
    <cellStyle name="Hipervínculo" xfId="52681" builtinId="8" hidden="1"/>
    <cellStyle name="Hipervínculo" xfId="25157" builtinId="8" hidden="1"/>
    <cellStyle name="Hipervínculo" xfId="31383" builtinId="8" hidden="1"/>
    <cellStyle name="Hipervínculo" xfId="6507" builtinId="8" hidden="1"/>
    <cellStyle name="Hipervínculo" xfId="17425" builtinId="8" hidden="1"/>
    <cellStyle name="Hipervínculo" xfId="40927" builtinId="8" hidden="1"/>
    <cellStyle name="Hipervínculo" xfId="55923" builtinId="8" hidden="1"/>
    <cellStyle name="Hipervínculo" xfId="51835" builtinId="8" hidden="1"/>
    <cellStyle name="Hipervínculo" xfId="27804" builtinId="8" hidden="1"/>
    <cellStyle name="Hipervínculo" xfId="4144" builtinId="8" hidden="1"/>
    <cellStyle name="Hipervínculo" xfId="10439" builtinId="8" hidden="1"/>
    <cellStyle name="Hipervínculo" xfId="14945" builtinId="8" hidden="1"/>
    <cellStyle name="Hipervínculo" xfId="47855" builtinId="8" hidden="1"/>
    <cellStyle name="Hipervínculo" xfId="13000" builtinId="8" hidden="1"/>
    <cellStyle name="Hipervínculo" xfId="45033" builtinId="8" hidden="1"/>
    <cellStyle name="Hipervínculo" xfId="20065" builtinId="8" hidden="1"/>
    <cellStyle name="Hipervínculo" xfId="57960" builtinId="8" hidden="1"/>
    <cellStyle name="Hipervínculo" xfId="6581" builtinId="8" hidden="1"/>
    <cellStyle name="Hipervínculo" xfId="31027" builtinId="8" hidden="1"/>
    <cellStyle name="Hipervínculo" xfId="25165" builtinId="8" hidden="1"/>
    <cellStyle name="Hipervínculo" xfId="13454" builtinId="8" hidden="1"/>
    <cellStyle name="Hipervínculo" xfId="38232" builtinId="8" hidden="1"/>
    <cellStyle name="Hipervínculo" xfId="14204" builtinId="8" hidden="1"/>
    <cellStyle name="Hipervínculo" xfId="9706" builtinId="8" hidden="1"/>
    <cellStyle name="Hipervínculo" xfId="3944" builtinId="8" hidden="1"/>
    <cellStyle name="Hipervínculo" xfId="37822" builtinId="8" hidden="1"/>
    <cellStyle name="Hipervínculo" xfId="58346" builtinId="8" hidden="1"/>
    <cellStyle name="Hipervínculo" xfId="54570" builtinId="8" hidden="1"/>
    <cellStyle name="Hipervínculo" xfId="26936" builtinId="8" hidden="1"/>
    <cellStyle name="Hipervínculo" xfId="7406" builtinId="8" hidden="1"/>
    <cellStyle name="Hipervínculo" xfId="16506" builtinId="8" hidden="1"/>
    <cellStyle name="Hipervínculo" xfId="26312" builtinId="8" hidden="1"/>
    <cellStyle name="Hipervínculo" xfId="39257" builtinId="8" hidden="1"/>
    <cellStyle name="Hipervínculo" xfId="52506" builtinId="8" hidden="1"/>
    <cellStyle name="Hipervínculo" xfId="17353" builtinId="8" hidden="1"/>
    <cellStyle name="Hipervínculo" xfId="58648" builtinId="8" hidden="1"/>
    <cellStyle name="Hipervínculo" xfId="13505" builtinId="8" hidden="1"/>
    <cellStyle name="Hipervínculo" xfId="45435" builtinId="8" hidden="1"/>
    <cellStyle name="Hipervínculo" xfId="25235" builtinId="8" hidden="1"/>
    <cellStyle name="Hipervínculo" xfId="12146" builtinId="8" hidden="1"/>
    <cellStyle name="Hipervínculo" xfId="45580" builtinId="8" hidden="1"/>
    <cellStyle name="Hipervínculo" xfId="46801" builtinId="8" hidden="1"/>
    <cellStyle name="Hipervínculo" xfId="17835" builtinId="8" hidden="1"/>
    <cellStyle name="Hipervínculo" xfId="5377" builtinId="8" hidden="1"/>
    <cellStyle name="Hipervínculo" xfId="30107" builtinId="8" hidden="1"/>
    <cellStyle name="Hipervínculo" xfId="5493" builtinId="8" hidden="1"/>
    <cellStyle name="Hipervínculo" xfId="7985" builtinId="8" hidden="1"/>
    <cellStyle name="Hipervínculo" xfId="16703" builtinId="8" hidden="1"/>
    <cellStyle name="Hipervínculo" xfId="26564" builtinId="8" hidden="1"/>
    <cellStyle name="Hipervínculo" xfId="11035" builtinId="8" hidden="1"/>
    <cellStyle name="Hipervínculo" xfId="12304" builtinId="8" hidden="1"/>
    <cellStyle name="Hipervínculo" xfId="36902" builtinId="8" hidden="1"/>
    <cellStyle name="Hipervínculo" xfId="39095" builtinId="8" hidden="1"/>
    <cellStyle name="Hipervínculo" xfId="53456" builtinId="8" hidden="1"/>
    <cellStyle name="Hipervínculo" xfId="17345" builtinId="8" hidden="1"/>
    <cellStyle name="Hipervínculo" xfId="40423" builtinId="8" hidden="1"/>
    <cellStyle name="Hipervínculo" xfId="2781" builtinId="8" hidden="1"/>
    <cellStyle name="Hipervínculo" xfId="25620" builtinId="8" hidden="1"/>
    <cellStyle name="Hipervínculo" xfId="55278" builtinId="8" hidden="1"/>
    <cellStyle name="Hipervínculo" xfId="49533" builtinId="8" hidden="1"/>
    <cellStyle name="Hipervínculo" xfId="571" builtinId="8" hidden="1"/>
    <cellStyle name="Hipervínculo" xfId="2155" builtinId="8" hidden="1"/>
    <cellStyle name="Hipervínculo" xfId="13966" builtinId="8" hidden="1"/>
    <cellStyle name="Hipervínculo" xfId="47792" builtinId="8" hidden="1"/>
    <cellStyle name="Hipervínculo" xfId="10005" builtinId="8" hidden="1"/>
    <cellStyle name="Hipervínculo" xfId="34897" builtinId="8" hidden="1"/>
    <cellStyle name="Hipervínculo" xfId="4010" builtinId="8" hidden="1"/>
    <cellStyle name="Hipervínculo" xfId="22030" builtinId="8" hidden="1"/>
    <cellStyle name="Hipervínculo" xfId="17867" builtinId="8" hidden="1"/>
    <cellStyle name="Hipervínculo" xfId="31331" builtinId="8" hidden="1"/>
    <cellStyle name="Hipervínculo" xfId="11354" builtinId="8" hidden="1"/>
    <cellStyle name="Hipervínculo" xfId="23879" builtinId="8" hidden="1"/>
    <cellStyle name="Hipervínculo" xfId="57219" builtinId="8" hidden="1"/>
    <cellStyle name="Hipervínculo" xfId="14947" builtinId="8" hidden="1"/>
    <cellStyle name="Hipervínculo" xfId="32673" builtinId="8" hidden="1"/>
    <cellStyle name="Hipervínculo" xfId="10941" builtinId="8" hidden="1"/>
    <cellStyle name="Hipervínculo" xfId="13699" builtinId="8" hidden="1"/>
    <cellStyle name="Hipervínculo" xfId="55642" builtinId="8" hidden="1"/>
    <cellStyle name="Hipervínculo" xfId="40017" builtinId="8" hidden="1"/>
    <cellStyle name="Hipervínculo" xfId="55009" builtinId="8" hidden="1"/>
    <cellStyle name="Hipervínculo" xfId="54006" builtinId="8" hidden="1"/>
    <cellStyle name="Hipervínculo" xfId="25741" builtinId="8" hidden="1"/>
    <cellStyle name="Hipervínculo" xfId="8105" builtinId="8" hidden="1"/>
    <cellStyle name="Hipervínculo" xfId="33655" builtinId="8" hidden="1"/>
    <cellStyle name="Hipervínculo" xfId="58143" builtinId="8" hidden="1"/>
    <cellStyle name="Hipervínculo" xfId="46944" builtinId="8" hidden="1"/>
    <cellStyle name="Hipervínculo" xfId="48211" builtinId="8" hidden="1"/>
    <cellStyle name="Hipervínculo" xfId="44123" builtinId="8" hidden="1"/>
    <cellStyle name="Hipervínculo" xfId="53962" builtinId="8" hidden="1"/>
    <cellStyle name="Hipervínculo" xfId="51031" builtinId="8" hidden="1"/>
    <cellStyle name="Hipervínculo" xfId="24470" builtinId="8" hidden="1"/>
    <cellStyle name="Hipervínculo" xfId="36639" builtinId="8" hidden="1"/>
    <cellStyle name="Hipervínculo" xfId="40003" builtinId="8" hidden="1"/>
    <cellStyle name="Hipervínculo" xfId="52313" builtinId="8" hidden="1"/>
    <cellStyle name="Hipervínculo" xfId="37320" builtinId="8" hidden="1"/>
    <cellStyle name="Hipervínculo" xfId="11886" builtinId="8" hidden="1"/>
    <cellStyle name="Hipervínculo" xfId="10619" builtinId="8" hidden="1"/>
    <cellStyle name="Hipervínculo" xfId="33613" builtinId="8" hidden="1"/>
    <cellStyle name="Hipervínculo" xfId="38735" builtinId="8" hidden="1"/>
    <cellStyle name="Hipervínculo" xfId="57890" builtinId="8" hidden="1"/>
    <cellStyle name="Hipervínculo" xfId="34612" builtinId="8" hidden="1"/>
    <cellStyle name="Hipervínculo" xfId="30521" builtinId="8" hidden="1"/>
    <cellStyle name="Hipervínculo" xfId="4961" builtinId="8" hidden="1"/>
    <cellStyle name="Hipervínculo" xfId="2708" builtinId="8" hidden="1"/>
    <cellStyle name="Hipervínculo" xfId="21670" builtinId="8" hidden="1"/>
    <cellStyle name="Hipervínculo" xfId="20544" builtinId="8" hidden="1"/>
    <cellStyle name="Hipervínculo" xfId="11677" builtinId="8" hidden="1"/>
    <cellStyle name="Hipervínculo" xfId="15764" builtinId="8" hidden="1"/>
    <cellStyle name="Hipervínculo" xfId="23720" builtinId="8" hidden="1"/>
    <cellStyle name="Hipervínculo" xfId="190" builtinId="8" hidden="1"/>
    <cellStyle name="Hipervínculo" xfId="38268" builtinId="8" hidden="1"/>
    <cellStyle name="Hipervínculo" xfId="54697" builtinId="8" hidden="1"/>
    <cellStyle name="Hipervínculo" xfId="52337" builtinId="8" hidden="1"/>
    <cellStyle name="Hipervínculo" xfId="45043" builtinId="8" hidden="1"/>
    <cellStyle name="Hipervínculo" xfId="21400" builtinId="8" hidden="1"/>
    <cellStyle name="Hipervínculo" xfId="16921" builtinId="8" hidden="1"/>
    <cellStyle name="Hipervínculo" xfId="6988" builtinId="8" hidden="1"/>
    <cellStyle name="Hipervínculo" xfId="31019" builtinId="8" hidden="1"/>
    <cellStyle name="Hipervínculo" xfId="35110" builtinId="8" hidden="1"/>
    <cellStyle name="Hipervínculo" xfId="58136" builtinId="8" hidden="1"/>
    <cellStyle name="Hipervínculo" xfId="37548" builtinId="8" hidden="1"/>
    <cellStyle name="Hipervínculo" xfId="19959" builtinId="8" hidden="1"/>
    <cellStyle name="Hipervínculo" xfId="57413" builtinId="8" hidden="1"/>
    <cellStyle name="Hipervínculo" xfId="13244" builtinId="8" hidden="1"/>
    <cellStyle name="Hipervínculo" xfId="47434" builtinId="8" hidden="1"/>
    <cellStyle name="Hipervínculo" xfId="38000" builtinId="8" hidden="1"/>
    <cellStyle name="Hipervínculo" xfId="54368" builtinId="8" hidden="1"/>
    <cellStyle name="Hipervínculo" xfId="31441" builtinId="8" hidden="1"/>
    <cellStyle name="Hipervínculo" xfId="6293" builtinId="8" hidden="1"/>
    <cellStyle name="Hipervínculo" xfId="2773" builtinId="8" hidden="1"/>
    <cellStyle name="Hipervínculo" xfId="18366" builtinId="8" hidden="1"/>
    <cellStyle name="Hipervínculo" xfId="44619" builtinId="8" hidden="1"/>
    <cellStyle name="Hipervínculo" xfId="48709" builtinId="8" hidden="1"/>
    <cellStyle name="Hipervínculo" xfId="47438" builtinId="8" hidden="1"/>
    <cellStyle name="Hipervínculo" xfId="24640" builtinId="8" hidden="1"/>
    <cellStyle name="Hipervínculo" xfId="10837" builtinId="8" hidden="1"/>
    <cellStyle name="Hipervínculo" xfId="3938" builtinId="8" hidden="1"/>
    <cellStyle name="Hipervínculo" xfId="19065" builtinId="8" hidden="1"/>
    <cellStyle name="Hipervínculo" xfId="26314" builtinId="8" hidden="1"/>
    <cellStyle name="Hipervínculo" xfId="31081" builtinId="8" hidden="1"/>
    <cellStyle name="Hipervínculo" xfId="30987" builtinId="8" hidden="1"/>
    <cellStyle name="Hipervínculo" xfId="52155" builtinId="8" hidden="1"/>
    <cellStyle name="Hipervínculo" xfId="2660" builtinId="8" hidden="1"/>
    <cellStyle name="Hipervínculo" xfId="10445" builtinId="8" hidden="1"/>
    <cellStyle name="Hipervínculo" xfId="32174" builtinId="8" hidden="1"/>
    <cellStyle name="Hipervínculo" xfId="14085" builtinId="8" hidden="1"/>
    <cellStyle name="Hipervínculo" xfId="55314" builtinId="8" hidden="1"/>
    <cellStyle name="Hipervínculo" xfId="33583" builtinId="8" hidden="1"/>
    <cellStyle name="Hipervínculo" xfId="11043" builtinId="8" hidden="1"/>
    <cellStyle name="Hipervínculo" xfId="7108" builtinId="8" hidden="1"/>
    <cellStyle name="Hipervínculo" xfId="17373" builtinId="8" hidden="1"/>
    <cellStyle name="Hipervínculo" xfId="39103" builtinId="8" hidden="1"/>
    <cellStyle name="Hipervínculo" xfId="23033" builtinId="8" hidden="1"/>
    <cellStyle name="Hipervínculo" xfId="24762" builtinId="8" hidden="1"/>
    <cellStyle name="Hipervínculo" xfId="26654" builtinId="8" hidden="1"/>
    <cellStyle name="Hipervínculo" xfId="3233" builtinId="8" hidden="1"/>
    <cellStyle name="Hipervínculo" xfId="25542" builtinId="8" hidden="1"/>
    <cellStyle name="Hipervínculo" xfId="4216" builtinId="8" hidden="1"/>
    <cellStyle name="Hipervínculo" xfId="33157" builtinId="8" hidden="1"/>
    <cellStyle name="Hipervínculo" xfId="46518" builtinId="8" hidden="1"/>
    <cellStyle name="Hipervínculo" xfId="38807" builtinId="8" hidden="1"/>
    <cellStyle name="Hipervínculo" xfId="19729" builtinId="8" hidden="1"/>
    <cellStyle name="Hipervínculo" xfId="3478" builtinId="8" hidden="1"/>
    <cellStyle name="Hipervínculo" xfId="5367" builtinId="8" hidden="1"/>
    <cellStyle name="Hipervínculo" xfId="42937" builtinId="8" hidden="1"/>
    <cellStyle name="Hipervínculo" xfId="4096" builtinId="8" hidden="1"/>
    <cellStyle name="Hipervínculo" xfId="330" builtinId="8" hidden="1"/>
    <cellStyle name="Hipervínculo" xfId="41058" builtinId="8" hidden="1"/>
    <cellStyle name="Hipervínculo" xfId="24324" builtinId="8" hidden="1"/>
    <cellStyle name="Hipervínculo" xfId="10029" builtinId="8" hidden="1"/>
    <cellStyle name="Hipervínculo" xfId="58052" builtinId="8" hidden="1"/>
    <cellStyle name="Hipervínculo" xfId="49024" builtinId="8" hidden="1"/>
    <cellStyle name="Hipervínculo" xfId="31229" builtinId="8" hidden="1"/>
    <cellStyle name="Hipervínculo" xfId="46737" builtinId="8" hidden="1"/>
    <cellStyle name="Hipervínculo" xfId="12574" builtinId="8" hidden="1"/>
    <cellStyle name="Hipervínculo" xfId="7910" builtinId="8" hidden="1"/>
    <cellStyle name="Hipervínculo" xfId="17221" builtinId="8" hidden="1"/>
    <cellStyle name="Hipervínculo" xfId="57313" builtinId="8" hidden="1"/>
    <cellStyle name="Hipervínculo" xfId="50799" builtinId="8" hidden="1"/>
    <cellStyle name="Hipervínculo" xfId="16357" builtinId="8" hidden="1"/>
    <cellStyle name="Hipervínculo" xfId="40443" builtinId="8" hidden="1"/>
    <cellStyle name="Hipervínculo" xfId="12178" builtinId="8" hidden="1"/>
    <cellStyle name="Hipervínculo" xfId="20711" builtinId="8" hidden="1"/>
    <cellStyle name="Hipervínculo" xfId="35359" builtinId="8" hidden="1"/>
    <cellStyle name="Hipervínculo" xfId="5676" builtinId="8" hidden="1"/>
    <cellStyle name="Hipervínculo" xfId="54334" builtinId="8" hidden="1"/>
    <cellStyle name="Hipervínculo" xfId="51695" builtinId="8" hidden="1"/>
    <cellStyle name="Hipervínculo" xfId="20450" builtinId="8" hidden="1"/>
    <cellStyle name="Hipervínculo" xfId="41142" builtinId="8" hidden="1"/>
    <cellStyle name="Hipervínculo" xfId="392" builtinId="8" hidden="1"/>
    <cellStyle name="Hipervínculo" xfId="28958" builtinId="8" hidden="1"/>
    <cellStyle name="Hipervínculo" xfId="44385" builtinId="8" hidden="1"/>
    <cellStyle name="Hipervínculo" xfId="12786" builtinId="8" hidden="1"/>
    <cellStyle name="Hipervínculo" xfId="9094" builtinId="8" hidden="1"/>
    <cellStyle name="Hipervínculo" xfId="2199" builtinId="8" hidden="1"/>
    <cellStyle name="Hipervínculo" xfId="16108" builtinId="8" hidden="1"/>
    <cellStyle name="Hipervínculo" xfId="48447" builtinId="8" hidden="1"/>
    <cellStyle name="Hipervínculo" xfId="41218" builtinId="8" hidden="1"/>
    <cellStyle name="Hipervínculo" xfId="23064" builtinId="8" hidden="1"/>
    <cellStyle name="Hipervínculo" xfId="19539" builtinId="8" hidden="1"/>
    <cellStyle name="Hipervínculo" xfId="29577" builtinId="8" hidden="1"/>
    <cellStyle name="Hipervínculo" xfId="30897" builtinId="8" hidden="1"/>
    <cellStyle name="Hipervínculo" xfId="2315" builtinId="8" hidden="1"/>
    <cellStyle name="Hipervínculo" xfId="21500" builtinId="8" hidden="1"/>
    <cellStyle name="Hipervínculo" xfId="45530" builtinId="8" hidden="1"/>
    <cellStyle name="Hipervínculo" xfId="5351" builtinId="8" hidden="1"/>
    <cellStyle name="Hipervínculo" xfId="47756" builtinId="8" hidden="1"/>
    <cellStyle name="Hipervínculo" xfId="18418" builtinId="8" hidden="1"/>
    <cellStyle name="Hipervínculo" xfId="34230" builtinId="8" hidden="1"/>
    <cellStyle name="Hipervínculo" xfId="40853" builtinId="8" hidden="1"/>
    <cellStyle name="Hipervínculo" xfId="28300" builtinId="8" hidden="1"/>
    <cellStyle name="Hipervínculo" xfId="52329" builtinId="8" hidden="1"/>
    <cellStyle name="Hipervínculo" xfId="15294" builtinId="8" hidden="1"/>
    <cellStyle name="Hipervínculo" xfId="2229" builtinId="8" hidden="1"/>
    <cellStyle name="Hipervínculo" xfId="16929" builtinId="8" hidden="1"/>
    <cellStyle name="Hipervínculo" xfId="9270" builtinId="8" hidden="1"/>
    <cellStyle name="Hipervínculo" xfId="9533" builtinId="8" hidden="1"/>
    <cellStyle name="Hipervínculo" xfId="35100" builtinId="8" hidden="1"/>
    <cellStyle name="Hipervínculo" xfId="26163" builtinId="8" hidden="1"/>
    <cellStyle name="Hipervínculo" xfId="56226" builtinId="8" hidden="1"/>
    <cellStyle name="Hipervínculo" xfId="34158" builtinId="8" hidden="1"/>
    <cellStyle name="Hipervínculo" xfId="10130" builtinId="8" hidden="1"/>
    <cellStyle name="Hipervínculo" xfId="30049" builtinId="8" hidden="1"/>
    <cellStyle name="Hipervínculo" xfId="16459" builtinId="8" hidden="1"/>
    <cellStyle name="Hipervínculo" xfId="14649" builtinId="8" hidden="1"/>
    <cellStyle name="Hipervínculo" xfId="54360" builtinId="8" hidden="1"/>
    <cellStyle name="Hipervínculo" xfId="28770" builtinId="8" hidden="1"/>
    <cellStyle name="Hipervínculo" xfId="27353" builtinId="8" hidden="1"/>
    <cellStyle name="Hipervínculo" xfId="44087" builtinId="8" hidden="1"/>
    <cellStyle name="Hipervínculo" xfId="14292" builtinId="8" hidden="1"/>
    <cellStyle name="Hipervínculo" xfId="23385" builtinId="8" hidden="1"/>
    <cellStyle name="Hipervínculo" xfId="48701" builtinId="8" hidden="1"/>
    <cellStyle name="Hipervínculo" xfId="47171" builtinId="8" hidden="1"/>
    <cellStyle name="Hipervínculo" xfId="42373" builtinId="8" hidden="1"/>
    <cellStyle name="Hipervínculo" xfId="20556" builtinId="8" hidden="1"/>
    <cellStyle name="Hipervínculo" xfId="39987" builtinId="8" hidden="1"/>
    <cellStyle name="Hipervínculo" xfId="41124" builtinId="8" hidden="1"/>
    <cellStyle name="Hipervínculo" xfId="30316" builtinId="8" hidden="1"/>
    <cellStyle name="Hipervínculo" xfId="55498" builtinId="8" hidden="1"/>
    <cellStyle name="Hipervínculo" xfId="40505" builtinId="8" hidden="1"/>
    <cellStyle name="Hipervínculo" xfId="35444" builtinId="8" hidden="1"/>
    <cellStyle name="Hipervínculo" xfId="35902" builtinId="8" hidden="1"/>
    <cellStyle name="Hipervínculo" xfId="45343" builtinId="8" hidden="1"/>
    <cellStyle name="Hipervínculo" xfId="10391" builtinId="8" hidden="1"/>
    <cellStyle name="Hipervínculo" xfId="261" builtinId="8" hidden="1"/>
    <cellStyle name="Hipervínculo" xfId="36930" builtinId="8" hidden="1"/>
    <cellStyle name="Hipervínculo" xfId="33575" builtinId="8" hidden="1"/>
    <cellStyle name="Hipervínculo" xfId="28512" builtinId="8" hidden="1"/>
    <cellStyle name="Hipervínculo" xfId="2022" builtinId="8" hidden="1"/>
    <cellStyle name="Hipervínculo" xfId="17379" builtinId="8" hidden="1"/>
    <cellStyle name="Hipervínculo" xfId="26080" builtinId="8" hidden="1"/>
    <cellStyle name="Hipervínculo" xfId="44173" builtinId="8" hidden="1"/>
    <cellStyle name="Hipervínculo" xfId="2415" builtinId="8" hidden="1"/>
    <cellStyle name="Hipervínculo" xfId="26646" builtinId="8" hidden="1"/>
    <cellStyle name="Hipervínculo" xfId="21587" builtinId="8" hidden="1"/>
    <cellStyle name="Hipervínculo" xfId="975" builtinId="8" hidden="1"/>
    <cellStyle name="Hipervínculo" xfId="24306" builtinId="8" hidden="1"/>
    <cellStyle name="Hipervínculo" xfId="18278" builtinId="8" hidden="1"/>
    <cellStyle name="Hipervínculo" xfId="1116" builtinId="8" hidden="1"/>
    <cellStyle name="Hipervínculo" xfId="41451" builtinId="8" hidden="1"/>
    <cellStyle name="Hipervínculo" xfId="31643" builtinId="8" hidden="1"/>
    <cellStyle name="Hipervínculo" xfId="4437" builtinId="8" hidden="1"/>
    <cellStyle name="Hipervínculo" xfId="8069" builtinId="8" hidden="1"/>
    <cellStyle name="Hipervínculo" xfId="14139" builtinId="8" hidden="1"/>
    <cellStyle name="Hipervínculo" xfId="54306" builtinId="8" hidden="1"/>
    <cellStyle name="Hipervínculo" xfId="45899" builtinId="8" hidden="1"/>
    <cellStyle name="Hipervínculo" xfId="49121" builtinId="8" hidden="1"/>
    <cellStyle name="Hipervínculo" xfId="12792" builtinId="8" hidden="1"/>
    <cellStyle name="Hipervínculo" xfId="7733" builtinId="8" hidden="1"/>
    <cellStyle name="Hipervínculo" xfId="15613" builtinId="8" hidden="1"/>
    <cellStyle name="Hipervínculo" xfId="38160" builtinId="8" hidden="1"/>
    <cellStyle name="Hipervínculo" xfId="43224" builtinId="8" hidden="1"/>
    <cellStyle name="Hipervínculo" xfId="53645" builtinId="8" hidden="1"/>
    <cellStyle name="Hipervínculo" xfId="55752" builtinId="8" hidden="1"/>
    <cellStyle name="Hipervínculo" xfId="8047" builtinId="8" hidden="1"/>
    <cellStyle name="Hipervínculo" xfId="1860" builtinId="8" hidden="1"/>
    <cellStyle name="Hipervínculo" xfId="22414" builtinId="8" hidden="1"/>
    <cellStyle name="Hipervínculo" xfId="34368" builtinId="8" hidden="1"/>
    <cellStyle name="Hipervínculo" xfId="36894" builtinId="8" hidden="1"/>
    <cellStyle name="Hipervínculo" xfId="53056" builtinId="8" hidden="1"/>
    <cellStyle name="Hipervínculo" xfId="20665" builtinId="8" hidden="1"/>
    <cellStyle name="Hipervínculo" xfId="17997" builtinId="8" hidden="1"/>
    <cellStyle name="Hipervínculo" xfId="5185" builtinId="8" hidden="1"/>
    <cellStyle name="Hipervínculo" xfId="29212" builtinId="8" hidden="1"/>
    <cellStyle name="Hipervínculo" xfId="52019" builtinId="8" hidden="1"/>
    <cellStyle name="Hipervínculo" xfId="57075" builtinId="8" hidden="1"/>
    <cellStyle name="Hipervínculo" xfId="40047" builtinId="8" hidden="1"/>
    <cellStyle name="Hipervínculo" xfId="13790" builtinId="8" hidden="1"/>
    <cellStyle name="Hipervínculo" xfId="58398" builtinId="8" hidden="1"/>
    <cellStyle name="Hipervínculo" xfId="11985" builtinId="8" hidden="1"/>
    <cellStyle name="Hipervínculo" xfId="36012" builtinId="8" hidden="1"/>
    <cellStyle name="Hipervínculo" xfId="48845" builtinId="8" hidden="1"/>
    <cellStyle name="Hipervínculo" xfId="47764" builtinId="8" hidden="1"/>
    <cellStyle name="Hipervínculo" xfId="33245" builtinId="8" hidden="1"/>
    <cellStyle name="Hipervínculo" xfId="56238" builtinId="8" hidden="1"/>
    <cellStyle name="Hipervínculo" xfId="15637" builtinId="8" hidden="1"/>
    <cellStyle name="Hipervínculo" xfId="31415" builtinId="8" hidden="1"/>
    <cellStyle name="Hipervínculo" xfId="42815" builtinId="8" hidden="1"/>
    <cellStyle name="Hipervínculo" xfId="54566" builtinId="8" hidden="1"/>
    <cellStyle name="Hipervínculo" xfId="39378" builtinId="8" hidden="1"/>
    <cellStyle name="Hipervínculo" xfId="6978" builtinId="8" hidden="1"/>
    <cellStyle name="Hipervínculo" xfId="11878" builtinId="8" hidden="1"/>
    <cellStyle name="Hipervínculo" xfId="21836" builtinId="8" hidden="1"/>
    <cellStyle name="Hipervínculo" xfId="21206" builtinId="8" hidden="1"/>
    <cellStyle name="Hipervínculo" xfId="10207" builtinId="8" hidden="1"/>
    <cellStyle name="Hipervínculo" xfId="17801" builtinId="8" hidden="1"/>
    <cellStyle name="Hipervínculo" xfId="24971" builtinId="8" hidden="1"/>
    <cellStyle name="Hipervínculo" xfId="1021" builtinId="8" hidden="1"/>
    <cellStyle name="Hipervínculo" xfId="47500" builtinId="8" hidden="1"/>
    <cellStyle name="Hipervínculo" xfId="4331" builtinId="8" hidden="1"/>
    <cellStyle name="Hipervínculo" xfId="32387" builtinId="8" hidden="1"/>
    <cellStyle name="Hipervínculo" xfId="5211" builtinId="8" hidden="1"/>
    <cellStyle name="Hipervínculo" xfId="47987" builtinId="8" hidden="1"/>
    <cellStyle name="Hipervínculo" xfId="56600" builtinId="8" hidden="1"/>
    <cellStyle name="Hipervínculo" xfId="12844" builtinId="8" hidden="1"/>
    <cellStyle name="Hipervínculo" xfId="51533" builtinId="8" hidden="1"/>
    <cellStyle name="Hipervínculo" xfId="14599" builtinId="8" hidden="1"/>
    <cellStyle name="Hipervínculo" xfId="39185" builtinId="8" hidden="1"/>
    <cellStyle name="Hipervínculo" xfId="56218" builtinId="8" hidden="1"/>
    <cellStyle name="Hipervínculo" xfId="29619" builtinId="8" hidden="1"/>
    <cellStyle name="Hipervínculo" xfId="29426" builtinId="8" hidden="1"/>
    <cellStyle name="Hipervínculo" xfId="10134" builtinId="8" hidden="1"/>
    <cellStyle name="Hipervínculo" xfId="16467" builtinId="8" hidden="1"/>
    <cellStyle name="Hipervínculo" xfId="21526" builtinId="8" hidden="1"/>
    <cellStyle name="Hipervínculo" xfId="45983" builtinId="8" hidden="1"/>
    <cellStyle name="Hipervínculo" xfId="49289" builtinId="8" hidden="1"/>
    <cellStyle name="Hipervínculo" xfId="9747" builtinId="8" hidden="1"/>
    <cellStyle name="Hipervínculo" xfId="22500" builtinId="8" hidden="1"/>
    <cellStyle name="Hipervínculo" xfId="1432" builtinId="8" hidden="1"/>
    <cellStyle name="Hipervínculo" xfId="23393" builtinId="8" hidden="1"/>
    <cellStyle name="Hipervínculo" xfId="24280" builtinId="8" hidden="1"/>
    <cellStyle name="Hipervínculo" xfId="52783" builtinId="8" hidden="1"/>
    <cellStyle name="Hipervínculo" xfId="42365" builtinId="8" hidden="1"/>
    <cellStyle name="Hipervínculo" xfId="30047" builtinId="8" hidden="1"/>
    <cellStyle name="Hipervínculo" xfId="30361" builtinId="8" hidden="1"/>
    <cellStyle name="Hipervínculo" xfId="8593" builtinId="8" hidden="1"/>
    <cellStyle name="Hipervínculo" xfId="30219" builtinId="8" hidden="1"/>
    <cellStyle name="Hipervínculo" xfId="35382" builtinId="8" hidden="1"/>
    <cellStyle name="Hipervínculo" xfId="59477" builtinId="8" hidden="1"/>
    <cellStyle name="Hipervínculo" xfId="35436" builtinId="8" hidden="1"/>
    <cellStyle name="Hipervínculo" xfId="28499" builtinId="8" hidden="1"/>
    <cellStyle name="Hipervínculo" xfId="8645" builtinId="8" hidden="1"/>
    <cellStyle name="Hipervínculo" xfId="15519" builtinId="8" hidden="1"/>
    <cellStyle name="Hipervínculo" xfId="37250" builtinId="8" hidden="1"/>
    <cellStyle name="Hipervínculo" xfId="42313" builtinId="8" hidden="1"/>
    <cellStyle name="Hipervínculo" xfId="46079" builtinId="8" hidden="1"/>
    <cellStyle name="Hipervínculo" xfId="28504" builtinId="8" hidden="1"/>
    <cellStyle name="Hipervínculo" xfId="24524" builtinId="8" hidden="1"/>
    <cellStyle name="Hipervínculo" xfId="1404" builtinId="8" hidden="1"/>
    <cellStyle name="Hipervínculo" xfId="44028" builtinId="8" hidden="1"/>
    <cellStyle name="Hipervínculo" xfId="44181" builtinId="8" hidden="1"/>
    <cellStyle name="Hipervínculo" xfId="49239" builtinId="8" hidden="1"/>
    <cellStyle name="Hipervínculo" xfId="45932" builtinId="8" hidden="1"/>
    <cellStyle name="Hipervínculo" xfId="21579" builtinId="8" hidden="1"/>
    <cellStyle name="Hipervínculo" xfId="14871" builtinId="8" hidden="1"/>
    <cellStyle name="Hipervínculo" xfId="6097" builtinId="8" hidden="1"/>
    <cellStyle name="Hipervínculo" xfId="29374" builtinId="8" hidden="1"/>
    <cellStyle name="Hipervínculo" xfId="51107" builtinId="8" hidden="1"/>
    <cellStyle name="Hipervínculo" xfId="56166" builtinId="8" hidden="1"/>
    <cellStyle name="Hipervínculo" xfId="39132" builtinId="8" hidden="1"/>
    <cellStyle name="Hipervínculo" xfId="39601" builtinId="8" hidden="1"/>
    <cellStyle name="Hipervínculo" xfId="31655" builtinId="8" hidden="1"/>
    <cellStyle name="Hipervínculo" xfId="2620" builtinId="8" hidden="1"/>
    <cellStyle name="Hipervínculo" xfId="24096" builtinId="8" hidden="1"/>
    <cellStyle name="Hipervínculo" xfId="49645" builtinId="8" hidden="1"/>
    <cellStyle name="Hipervínculo" xfId="14961" builtinId="8" hidden="1"/>
    <cellStyle name="Hipervínculo" xfId="49941" builtinId="8" hidden="1"/>
    <cellStyle name="Hipervínculo" xfId="7725" builtinId="8" hidden="1"/>
    <cellStyle name="Hipervínculo" xfId="11748" builtinId="8" hidden="1"/>
    <cellStyle name="Hipervínculo" xfId="19697" builtinId="8" hidden="1"/>
    <cellStyle name="Hipervínculo" xfId="43232" builtinId="8" hidden="1"/>
    <cellStyle name="Hipervínculo" xfId="53653" builtinId="8" hidden="1"/>
    <cellStyle name="Hipervínculo" xfId="49561" builtinId="8" hidden="1"/>
    <cellStyle name="Hipervínculo" xfId="41670" builtinId="8" hidden="1"/>
    <cellStyle name="Hipervínculo" xfId="1864" builtinId="8" hidden="1"/>
    <cellStyle name="Hipervínculo" xfId="39691" builtinId="8" hidden="1"/>
    <cellStyle name="Hipervínculo" xfId="26496" builtinId="8" hidden="1"/>
    <cellStyle name="Hipervínculo" xfId="26205" builtinId="8" hidden="1"/>
    <cellStyle name="Hipervínculo" xfId="46852" builtinId="8" hidden="1"/>
    <cellStyle name="Hipervínculo" xfId="34140" builtinId="8" hidden="1"/>
    <cellStyle name="Hipervínculo" xfId="18733" builtinId="8" hidden="1"/>
    <cellStyle name="Hipervínculo" xfId="1214" builtinId="8" hidden="1"/>
    <cellStyle name="Hipervínculo" xfId="19254" builtinId="8" hidden="1"/>
    <cellStyle name="Hipervínculo" xfId="300" builtinId="8" hidden="1"/>
    <cellStyle name="Hipervínculo" xfId="57083" builtinId="8" hidden="1"/>
    <cellStyle name="Hipervínculo" xfId="40055" builtinId="8" hidden="1"/>
    <cellStyle name="Hipervínculo" xfId="35962" builtinId="8" hidden="1"/>
    <cellStyle name="Hipervínculo" xfId="11933" builtinId="8" hidden="1"/>
    <cellStyle name="Hipervínculo" xfId="2728" builtinId="8" hidden="1"/>
    <cellStyle name="Hipervínculo" xfId="36359" builtinId="8" hidden="1"/>
    <cellStyle name="Hipervínculo" xfId="14657" builtinId="8" hidden="1"/>
    <cellStyle name="Hipervínculo" xfId="57127" builtinId="8" hidden="1"/>
    <cellStyle name="Hipervínculo" xfId="33253" builtinId="8" hidden="1"/>
    <cellStyle name="Hipervínculo" xfId="29158" builtinId="8" hidden="1"/>
    <cellStyle name="Hipervínculo" xfId="42103" builtinId="8" hidden="1"/>
    <cellStyle name="Hipervínculo" xfId="9376" builtinId="8" hidden="1"/>
    <cellStyle name="Hipervínculo" xfId="21668" builtinId="8" hidden="1"/>
    <cellStyle name="Hipervínculo" xfId="46898" builtinId="8" hidden="1"/>
    <cellStyle name="Hipervínculo" xfId="20179" builtinId="8" hidden="1"/>
    <cellStyle name="Hipervínculo" xfId="57291" builtinId="8" hidden="1"/>
    <cellStyle name="Hipervínculo" xfId="35424" builtinId="8" hidden="1"/>
    <cellStyle name="Hipervínculo" xfId="1888" builtinId="8" hidden="1"/>
    <cellStyle name="Hipervínculo" xfId="32487" builtinId="8" hidden="1"/>
    <cellStyle name="Hipervínculo" xfId="42417" builtinId="8" hidden="1"/>
    <cellStyle name="Hipervínculo" xfId="53696" builtinId="8" hidden="1"/>
    <cellStyle name="Hipervínculo" xfId="43276" builtinId="8" hidden="1"/>
    <cellStyle name="Hipervínculo" xfId="19655" builtinId="8" hidden="1"/>
    <cellStyle name="Hipervínculo" xfId="53272" builtinId="8" hidden="1"/>
    <cellStyle name="Hipervínculo" xfId="7681" builtinId="8" hidden="1"/>
    <cellStyle name="Hipervínculo" xfId="39289" builtinId="8" hidden="1"/>
    <cellStyle name="Hipervínculo" xfId="34469" builtinId="8" hidden="1"/>
    <cellStyle name="Hipervínculo" xfId="59024" builtinId="8" hidden="1"/>
    <cellStyle name="Hipervínculo" xfId="36346" builtinId="8" hidden="1"/>
    <cellStyle name="Hipervínculo" xfId="12854" builtinId="8" hidden="1"/>
    <cellStyle name="Hipervínculo" xfId="8763" builtinId="8" hidden="1"/>
    <cellStyle name="Hipervínculo" xfId="35295" builtinId="8" hidden="1"/>
    <cellStyle name="Hipervínculo" xfId="41617" builtinId="8" hidden="1"/>
    <cellStyle name="Hipervínculo" xfId="53524" builtinId="8" hidden="1"/>
    <cellStyle name="Hipervínculo" xfId="46486" builtinId="8" hidden="1"/>
    <cellStyle name="Hipervínculo" xfId="31733" builtinId="8" hidden="1"/>
    <cellStyle name="Hipervínculo" xfId="25344" builtinId="8" hidden="1"/>
    <cellStyle name="Hipervínculo" xfId="20546" builtinId="8" hidden="1"/>
    <cellStyle name="Hipervínculo" xfId="34504" builtinId="8" hidden="1"/>
    <cellStyle name="Hipervínculo" xfId="4254" builtinId="8" hidden="1"/>
    <cellStyle name="Hipervínculo" xfId="59198" builtinId="8" hidden="1"/>
    <cellStyle name="Hipervínculo" xfId="55638" builtinId="8" hidden="1"/>
    <cellStyle name="Hipervínculo" xfId="12262" builtinId="8" hidden="1"/>
    <cellStyle name="Hipervínculo" xfId="16178" builtinId="8" hidden="1"/>
    <cellStyle name="Hipervínculo" xfId="9264" builtinId="8" hidden="1"/>
    <cellStyle name="Hipervínculo" xfId="26197" builtinId="8" hidden="1"/>
    <cellStyle name="Hipervínculo" xfId="42731" builtinId="8" hidden="1"/>
    <cellStyle name="Hipervínculo" xfId="59070" builtinId="8" hidden="1"/>
    <cellStyle name="Hipervínculo" xfId="16919" builtinId="8" hidden="1"/>
    <cellStyle name="Hipervínculo" xfId="17479" builtinId="8" hidden="1"/>
    <cellStyle name="Hipervínculo" xfId="12950" builtinId="8" hidden="1"/>
    <cellStyle name="Hipervínculo" xfId="13657" builtinId="8" hidden="1"/>
    <cellStyle name="Hipervínculo" xfId="35390" builtinId="8" hidden="1"/>
    <cellStyle name="Hipervínculo" xfId="59481" builtinId="8" hidden="1"/>
    <cellStyle name="Hipervínculo" xfId="55447" builtinId="8" hidden="1"/>
    <cellStyle name="Hipervínculo" xfId="30367" builtinId="8" hidden="1"/>
    <cellStyle name="Hipervínculo" xfId="7515" builtinId="8" hidden="1"/>
    <cellStyle name="Hipervínculo" xfId="2137" builtinId="8" hidden="1"/>
    <cellStyle name="Hipervínculo" xfId="16693" builtinId="8" hidden="1"/>
    <cellStyle name="Hipervínculo" xfId="42321" builtinId="8" hidden="1"/>
    <cellStyle name="Hipervínculo" xfId="3996" builtinId="8" hidden="1"/>
    <cellStyle name="Hipervínculo" xfId="48647" builtinId="8" hidden="1"/>
    <cellStyle name="Hipervínculo" xfId="21296" builtinId="8" hidden="1"/>
    <cellStyle name="Hipervínculo" xfId="28394" builtinId="8" hidden="1"/>
    <cellStyle name="Hipervínculo" xfId="8567" builtinId="8" hidden="1"/>
    <cellStyle name="Hipervínculo" xfId="27405" builtinId="8" hidden="1"/>
    <cellStyle name="Hipervínculo" xfId="25898" builtinId="8" hidden="1"/>
    <cellStyle name="Hipervínculo" xfId="10687" builtinId="8" hidden="1"/>
    <cellStyle name="Hipervínculo" xfId="41851" builtinId="8" hidden="1"/>
    <cellStyle name="Hipervínculo" xfId="16512" builtinId="8" hidden="1"/>
    <cellStyle name="Hipervínculo" xfId="49279" builtinId="8" hidden="1"/>
    <cellStyle name="Hipervínculo" xfId="49829" builtinId="8" hidden="1"/>
    <cellStyle name="Hipervínculo" xfId="34208" builtinId="8" hidden="1"/>
    <cellStyle name="Hipervínculo" xfId="56174" builtinId="8" hidden="1"/>
    <cellStyle name="Hipervínculo" xfId="56690" builtinId="8" hidden="1"/>
    <cellStyle name="Hipervínculo" xfId="10186" builtinId="8" hidden="1"/>
    <cellStyle name="Hipervínculo" xfId="9583" builtinId="8" hidden="1"/>
    <cellStyle name="Hipervínculo" xfId="12890" builtinId="8" hidden="1"/>
    <cellStyle name="Hipervínculo" xfId="16982" builtinId="8" hidden="1"/>
    <cellStyle name="Hipervínculo" xfId="41010" builtinId="8" hidden="1"/>
    <cellStyle name="Hipervínculo" xfId="56368" builtinId="8" hidden="1"/>
    <cellStyle name="Hipervínculo" xfId="32341" builtinId="8" hidden="1"/>
    <cellStyle name="Hipervínculo" xfId="53296" builtinId="8" hidden="1"/>
    <cellStyle name="Hipervínculo" xfId="10673" builtinId="8" hidden="1"/>
    <cellStyle name="Hipervínculo" xfId="47242" builtinId="8" hidden="1"/>
    <cellStyle name="Hipervínculo" xfId="23778" builtinId="8" hidden="1"/>
    <cellStyle name="Hipervínculo" xfId="20596" builtinId="8" hidden="1"/>
    <cellStyle name="Hipervínculo" xfId="49567" builtinId="8" hidden="1"/>
    <cellStyle name="Hipervínculo" xfId="44739" builtinId="8" hidden="1"/>
    <cellStyle name="Hipervínculo" xfId="21450" builtinId="8" hidden="1"/>
    <cellStyle name="Hipervínculo" xfId="2341" builtinId="8" hidden="1"/>
    <cellStyle name="Hipervínculo" xfId="26488" builtinId="8" hidden="1"/>
    <cellStyle name="Hipervínculo" xfId="4838" builtinId="8" hidden="1"/>
    <cellStyle name="Hipervínculo" xfId="54608" builtinId="8" hidden="1"/>
    <cellStyle name="Hipervínculo" xfId="42771" builtinId="8" hidden="1"/>
    <cellStyle name="Hipervínculo" xfId="25169" builtinId="8" hidden="1"/>
    <cellStyle name="Hipervínculo" xfId="14647" builtinId="8" hidden="1"/>
    <cellStyle name="Hipervínculo" xfId="9260" builtinId="8" hidden="1"/>
    <cellStyle name="Hipervínculo" xfId="33291" builtinId="8" hidden="1"/>
    <cellStyle name="Hipervínculo" xfId="46176" builtinId="8" hidden="1"/>
    <cellStyle name="Hipervínculo" xfId="44827" builtinId="8" hidden="1"/>
    <cellStyle name="Hipervínculo" xfId="49935" builtinId="8" hidden="1"/>
    <cellStyle name="Hipervínculo" xfId="22316" builtinId="8" hidden="1"/>
    <cellStyle name="Hipervínculo" xfId="31685" builtinId="8" hidden="1"/>
    <cellStyle name="Hipervínculo" xfId="13747" builtinId="8" hidden="1"/>
    <cellStyle name="Hipervínculo" xfId="40091" builtinId="8" hidden="1"/>
    <cellStyle name="Hipervínculo" xfId="44183" builtinId="8" hidden="1"/>
    <cellStyle name="Hipervínculo" xfId="52065" builtinId="8" hidden="1"/>
    <cellStyle name="Hipervínculo" xfId="29166" builtinId="8" hidden="1"/>
    <cellStyle name="Hipervínculo" xfId="20342" builtinId="8" hidden="1"/>
    <cellStyle name="Hipervínculo" xfId="493" builtinId="8" hidden="1"/>
    <cellStyle name="Hipervínculo" xfId="20642" builtinId="8" hidden="1"/>
    <cellStyle name="Hipervínculo" xfId="46890" builtinId="8" hidden="1"/>
    <cellStyle name="Hipervínculo" xfId="50983" builtinId="8" hidden="1"/>
    <cellStyle name="Hipervínculo" xfId="25113" builtinId="8" hidden="1"/>
    <cellStyle name="Hipervínculo" xfId="22370" builtinId="8" hidden="1"/>
    <cellStyle name="Hipervínculo" xfId="44589" builtinId="8" hidden="1"/>
    <cellStyle name="Hipervínculo" xfId="5819" builtinId="8" hidden="1"/>
    <cellStyle name="Hipervínculo" xfId="25687" builtinId="8" hidden="1"/>
    <cellStyle name="Hipervínculo" xfId="53688" builtinId="8" hidden="1"/>
    <cellStyle name="Hipervínculo" xfId="16757" builtinId="8" hidden="1"/>
    <cellStyle name="Hipervínculo" xfId="38206" builtinId="8" hidden="1"/>
    <cellStyle name="Hipervínculo" xfId="15567" builtinId="8" hidden="1"/>
    <cellStyle name="Hipervínculo" xfId="10871" builtinId="8" hidden="1"/>
    <cellStyle name="Hipervínculo" xfId="12748" builtinId="8" hidden="1"/>
    <cellStyle name="Hipervínculo" xfId="34477" builtinId="8" hidden="1"/>
    <cellStyle name="Hipervínculo" xfId="59026" builtinId="8" hidden="1"/>
    <cellStyle name="Hipervínculo" xfId="52484" builtinId="8" hidden="1"/>
    <cellStyle name="Hipervínculo" xfId="31279" builtinId="8" hidden="1"/>
    <cellStyle name="Hipervínculo" xfId="11320" builtinId="8" hidden="1"/>
    <cellStyle name="Hipervínculo" xfId="35782" builtinId="8" hidden="1"/>
    <cellStyle name="Hipervínculo" xfId="1670" builtinId="8" hidden="1"/>
    <cellStyle name="Hipervínculo" xfId="19735" builtinId="8" hidden="1"/>
    <cellStyle name="Hipervínculo" xfId="51145" builtinId="8" hidden="1"/>
    <cellStyle name="Hipervínculo" xfId="46084" builtinId="8" hidden="1"/>
    <cellStyle name="Hipervínculo" xfId="37206" builtinId="8" hidden="1"/>
    <cellStyle name="Hipervínculo" xfId="53860" builtinId="8" hidden="1"/>
    <cellStyle name="Hipervínculo" xfId="12966" builtinId="8" hidden="1"/>
    <cellStyle name="Hipervínculo" xfId="26602" builtinId="8" hidden="1"/>
    <cellStyle name="Hipervínculo" xfId="50051" builtinId="8" hidden="1"/>
    <cellStyle name="Hipervínculo" xfId="44215" builtinId="8" hidden="1"/>
    <cellStyle name="Hipervínculo" xfId="39154" builtinId="8" hidden="1"/>
    <cellStyle name="Hipervínculo" xfId="17423" builtinId="8" hidden="1"/>
    <cellStyle name="Hipervínculo" xfId="6738" builtinId="8" hidden="1"/>
    <cellStyle name="Hipervínculo" xfId="46636" builtinId="8" hidden="1"/>
    <cellStyle name="Hipervínculo" xfId="33533" builtinId="8" hidden="1"/>
    <cellStyle name="Hipervínculo" xfId="24794" builtinId="8" hidden="1"/>
    <cellStyle name="Hipervínculo" xfId="37286" builtinId="8" hidden="1"/>
    <cellStyle name="Hipervínculo" xfId="32227" builtinId="8" hidden="1"/>
    <cellStyle name="Hipervínculo" xfId="10497" builtinId="8" hidden="1"/>
    <cellStyle name="Hipervínculo" xfId="3682" builtinId="8" hidden="1"/>
    <cellStyle name="Hipervínculo" xfId="23039" builtinId="8" hidden="1"/>
    <cellStyle name="Hipervínculo" xfId="27776" builtinId="8" hidden="1"/>
    <cellStyle name="Hipervínculo" xfId="16333" builtinId="8" hidden="1"/>
    <cellStyle name="Hipervínculo" xfId="23915" builtinId="8" hidden="1"/>
    <cellStyle name="Hipervínculo" xfId="25295" builtinId="8" hidden="1"/>
    <cellStyle name="Hipervínculo" xfId="3912" builtinId="8" hidden="1"/>
    <cellStyle name="Hipervínculo" xfId="6585" builtinId="8" hidden="1"/>
    <cellStyle name="Hipervínculo" xfId="42829" builtinId="8" hidden="1"/>
    <cellStyle name="Hipervínculo" xfId="52223" builtinId="8" hidden="1"/>
    <cellStyle name="Hipervínculo" xfId="39942" builtinId="8" hidden="1"/>
    <cellStyle name="Hipervínculo" xfId="957" builtinId="8" hidden="1"/>
    <cellStyle name="Hipervínculo" xfId="27501" builtinId="8" hidden="1"/>
    <cellStyle name="Hipervínculo" xfId="9345" builtinId="8" hidden="1"/>
    <cellStyle name="Hipervínculo" xfId="2608" builtinId="8" hidden="1"/>
    <cellStyle name="Hipervínculo" xfId="52468" builtinId="8" hidden="1"/>
    <cellStyle name="Hipervínculo" xfId="20071" builtinId="8" hidden="1"/>
    <cellStyle name="Hipervínculo" xfId="41859" builtinId="8" hidden="1"/>
    <cellStyle name="Hipervínculo" xfId="16504" builtinId="8" hidden="1"/>
    <cellStyle name="Hipervínculo" xfId="14373" builtinId="8" hidden="1"/>
    <cellStyle name="Hipervínculo" xfId="38986" builtinId="8" hidden="1"/>
    <cellStyle name="Hipervínculo" xfId="39207" builtinId="8" hidden="1"/>
    <cellStyle name="Hipervínculo" xfId="35874" builtinId="8" hidden="1"/>
    <cellStyle name="Hipervínculo" xfId="58110" builtinId="8" hidden="1"/>
    <cellStyle name="Hipervínculo" xfId="35056" builtinId="8" hidden="1"/>
    <cellStyle name="Hipervínculo" xfId="9418" builtinId="8" hidden="1"/>
    <cellStyle name="Hipervínculo" xfId="6936" builtinId="8" hidden="1"/>
    <cellStyle name="Hipervínculo" xfId="25049" builtinId="8" hidden="1"/>
    <cellStyle name="Hipervínculo" xfId="41002" builtinId="8" hidden="1"/>
    <cellStyle name="Hipervínculo" xfId="45095" builtinId="8" hidden="1"/>
    <cellStyle name="Hipervínculo" xfId="52287" builtinId="8" hidden="1"/>
    <cellStyle name="Hipervínculo" xfId="28256" builtinId="8" hidden="1"/>
    <cellStyle name="Hipervínculo" xfId="7655" builtinId="8" hidden="1"/>
    <cellStyle name="Hipervínculo" xfId="41" builtinId="8" hidden="1"/>
    <cellStyle name="Hipervínculo" xfId="45596" builtinId="8" hidden="1"/>
    <cellStyle name="Hipervínculo" xfId="27198" builtinId="8" hidden="1"/>
    <cellStyle name="Hipervínculo" xfId="35333" builtinId="8" hidden="1"/>
    <cellStyle name="Hipervínculo" xfId="46267" builtinId="8" hidden="1"/>
    <cellStyle name="Hipervínculo" xfId="50336" builtinId="8" hidden="1"/>
    <cellStyle name="Hipervínculo" xfId="4903" builtinId="8" hidden="1"/>
    <cellStyle name="Hipervínculo" xfId="4909" builtinId="8" hidden="1"/>
    <cellStyle name="Hipervínculo" xfId="54586" builtinId="8" hidden="1"/>
    <cellStyle name="Hipervínculo" xfId="26125" builtinId="8" hidden="1"/>
    <cellStyle name="Hipervínculo" xfId="57916" builtinId="8" hidden="1"/>
    <cellStyle name="Hipervínculo" xfId="38683" builtinId="8" hidden="1"/>
    <cellStyle name="Hipervínculo" xfId="14655" builtinId="8" hidden="1"/>
    <cellStyle name="Hipervínculo" xfId="7463" builtinId="8" hidden="1"/>
    <cellStyle name="Hipervínculo" xfId="11836" builtinId="8" hidden="1"/>
    <cellStyle name="Hipervínculo" xfId="37370" builtinId="8" hidden="1"/>
    <cellStyle name="Hipervínculo" xfId="31139" builtinId="8" hidden="1"/>
    <cellStyle name="Hipervínculo" xfId="51421" builtinId="8" hidden="1"/>
    <cellStyle name="Hipervínculo" xfId="31884" builtinId="8" hidden="1"/>
    <cellStyle name="Hipervínculo" xfId="7858" builtinId="8" hidden="1"/>
    <cellStyle name="Hipervínculo" xfId="18422" builtinId="8" hidden="1"/>
    <cellStyle name="Hipervínculo" xfId="4702" builtinId="8" hidden="1"/>
    <cellStyle name="Hipervínculo" xfId="42729" builtinId="8" hidden="1"/>
    <cellStyle name="Hipervínculo" xfId="48219" builtinId="8" hidden="1"/>
    <cellStyle name="Hipervínculo" xfId="33283" builtinId="8" hidden="1"/>
    <cellStyle name="Hipervínculo" xfId="48699" builtinId="8" hidden="1"/>
    <cellStyle name="Hipervínculo" xfId="11626" builtinId="8" hidden="1"/>
    <cellStyle name="Hipervínculo" xfId="12612" builtinId="8" hidden="1"/>
    <cellStyle name="Hipervínculo" xfId="21908" builtinId="8" hidden="1"/>
    <cellStyle name="Hipervínculo" xfId="43673" builtinId="8" hidden="1"/>
    <cellStyle name="Hipervínculo" xfId="39404" builtinId="8" hidden="1"/>
    <cellStyle name="Hipervínculo" xfId="37368" builtinId="8" hidden="1"/>
    <cellStyle name="Hipervínculo" xfId="47586" builtinId="8" hidden="1"/>
    <cellStyle name="Hipervínculo" xfId="31156" builtinId="8" hidden="1"/>
    <cellStyle name="Hipervínculo" xfId="33209" builtinId="8" hidden="1"/>
    <cellStyle name="Hipervínculo" xfId="1005" builtinId="8" hidden="1"/>
    <cellStyle name="Hipervínculo" xfId="15864" builtinId="8" hidden="1"/>
    <cellStyle name="Hipervínculo" xfId="49721" builtinId="8" hidden="1"/>
    <cellStyle name="Hipervínculo" xfId="43143" builtinId="8" hidden="1"/>
    <cellStyle name="Hipervínculo" xfId="38118" builtinId="8" hidden="1"/>
    <cellStyle name="Hipervínculo" xfId="33241" builtinId="8" hidden="1"/>
    <cellStyle name="Hipervínculo" xfId="30357" builtinId="8" hidden="1"/>
    <cellStyle name="Hipervínculo" xfId="46218" builtinId="8" hidden="1"/>
    <cellStyle name="Hipervínculo" xfId="35434" builtinId="8" hidden="1"/>
    <cellStyle name="Hipervínculo" xfId="42995" builtinId="8" hidden="1"/>
    <cellStyle name="Hipervínculo" xfId="19429" builtinId="8" hidden="1"/>
    <cellStyle name="Hipervínculo" xfId="4901" builtinId="8" hidden="1"/>
    <cellStyle name="Hipervínculo" xfId="14873" builtinId="8" hidden="1"/>
    <cellStyle name="Hipervínculo" xfId="38366" builtinId="8" hidden="1"/>
    <cellStyle name="Hipervínculo" xfId="8053" builtinId="8" hidden="1"/>
    <cellStyle name="Hipervínculo" xfId="33066" builtinId="8" hidden="1"/>
    <cellStyle name="Hipervínculo" xfId="41254" builtinId="8" hidden="1"/>
    <cellStyle name="Hipervínculo" xfId="37840" builtinId="8" hidden="1"/>
    <cellStyle name="Hipervínculo" xfId="58680" builtinId="8" hidden="1"/>
    <cellStyle name="Hipervínculo" xfId="39450" builtinId="8" hidden="1"/>
    <cellStyle name="Hipervínculo" xfId="53326" builtinId="8" hidden="1"/>
    <cellStyle name="Hipervínculo" xfId="29555" builtinId="8" hidden="1"/>
    <cellStyle name="Hipervínculo" xfId="11230" builtinId="8" hidden="1"/>
    <cellStyle name="Hipervínculo" xfId="6009" builtinId="8" hidden="1"/>
    <cellStyle name="Hipervínculo" xfId="30423" builtinId="8" hidden="1"/>
    <cellStyle name="Hipervínculo" xfId="3239" builtinId="8" hidden="1"/>
    <cellStyle name="Hipervínculo" xfId="22731" builtinId="8" hidden="1"/>
    <cellStyle name="Hipervínculo" xfId="24688" builtinId="8" hidden="1"/>
    <cellStyle name="Hipervínculo" xfId="48659" builtinId="8" hidden="1"/>
    <cellStyle name="Hipervínculo" xfId="18332" builtinId="8" hidden="1"/>
    <cellStyle name="Hipervínculo" xfId="20566" builtinId="8" hidden="1"/>
    <cellStyle name="Hipervínculo" xfId="54318" builtinId="8" hidden="1"/>
    <cellStyle name="Hipervínculo" xfId="37768" builtinId="8" hidden="1"/>
    <cellStyle name="Hipervínculo" xfId="1384" builtinId="8" hidden="1"/>
    <cellStyle name="Hipervínculo" xfId="59377" builtinId="8" hidden="1"/>
    <cellStyle name="Hipervínculo" xfId="39533" builtinId="8" hidden="1"/>
    <cellStyle name="Hipervínculo" xfId="6940" builtinId="8" hidden="1"/>
    <cellStyle name="Hipervínculo" xfId="21384" builtinId="8" hidden="1"/>
    <cellStyle name="Hipervínculo" xfId="14659" builtinId="8" hidden="1"/>
    <cellStyle name="Hipervínculo" xfId="51527" builtinId="8" hidden="1"/>
    <cellStyle name="Hipervínculo" xfId="20772" builtinId="8" hidden="1"/>
    <cellStyle name="Hipervínculo" xfId="50035" builtinId="8" hidden="1"/>
    <cellStyle name="Hipervínculo" xfId="16990" builtinId="8" hidden="1"/>
    <cellStyle name="Hipervínculo" xfId="42029" builtinId="8" hidden="1"/>
    <cellStyle name="Hipervínculo" xfId="22955" builtinId="8" hidden="1"/>
    <cellStyle name="Hipervínculo" xfId="38352" builtinId="8" hidden="1"/>
    <cellStyle name="Hipervínculo" xfId="5277" builtinId="8" hidden="1"/>
    <cellStyle name="Hipervínculo" xfId="58280" builtinId="8" hidden="1"/>
    <cellStyle name="Hipervínculo" xfId="12011" builtinId="8" hidden="1"/>
    <cellStyle name="Hipervínculo" xfId="44069" builtinId="8" hidden="1"/>
    <cellStyle name="Hipervínculo" xfId="30659" builtinId="8" hidden="1"/>
    <cellStyle name="Hipervínculo" xfId="49725" builtinId="8" hidden="1"/>
    <cellStyle name="Hipervínculo" xfId="141" builtinId="8" hidden="1"/>
    <cellStyle name="Hipervínculo" xfId="45489" builtinId="8" hidden="1"/>
    <cellStyle name="Hipervínculo" xfId="22164" builtinId="8" hidden="1"/>
    <cellStyle name="Hipervínculo" xfId="8984" builtinId="8" hidden="1"/>
    <cellStyle name="Hipervínculo" xfId="6273" builtinId="8" hidden="1"/>
    <cellStyle name="Hipervínculo" xfId="20131" builtinId="8" hidden="1"/>
    <cellStyle name="Hipervínculo" xfId="33987" builtinId="8" hidden="1"/>
    <cellStyle name="Hipervínculo" xfId="47841" builtinId="8" hidden="1"/>
    <cellStyle name="Hipervínculo" xfId="43127" builtinId="8" hidden="1"/>
    <cellStyle name="Hipervínculo" xfId="29719" builtinId="8" hidden="1"/>
    <cellStyle name="Hipervínculo" xfId="57914" builtinId="8" hidden="1"/>
    <cellStyle name="Hipervínculo" xfId="47248" builtinId="8" hidden="1"/>
    <cellStyle name="Hipervínculo" xfId="11398" builtinId="8" hidden="1"/>
    <cellStyle name="Hipervínculo" xfId="28514" builtinId="8" hidden="1"/>
    <cellStyle name="Hipervínculo" xfId="14768" builtinId="8" hidden="1"/>
    <cellStyle name="Hipervínculo" xfId="6990" builtinId="8" hidden="1"/>
    <cellStyle name="Hipervínculo" xfId="46838" builtinId="8" hidden="1"/>
    <cellStyle name="Hipervínculo" xfId="33239" builtinId="8" hidden="1"/>
    <cellStyle name="Hipervínculo" xfId="15788" builtinId="8" hidden="1"/>
    <cellStyle name="Hipervínculo" xfId="12670" builtinId="8" hidden="1"/>
    <cellStyle name="Hipervínculo" xfId="43454" builtinId="8" hidden="1"/>
    <cellStyle name="Hipervínculo" xfId="57051" builtinId="8" hidden="1"/>
    <cellStyle name="Hipervínculo" xfId="12378" builtinId="8" hidden="1"/>
    <cellStyle name="Hipervínculo" xfId="8089" builtinId="8" hidden="1"/>
    <cellStyle name="Hipervínculo" xfId="36617" builtinId="8" hidden="1"/>
    <cellStyle name="Hipervínculo" xfId="36128" builtinId="8" hidden="1"/>
    <cellStyle name="Hipervínculo" xfId="25277" builtinId="8" hidden="1"/>
    <cellStyle name="Hipervínculo" xfId="13352" builtinId="8" hidden="1"/>
    <cellStyle name="Hipervínculo" xfId="30823" builtinId="8" hidden="1"/>
    <cellStyle name="Hipervínculo" xfId="26610" builtinId="8" hidden="1"/>
    <cellStyle name="Hipervínculo" xfId="18876" builtinId="8" hidden="1"/>
    <cellStyle name="Hipervínculo" xfId="55161" builtinId="8" hidden="1"/>
    <cellStyle name="Hipervínculo" xfId="1826" builtinId="8" hidden="1"/>
    <cellStyle name="Hipervínculo" xfId="28425" builtinId="8" hidden="1"/>
    <cellStyle name="Hipervínculo" xfId="15017" builtinId="8" hidden="1"/>
    <cellStyle name="Hipervínculo" xfId="44239" builtinId="8" hidden="1"/>
    <cellStyle name="Hipervínculo" xfId="19905" builtinId="8" hidden="1"/>
    <cellStyle name="Hipervínculo" xfId="18619" builtinId="8" hidden="1"/>
    <cellStyle name="Hipervínculo" xfId="10789" builtinId="8" hidden="1"/>
    <cellStyle name="Hipervínculo" xfId="46224" builtinId="8" hidden="1"/>
    <cellStyle name="Hipervínculo" xfId="13691" builtinId="8" hidden="1"/>
    <cellStyle name="Hipervínculo" xfId="27361" builtinId="8" hidden="1"/>
    <cellStyle name="Hipervínculo" xfId="9441" builtinId="8" hidden="1"/>
    <cellStyle name="Hipervínculo" xfId="26752" builtinId="8" hidden="1"/>
    <cellStyle name="Hipervínculo" xfId="26155" builtinId="8" hidden="1"/>
    <cellStyle name="Hipervínculo" xfId="44109" builtinId="8" hidden="1"/>
    <cellStyle name="Hipervínculo" xfId="56144" builtinId="8" hidden="1"/>
    <cellStyle name="Hipervínculo" xfId="1007" builtinId="8" hidden="1"/>
    <cellStyle name="Hipervínculo" xfId="18308" builtinId="8" hidden="1"/>
    <cellStyle name="Hipervínculo" xfId="41517" builtinId="8" hidden="1"/>
    <cellStyle name="Hipervínculo" xfId="57429" builtinId="8" hidden="1"/>
    <cellStyle name="Hipervínculo" xfId="36841" builtinId="8" hidden="1"/>
    <cellStyle name="Hipervínculo" xfId="45883" builtinId="8" hidden="1"/>
    <cellStyle name="Hipervínculo" xfId="40077" builtinId="8" hidden="1"/>
    <cellStyle name="Hipervínculo" xfId="28322" builtinId="8" hidden="1"/>
    <cellStyle name="Hipervínculo" xfId="52402" builtinId="8" hidden="1"/>
    <cellStyle name="Hipervínculo" xfId="40978" builtinId="8" hidden="1"/>
    <cellStyle name="Hipervínculo" xfId="55112" builtinId="8" hidden="1"/>
    <cellStyle name="Hipervínculo" xfId="50116" builtinId="8" hidden="1"/>
    <cellStyle name="Hipervínculo" xfId="1192" builtinId="8" hidden="1"/>
    <cellStyle name="Hipervínculo" xfId="27395" builtinId="8" hidden="1"/>
    <cellStyle name="Hipervínculo" xfId="9044" builtinId="8" hidden="1"/>
    <cellStyle name="Hipervínculo" xfId="28934" builtinId="8" hidden="1"/>
    <cellStyle name="Hipervínculo" xfId="13519" builtinId="8" hidden="1"/>
    <cellStyle name="Hipervínculo" xfId="44651" builtinId="8" hidden="1"/>
    <cellStyle name="Hipervínculo" xfId="41885" builtinId="8" hidden="1"/>
    <cellStyle name="Hipervínculo" xfId="40313" builtinId="8" hidden="1"/>
    <cellStyle name="Hipervínculo" xfId="38176" builtinId="8" hidden="1"/>
    <cellStyle name="Hipervínculo" xfId="43161" builtinId="8" hidden="1"/>
    <cellStyle name="Hipervínculo" xfId="30507" builtinId="8" hidden="1"/>
    <cellStyle name="Hipervínculo" xfId="10057" builtinId="8" hidden="1"/>
    <cellStyle name="Hipervínculo" xfId="30803" builtinId="8" hidden="1"/>
    <cellStyle name="Hipervínculo" xfId="59345" builtinId="8" hidden="1"/>
    <cellStyle name="Hipervínculo" xfId="7983" builtinId="8" hidden="1"/>
    <cellStyle name="Hipervínculo" xfId="17965" builtinId="8" hidden="1"/>
    <cellStyle name="Hipervínculo" xfId="45361" builtinId="8" hidden="1"/>
    <cellStyle name="Hipervínculo" xfId="3514" builtinId="8" hidden="1"/>
    <cellStyle name="Hipervínculo" xfId="9170" builtinId="8" hidden="1"/>
    <cellStyle name="Hipervínculo" xfId="36900" builtinId="8" hidden="1"/>
    <cellStyle name="Hipervínculo" xfId="6343" builtinId="8" hidden="1"/>
    <cellStyle name="Hipervínculo" xfId="15996" builtinId="8" hidden="1"/>
    <cellStyle name="Hipervínculo" xfId="52299" builtinId="8" hidden="1"/>
    <cellStyle name="Hipervínculo" xfId="18314" builtinId="8" hidden="1"/>
    <cellStyle name="Hipervínculo" xfId="42793" builtinId="8" hidden="1"/>
    <cellStyle name="Hipervínculo" xfId="27371" builtinId="8" hidden="1"/>
    <cellStyle name="Hipervínculo" xfId="21125" builtinId="8" hidden="1"/>
    <cellStyle name="Hipervínculo" xfId="28025" builtinId="8" hidden="1"/>
    <cellStyle name="Hipervínculo" xfId="54166" builtinId="8" hidden="1"/>
    <cellStyle name="Hipervínculo" xfId="24574" builtinId="8" hidden="1"/>
    <cellStyle name="Hipervínculo" xfId="1646" builtinId="8" hidden="1"/>
    <cellStyle name="Hipervínculo" xfId="48286" builtinId="8" hidden="1"/>
    <cellStyle name="Hipervínculo" xfId="16461" builtinId="8" hidden="1"/>
    <cellStyle name="Hipervínculo" xfId="48763" builtinId="8" hidden="1"/>
    <cellStyle name="Hipervínculo" xfId="11539" builtinId="8" hidden="1"/>
    <cellStyle name="Hipervínculo" xfId="35568" builtinId="8" hidden="1"/>
    <cellStyle name="Hipervínculo" xfId="58368" builtinId="8" hidden="1"/>
    <cellStyle name="Hipervínculo" xfId="36132" builtinId="8" hidden="1"/>
    <cellStyle name="Hipervínculo" xfId="33691" builtinId="8" hidden="1"/>
    <cellStyle name="Hipervínculo" xfId="4146" builtinId="8" hidden="1"/>
    <cellStyle name="Hipervínculo" xfId="14248" builtinId="8" hidden="1"/>
    <cellStyle name="Hipervínculo" xfId="16030" builtinId="8" hidden="1"/>
    <cellStyle name="Hipervínculo" xfId="42371" builtinId="8" hidden="1"/>
    <cellStyle name="Hipervínculo" xfId="54825" builtinId="8" hidden="1"/>
    <cellStyle name="Hipervínculo" xfId="58766" builtinId="8" hidden="1"/>
    <cellStyle name="Hipervínculo" xfId="40621" builtinId="8" hidden="1"/>
    <cellStyle name="Hipervínculo" xfId="2541" builtinId="8" hidden="1"/>
    <cellStyle name="Hipervínculo" xfId="21048" builtinId="8" hidden="1"/>
    <cellStyle name="Hipervínculo" xfId="27050" builtinId="8" hidden="1"/>
    <cellStyle name="Hipervínculo" xfId="49169" builtinId="8" hidden="1"/>
    <cellStyle name="Hipervínculo" xfId="47639" builtinId="8" hidden="1"/>
    <cellStyle name="Hipervínculo" xfId="55852" builtinId="8" hidden="1"/>
    <cellStyle name="Hipervínculo" xfId="4383" builtinId="8" hidden="1"/>
    <cellStyle name="Hipervínculo" xfId="4168" builtinId="8" hidden="1"/>
    <cellStyle name="Hipervínculo" xfId="27848" builtinId="8" hidden="1"/>
    <cellStyle name="Hipervínculo" xfId="29846" builtinId="8" hidden="1"/>
    <cellStyle name="Hipervínculo" xfId="55966" builtinId="8" hidden="1"/>
    <cellStyle name="Hipervínculo" xfId="40972" builtinId="8" hidden="1"/>
    <cellStyle name="Hipervínculo" xfId="25313" builtinId="8" hidden="1"/>
    <cellStyle name="Hipervínculo" xfId="9408" builtinId="8" hidden="1"/>
    <cellStyle name="Hipervínculo" xfId="9985" builtinId="8" hidden="1"/>
    <cellStyle name="Hipervínculo" xfId="34650" builtinId="8" hidden="1"/>
    <cellStyle name="Hipervínculo" xfId="36772" builtinId="8" hidden="1"/>
    <cellStyle name="Hipervínculo" xfId="49261" builtinId="8" hidden="1"/>
    <cellStyle name="Hipervínculo" xfId="34043" builtinId="8" hidden="1"/>
    <cellStyle name="Hipervínculo" xfId="37420" builtinId="8" hidden="1"/>
    <cellStyle name="Hipervínculo" xfId="6491" builtinId="8" hidden="1"/>
    <cellStyle name="Hipervínculo" xfId="22168" builtinId="8" hidden="1"/>
    <cellStyle name="Hipervínculo" xfId="41448" builtinId="8" hidden="1"/>
    <cellStyle name="Hipervínculo" xfId="43702" builtinId="8" hidden="1"/>
    <cellStyle name="Hipervínculo" xfId="27453" builtinId="8" hidden="1"/>
    <cellStyle name="Hipervínculo" xfId="24548" builtinId="8" hidden="1"/>
    <cellStyle name="Hipervínculo" xfId="20902" builtinId="8" hidden="1"/>
    <cellStyle name="Hipervínculo" xfId="28374" builtinId="8" hidden="1"/>
    <cellStyle name="Hipervínculo" xfId="26460" builtinId="8" hidden="1"/>
    <cellStyle name="Hipervínculo" xfId="12294" builtinId="8" hidden="1"/>
    <cellStyle name="Hipervínculo" xfId="48813" builtinId="8" hidden="1"/>
    <cellStyle name="Hipervínculo" xfId="42299" builtinId="8" hidden="1"/>
    <cellStyle name="Hipervínculo" xfId="17389" builtinId="8" hidden="1"/>
    <cellStyle name="Hipervínculo" xfId="14893" builtinId="8" hidden="1"/>
    <cellStyle name="Hipervínculo" xfId="11314" builtinId="8" hidden="1"/>
    <cellStyle name="Hipervínculo" xfId="30768" builtinId="8" hidden="1"/>
    <cellStyle name="Hipervínculo" xfId="10401" builtinId="8" hidden="1"/>
    <cellStyle name="Hipervínculo" xfId="59283" builtinId="8" hidden="1"/>
    <cellStyle name="Hipervínculo" xfId="34992" builtinId="8" hidden="1"/>
    <cellStyle name="Hipervínculo" xfId="13260" builtinId="8" hidden="1"/>
    <cellStyle name="Hipervínculo" xfId="11129" builtinId="8" hidden="1"/>
    <cellStyle name="Hipervínculo" xfId="15960" builtinId="8" hidden="1"/>
    <cellStyle name="Hipervínculo" xfId="37692" builtinId="8" hidden="1"/>
    <cellStyle name="Hipervínculo" xfId="34530" builtinId="8" hidden="1"/>
    <cellStyle name="Hipervínculo" xfId="57490" builtinId="8" hidden="1"/>
    <cellStyle name="Hipervínculo" xfId="49495" builtinId="8" hidden="1"/>
    <cellStyle name="Hipervínculo" xfId="6333" builtinId="8" hidden="1"/>
    <cellStyle name="Hipervínculo" xfId="46777" builtinId="8" hidden="1"/>
    <cellStyle name="Hipervínculo" xfId="22879" builtinId="8" hidden="1"/>
    <cellStyle name="Hipervínculo" xfId="24716" builtinId="8" hidden="1"/>
    <cellStyle name="Hipervínculo" xfId="50468" builtinId="8" hidden="1"/>
    <cellStyle name="Hipervínculo" xfId="40205" builtinId="8" hidden="1"/>
    <cellStyle name="Hipervínculo" xfId="21135" builtinId="8" hidden="1"/>
    <cellStyle name="Hipervínculo" xfId="4596" builtinId="8" hidden="1"/>
    <cellStyle name="Hipervínculo" xfId="18466" builtinId="8" hidden="1"/>
    <cellStyle name="Hipervínculo" xfId="1626" builtinId="8" hidden="1"/>
    <cellStyle name="Hipervínculo" xfId="51551" builtinId="8" hidden="1"/>
    <cellStyle name="Hipervínculo" xfId="43669" builtinId="8" hidden="1"/>
    <cellStyle name="Hipervínculo" xfId="896" builtinId="8" hidden="1"/>
    <cellStyle name="Hipervínculo" xfId="35622" builtinId="8" hidden="1"/>
    <cellStyle name="Hipervínculo" xfId="39" builtinId="8" hidden="1"/>
    <cellStyle name="Hipervínculo" xfId="38550" builtinId="8" hidden="1"/>
    <cellStyle name="Hipervínculo" xfId="16405" builtinId="8" hidden="1"/>
    <cellStyle name="Hipervínculo" xfId="58824" builtinId="8" hidden="1"/>
    <cellStyle name="Hipervínculo" xfId="36865" builtinId="8" hidden="1"/>
    <cellStyle name="Hipervínculo" xfId="32777" builtinId="8" hidden="1"/>
    <cellStyle name="Hipervínculo" xfId="30543" builtinId="8" hidden="1"/>
    <cellStyle name="Hipervínculo" xfId="15161" builtinId="8" hidden="1"/>
    <cellStyle name="Hipervínculo" xfId="24820" builtinId="8" hidden="1"/>
    <cellStyle name="Hipervínculo" xfId="43282" builtinId="8" hidden="1"/>
    <cellStyle name="Hipervínculo" xfId="17411" builtinId="8" hidden="1"/>
    <cellStyle name="Hipervínculo" xfId="50214" builtinId="8" hidden="1"/>
    <cellStyle name="Hipervínculo" xfId="33951" builtinId="8" hidden="1"/>
    <cellStyle name="Hipervínculo" xfId="2087" builtinId="8" hidden="1"/>
    <cellStyle name="Hipervínculo" xfId="26720" builtinId="8" hidden="1"/>
    <cellStyle name="Hipervínculo" xfId="44482" builtinId="8" hidden="1"/>
    <cellStyle name="Hipervínculo" xfId="50079" builtinId="8" hidden="1"/>
    <cellStyle name="Hipervínculo" xfId="47296" builtinId="8" hidden="1"/>
    <cellStyle name="Hipervínculo" xfId="23268" builtinId="8" hidden="1"/>
    <cellStyle name="Hipervínculo" xfId="52039" builtinId="8" hidden="1"/>
    <cellStyle name="Hipervínculo" xfId="4732" builtinId="8" hidden="1"/>
    <cellStyle name="Hipervínculo" xfId="28760" builtinId="8" hidden="1"/>
    <cellStyle name="Hipervínculo" xfId="32855" builtinId="8" hidden="1"/>
    <cellStyle name="Hipervínculo" xfId="56880" builtinId="8" hidden="1"/>
    <cellStyle name="Hipervínculo" xfId="40499" builtinId="8" hidden="1"/>
    <cellStyle name="Hipervínculo" xfId="16469" builtinId="8" hidden="1"/>
    <cellStyle name="Hipervínculo" xfId="12376" builtinId="8" hidden="1"/>
    <cellStyle name="Hipervínculo" xfId="5803" builtinId="8" hidden="1"/>
    <cellStyle name="Hipervínculo" xfId="55903" builtinId="8" hidden="1"/>
    <cellStyle name="Hipervínculo" xfId="17717" builtinId="8" hidden="1"/>
    <cellStyle name="Hipervínculo" xfId="17523" builtinId="8" hidden="1"/>
    <cellStyle name="Hipervínculo" xfId="16024" builtinId="8" hidden="1"/>
    <cellStyle name="Hipervínculo" xfId="3892" builtinId="8" hidden="1"/>
    <cellStyle name="Hipervínculo" xfId="5578" builtinId="8" hidden="1"/>
    <cellStyle name="Hipervínculo" xfId="16040" builtinId="8" hidden="1"/>
    <cellStyle name="Hipervínculo" xfId="42363" builtinId="8" hidden="1"/>
    <cellStyle name="Hipervínculo" xfId="46454" builtinId="8" hidden="1"/>
    <cellStyle name="Hipervínculo" xfId="49757" builtinId="8" hidden="1"/>
    <cellStyle name="Hipervínculo" xfId="26896" builtinId="8" hidden="1"/>
    <cellStyle name="Hipervínculo" xfId="8231" builtinId="8" hidden="1"/>
    <cellStyle name="Hipervínculo" xfId="1666" builtinId="8" hidden="1"/>
    <cellStyle name="Hipervínculo" xfId="21038" builtinId="8" hidden="1"/>
    <cellStyle name="Hipervínculo" xfId="49161" builtinId="8" hidden="1"/>
    <cellStyle name="Hipervínculo" xfId="3486" builtinId="8" hidden="1"/>
    <cellStyle name="Hipervínculo" xfId="53601" builtinId="8" hidden="1"/>
    <cellStyle name="Hipervínculo" xfId="14895" builtinId="8" hidden="1"/>
    <cellStyle name="Hipervínculo" xfId="7418" builtinId="8" hidden="1"/>
    <cellStyle name="Hipervínculo" xfId="8125" builtinId="8" hidden="1"/>
    <cellStyle name="Hipervínculo" xfId="29854" builtinId="8" hidden="1"/>
    <cellStyle name="Hipervínculo" xfId="55958" builtinId="8" hidden="1"/>
    <cellStyle name="Hipervínculo" xfId="59245" builtinId="8" hidden="1"/>
    <cellStyle name="Hipervínculo" xfId="35904" builtinId="8" hidden="1"/>
    <cellStyle name="Hipervínculo" xfId="13296" builtinId="8" hidden="1"/>
    <cellStyle name="Hipervínculo" xfId="1546" builtinId="8" hidden="1"/>
    <cellStyle name="Hipervínculo" xfId="20986" builtinId="8" hidden="1"/>
    <cellStyle name="Hipervínculo" xfId="36780" builtinId="8" hidden="1"/>
    <cellStyle name="Hipervínculo" xfId="4074" builtinId="8" hidden="1"/>
    <cellStyle name="Hipervínculo" xfId="45189" builtinId="8" hidden="1"/>
    <cellStyle name="Hipervínculo" xfId="27245" builtinId="8" hidden="1"/>
    <cellStyle name="Hipervínculo" xfId="6407" builtinId="8" hidden="1"/>
    <cellStyle name="Hipervínculo" xfId="24220" builtinId="8" hidden="1"/>
    <cellStyle name="Hipervínculo" xfId="21978" builtinId="8" hidden="1"/>
    <cellStyle name="Hipervínculo" xfId="27640" builtinId="8" hidden="1"/>
    <cellStyle name="Hipervínculo" xfId="7919" builtinId="8" hidden="1"/>
    <cellStyle name="Hipervínculo" xfId="43779" builtinId="8" hidden="1"/>
    <cellStyle name="Hipervínculo" xfId="22048" builtinId="8" hidden="1"/>
    <cellStyle name="Hipervínculo" xfId="1204" builtinId="8" hidden="1"/>
    <cellStyle name="Hipervínculo" xfId="12894" builtinId="8" hidden="1"/>
    <cellStyle name="Hipervínculo" xfId="28906" builtinId="8" hidden="1"/>
    <cellStyle name="Hipervínculo" xfId="50639" builtinId="8" hidden="1"/>
    <cellStyle name="Hipervínculo" xfId="59036" builtinId="8" hidden="1"/>
    <cellStyle name="Hipervínculo" xfId="5003" builtinId="8" hidden="1"/>
    <cellStyle name="Hipervínculo" xfId="15117" builtinId="8" hidden="1"/>
    <cellStyle name="Hipervínculo" xfId="9042" builtinId="8" hidden="1"/>
    <cellStyle name="Hipervínculo" xfId="28338" builtinId="8" hidden="1"/>
    <cellStyle name="Hipervínculo" xfId="35575" builtinId="8" hidden="1"/>
    <cellStyle name="Hipervínculo" xfId="59279" builtinId="8" hidden="1"/>
    <cellStyle name="Hipervínculo" xfId="34984" builtinId="8" hidden="1"/>
    <cellStyle name="Hipervínculo" xfId="50527" builtinId="8" hidden="1"/>
    <cellStyle name="Hipervínculo" xfId="7842" builtinId="8" hidden="1"/>
    <cellStyle name="Hipervínculo" xfId="48637" builtinId="8" hidden="1"/>
    <cellStyle name="Hipervínculo" xfId="45459" builtinId="8" hidden="1"/>
    <cellStyle name="Hipervínculo" xfId="2377" builtinId="8" hidden="1"/>
    <cellStyle name="Hipervínculo" xfId="27108" builtinId="8" hidden="1"/>
    <cellStyle name="Hipervínculo" xfId="2045" builtinId="8" hidden="1"/>
    <cellStyle name="Hipervínculo" xfId="29480" builtinId="8" hidden="1"/>
    <cellStyle name="Hipervínculo" xfId="916" builtinId="8" hidden="1"/>
    <cellStyle name="Hipervínculo" xfId="20892" builtinId="8" hidden="1"/>
    <cellStyle name="Hipervínculo" xfId="31671" builtinId="8" hidden="1"/>
    <cellStyle name="Hipervínculo" xfId="10997" builtinId="8" hidden="1"/>
    <cellStyle name="Hipervínculo" xfId="11177" builtinId="8" hidden="1"/>
    <cellStyle name="Hipervínculo" xfId="17815" builtinId="8" hidden="1"/>
    <cellStyle name="Hipervínculo" xfId="47969" builtinId="8" hidden="1"/>
    <cellStyle name="Hipervínculo" xfId="8827" builtinId="8" hidden="1"/>
    <cellStyle name="Hipervínculo" xfId="36284" builtinId="8" hidden="1"/>
    <cellStyle name="Hipervínculo" xfId="41244" builtinId="8" hidden="1"/>
    <cellStyle name="Hipervínculo" xfId="27287" builtinId="8" hidden="1"/>
    <cellStyle name="Hipervínculo" xfId="18599" builtinId="8" hidden="1"/>
    <cellStyle name="Hipervínculo" xfId="55266" builtinId="8" hidden="1"/>
    <cellStyle name="Hipervínculo" xfId="18312" builtinId="8" hidden="1"/>
    <cellStyle name="Hipervínculo" xfId="12445" builtinId="8" hidden="1"/>
    <cellStyle name="Hipervínculo" xfId="36471" builtinId="8" hidden="1"/>
    <cellStyle name="Hipervínculo" xfId="40567" builtinId="8" hidden="1"/>
    <cellStyle name="Hipervínculo" xfId="56812" builtinId="8" hidden="1"/>
    <cellStyle name="Hipervínculo" xfId="10423" builtinId="8" hidden="1"/>
    <cellStyle name="Hipervínculo" xfId="20279" builtinId="8" hidden="1"/>
    <cellStyle name="Hipervínculo" xfId="4664" builtinId="8" hidden="1"/>
    <cellStyle name="Hipervínculo" xfId="19245" builtinId="8" hidden="1"/>
    <cellStyle name="Hipervínculo" xfId="43274" builtinId="8" hidden="1"/>
    <cellStyle name="Hipervínculo" xfId="47366" builtinId="8" hidden="1"/>
    <cellStyle name="Hipervínculo" xfId="26462" builtinId="8" hidden="1"/>
    <cellStyle name="Hipervínculo" xfId="25984" builtinId="8" hidden="1"/>
    <cellStyle name="Hipervínculo" xfId="32445" builtinId="8" hidden="1"/>
    <cellStyle name="Hipervínculo" xfId="2121" builtinId="8" hidden="1"/>
    <cellStyle name="Hipervínculo" xfId="25185" builtinId="8" hidden="1"/>
    <cellStyle name="Hipervínculo" xfId="50071" builtinId="8" hidden="1"/>
    <cellStyle name="Hipervínculo" xfId="18564" builtinId="8" hidden="1"/>
    <cellStyle name="Hipervínculo" xfId="43213" builtinId="8" hidden="1"/>
    <cellStyle name="Hipervínculo" xfId="19187" builtinId="8" hidden="1"/>
    <cellStyle name="Hipervínculo" xfId="14189" builtinId="8" hidden="1"/>
    <cellStyle name="Hipervínculo" xfId="52191" builtinId="8" hidden="1"/>
    <cellStyle name="Hipervínculo" xfId="32847" builtinId="8" hidden="1"/>
    <cellStyle name="Hipervínculo" xfId="56872" builtinId="8" hidden="1"/>
    <cellStyle name="Hipervínculo" xfId="49653" builtinId="8" hidden="1"/>
    <cellStyle name="Hipervínculo" xfId="36413" builtinId="8" hidden="1"/>
    <cellStyle name="Hipervínculo" xfId="13060" builtinId="8" hidden="1"/>
    <cellStyle name="Hipervínculo" xfId="31399" builtinId="8" hidden="1"/>
    <cellStyle name="Hipervínculo" xfId="58408" builtinId="8" hidden="1"/>
    <cellStyle name="Hipervínculo" xfId="39645" builtinId="8" hidden="1"/>
    <cellStyle name="Hipervínculo" xfId="56678" builtinId="8" hidden="1"/>
    <cellStyle name="Hipervínculo" xfId="51621" builtinId="8" hidden="1"/>
    <cellStyle name="Hipervínculo" xfId="45742" builtinId="8" hidden="1"/>
    <cellStyle name="Hipervínculo" xfId="56692" builtinId="8" hidden="1"/>
    <cellStyle name="Hipervínculo" xfId="15159" builtinId="8" hidden="1"/>
    <cellStyle name="Hipervínculo" xfId="21067" builtinId="8" hidden="1"/>
    <cellStyle name="Hipervínculo" xfId="8789" builtinId="8" hidden="1"/>
    <cellStyle name="Hipervínculo" xfId="49749" builtinId="8" hidden="1"/>
    <cellStyle name="Hipervínculo" xfId="44691" builtinId="8" hidden="1"/>
    <cellStyle name="Hipervínculo" xfId="22811" builtinId="8" hidden="1"/>
    <cellStyle name="Hipervínculo" xfId="1662" builtinId="8" hidden="1"/>
    <cellStyle name="Hipervínculo" xfId="43869" builtinId="8" hidden="1"/>
    <cellStyle name="Hipervínculo" xfId="27993" builtinId="8" hidden="1"/>
    <cellStyle name="Hipervínculo" xfId="53244" builtinId="8" hidden="1"/>
    <cellStyle name="Hipervínculo" xfId="42825" builtinId="8" hidden="1"/>
    <cellStyle name="Hipervínculo" xfId="37762" builtinId="8" hidden="1"/>
    <cellStyle name="Hipervínculo" xfId="16010" builtinId="8" hidden="1"/>
    <cellStyle name="Hipervínculo" xfId="8759" builtinId="8" hidden="1"/>
    <cellStyle name="Hipervínculo" xfId="28148" builtinId="8" hidden="1"/>
    <cellStyle name="Hipervínculo" xfId="10085" builtinId="8" hidden="1"/>
    <cellStyle name="Hipervínculo" xfId="6505" builtinId="8" hidden="1"/>
    <cellStyle name="Hipervínculo" xfId="20715" builtinId="8" hidden="1"/>
    <cellStyle name="Hipervínculo" xfId="33619" builtinId="8" hidden="1"/>
    <cellStyle name="Hipervínculo" xfId="6700" builtinId="8" hidden="1"/>
    <cellStyle name="Hipervínculo" xfId="21516" builtinId="8" hidden="1"/>
    <cellStyle name="Hipervínculo" xfId="49957" builtinId="8" hidden="1"/>
    <cellStyle name="Hipervínculo" xfId="41853" builtinId="8" hidden="1"/>
    <cellStyle name="Hipervínculo" xfId="50701" builtinId="8" hidden="1"/>
    <cellStyle name="Hipervínculo" xfId="28260" builtinId="8" hidden="1"/>
    <cellStyle name="Hipervínculo" xfId="23905" builtinId="8" hidden="1"/>
    <cellStyle name="Hipervínculo" xfId="1176" builtinId="8" hidden="1"/>
    <cellStyle name="Hipervínculo" xfId="21986" builtinId="8" hidden="1"/>
    <cellStyle name="Hipervínculo" xfId="19095" builtinId="8" hidden="1"/>
    <cellStyle name="Hipervínculo" xfId="48779" builtinId="8" hidden="1"/>
    <cellStyle name="Hipervínculo" xfId="43771" builtinId="8" hidden="1"/>
    <cellStyle name="Hipervínculo" xfId="22040" builtinId="8" hidden="1"/>
    <cellStyle name="Hipervínculo" xfId="2051" builtinId="8" hidden="1"/>
    <cellStyle name="Hipervínculo" xfId="41756" builtinId="8" hidden="1"/>
    <cellStyle name="Hipervínculo" xfId="39719" builtinId="8" hidden="1"/>
    <cellStyle name="Hipervínculo" xfId="33621" builtinId="8" hidden="1"/>
    <cellStyle name="Hipervínculo" xfId="55706" builtinId="8" hidden="1"/>
    <cellStyle name="Hipervínculo" xfId="36839" builtinId="8" hidden="1"/>
    <cellStyle name="Hipervínculo" xfId="15109" builtinId="8" hidden="1"/>
    <cellStyle name="Hipervínculo" xfId="10051" builtinId="8" hidden="1"/>
    <cellStyle name="Hipervínculo" xfId="13358" builtinId="8" hidden="1"/>
    <cellStyle name="Hipervínculo" xfId="35842" builtinId="8" hidden="1"/>
    <cellStyle name="Hipervínculo" xfId="40903" builtinId="8" hidden="1"/>
    <cellStyle name="Hipervínculo" xfId="55899" builtinId="8" hidden="1"/>
    <cellStyle name="Hipervínculo" xfId="29915" builtinId="8" hidden="1"/>
    <cellStyle name="Hipervínculo" xfId="4497" builtinId="8" hidden="1"/>
    <cellStyle name="Hipervínculo" xfId="41740" builtinId="8" hidden="1"/>
    <cellStyle name="Hipervínculo" xfId="9987" builtinId="8" hidden="1"/>
    <cellStyle name="Hipervínculo" xfId="4771" builtinId="8" hidden="1"/>
    <cellStyle name="Hipervínculo" xfId="34294" builtinId="8" hidden="1"/>
    <cellStyle name="Hipervínculo" xfId="52733" builtinId="8" hidden="1"/>
    <cellStyle name="Hipervínculo" xfId="47572" builtinId="8" hidden="1"/>
    <cellStyle name="Hipervínculo" xfId="7014" builtinId="8" hidden="1"/>
    <cellStyle name="Hipervínculo" xfId="2576" builtinId="8" hidden="1"/>
    <cellStyle name="Hipervínculo" xfId="26956" builtinId="8" hidden="1"/>
    <cellStyle name="Hipervínculo" xfId="16631" builtinId="8" hidden="1"/>
    <cellStyle name="Hipervínculo" xfId="54759" builtinId="8" hidden="1"/>
    <cellStyle name="Hipervínculo" xfId="42303" builtinId="8" hidden="1"/>
    <cellStyle name="Hipervínculo" xfId="16058" builtinId="8" hidden="1"/>
    <cellStyle name="Hipervínculo" xfId="9076" builtinId="8" hidden="1"/>
    <cellStyle name="Hipervínculo" xfId="9730" builtinId="8" hidden="1"/>
    <cellStyle name="Hipervínculo" xfId="33759" builtinId="8" hidden="1"/>
    <cellStyle name="Hipervínculo" xfId="11067" builtinId="8" hidden="1"/>
    <cellStyle name="Hipervínculo" xfId="49099" builtinId="8" hidden="1"/>
    <cellStyle name="Hipervínculo" xfId="35502" builtinId="8" hidden="1"/>
    <cellStyle name="Hipervínculo" xfId="9164" builtinId="8" hidden="1"/>
    <cellStyle name="Hipervínculo" xfId="16807" builtinId="8" hidden="1"/>
    <cellStyle name="Hipervínculo" xfId="9581" builtinId="8" hidden="1"/>
    <cellStyle name="Hipervínculo" xfId="48435" builtinId="8" hidden="1"/>
    <cellStyle name="Hipervínculo" xfId="56820" builtinId="8" hidden="1"/>
    <cellStyle name="Hipervínculo" xfId="22242" builtinId="8" hidden="1"/>
    <cellStyle name="Hipervínculo" xfId="28698" builtinId="8" hidden="1"/>
    <cellStyle name="Hipervínculo" xfId="4672" builtinId="8" hidden="1"/>
    <cellStyle name="Hipervínculo" xfId="37500" builtinId="8" hidden="1"/>
    <cellStyle name="Hipervínculo" xfId="10415" builtinId="8" hidden="1"/>
    <cellStyle name="Hipervínculo" xfId="4475" builtinId="8" hidden="1"/>
    <cellStyle name="Hipervínculo" xfId="56526" builtinId="8" hidden="1"/>
    <cellStyle name="Hipervínculo" xfId="15942" builtinId="8" hidden="1"/>
    <cellStyle name="Hipervínculo" xfId="27098" builtinId="8" hidden="1"/>
    <cellStyle name="Hipervínculo" xfId="24436" builtinId="8" hidden="1"/>
    <cellStyle name="Hipervínculo" xfId="48106" builtinId="8" hidden="1"/>
    <cellStyle name="Hipervínculo" xfId="7705" builtinId="8" hidden="1"/>
    <cellStyle name="Hipervínculo" xfId="46136" builtinId="8" hidden="1"/>
    <cellStyle name="Hipervínculo" xfId="43222" builtinId="8" hidden="1"/>
    <cellStyle name="Hipervínculo" xfId="16050" builtinId="8" hidden="1"/>
    <cellStyle name="Hipervínculo" xfId="23770" builtinId="8" hidden="1"/>
    <cellStyle name="Hipervínculo" xfId="7221" builtinId="8" hidden="1"/>
    <cellStyle name="Hipervínculo" xfId="12280" builtinId="8" hidden="1"/>
    <cellStyle name="Hipervínculo" xfId="36928" builtinId="8" hidden="1"/>
    <cellStyle name="Hipervínculo" xfId="46414" builtinId="8" hidden="1"/>
    <cellStyle name="Hipervínculo" xfId="54691" builtinId="8" hidden="1"/>
    <cellStyle name="Hipervínculo" xfId="14395" builtinId="8" hidden="1"/>
    <cellStyle name="Hipervínculo" xfId="16201" builtinId="8" hidden="1"/>
    <cellStyle name="Hipervínculo" xfId="7483" builtinId="8" hidden="1"/>
    <cellStyle name="Hipervínculo" xfId="19207" builtinId="8" hidden="1"/>
    <cellStyle name="Hipervínculo" xfId="43728" builtinId="8" hidden="1"/>
    <cellStyle name="Hipervínculo" xfId="51613" builtinId="8" hidden="1"/>
    <cellStyle name="Hipervínculo" xfId="17929" builtinId="8" hidden="1"/>
    <cellStyle name="Hipervínculo" xfId="24818" builtinId="8" hidden="1"/>
    <cellStyle name="Hipervínculo" xfId="720" builtinId="8" hidden="1"/>
    <cellStyle name="Hipervínculo" xfId="40815" builtinId="8" hidden="1"/>
    <cellStyle name="Hipervínculo" xfId="26133" builtinId="8" hidden="1"/>
    <cellStyle name="Hipervínculo" xfId="5321" builtinId="8" hidden="1"/>
    <cellStyle name="Hipervínculo" xfId="44683" builtinId="8" hidden="1"/>
    <cellStyle name="Hipervínculo" xfId="19547" builtinId="8" hidden="1"/>
    <cellStyle name="Hipervínculo" xfId="17891" builtinId="8" hidden="1"/>
    <cellStyle name="Hipervínculo" xfId="1768" builtinId="8" hidden="1"/>
    <cellStyle name="Hipervínculo" xfId="33105" builtinId="8" hidden="1"/>
    <cellStyle name="Hipervínculo" xfId="2912" builtinId="8" hidden="1"/>
    <cellStyle name="Hipervínculo" xfId="57231" builtinId="8" hidden="1"/>
    <cellStyle name="Hipervínculo" xfId="37754" builtinId="8" hidden="1"/>
    <cellStyle name="Hipervínculo" xfId="27172" builtinId="8" hidden="1"/>
    <cellStyle name="Hipervínculo" xfId="10965" builtinId="8" hidden="1"/>
    <cellStyle name="Hipervínculo" xfId="13200" builtinId="8" hidden="1"/>
    <cellStyle name="Hipervínculo" xfId="34930" builtinId="8" hidden="1"/>
    <cellStyle name="Hipervínculo" xfId="9268" builtinId="8" hidden="1"/>
    <cellStyle name="Hipervínculo" xfId="54985" builtinId="8" hidden="1"/>
    <cellStyle name="Hipervínculo" xfId="30827" builtinId="8" hidden="1"/>
    <cellStyle name="Hipervínculo" xfId="40936" builtinId="8" hidden="1"/>
    <cellStyle name="Hipervínculo" xfId="35315" builtinId="8" hidden="1"/>
    <cellStyle name="Hipervínculo" xfId="20129" builtinId="8" hidden="1"/>
    <cellStyle name="Hipervínculo" xfId="41861" builtinId="8" hidden="1"/>
    <cellStyle name="Hipervínculo" xfId="46920" builtinId="8" hidden="1"/>
    <cellStyle name="Hipervínculo" xfId="24929" builtinId="8" hidden="1"/>
    <cellStyle name="Hipervínculo" xfId="23897" builtinId="8" hidden="1"/>
    <cellStyle name="Hipervínculo" xfId="14581" builtinId="8" hidden="1"/>
    <cellStyle name="Hipervínculo" xfId="3032" builtinId="8" hidden="1"/>
    <cellStyle name="Hipervínculo" xfId="27054" builtinId="8" hidden="1"/>
    <cellStyle name="Hipervínculo" xfId="31735" builtinId="8" hidden="1"/>
    <cellStyle name="Hipervínculo" xfId="53846" builtinId="8" hidden="1"/>
    <cellStyle name="Hipervínculo" xfId="41389" builtinId="8" hidden="1"/>
    <cellStyle name="Hipervínculo" xfId="16972" builtinId="8" hidden="1"/>
    <cellStyle name="Hipervínculo" xfId="30306" builtinId="8" hidden="1"/>
    <cellStyle name="Hipervínculo" xfId="10643" builtinId="8" hidden="1"/>
    <cellStyle name="Hipervínculo" xfId="16064" builtinId="8" hidden="1"/>
    <cellStyle name="Hipervínculo" xfId="55714" builtinId="8" hidden="1"/>
    <cellStyle name="Hipervínculo" xfId="17231" builtinId="8" hidden="1"/>
    <cellStyle name="Hipervínculo" xfId="26868" builtinId="8" hidden="1"/>
    <cellStyle name="Hipervínculo" xfId="20087" builtinId="8" hidden="1"/>
    <cellStyle name="Hipervínculo" xfId="45574" builtinId="8" hidden="1"/>
    <cellStyle name="Hipervínculo" xfId="22054" builtinId="8" hidden="1"/>
    <cellStyle name="Hipervínculo" xfId="40911" builtinId="8" hidden="1"/>
    <cellStyle name="Hipervínculo" xfId="55907" builtinId="8" hidden="1"/>
    <cellStyle name="Hipervínculo" xfId="51819" builtinId="8" hidden="1"/>
    <cellStyle name="Hipervínculo" xfId="27788" builtinId="8" hidden="1"/>
    <cellStyle name="Hipervínculo" xfId="35988" builtinId="8" hidden="1"/>
    <cellStyle name="Hipervínculo" xfId="34166" builtinId="8" hidden="1"/>
    <cellStyle name="Hipervínculo" xfId="20872" builtinId="8" hidden="1"/>
    <cellStyle name="Hipervínculo" xfId="47839" builtinId="8" hidden="1"/>
    <cellStyle name="Hipervínculo" xfId="49107" builtinId="8" hidden="1"/>
    <cellStyle name="Hipervínculo" xfId="45017" builtinId="8" hidden="1"/>
    <cellStyle name="Hipervínculo" xfId="20990" builtinId="8" hidden="1"/>
    <cellStyle name="Hipervínculo" xfId="2572" builtinId="8" hidden="1"/>
    <cellStyle name="Hipervínculo" xfId="9104" builtinId="8" hidden="1"/>
    <cellStyle name="Hipervínculo" xfId="953" builtinId="8" hidden="1"/>
    <cellStyle name="Hipervínculo" xfId="54765" builtinId="8" hidden="1"/>
    <cellStyle name="Hipervínculo" xfId="42311" builtinId="8" hidden="1"/>
    <cellStyle name="Hipervínculo" xfId="38216" builtinId="8" hidden="1"/>
    <cellStyle name="Hipervínculo" xfId="3358" builtinId="8" hidden="1"/>
    <cellStyle name="Hipervínculo" xfId="9722" builtinId="8" hidden="1"/>
    <cellStyle name="Hipervínculo" xfId="35688" builtinId="8" hidden="1"/>
    <cellStyle name="Hipervínculo" xfId="37838" builtinId="8" hidden="1"/>
    <cellStyle name="Hipervínculo" xfId="7065" builtinId="8" hidden="1"/>
    <cellStyle name="Hipervínculo" xfId="35510" builtinId="8" hidden="1"/>
    <cellStyle name="Hipervínculo" xfId="31417" builtinId="8" hidden="1"/>
    <cellStyle name="Hipervínculo" xfId="7390" builtinId="8" hidden="1"/>
    <cellStyle name="Hipervínculo" xfId="16522" builtinId="8" hidden="1"/>
    <cellStyle name="Hipervínculo" xfId="11037" builtinId="8" hidden="1"/>
    <cellStyle name="Hipervínculo" xfId="49445" builtinId="8" hidden="1"/>
    <cellStyle name="Hipervínculo" xfId="27957" builtinId="8" hidden="1"/>
    <cellStyle name="Hipervínculo" xfId="35924" builtinId="8" hidden="1"/>
    <cellStyle name="Hipervínculo" xfId="7022" builtinId="8" hidden="1"/>
    <cellStyle name="Hipervínculo" xfId="906" builtinId="8" hidden="1"/>
    <cellStyle name="Hipervínculo" xfId="11032" builtinId="8" hidden="1"/>
    <cellStyle name="Hipervínculo" xfId="53348" builtinId="8" hidden="1"/>
    <cellStyle name="Hipervínculo" xfId="52333" builtinId="8" hidden="1"/>
    <cellStyle name="Hipervínculo" xfId="54659" builtinId="8" hidden="1"/>
    <cellStyle name="Hipervínculo" xfId="21910" builtinId="8" hidden="1"/>
    <cellStyle name="Hipervínculo" xfId="17819" builtinId="8" hidden="1"/>
    <cellStyle name="Hipervínculo" xfId="5359" builtinId="8" hidden="1"/>
    <cellStyle name="Hipervínculo" xfId="47955" builtinId="8" hidden="1"/>
    <cellStyle name="Hipervínculo" xfId="57451" builtinId="8" hidden="1"/>
    <cellStyle name="Hipervínculo" xfId="45405" builtinId="8" hidden="1"/>
    <cellStyle name="Hipervínculo" xfId="23290" builtinId="8" hidden="1"/>
    <cellStyle name="Hipervínculo" xfId="10893" builtinId="8" hidden="1"/>
    <cellStyle name="Hipervínculo" xfId="5108" builtinId="8" hidden="1"/>
    <cellStyle name="Hipervínculo" xfId="24808" builtinId="8" hidden="1"/>
    <cellStyle name="Hipervínculo" xfId="15099" builtinId="8" hidden="1"/>
    <cellStyle name="Hipervínculo" xfId="34463" builtinId="8" hidden="1"/>
    <cellStyle name="Hipervínculo" xfId="22805" builtinId="8" hidden="1"/>
    <cellStyle name="Hipervínculo" xfId="46392" builtinId="8" hidden="1"/>
    <cellStyle name="Hipervínculo" xfId="4761" builtinId="8" hidden="1"/>
    <cellStyle name="Hipervínculo" xfId="5447" builtinId="8" hidden="1"/>
    <cellStyle name="Hipervínculo" xfId="9617" builtinId="8" hidden="1"/>
    <cellStyle name="Hipervínculo" xfId="42885" builtinId="8" hidden="1"/>
    <cellStyle name="Hipervínculo" xfId="5487" builtinId="8" hidden="1"/>
    <cellStyle name="Hipervínculo" xfId="36491" builtinId="8" hidden="1"/>
    <cellStyle name="Hipervínculo" xfId="52143" builtinId="8" hidden="1"/>
    <cellStyle name="Hipervínculo" xfId="22078" builtinId="8" hidden="1"/>
    <cellStyle name="Hipervínculo" xfId="36944" builtinId="8" hidden="1"/>
    <cellStyle name="Hipervínculo" xfId="31866" builtinId="8" hidden="1"/>
    <cellStyle name="Hipervínculo" xfId="18009" builtinId="8" hidden="1"/>
    <cellStyle name="Hipervínculo" xfId="37196" builtinId="8" hidden="1"/>
    <cellStyle name="Hipervínculo" xfId="3604" builtinId="8" hidden="1"/>
    <cellStyle name="Hipervínculo" xfId="24712" builtinId="8" hidden="1"/>
    <cellStyle name="Hipervínculo" xfId="5913" builtinId="8" hidden="1"/>
    <cellStyle name="Hipervínculo" xfId="31107" builtinId="8" hidden="1"/>
    <cellStyle name="Hipervínculo" xfId="53918" builtinId="8" hidden="1"/>
    <cellStyle name="Hipervínculo" xfId="48319" builtinId="8" hidden="1"/>
    <cellStyle name="Hipervínculo" xfId="31930" builtinId="8" hidden="1"/>
    <cellStyle name="Hipervínculo" xfId="38663" builtinId="8" hidden="1"/>
    <cellStyle name="Hipervínculo" xfId="18709" builtinId="8" hidden="1"/>
    <cellStyle name="Hipervínculo" xfId="3126" builtinId="8" hidden="1"/>
    <cellStyle name="Hipervínculo" xfId="7647" builtinId="8" hidden="1"/>
    <cellStyle name="Hipervínculo" xfId="17549" builtinId="8" hidden="1"/>
    <cellStyle name="Hipervínculo" xfId="43913" builtinId="8" hidden="1"/>
    <cellStyle name="Hipervínculo" xfId="37390" builtinId="8" hidden="1"/>
    <cellStyle name="Hipervínculo" xfId="33585" builtinId="8" hidden="1"/>
    <cellStyle name="Hipervínculo" xfId="3680" builtinId="8" hidden="1"/>
    <cellStyle name="Hipervínculo" xfId="10487" builtinId="8" hidden="1"/>
    <cellStyle name="Hipervínculo" xfId="25149" builtinId="8" hidden="1"/>
    <cellStyle name="Hipervínculo" xfId="764" builtinId="8" hidden="1"/>
    <cellStyle name="Hipervínculo" xfId="50582" builtinId="8" hidden="1"/>
    <cellStyle name="Hipervínculo" xfId="41056" builtinId="8" hidden="1"/>
    <cellStyle name="Hipervínculo" xfId="18832" builtinId="8" hidden="1"/>
    <cellStyle name="Hipervínculo" xfId="45993" builtinId="8" hidden="1"/>
    <cellStyle name="Hipervínculo" xfId="5957" builtinId="8" hidden="1"/>
    <cellStyle name="Hipervínculo" xfId="31952" builtinId="8" hidden="1"/>
    <cellStyle name="Hipervínculo" xfId="50037" builtinId="8" hidden="1"/>
    <cellStyle name="Hipervínculo" xfId="32955" builtinId="8" hidden="1"/>
    <cellStyle name="Hipervínculo" xfId="37304" builtinId="8" hidden="1"/>
    <cellStyle name="Hipervínculo" xfId="18198" builtinId="8" hidden="1"/>
    <cellStyle name="Hipervínculo" xfId="10635" builtinId="8" hidden="1"/>
    <cellStyle name="Hipervínculo" xfId="14724" builtinId="8" hidden="1"/>
    <cellStyle name="Hipervínculo" xfId="38749" builtinId="8" hidden="1"/>
    <cellStyle name="Hipervínculo" xfId="57882" builtinId="8" hidden="1"/>
    <cellStyle name="Hipervínculo" xfId="15281" builtinId="8" hidden="1"/>
    <cellStyle name="Hipervínculo" xfId="30505" builtinId="8" hidden="1"/>
    <cellStyle name="Hipervínculo" xfId="4977" builtinId="8" hidden="1"/>
    <cellStyle name="Hipervínculo" xfId="17435" builtinId="8" hidden="1"/>
    <cellStyle name="Hipervínculo" xfId="31491" builtinId="8" hidden="1"/>
    <cellStyle name="Hipervínculo" xfId="45554" builtinId="8" hidden="1"/>
    <cellStyle name="Hipervínculo" xfId="51827" builtinId="8" hidden="1"/>
    <cellStyle name="Hipervínculo" xfId="54116" builtinId="8" hidden="1"/>
    <cellStyle name="Hipervínculo" xfId="3808" builtinId="8" hidden="1"/>
    <cellStyle name="Hipervínculo" xfId="194" builtinId="8" hidden="1"/>
    <cellStyle name="Hipervínculo" xfId="24232" builtinId="8" hidden="1"/>
    <cellStyle name="Hipervínculo" xfId="28324" builtinId="8" hidden="1"/>
    <cellStyle name="Hipervínculo" xfId="52353" builtinId="8" hidden="1"/>
    <cellStyle name="Hipervínculo" xfId="45025" builtinId="8" hidden="1"/>
    <cellStyle name="Hipervínculo" xfId="21350" builtinId="8" hidden="1"/>
    <cellStyle name="Hipervínculo" xfId="16907" builtinId="8" hidden="1"/>
    <cellStyle name="Hipervínculo" xfId="7004" builtinId="8" hidden="1"/>
    <cellStyle name="Hipervínculo" xfId="31035" builtinId="8" hidden="1"/>
    <cellStyle name="Hipervínculo" xfId="35126" builtinId="8" hidden="1"/>
    <cellStyle name="Hipervínculo" xfId="52031" builtinId="8" hidden="1"/>
    <cellStyle name="Hipervínculo" xfId="38224" builtinId="8" hidden="1"/>
    <cellStyle name="Hipervínculo" xfId="6870" builtinId="8" hidden="1"/>
    <cellStyle name="Hipervínculo" xfId="23082" builtinId="8" hidden="1"/>
    <cellStyle name="Hipervínculo" xfId="33421" builtinId="8" hidden="1"/>
    <cellStyle name="Hipervínculo" xfId="32252" builtinId="8" hidden="1"/>
    <cellStyle name="Hipervínculo" xfId="58454" builtinId="8" hidden="1"/>
    <cellStyle name="Hipervínculo" xfId="54384" builtinId="8" hidden="1"/>
    <cellStyle name="Hipervínculo" xfId="31425" builtinId="8" hidden="1"/>
    <cellStyle name="Hipervínculo" xfId="24852" builtinId="8" hidden="1"/>
    <cellStyle name="Hipervínculo" xfId="2765" builtinId="8" hidden="1"/>
    <cellStyle name="Hipervínculo" xfId="18362" builtinId="8" hidden="1"/>
    <cellStyle name="Hipervínculo" xfId="44635" builtinId="8" hidden="1"/>
    <cellStyle name="Hipervínculo" xfId="48725" builtinId="8" hidden="1"/>
    <cellStyle name="Hipervínculo" xfId="47454" builtinId="8" hidden="1"/>
    <cellStyle name="Hipervínculo" xfId="54931" builtinId="8" hidden="1"/>
    <cellStyle name="Hipervínculo" xfId="33975" builtinId="8" hidden="1"/>
    <cellStyle name="Hipervínculo" xfId="8491" builtinId="8" hidden="1"/>
    <cellStyle name="Hipervínculo" xfId="25195" builtinId="8" hidden="1"/>
    <cellStyle name="Hipervínculo" xfId="44795" builtinId="8" hidden="1"/>
    <cellStyle name="Hipervínculo" xfId="55522" builtinId="8" hidden="1"/>
    <cellStyle name="Hipervínculo" xfId="40529" builtinId="8" hidden="1"/>
    <cellStyle name="Hipervínculo" xfId="17827" builtinId="8" hidden="1"/>
    <cellStyle name="Hipervínculo" xfId="13479" builtinId="8" hidden="1"/>
    <cellStyle name="Hipervínculo" xfId="10429" builtinId="8" hidden="1"/>
    <cellStyle name="Hipervínculo" xfId="32158" builtinId="8" hidden="1"/>
    <cellStyle name="Hipervínculo" xfId="57685" builtinId="8" hidden="1"/>
    <cellStyle name="Hipervínculo" xfId="55330" builtinId="8" hidden="1"/>
    <cellStyle name="Hipervínculo" xfId="57778" builtinId="8" hidden="1"/>
    <cellStyle name="Hipervínculo" xfId="11025" builtinId="8" hidden="1"/>
    <cellStyle name="Hipervínculo" xfId="48457" builtinId="8" hidden="1"/>
    <cellStyle name="Hipervínculo" xfId="17357" builtinId="8" hidden="1"/>
    <cellStyle name="Hipervínculo" xfId="22284" builtinId="8" hidden="1"/>
    <cellStyle name="Hipervínculo" xfId="23458" builtinId="8" hidden="1"/>
    <cellStyle name="Hipervínculo" xfId="32897" builtinId="8" hidden="1"/>
    <cellStyle name="Hipervínculo" xfId="45928" builtinId="8" hidden="1"/>
    <cellStyle name="Hipervínculo" xfId="15615" builtinId="8" hidden="1"/>
    <cellStyle name="Hipervínculo" xfId="21990" builtinId="8" hidden="1"/>
    <cellStyle name="Hipervínculo" xfId="6810" builtinId="8" hidden="1"/>
    <cellStyle name="Hipervínculo" xfId="46013" builtinId="8" hidden="1"/>
    <cellStyle name="Hipervínculo" xfId="46534" builtinId="8" hidden="1"/>
    <cellStyle name="Hipervínculo" xfId="41475" builtinId="8" hidden="1"/>
    <cellStyle name="Hipervínculo" xfId="19745" builtinId="8" hidden="1"/>
    <cellStyle name="Hipervínculo" xfId="2588" builtinId="8" hidden="1"/>
    <cellStyle name="Hipervínculo" xfId="40743" builtinId="8" hidden="1"/>
    <cellStyle name="Hipervínculo" xfId="18661" builtinId="8" hidden="1"/>
    <cellStyle name="Hipervínculo" xfId="52944" builtinId="8" hidden="1"/>
    <cellStyle name="Hipervínculo" xfId="39609" builtinId="8" hidden="1"/>
    <cellStyle name="Hipervínculo" xfId="34545" builtinId="8" hidden="1"/>
    <cellStyle name="Hipervínculo" xfId="4660" builtinId="8" hidden="1"/>
    <cellStyle name="Hipervínculo" xfId="11346" builtinId="8" hidden="1"/>
    <cellStyle name="Hipervínculo" xfId="26918" builtinId="8" hidden="1"/>
    <cellStyle name="Hipervínculo" xfId="38136" builtinId="8" hidden="1"/>
    <cellStyle name="Hipervínculo" xfId="14641" builtinId="8" hidden="1"/>
    <cellStyle name="Hipervínculo" xfId="39396" builtinId="8" hidden="1"/>
    <cellStyle name="Hipervínculo" xfId="31934" builtinId="8" hidden="1"/>
    <cellStyle name="Hipervínculo" xfId="5889" builtinId="8" hidden="1"/>
    <cellStyle name="Hipervínculo" xfId="43396" builtinId="8" hidden="1"/>
    <cellStyle name="Hipervínculo" xfId="46544" builtinId="8" hidden="1"/>
    <cellStyle name="Hipervínculo" xfId="45069" builtinId="8" hidden="1"/>
    <cellStyle name="Hipervínculo" xfId="2692" builtinId="8" hidden="1"/>
    <cellStyle name="Hipervínculo" xfId="20932" builtinId="8" hidden="1"/>
    <cellStyle name="Hipervínculo" xfId="28286" builtinId="8" hidden="1"/>
    <cellStyle name="Hipervínculo" xfId="54376" builtinId="8" hidden="1"/>
    <cellStyle name="Hipervínculo" xfId="36202" builtinId="8" hidden="1"/>
    <cellStyle name="Hipervínculo" xfId="51917" builtinId="8" hidden="1"/>
    <cellStyle name="Hipervínculo" xfId="46560" builtinId="8" hidden="1"/>
    <cellStyle name="Hipervínculo" xfId="3920" builtinId="8" hidden="1"/>
    <cellStyle name="Hipervínculo" xfId="51103" builtinId="8" hidden="1"/>
    <cellStyle name="Hipervínculo" xfId="27717" builtinId="8" hidden="1"/>
    <cellStyle name="Hipervínculo" xfId="40065" builtinId="8" hidden="1"/>
    <cellStyle name="Hipervínculo" xfId="27838" builtinId="8" hidden="1"/>
    <cellStyle name="Hipervínculo" xfId="18200" builtinId="8" hidden="1"/>
    <cellStyle name="Hipervínculo" xfId="58600" builtinId="8" hidden="1"/>
    <cellStyle name="Hipervínculo" xfId="37312" builtinId="8" hidden="1"/>
    <cellStyle name="Hipervínculo" xfId="11894" builtinId="8" hidden="1"/>
    <cellStyle name="Hipervínculo" xfId="6882" builtinId="8" hidden="1"/>
    <cellStyle name="Hipervínculo" xfId="14716" builtinId="8" hidden="1"/>
    <cellStyle name="Hipervínculo" xfId="38743" builtinId="8" hidden="1"/>
    <cellStyle name="Hipervínculo" xfId="1906" builtinId="8" hidden="1"/>
    <cellStyle name="Hipervínculo" xfId="24445" builtinId="8" hidden="1"/>
    <cellStyle name="Hipervínculo" xfId="30513" builtinId="8" hidden="1"/>
    <cellStyle name="Hipervínculo" xfId="6822" builtinId="8" hidden="1"/>
    <cellStyle name="Hipervínculo" xfId="2307" builtinId="8" hidden="1"/>
    <cellStyle name="Hipervínculo" xfId="19551" builtinId="8" hidden="1"/>
    <cellStyle name="Hipervínculo" xfId="45546" builtinId="8" hidden="1"/>
    <cellStyle name="Hipervínculo" xfId="11977" builtinId="8" hidden="1"/>
    <cellStyle name="Hipervínculo" xfId="21880" builtinId="8" hidden="1"/>
    <cellStyle name="Hipervínculo" xfId="17665" builtinId="8" hidden="1"/>
    <cellStyle name="Hipervínculo" xfId="4038" builtinId="8" hidden="1"/>
    <cellStyle name="Hipervínculo" xfId="4401" builtinId="8" hidden="1"/>
    <cellStyle name="Hipervínculo" xfId="28316" builtinId="8" hidden="1"/>
    <cellStyle name="Hipervínculo" xfId="52345" builtinId="8" hidden="1"/>
    <cellStyle name="Hipervínculo" xfId="56434" builtinId="8" hidden="1"/>
    <cellStyle name="Hipervínculo" xfId="40355" builtinId="8" hidden="1"/>
    <cellStyle name="Hipervínculo" xfId="32463" builtinId="8" hidden="1"/>
    <cellStyle name="Hipervínculo" xfId="955" builtinId="8" hidden="1"/>
    <cellStyle name="Hipervínculo" xfId="24328" builtinId="8" hidden="1"/>
    <cellStyle name="Hipervínculo" xfId="35118" builtinId="8" hidden="1"/>
    <cellStyle name="Hipervínculo" xfId="13152" builtinId="8" hidden="1"/>
    <cellStyle name="Hipervínculo" xfId="47766" builtinId="8" hidden="1"/>
    <cellStyle name="Hipervínculo" xfId="28362" builtinId="8" hidden="1"/>
    <cellStyle name="Hipervínculo" xfId="29794" builtinId="8" hidden="1"/>
    <cellStyle name="Hipervínculo" xfId="2924" builtinId="8" hidden="1"/>
    <cellStyle name="Hipervínculo" xfId="16443" builtinId="8" hidden="1"/>
    <cellStyle name="Hipervínculo" xfId="32403" builtinId="8" hidden="1"/>
    <cellStyle name="Hipervínculo" xfId="5152" builtinId="8" hidden="1"/>
    <cellStyle name="Hipervínculo" xfId="49315" builtinId="8" hidden="1"/>
    <cellStyle name="Hipervínculo" xfId="27337" builtinId="8" hidden="1"/>
    <cellStyle name="Hipervínculo" xfId="2769" builtinId="8" hidden="1"/>
    <cellStyle name="Hipervínculo" xfId="16070" builtinId="8" hidden="1"/>
    <cellStyle name="Hipervínculo" xfId="23369" builtinId="8" hidden="1"/>
    <cellStyle name="Hipervínculo" xfId="48717" builtinId="8" hidden="1"/>
    <cellStyle name="Hipervínculo" xfId="57225" builtinId="8" hidden="1"/>
    <cellStyle name="Hipervínculo" xfId="27559" builtinId="8" hidden="1"/>
    <cellStyle name="Hipervínculo" xfId="20540" builtinId="8" hidden="1"/>
    <cellStyle name="Hipervínculo" xfId="3942" builtinId="8" hidden="1"/>
    <cellStyle name="Hipervínculo" xfId="4741" builtinId="8" hidden="1"/>
    <cellStyle name="Hipervínculo" xfId="30300" builtinId="8" hidden="1"/>
    <cellStyle name="Hipervínculo" xfId="55514" builtinId="8" hidden="1"/>
    <cellStyle name="Hipervínculo" xfId="40521" builtinId="8" hidden="1"/>
    <cellStyle name="Hipervínculo" xfId="50637" builtinId="8" hidden="1"/>
    <cellStyle name="Hipervínculo" xfId="4250" builtinId="8" hidden="1"/>
    <cellStyle name="Hipervínculo" xfId="34200" builtinId="8" hidden="1"/>
    <cellStyle name="Hipervínculo" xfId="47066" builtinId="8" hidden="1"/>
    <cellStyle name="Hipervínculo" xfId="49431" builtinId="8" hidden="1"/>
    <cellStyle name="Hipervínculo" xfId="37896" builtinId="8" hidden="1"/>
    <cellStyle name="Hipervínculo" xfId="44097" builtinId="8" hidden="1"/>
    <cellStyle name="Hipervínculo" xfId="28528" builtinId="8" hidden="1"/>
    <cellStyle name="Hipervínculo" xfId="6798" builtinId="8" hidden="1"/>
    <cellStyle name="Hipervínculo" xfId="17365" builtinId="8" hidden="1"/>
    <cellStyle name="Hipervínculo" xfId="7767" builtinId="8" hidden="1"/>
    <cellStyle name="Hipervínculo" xfId="44157" builtinId="8" hidden="1"/>
    <cellStyle name="Hipervínculo" xfId="48395" builtinId="8" hidden="1"/>
    <cellStyle name="Hipervínculo" xfId="18838" builtinId="8" hidden="1"/>
    <cellStyle name="Hipervínculo" xfId="21603" builtinId="8" hidden="1"/>
    <cellStyle name="Hipervínculo" xfId="983" builtinId="8" hidden="1"/>
    <cellStyle name="Hipervínculo" xfId="24290" builtinId="8" hidden="1"/>
    <cellStyle name="Hipervínculo" xfId="29350" builtinId="8" hidden="1"/>
    <cellStyle name="Hipervínculo" xfId="51083" builtinId="8" hidden="1"/>
    <cellStyle name="Hipervínculo" xfId="40561" builtinId="8" hidden="1"/>
    <cellStyle name="Hipervínculo" xfId="49959" builtinId="8" hidden="1"/>
    <cellStyle name="Hipervínculo" xfId="6067" builtinId="8" hidden="1"/>
    <cellStyle name="Hipervínculo" xfId="8831" builtinId="8" hidden="1"/>
    <cellStyle name="Hipervínculo" xfId="31221" builtinId="8" hidden="1"/>
    <cellStyle name="Hipervínculo" xfId="36280" builtinId="8" hidden="1"/>
    <cellStyle name="Hipervínculo" xfId="59056" builtinId="8" hidden="1"/>
    <cellStyle name="Hipervínculo" xfId="34537" builtinId="8" hidden="1"/>
    <cellStyle name="Hipervínculo" xfId="27890" builtinId="8" hidden="1"/>
    <cellStyle name="Hipervínculo" xfId="7749" builtinId="8" hidden="1"/>
    <cellStyle name="Hipervínculo" xfId="15629" builtinId="8" hidden="1"/>
    <cellStyle name="Hipervínculo" xfId="38144" builtinId="8" hidden="1"/>
    <cellStyle name="Hipervínculo" xfId="43207" builtinId="8" hidden="1"/>
    <cellStyle name="Hipervínculo" xfId="27949" builtinId="8" hidden="1"/>
    <cellStyle name="Hipervínculo" xfId="5532" builtinId="8" hidden="1"/>
    <cellStyle name="Hipervínculo" xfId="31443" builtinId="8" hidden="1"/>
    <cellStyle name="Hipervínculo" xfId="56472" builtinId="8" hidden="1"/>
    <cellStyle name="Hipervínculo" xfId="27904" builtinId="8" hidden="1"/>
    <cellStyle name="Hipervínculo" xfId="45077" builtinId="8" hidden="1"/>
    <cellStyle name="Hipervínculo" xfId="21304" builtinId="8" hidden="1"/>
    <cellStyle name="Hipervínculo" xfId="46828" builtinId="8" hidden="1"/>
    <cellStyle name="Hipervínculo" xfId="20681" builtinId="8" hidden="1"/>
    <cellStyle name="Hipervínculo" xfId="15383" builtinId="8" hidden="1"/>
    <cellStyle name="Hipervínculo" xfId="5201" builtinId="8" hidden="1"/>
    <cellStyle name="Hipervínculo" xfId="29228" builtinId="8" hidden="1"/>
    <cellStyle name="Hipervínculo" xfId="52005" builtinId="8" hidden="1"/>
    <cellStyle name="Hipervínculo" xfId="46309" builtinId="8" hidden="1"/>
    <cellStyle name="Hipervínculo" xfId="40031" builtinId="8" hidden="1"/>
    <cellStyle name="Hipervínculo" xfId="14419" builtinId="8" hidden="1"/>
    <cellStyle name="Hipervínculo" xfId="31207" builtinId="8" hidden="1"/>
    <cellStyle name="Hipervínculo" xfId="45991" builtinId="8" hidden="1"/>
    <cellStyle name="Hipervínculo" xfId="36028" builtinId="8" hidden="1"/>
    <cellStyle name="Hipervínculo" xfId="58596" builtinId="8" hidden="1"/>
    <cellStyle name="Hipervínculo" xfId="57151" builtinId="8" hidden="1"/>
    <cellStyle name="Hipervínculo" xfId="42977" builtinId="8" hidden="1"/>
    <cellStyle name="Hipervínculo" xfId="58844" builtinId="8" hidden="1"/>
    <cellStyle name="Hipervínculo" xfId="18290" builtinId="8" hidden="1"/>
    <cellStyle name="Hipervínculo" xfId="49795" builtinId="8" hidden="1"/>
    <cellStyle name="Hipervínculo" xfId="13432" builtinId="8" hidden="1"/>
    <cellStyle name="Hipervínculo" xfId="33495" builtinId="8" hidden="1"/>
    <cellStyle name="Hipervínculo" xfId="17953" builtinId="8" hidden="1"/>
    <cellStyle name="Hipervínculo" xfId="50288" builtinId="8" hidden="1"/>
    <cellStyle name="Hipervínculo" xfId="5269" builtinId="8" hidden="1"/>
    <cellStyle name="Hipervínculo" xfId="40917" builtinId="8" hidden="1"/>
    <cellStyle name="Hipervínculo" xfId="11681" builtinId="8" hidden="1"/>
    <cellStyle name="Hipervínculo" xfId="59104" builtinId="8" hidden="1"/>
    <cellStyle name="Hipervínculo" xfId="11368" builtinId="8" hidden="1"/>
    <cellStyle name="Hipervínculo" xfId="58274" builtinId="8" hidden="1"/>
    <cellStyle name="Hipervínculo" xfId="10447" builtinId="8" hidden="1"/>
    <cellStyle name="Hipervínculo" xfId="18058" builtinId="8" hidden="1"/>
    <cellStyle name="Hipervínculo" xfId="32146" builtinId="8" hidden="1"/>
    <cellStyle name="Hipervínculo" xfId="636" builtinId="8" hidden="1"/>
    <cellStyle name="Hipervínculo" xfId="20753" builtinId="8" hidden="1"/>
    <cellStyle name="Hipervínculo" xfId="56009" builtinId="8" hidden="1"/>
    <cellStyle name="Hipervínculo" xfId="35040" builtinId="8" hidden="1"/>
    <cellStyle name="Hipervínculo" xfId="12828" builtinId="8" hidden="1"/>
    <cellStyle name="Hipervínculo" xfId="13184" builtinId="8" hidden="1"/>
    <cellStyle name="Hipervínculo" xfId="35846" builtinId="8" hidden="1"/>
    <cellStyle name="Hipervínculo" xfId="39201" builtinId="8" hidden="1"/>
    <cellStyle name="Hipervínculo" xfId="56234" builtinId="8" hidden="1"/>
    <cellStyle name="Hipervínculo" xfId="24074" builtinId="8" hidden="1"/>
    <cellStyle name="Hipervínculo" xfId="13685" builtinId="8" hidden="1"/>
    <cellStyle name="Hipervínculo" xfId="6031" builtinId="8" hidden="1"/>
    <cellStyle name="Hipervínculo" xfId="16451" builtinId="8" hidden="1"/>
    <cellStyle name="Hipervínculo" xfId="22246" builtinId="8" hidden="1"/>
    <cellStyle name="Hipervínculo" xfId="45999" builtinId="8" hidden="1"/>
    <cellStyle name="Hipervínculo" xfId="49307" builtinId="8" hidden="1"/>
    <cellStyle name="Hipervínculo" xfId="27345" builtinId="8" hidden="1"/>
    <cellStyle name="Hipervínculo" xfId="47877" builtinId="8" hidden="1"/>
    <cellStyle name="Hipervínculo" xfId="43524" builtinId="8" hidden="1"/>
    <cellStyle name="Hipervínculo" xfId="38482" builtinId="8" hidden="1"/>
    <cellStyle name="Hipervínculo" xfId="31493" builtinId="8" hidden="1"/>
    <cellStyle name="Hipervínculo" xfId="52800" builtinId="8" hidden="1"/>
    <cellStyle name="Hipervínculo" xfId="42381" builtinId="8" hidden="1"/>
    <cellStyle name="Hipervínculo" xfId="20548" builtinId="8" hidden="1"/>
    <cellStyle name="Hipervínculo" xfId="18033" builtinId="8" hidden="1"/>
    <cellStyle name="Hipervínculo" xfId="27872" builtinId="8" hidden="1"/>
    <cellStyle name="Hipervínculo" xfId="30308" builtinId="8" hidden="1"/>
    <cellStyle name="Hipervínculo" xfId="35262" builtinId="8" hidden="1"/>
    <cellStyle name="Hipervínculo" xfId="59469" builtinId="8" hidden="1"/>
    <cellStyle name="Hipervínculo" xfId="35452" builtinId="8" hidden="1"/>
    <cellStyle name="Hipervínculo" xfId="13717" builtinId="8" hidden="1"/>
    <cellStyle name="Hipervínculo" xfId="8661" builtinId="8" hidden="1"/>
    <cellStyle name="Hipervínculo" xfId="49553" builtinId="8" hidden="1"/>
    <cellStyle name="Hipervínculo" xfId="20768" builtinId="8" hidden="1"/>
    <cellStyle name="Hipervínculo" xfId="39655" builtinId="8" hidden="1"/>
    <cellStyle name="Hipervínculo" xfId="37454" builtinId="8" hidden="1"/>
    <cellStyle name="Hipervínculo" xfId="44805" builtinId="8" hidden="1"/>
    <cellStyle name="Hipervínculo" xfId="5608" builtinId="8" hidden="1"/>
    <cellStyle name="Hipervínculo" xfId="1396" builtinId="8" hidden="1"/>
    <cellStyle name="Hipervínculo" xfId="22430" builtinId="8" hidden="1"/>
    <cellStyle name="Hipervínculo" xfId="46098" builtinId="8" hidden="1"/>
    <cellStyle name="Hipervínculo" xfId="49223" builtinId="8" hidden="1"/>
    <cellStyle name="Hipervínculo" xfId="45915" builtinId="8" hidden="1"/>
    <cellStyle name="Hipervínculo" xfId="21595" builtinId="8" hidden="1"/>
    <cellStyle name="Hipervínculo" xfId="1788" builtinId="8" hidden="1"/>
    <cellStyle name="Hipervínculo" xfId="6113" builtinId="8" hidden="1"/>
    <cellStyle name="Hipervínculo" xfId="29358" builtinId="8" hidden="1"/>
    <cellStyle name="Hipervínculo" xfId="40171" builtinId="8" hidden="1"/>
    <cellStyle name="Hipervínculo" xfId="46781" builtinId="8" hidden="1"/>
    <cellStyle name="Hipervínculo" xfId="39116" builtinId="8" hidden="1"/>
    <cellStyle name="Hipervínculo" xfId="14665" builtinId="8" hidden="1"/>
    <cellStyle name="Hipervínculo" xfId="9398" builtinId="8" hidden="1"/>
    <cellStyle name="Hipervínculo" xfId="13436" builtinId="8" hidden="1"/>
    <cellStyle name="Hipervínculo" xfId="38554" builtinId="8" hidden="1"/>
    <cellStyle name="Hipervínculo" xfId="21764" builtinId="8" hidden="1"/>
    <cellStyle name="Hipervínculo" xfId="39940" builtinId="8" hidden="1"/>
    <cellStyle name="Hipervínculo" xfId="30901" builtinId="8" hidden="1"/>
    <cellStyle name="Hipervínculo" xfId="26076" builtinId="8" hidden="1"/>
    <cellStyle name="Hipervínculo" xfId="2393" builtinId="8" hidden="1"/>
    <cellStyle name="Hipervínculo" xfId="19713" builtinId="8" hidden="1"/>
    <cellStyle name="Hipervínculo" xfId="43215" builtinId="8" hidden="1"/>
    <cellStyle name="Hipervínculo" xfId="17821" builtinId="8" hidden="1"/>
    <cellStyle name="Hipervínculo" xfId="49545" builtinId="8" hidden="1"/>
    <cellStyle name="Hipervínculo" xfId="25516" builtinId="8" hidden="1"/>
    <cellStyle name="Hipervínculo" xfId="1856" builtinId="8" hidden="1"/>
    <cellStyle name="Hipervínculo" xfId="7977" builtinId="8" hidden="1"/>
    <cellStyle name="Hipervínculo" xfId="26512" builtinId="8" hidden="1"/>
    <cellStyle name="Hipervínculo" xfId="50142" builtinId="8" hidden="1"/>
    <cellStyle name="Hipervínculo" xfId="46836" builtinId="8" hidden="1"/>
    <cellStyle name="Hipervínculo" xfId="19511" builtinId="8" hidden="1"/>
    <cellStyle name="Hipervínculo" xfId="12078" builtinId="8" hidden="1"/>
    <cellStyle name="Hipervínculo" xfId="5193" builtinId="8" hidden="1"/>
    <cellStyle name="Hipervínculo" xfId="4020" builtinId="8" hidden="1"/>
    <cellStyle name="Hipervínculo" xfId="33315" builtinId="8" hidden="1"/>
    <cellStyle name="Hipervínculo" xfId="41601" builtinId="8" hidden="1"/>
    <cellStyle name="Hipervínculo" xfId="56050" builtinId="8" hidden="1"/>
    <cellStyle name="Hipervínculo" xfId="18448" builtinId="8" hidden="1"/>
    <cellStyle name="Hipervínculo" xfId="11917" builtinId="8" hidden="1"/>
    <cellStyle name="Hipervínculo" xfId="39032" builtinId="8" hidden="1"/>
    <cellStyle name="Hipervínculo" xfId="9209" builtinId="8" hidden="1"/>
    <cellStyle name="Hipervínculo" xfId="40113" builtinId="8" hidden="1"/>
    <cellStyle name="Hipervínculo" xfId="57143" builtinId="8" hidden="1"/>
    <cellStyle name="Hipervínculo" xfId="33237" builtinId="8" hidden="1"/>
    <cellStyle name="Hipervínculo" xfId="29142" builtinId="8" hidden="1"/>
    <cellStyle name="Hipervínculo" xfId="11390" builtinId="8" hidden="1"/>
    <cellStyle name="Hipervínculo" xfId="42491" builtinId="8" hidden="1"/>
    <cellStyle name="Hipervínculo" xfId="40399" builtinId="8" hidden="1"/>
    <cellStyle name="Hipervínculo" xfId="2868" builtinId="8" hidden="1"/>
    <cellStyle name="Hipervínculo" xfId="50216" builtinId="8" hidden="1"/>
    <cellStyle name="Hipervínculo" xfId="12130" builtinId="8" hidden="1"/>
    <cellStyle name="Hipervínculo" xfId="22346" builtinId="8" hidden="1"/>
    <cellStyle name="Hipervínculo" xfId="4652" builtinId="8" hidden="1"/>
    <cellStyle name="Hipervínculo" xfId="25590" builtinId="8" hidden="1"/>
    <cellStyle name="Hipervínculo" xfId="27523" builtinId="8" hidden="1"/>
    <cellStyle name="Hipervínculo" xfId="53712" builtinId="8" hidden="1"/>
    <cellStyle name="Hipervínculo" xfId="43292" builtinId="8" hidden="1"/>
    <cellStyle name="Hipervínculo" xfId="24562" builtinId="8" hidden="1"/>
    <cellStyle name="Hipervínculo" xfId="15545" builtinId="8" hidden="1"/>
    <cellStyle name="Hipervínculo" xfId="7665" builtinId="8" hidden="1"/>
    <cellStyle name="Hipervínculo" xfId="32395" builtinId="8" hidden="1"/>
    <cellStyle name="Hipervínculo" xfId="28888" builtinId="8" hidden="1"/>
    <cellStyle name="Hipervínculo" xfId="59016" builtinId="8" hidden="1"/>
    <cellStyle name="Hipervínculo" xfId="36363" builtinId="8" hidden="1"/>
    <cellStyle name="Hipervínculo" xfId="38741" builtinId="8" hidden="1"/>
    <cellStyle name="Hipervínculo" xfId="32548" builtinId="8" hidden="1"/>
    <cellStyle name="Hipervínculo" xfId="14591" builtinId="8" hidden="1"/>
    <cellStyle name="Hipervínculo" xfId="39193" builtinId="8" hidden="1"/>
    <cellStyle name="Hipervínculo" xfId="41383" builtinId="8" hidden="1"/>
    <cellStyle name="Hipervínculo" xfId="25063" builtinId="8" hidden="1"/>
    <cellStyle name="Hipervínculo" xfId="29434" builtinId="8" hidden="1"/>
    <cellStyle name="Hipervínculo" xfId="19063" builtinId="8" hidden="1"/>
    <cellStyle name="Hipervínculo" xfId="46432" builtinId="8" hidden="1"/>
    <cellStyle name="Hipervínculo" xfId="23182" builtinId="8" hidden="1"/>
    <cellStyle name="Hipervínculo" xfId="34136" builtinId="8" hidden="1"/>
    <cellStyle name="Hipervínculo" xfId="29701" builtinId="8" hidden="1"/>
    <cellStyle name="Hipervínculo" xfId="11762" builtinId="8" hidden="1"/>
    <cellStyle name="Hipervínculo" xfId="43378" builtinId="8" hidden="1"/>
    <cellStyle name="Hipervínculo" xfId="27840" builtinId="8" hidden="1"/>
    <cellStyle name="Hipervínculo" xfId="38404" builtinId="8" hidden="1"/>
    <cellStyle name="Hipervínculo" xfId="34194" builtinId="8" hidden="1"/>
    <cellStyle name="Hipervínculo" xfId="15786" builtinId="8" hidden="1"/>
    <cellStyle name="Hipervínculo" xfId="22516" builtinId="8" hidden="1"/>
    <cellStyle name="Hipervínculo" xfId="37310" builtinId="8" hidden="1"/>
    <cellStyle name="Hipervínculo" xfId="50150" builtinId="8" hidden="1"/>
    <cellStyle name="Hipervínculo" xfId="11318" builtinId="8" hidden="1"/>
    <cellStyle name="Hipervínculo" xfId="13641" builtinId="8" hidden="1"/>
    <cellStyle name="Hipervínculo" xfId="35374" builtinId="8" hidden="1"/>
    <cellStyle name="Hipervínculo" xfId="59473" builtinId="8" hidden="1"/>
    <cellStyle name="Hipervínculo" xfId="55431" builtinId="8" hidden="1"/>
    <cellStyle name="Hipervínculo" xfId="30385" builtinId="8" hidden="1"/>
    <cellStyle name="Hipervínculo" xfId="20167" builtinId="8" hidden="1"/>
    <cellStyle name="Hipervínculo" xfId="42261" builtinId="8" hidden="1"/>
    <cellStyle name="Hipervínculo" xfId="16677" builtinId="8" hidden="1"/>
    <cellStyle name="Hipervínculo" xfId="42305" builtinId="8" hidden="1"/>
    <cellStyle name="Hipervínculo" xfId="52723" builtinId="8" hidden="1"/>
    <cellStyle name="Hipervínculo" xfId="48631" builtinId="8" hidden="1"/>
    <cellStyle name="Hipervínculo" xfId="23453" builtinId="8" hidden="1"/>
    <cellStyle name="Hipervínculo" xfId="1400" builtinId="8" hidden="1"/>
    <cellStyle name="Hipervínculo" xfId="9323" builtinId="8" hidden="1"/>
    <cellStyle name="Hipervínculo" xfId="1486" builtinId="8" hidden="1"/>
    <cellStyle name="Hipervínculo" xfId="49231" builtinId="8" hidden="1"/>
    <cellStyle name="Hipervínculo" xfId="45924" builtinId="8" hidden="1"/>
    <cellStyle name="Hipervínculo" xfId="41835" builtinId="8" hidden="1"/>
    <cellStyle name="Hipervínculo" xfId="6161" builtinId="8" hidden="1"/>
    <cellStyle name="Hipervínculo" xfId="6105" builtinId="8" hidden="1"/>
    <cellStyle name="Hipervínculo" xfId="40589" builtinId="8" hidden="1"/>
    <cellStyle name="Hipervínculo" xfId="59429" builtinId="8" hidden="1"/>
    <cellStyle name="Hipervínculo" xfId="15459" builtinId="8" hidden="1"/>
    <cellStyle name="Hipervínculo" xfId="39124" builtinId="8" hidden="1"/>
    <cellStyle name="Hipervínculo" xfId="35034" builtinId="8" hidden="1"/>
    <cellStyle name="Hipervínculo" xfId="9599" builtinId="8" hidden="1"/>
    <cellStyle name="Hipervínculo" xfId="12906" builtinId="8" hidden="1"/>
    <cellStyle name="Hipervínculo" xfId="25572" builtinId="8" hidden="1"/>
    <cellStyle name="Hipervínculo" xfId="44999" builtinId="8" hidden="1"/>
    <cellStyle name="Hipervínculo" xfId="56352" builtinId="8" hidden="1"/>
    <cellStyle name="Hipervínculo" xfId="36653" builtinId="8" hidden="1"/>
    <cellStyle name="Hipervínculo" xfId="11838" builtinId="8" hidden="1"/>
    <cellStyle name="Hipervínculo" xfId="9511" builtinId="8" hidden="1"/>
    <cellStyle name="Hipervínculo" xfId="8385" builtinId="8" hidden="1"/>
    <cellStyle name="Hipervínculo" xfId="56726" builtinId="8" hidden="1"/>
    <cellStyle name="Hipervínculo" xfId="54416" builtinId="8" hidden="1"/>
    <cellStyle name="Hipervínculo" xfId="3634" builtinId="8" hidden="1"/>
    <cellStyle name="Hipervínculo" xfId="25524" builtinId="8" hidden="1"/>
    <cellStyle name="Hipervínculo" xfId="21434" builtinId="8" hidden="1"/>
    <cellStyle name="Hipervínculo" xfId="2349" builtinId="8" hidden="1"/>
    <cellStyle name="Hipervínculo" xfId="26504" builtinId="8" hidden="1"/>
    <cellStyle name="Hipervínculo" xfId="30599" builtinId="8" hidden="1"/>
    <cellStyle name="Hipervínculo" xfId="54624" builtinId="8" hidden="1"/>
    <cellStyle name="Hipervínculo" xfId="56702" builtinId="8" hidden="1"/>
    <cellStyle name="Hipervínculo" xfId="18727" builtinId="8" hidden="1"/>
    <cellStyle name="Hipervínculo" xfId="14631" builtinId="8" hidden="1"/>
    <cellStyle name="Hipervínculo" xfId="9276" builtinId="8" hidden="1"/>
    <cellStyle name="Hipervínculo" xfId="57822" builtinId="8" hidden="1"/>
    <cellStyle name="Hipervínculo" xfId="42349" builtinId="8" hidden="1"/>
    <cellStyle name="Hipervínculo" xfId="28413" builtinId="8" hidden="1"/>
    <cellStyle name="Hipervínculo" xfId="47680" builtinId="8" hidden="1"/>
    <cellStyle name="Hipervínculo" xfId="33257" builtinId="8" hidden="1"/>
    <cellStyle name="Hipervínculo" xfId="38542" builtinId="8" hidden="1"/>
    <cellStyle name="Hipervínculo" xfId="11304" builtinId="8" hidden="1"/>
    <cellStyle name="Hipervínculo" xfId="40105" builtinId="8" hidden="1"/>
    <cellStyle name="Hipervínculo" xfId="44199" builtinId="8" hidden="1"/>
    <cellStyle name="Hipervínculo" xfId="52081" builtinId="8" hidden="1"/>
    <cellStyle name="Hipervínculo" xfId="29150" builtinId="8" hidden="1"/>
    <cellStyle name="Hipervínculo" xfId="7061" builtinId="8" hidden="1"/>
    <cellStyle name="Hipervínculo" xfId="485" builtinId="8" hidden="1"/>
    <cellStyle name="Hipervínculo" xfId="20653" builtinId="8" hidden="1"/>
    <cellStyle name="Hipervínculo" xfId="56060" builtinId="8" hidden="1"/>
    <cellStyle name="Hipervínculo" xfId="54993" builtinId="8" hidden="1"/>
    <cellStyle name="Hipervínculo" xfId="45151" builtinId="8" hidden="1"/>
    <cellStyle name="Hipervínculo" xfId="53834" builtinId="8" hidden="1"/>
    <cellStyle name="Hipervínculo" xfId="19831" builtinId="8" hidden="1"/>
    <cellStyle name="Hipervínculo" xfId="22408" builtinId="8" hidden="1"/>
    <cellStyle name="Hipervínculo" xfId="27531" builtinId="8" hidden="1"/>
    <cellStyle name="Hipervínculo" xfId="53704" builtinId="8" hidden="1"/>
    <cellStyle name="Hipervínculo" xfId="57466" builtinId="8" hidden="1"/>
    <cellStyle name="Hipervínculo" xfId="38222" builtinId="8" hidden="1"/>
    <cellStyle name="Hipervínculo" xfId="15553" builtinId="8" hidden="1"/>
    <cellStyle name="Hipervínculo" xfId="778" builtinId="8" hidden="1"/>
    <cellStyle name="Hipervínculo" xfId="37908" builtinId="8" hidden="1"/>
    <cellStyle name="Hipervínculo" xfId="26012" builtinId="8" hidden="1"/>
    <cellStyle name="Hipervínculo" xfId="46584" builtinId="8" hidden="1"/>
    <cellStyle name="Hipervínculo" xfId="58946" builtinId="8" hidden="1"/>
    <cellStyle name="Hipervínculo" xfId="54134" builtinId="8" hidden="1"/>
    <cellStyle name="Hipervínculo" xfId="24234" builtinId="8" hidden="1"/>
    <cellStyle name="Hipervínculo" xfId="21095" builtinId="8" hidden="1"/>
    <cellStyle name="Hipervínculo" xfId="55139" builtinId="8" hidden="1"/>
    <cellStyle name="Hipervínculo" xfId="49857" builtinId="8" hidden="1"/>
    <cellStyle name="Hipervínculo" xfId="14451" builtinId="8" hidden="1"/>
    <cellStyle name="Hipervínculo" xfId="10037" builtinId="8" hidden="1"/>
    <cellStyle name="Hipervínculo" xfId="42551" builtinId="8" hidden="1"/>
    <cellStyle name="Hipervínculo" xfId="41214" builtinId="8" hidden="1"/>
    <cellStyle name="Hipervínculo" xfId="56840" builtinId="8" hidden="1"/>
    <cellStyle name="Hipervínculo" xfId="39038" builtinId="8" hidden="1"/>
    <cellStyle name="Hipervínculo" xfId="29573" builtinId="8" hidden="1"/>
    <cellStyle name="Hipervínculo" xfId="36445" builtinId="8" hidden="1"/>
    <cellStyle name="Hipervínculo" xfId="3164" builtinId="8" hidden="1"/>
    <cellStyle name="Hipervínculo" xfId="12026" builtinId="8" hidden="1"/>
    <cellStyle name="Hipervínculo" xfId="10009" builtinId="8" hidden="1"/>
    <cellStyle name="Hipervínculo" xfId="58562" builtinId="8" hidden="1"/>
    <cellStyle name="Hipervínculo" xfId="11820" builtinId="8" hidden="1"/>
    <cellStyle name="Hipervínculo" xfId="14639" builtinId="8" hidden="1"/>
    <cellStyle name="Hipervínculo" xfId="10713" builtinId="8" hidden="1"/>
    <cellStyle name="Hipervínculo" xfId="30591" builtinId="8" hidden="1"/>
    <cellStyle name="Hipervínculo" xfId="16453" builtinId="8" hidden="1"/>
    <cellStyle name="Hipervínculo" xfId="24362" builtinId="8" hidden="1"/>
    <cellStyle name="Hipervínculo" xfId="34742" builtinId="8" hidden="1"/>
    <cellStyle name="Hipervínculo" xfId="22334" builtinId="8" hidden="1"/>
    <cellStyle name="Hipervínculo" xfId="22909" builtinId="8" hidden="1"/>
    <cellStyle name="Hipervínculo" xfId="7747" builtinId="8" hidden="1"/>
    <cellStyle name="Hipervínculo" xfId="8663" builtinId="8" hidden="1"/>
    <cellStyle name="Hipervínculo" xfId="58229" builtinId="8" hidden="1"/>
    <cellStyle name="Hipervínculo" xfId="18771" builtinId="8" hidden="1"/>
    <cellStyle name="Hipervínculo" xfId="32373" builtinId="8" hidden="1"/>
    <cellStyle name="Hipervínculo" xfId="45970" builtinId="8" hidden="1"/>
    <cellStyle name="Hipervínculo" xfId="49745" builtinId="8" hidden="1"/>
    <cellStyle name="Hipervínculo" xfId="7049" builtinId="8" hidden="1"/>
    <cellStyle name="Hipervínculo" xfId="22456" builtinId="8" hidden="1"/>
    <cellStyle name="Hipervínculo" xfId="28938" builtinId="8" hidden="1"/>
    <cellStyle name="Hipervínculo" xfId="48130" builtinId="8" hidden="1"/>
    <cellStyle name="Hipervínculo" xfId="8948" builtinId="8" hidden="1"/>
    <cellStyle name="Hipervínculo" xfId="16863" builtinId="8" hidden="1"/>
    <cellStyle name="Hipervínculo" xfId="2616" builtinId="8" hidden="1"/>
    <cellStyle name="Hipervínculo" xfId="7309" builtinId="8" hidden="1"/>
    <cellStyle name="Hipervínculo" xfId="24344" builtinId="8" hidden="1"/>
    <cellStyle name="Hipervínculo" xfId="45465" builtinId="8" hidden="1"/>
    <cellStyle name="Hipervínculo" xfId="32020" builtinId="8" hidden="1"/>
    <cellStyle name="Hipervínculo" xfId="53702" builtinId="8" hidden="1"/>
    <cellStyle name="Hipervínculo" xfId="53322" builtinId="8" hidden="1"/>
    <cellStyle name="Hipervínculo" xfId="50590" builtinId="8" hidden="1"/>
    <cellStyle name="Hipervínculo" xfId="25083" builtinId="8" hidden="1"/>
    <cellStyle name="Hipervínculo" xfId="33967" builtinId="8" hidden="1"/>
    <cellStyle name="Hipervínculo" xfId="42459" builtinId="8" hidden="1"/>
    <cellStyle name="Hipervínculo" xfId="16134" builtinId="8" hidden="1"/>
    <cellStyle name="Hipervínculo" xfId="49491" builtinId="8" hidden="1"/>
    <cellStyle name="Hipervínculo" xfId="2682" builtinId="8" hidden="1"/>
    <cellStyle name="Hipervínculo" xfId="23192" builtinId="8" hidden="1"/>
    <cellStyle name="Hipervínculo" xfId="53804" builtinId="8" hidden="1"/>
    <cellStyle name="Hipervínculo" xfId="2159" builtinId="8" hidden="1"/>
    <cellStyle name="Hipervínculo" xfId="30405" builtinId="8" hidden="1"/>
    <cellStyle name="Hipervínculo" xfId="20259" builtinId="8" hidden="1"/>
    <cellStyle name="Hipervínculo" xfId="26776" builtinId="8" hidden="1"/>
    <cellStyle name="Hipervínculo" xfId="15491" builtinId="8" hidden="1"/>
    <cellStyle name="Hipervínculo" xfId="26754" builtinId="8" hidden="1"/>
    <cellStyle name="Hipervínculo" xfId="21161" builtinId="8" hidden="1"/>
    <cellStyle name="Hipervínculo" xfId="42285" builtinId="8" hidden="1"/>
    <cellStyle name="Hipervínculo" xfId="16779" builtinId="8" hidden="1"/>
    <cellStyle name="Hipervínculo" xfId="59445" builtinId="8" hidden="1"/>
    <cellStyle name="Hipervínculo" xfId="53830" builtinId="8" hidden="1"/>
    <cellStyle name="Hipervínculo" xfId="24036" builtinId="8" hidden="1"/>
    <cellStyle name="Hipervínculo" xfId="9741" builtinId="8" hidden="1"/>
    <cellStyle name="Hipervínculo" xfId="1390" builtinId="8" hidden="1"/>
    <cellStyle name="Hipervínculo" xfId="1588" builtinId="8" hidden="1"/>
    <cellStyle name="Hipervínculo" xfId="4224" builtinId="8" hidden="1"/>
    <cellStyle name="Hipervínculo" xfId="27441" builtinId="8" hidden="1"/>
    <cellStyle name="Hipervínculo" xfId="36942" builtinId="8" hidden="1"/>
    <cellStyle name="Hipervínculo" xfId="31870" builtinId="8" hidden="1"/>
    <cellStyle name="Hipervínculo" xfId="23658" builtinId="8" hidden="1"/>
    <cellStyle name="Hipervínculo" xfId="24758" builtinId="8" hidden="1"/>
    <cellStyle name="Hipervínculo" xfId="8737" builtinId="8" hidden="1"/>
    <cellStyle name="Hipervínculo" xfId="44191" builtinId="8" hidden="1"/>
    <cellStyle name="Hipervínculo" xfId="52073" builtinId="8" hidden="1"/>
    <cellStyle name="Hipervínculo" xfId="47010" builtinId="8" hidden="1"/>
    <cellStyle name="Hipervínculo" xfId="48461" builtinId="8" hidden="1"/>
    <cellStyle name="Hipervínculo" xfId="6171" builtinId="8" hidden="1"/>
    <cellStyle name="Hipervínculo" xfId="42871" builtinId="8" hidden="1"/>
    <cellStyle name="Hipervínculo" xfId="20916" builtinId="8" hidden="1"/>
    <cellStyle name="Hipervínculo" xfId="50991" builtinId="8" hidden="1"/>
    <cellStyle name="Hipervínculo" xfId="44884" builtinId="8" hidden="1"/>
    <cellStyle name="Hipervínculo" xfId="40085" builtinId="8" hidden="1"/>
    <cellStyle name="Hipervínculo" xfId="23694" builtinId="8" hidden="1"/>
    <cellStyle name="Hipervínculo" xfId="5811" builtinId="8" hidden="1"/>
    <cellStyle name="Hipervínculo" xfId="28310" builtinId="8" hidden="1"/>
    <cellStyle name="Hipervínculo" xfId="32604" builtinId="8" hidden="1"/>
    <cellStyle name="Hipervínculo" xfId="11874" builtinId="8" hidden="1"/>
    <cellStyle name="Hipervínculo" xfId="33467" builtinId="8" hidden="1"/>
    <cellStyle name="Hipervínculo" xfId="13545" builtinId="8" hidden="1"/>
    <cellStyle name="Hipervínculo" xfId="8121" builtinId="8" hidden="1"/>
    <cellStyle name="Hipervínculo" xfId="58120" builtinId="8" hidden="1"/>
    <cellStyle name="Hipervínculo" xfId="32481" builtinId="8" hidden="1"/>
    <cellStyle name="Hipervínculo" xfId="21190" builtinId="8" hidden="1"/>
    <cellStyle name="Hipervínculo" xfId="53020" builtinId="8" hidden="1"/>
    <cellStyle name="Hipervínculo" xfId="31287" builtinId="8" hidden="1"/>
    <cellStyle name="Hipervínculo" xfId="47046" builtinId="8" hidden="1"/>
    <cellStyle name="Hipervínculo" xfId="3448" builtinId="8" hidden="1"/>
    <cellStyle name="Hipervínculo" xfId="19667" builtinId="8" hidden="1"/>
    <cellStyle name="Hipervínculo" xfId="19097" builtinId="8" hidden="1"/>
    <cellStyle name="Hipervínculo" xfId="46460" builtinId="8" hidden="1"/>
    <cellStyle name="Hipervínculo" xfId="46092" builtinId="8" hidden="1"/>
    <cellStyle name="Hipervínculo" xfId="24358" builtinId="8" hidden="1"/>
    <cellStyle name="Hipervínculo" xfId="19300" builtinId="8" hidden="1"/>
    <cellStyle name="Hipervínculo" xfId="38458" builtinId="8" hidden="1"/>
    <cellStyle name="Hipervínculo" xfId="32205" builtinId="8" hidden="1"/>
    <cellStyle name="Hipervínculo" xfId="54524" builtinId="8" hidden="1"/>
    <cellStyle name="Hipervínculo" xfId="53386" builtinId="8" hidden="1"/>
    <cellStyle name="Hipervínculo" xfId="39163" builtinId="8" hidden="1"/>
    <cellStyle name="Hipervínculo" xfId="17433" builtinId="8" hidden="1"/>
    <cellStyle name="Hipervínculo" xfId="12370" builtinId="8" hidden="1"/>
    <cellStyle name="Hipervínculo" xfId="11103" builtinId="8" hidden="1"/>
    <cellStyle name="Hipervínculo" xfId="33525" builtinId="8" hidden="1"/>
    <cellStyle name="Hipervínculo" xfId="38582" builtinId="8" hidden="1"/>
    <cellStyle name="Hipervínculo" xfId="57646" builtinId="8" hidden="1"/>
    <cellStyle name="Hipervínculo" xfId="32235" builtinId="8" hidden="1"/>
    <cellStyle name="Hipervínculo" xfId="10505" builtinId="8" hidden="1"/>
    <cellStyle name="Hipervínculo" xfId="5445" builtinId="8" hidden="1"/>
    <cellStyle name="Hipervínculo" xfId="18300" builtinId="8" hidden="1"/>
    <cellStyle name="Hipervínculo" xfId="40451" builtinId="8" hidden="1"/>
    <cellStyle name="Hipervínculo" xfId="59433" builtinId="8" hidden="1"/>
    <cellStyle name="Hipervínculo" xfId="56718" builtinId="8" hidden="1"/>
    <cellStyle name="Hipervínculo" xfId="26052" builtinId="8" hidden="1"/>
    <cellStyle name="Hipervínculo" xfId="1988" builtinId="8" hidden="1"/>
    <cellStyle name="Hipervínculo" xfId="304" builtinId="8" hidden="1"/>
    <cellStyle name="Hipervínculo" xfId="24700" builtinId="8" hidden="1"/>
    <cellStyle name="Hipervínculo" xfId="47380" builtinId="8" hidden="1"/>
    <cellStyle name="Hipervínculo" xfId="52440" builtinId="8" hidden="1"/>
    <cellStyle name="Hipervínculo" xfId="44557" builtinId="8" hidden="1"/>
    <cellStyle name="Hipervínculo" xfId="18378" builtinId="8" hidden="1"/>
    <cellStyle name="Hipervínculo" xfId="3780" builtinId="8" hidden="1"/>
    <cellStyle name="Hipervínculo" xfId="27158" builtinId="8" hidden="1"/>
    <cellStyle name="Hipervínculo" xfId="31503" builtinId="8" hidden="1"/>
    <cellStyle name="Hipervínculo" xfId="18522" builtinId="8" hidden="1"/>
    <cellStyle name="Hipervínculo" xfId="49125" builtinId="8" hidden="1"/>
    <cellStyle name="Hipervínculo" xfId="31711" builtinId="8" hidden="1"/>
    <cellStyle name="Hipervínculo" xfId="49129" builtinId="8" hidden="1"/>
    <cellStyle name="Hipervínculo" xfId="233" builtinId="8" hidden="1"/>
    <cellStyle name="Hipervínculo" xfId="14272" builtinId="8" hidden="1"/>
    <cellStyle name="Hipervínculo" xfId="36258" builtinId="8" hidden="1"/>
    <cellStyle name="Hipervínculo" xfId="2454" builtinId="8" hidden="1"/>
    <cellStyle name="Hipervínculo" xfId="54849" builtinId="8" hidden="1"/>
    <cellStyle name="Hipervínculo" xfId="30957" builtinId="8" hidden="1"/>
    <cellStyle name="Hipervínculo" xfId="4582" builtinId="8" hidden="1"/>
    <cellStyle name="Hipervínculo" xfId="29641" builtinId="8" hidden="1"/>
    <cellStyle name="Hipervínculo" xfId="21073" builtinId="8" hidden="1"/>
    <cellStyle name="Hipervínculo" xfId="45103" builtinId="8" hidden="1"/>
    <cellStyle name="Hipervínculo" xfId="38863" builtinId="8" hidden="1"/>
    <cellStyle name="Hipervínculo" xfId="11117" builtinId="8" hidden="1"/>
    <cellStyle name="Hipervínculo" xfId="4268" builtinId="8" hidden="1"/>
    <cellStyle name="Hipervínculo" xfId="12702" builtinId="8" hidden="1"/>
    <cellStyle name="Hipervínculo" xfId="18804" builtinId="8" hidden="1"/>
    <cellStyle name="Hipervínculo" xfId="55076" builtinId="8" hidden="1"/>
    <cellStyle name="Hipervínculo" xfId="25748" builtinId="8" hidden="1"/>
    <cellStyle name="Hipervínculo" xfId="29226" builtinId="8" hidden="1"/>
    <cellStyle name="Hipervínculo" xfId="20442" builtinId="8" hidden="1"/>
    <cellStyle name="Hipervínculo" xfId="52422" builtinId="8" hidden="1"/>
    <cellStyle name="Hipervínculo" xfId="54713" builtinId="8" hidden="1"/>
    <cellStyle name="Hipervínculo" xfId="9961" builtinId="8" hidden="1"/>
    <cellStyle name="Hipervínculo" xfId="45648" builtinId="8" hidden="1"/>
    <cellStyle name="Hipervínculo" xfId="57920" builtinId="8" hidden="1"/>
    <cellStyle name="Hipervínculo" xfId="58400" builtinId="8" hidden="1"/>
    <cellStyle name="Hipervínculo" xfId="34068" builtinId="8" hidden="1"/>
    <cellStyle name="Hipervínculo" xfId="10557" builtinId="8" hidden="1"/>
    <cellStyle name="Hipervínculo" xfId="11828" builtinId="8" hidden="1"/>
    <cellStyle name="Hipervínculo" xfId="3556" builtinId="8" hidden="1"/>
    <cellStyle name="Hipervínculo" xfId="17565" builtinId="8" hidden="1"/>
    <cellStyle name="Hipervínculo" xfId="8588" builtinId="8" hidden="1"/>
    <cellStyle name="Hipervínculo" xfId="31878" builtinId="8" hidden="1"/>
    <cellStyle name="Hipervínculo" xfId="27138" builtinId="8" hidden="1"/>
    <cellStyle name="Hipervínculo" xfId="2992" builtinId="8" hidden="1"/>
    <cellStyle name="Hipervínculo" xfId="18755" builtinId="8" hidden="1"/>
    <cellStyle name="Hipervínculo" xfId="23812" builtinId="8" hidden="1"/>
    <cellStyle name="Hipervínculo" xfId="48270" builtinId="8" hidden="1"/>
    <cellStyle name="Hipervínculo" xfId="26508" builtinId="8" hidden="1"/>
    <cellStyle name="Hipervínculo" xfId="57548" builtinId="8" hidden="1"/>
    <cellStyle name="Hipervínculo" xfId="9034" builtinId="8" hidden="1"/>
    <cellStyle name="Hipervínculo" xfId="3720" builtinId="8" hidden="1"/>
    <cellStyle name="Hipervínculo" xfId="25681" builtinId="8" hidden="1"/>
    <cellStyle name="Hipervínculo" xfId="30744" builtinId="8" hidden="1"/>
    <cellStyle name="Hipervínculo" xfId="55069" builtinId="8" hidden="1"/>
    <cellStyle name="Hipervínculo" xfId="45722" builtinId="8" hidden="1"/>
    <cellStyle name="Hipervínculo" xfId="49060" builtinId="8" hidden="1"/>
    <cellStyle name="Hipervínculo" xfId="13282" builtinId="8" hidden="1"/>
    <cellStyle name="Hipervínculo" xfId="10881" builtinId="8" hidden="1"/>
    <cellStyle name="Hipervínculo" xfId="32507" builtinId="8" hidden="1"/>
    <cellStyle name="Hipervínculo" xfId="37668" builtinId="8" hidden="1"/>
    <cellStyle name="Hipervínculo" xfId="32349" builtinId="8" hidden="1"/>
    <cellStyle name="Hipervínculo" xfId="33149" builtinId="8" hidden="1"/>
    <cellStyle name="Hipervínculo" xfId="43970" builtinId="8" hidden="1"/>
    <cellStyle name="Hipervínculo" xfId="6357" builtinId="8" hidden="1"/>
    <cellStyle name="Hipervínculo" xfId="30675" builtinId="8" hidden="1"/>
    <cellStyle name="Hipervínculo" xfId="39541" builtinId="8" hidden="1"/>
    <cellStyle name="Hipervínculo" xfId="24070" builtinId="8" hidden="1"/>
    <cellStyle name="Hipervínculo" xfId="50444" builtinId="8" hidden="1"/>
    <cellStyle name="Hipervínculo" xfId="26216" builtinId="8" hidden="1"/>
    <cellStyle name="Hipervínculo" xfId="13192" builtinId="8" hidden="1"/>
    <cellStyle name="Hipervínculo" xfId="54432" builtinId="8" hidden="1"/>
    <cellStyle name="Hipervínculo" xfId="24732" builtinId="8" hidden="1"/>
    <cellStyle name="Hipervínculo" xfId="46468" builtinId="8" hidden="1"/>
    <cellStyle name="Hipervínculo" xfId="41704" builtinId="8" hidden="1"/>
    <cellStyle name="Hipervínculo" xfId="43645" builtinId="8" hidden="1"/>
    <cellStyle name="Hipervínculo" xfId="18552" builtinId="8" hidden="1"/>
    <cellStyle name="Hipervínculo" xfId="35590" builtinId="8" hidden="1"/>
    <cellStyle name="Hipervínculo" xfId="54793" builtinId="8" hidden="1"/>
    <cellStyle name="Hipervínculo" xfId="31665" builtinId="8" hidden="1"/>
    <cellStyle name="Hipervínculo" xfId="53394" builtinId="8" hidden="1"/>
    <cellStyle name="Hipervínculo" xfId="58836" builtinId="8" hidden="1"/>
    <cellStyle name="Hipervínculo" xfId="37438" builtinId="8" hidden="1"/>
    <cellStyle name="Hipervínculo" xfId="57582" builtinId="8" hidden="1"/>
    <cellStyle name="Hipervínculo" xfId="7894" builtinId="8" hidden="1"/>
    <cellStyle name="Hipervínculo" xfId="46315" builtinId="8" hidden="1"/>
    <cellStyle name="Hipervínculo" xfId="12832" builtinId="8" hidden="1"/>
    <cellStyle name="Hipervínculo" xfId="6620" builtinId="8" hidden="1"/>
    <cellStyle name="Hipervínculo" xfId="43362" builtinId="8" hidden="1"/>
    <cellStyle name="Hipervínculo" xfId="30045" builtinId="8" hidden="1"/>
    <cellStyle name="Hipervínculo" xfId="5437" builtinId="8" hidden="1"/>
    <cellStyle name="Hipervínculo" xfId="50254" builtinId="8" hidden="1"/>
    <cellStyle name="Hipervínculo" xfId="21984" builtinId="8" hidden="1"/>
    <cellStyle name="Hipervínculo" xfId="45520" builtinId="8" hidden="1"/>
    <cellStyle name="Hipervínculo" xfId="51366" builtinId="8" hidden="1"/>
    <cellStyle name="Hipervínculo" xfId="47274" builtinId="8" hidden="1"/>
    <cellStyle name="Hipervínculo" xfId="23244" builtinId="8" hidden="1"/>
    <cellStyle name="Hipervínculo" xfId="4921" builtinId="8" hidden="1"/>
    <cellStyle name="Hipervínculo" xfId="19575" builtinId="8" hidden="1"/>
    <cellStyle name="Hipervínculo" xfId="51213" builtinId="8" hidden="1"/>
    <cellStyle name="Hipervínculo" xfId="24494" builtinId="8" hidden="1"/>
    <cellStyle name="Hipervínculo" xfId="9656" builtinId="8" hidden="1"/>
    <cellStyle name="Hipervínculo" xfId="40475" builtinId="8" hidden="1"/>
    <cellStyle name="Hipervínculo" xfId="16445" builtinId="8" hidden="1"/>
    <cellStyle name="Hipervínculo" xfId="4765" builtinId="8" hidden="1"/>
    <cellStyle name="Hipervínculo" xfId="38038" builtinId="8" hidden="1"/>
    <cellStyle name="Hipervínculo" xfId="35586" builtinId="8" hidden="1"/>
    <cellStyle name="Hipervínculo" xfId="58376" builtinId="8" hidden="1"/>
    <cellStyle name="Hipervínculo" xfId="33444" builtinId="8" hidden="1"/>
    <cellStyle name="Hipervínculo" xfId="33675" builtinId="8" hidden="1"/>
    <cellStyle name="Hipervínculo" xfId="9646" builtinId="8" hidden="1"/>
    <cellStyle name="Hipervínculo" xfId="14264" builtinId="8" hidden="1"/>
    <cellStyle name="Hipervínculo" xfId="24917" builtinId="8" hidden="1"/>
    <cellStyle name="Hipervínculo" xfId="42387" builtinId="8" hidden="1"/>
    <cellStyle name="Hipervínculo" xfId="54841" builtinId="8" hidden="1"/>
    <cellStyle name="Hipervínculo" xfId="39637" builtinId="8" hidden="1"/>
    <cellStyle name="Hipervínculo" xfId="7577" builtinId="8" hidden="1"/>
    <cellStyle name="Hipervínculo" xfId="49823" builtinId="8" hidden="1"/>
    <cellStyle name="Hipervínculo" xfId="34823" builtinId="8" hidden="1"/>
    <cellStyle name="Hipervínculo" xfId="29362" builtinId="8" hidden="1"/>
    <cellStyle name="Hipervínculo" xfId="49185" builtinId="8" hidden="1"/>
    <cellStyle name="Hipervínculo" xfId="47913" builtinId="8" hidden="1"/>
    <cellStyle name="Hipervínculo" xfId="24164" builtinId="8" hidden="1"/>
    <cellStyle name="Hipervínculo" xfId="20075" builtinId="8" hidden="1"/>
    <cellStyle name="Hipervínculo" xfId="4176" builtinId="8" hidden="1"/>
    <cellStyle name="Hipervínculo" xfId="27864" builtinId="8" hidden="1"/>
    <cellStyle name="Hipervínculo" xfId="29830" builtinId="8" hidden="1"/>
    <cellStyle name="Hipervínculo" xfId="55982" builtinId="8" hidden="1"/>
    <cellStyle name="Hipervínculo" xfId="40988" builtinId="8" hidden="1"/>
    <cellStyle name="Hipervínculo" xfId="17367" builtinId="8" hidden="1"/>
    <cellStyle name="Hipervínculo" xfId="13272" builtinId="8" hidden="1"/>
    <cellStyle name="Hipervínculo" xfId="37135" builtinId="8" hidden="1"/>
    <cellStyle name="Hipervínculo" xfId="16653" builtinId="8" hidden="1"/>
    <cellStyle name="Hipervínculo" xfId="42615" builtinId="8" hidden="1"/>
    <cellStyle name="Hipervínculo" xfId="22176" builtinId="8" hidden="1"/>
    <cellStyle name="Hipervínculo" xfId="42037" builtinId="8" hidden="1"/>
    <cellStyle name="Hipervínculo" xfId="3596" builtinId="8" hidden="1"/>
    <cellStyle name="Hipervínculo" xfId="16871" builtinId="8" hidden="1"/>
    <cellStyle name="Hipervínculo" xfId="41176" builtinId="8" hidden="1"/>
    <cellStyle name="Hipervínculo" xfId="44383" builtinId="8" hidden="1"/>
    <cellStyle name="Hipervínculo" xfId="56330" builtinId="8" hidden="1"/>
    <cellStyle name="Hipervínculo" xfId="52111" builtinId="8" hidden="1"/>
    <cellStyle name="Hipervínculo" xfId="50834" builtinId="8" hidden="1"/>
    <cellStyle name="Hipervínculo" xfId="32114" builtinId="8" hidden="1"/>
    <cellStyle name="Hipervínculo" xfId="2187" builtinId="8" hidden="1"/>
    <cellStyle name="Hipervínculo" xfId="52263" builtinId="8" hidden="1"/>
    <cellStyle name="Hipervínculo" xfId="36916" builtinId="8" hidden="1"/>
    <cellStyle name="Hipervínculo" xfId="25444" builtinId="8" hidden="1"/>
    <cellStyle name="Hipervínculo" xfId="3904" builtinId="8" hidden="1"/>
    <cellStyle name="Hipervínculo" xfId="50713" builtinId="8" hidden="1"/>
    <cellStyle name="Hipervínculo" xfId="33921" builtinId="8" hidden="1"/>
    <cellStyle name="Hipervínculo" xfId="38046" builtinId="8" hidden="1"/>
    <cellStyle name="Hipervínculo" xfId="31187" builtinId="8" hidden="1"/>
    <cellStyle name="Hipervínculo" xfId="58550" builtinId="8" hidden="1"/>
    <cellStyle name="Hipervínculo" xfId="7205" builtinId="8" hidden="1"/>
    <cellStyle name="Hipervínculo" xfId="48895" builtinId="8" hidden="1"/>
    <cellStyle name="Hipervínculo" xfId="13274" builtinId="8" hidden="1"/>
    <cellStyle name="Hipervínculo" xfId="644" builtinId="8" hidden="1"/>
    <cellStyle name="Hipervínculo" xfId="15944" builtinId="8" hidden="1"/>
    <cellStyle name="Hipervínculo" xfId="37676" builtinId="8" hidden="1"/>
    <cellStyle name="Hipervínculo" xfId="20077" builtinId="8" hidden="1"/>
    <cellStyle name="Hipervínculo" xfId="33288" builtinId="8" hidden="1"/>
    <cellStyle name="Hipervínculo" xfId="8075" builtinId="8" hidden="1"/>
    <cellStyle name="Hipervínculo" xfId="6349" builtinId="8" hidden="1"/>
    <cellStyle name="Hipervínculo" xfId="5959" builtinId="8" hidden="1"/>
    <cellStyle name="Hipervínculo" xfId="22873" builtinId="8" hidden="1"/>
    <cellStyle name="Hipervínculo" xfId="44609" builtinId="8" hidden="1"/>
    <cellStyle name="Hipervínculo" xfId="50452" builtinId="8" hidden="1"/>
    <cellStyle name="Hipervínculo" xfId="22819" builtinId="8" hidden="1"/>
    <cellStyle name="Hipervínculo" xfId="20157" builtinId="8" hidden="1"/>
    <cellStyle name="Hipervínculo" xfId="756" builtinId="8" hidden="1"/>
    <cellStyle name="Hipervínculo" xfId="4759" builtinId="8" hidden="1"/>
    <cellStyle name="Hipervínculo" xfId="29693" builtinId="8" hidden="1"/>
    <cellStyle name="Hipervínculo" xfId="40111" builtinId="8" hidden="1"/>
    <cellStyle name="Hipervínculo" xfId="59325" builtinId="8" hidden="1"/>
    <cellStyle name="Hipervínculo" xfId="21664" builtinId="8" hidden="1"/>
    <cellStyle name="Hipervínculo" xfId="5433" builtinId="8" hidden="1"/>
    <cellStyle name="Hipervínculo" xfId="51567" builtinId="8" hidden="1"/>
    <cellStyle name="Hipervínculo" xfId="12469" builtinId="8" hidden="1"/>
    <cellStyle name="Hipervínculo" xfId="36495" builtinId="8" hidden="1"/>
    <cellStyle name="Hipervínculo" xfId="58832" builtinId="8" hidden="1"/>
    <cellStyle name="Hipervínculo" xfId="36849" builtinId="8" hidden="1"/>
    <cellStyle name="Hipervínculo" xfId="32763" builtinId="8" hidden="1"/>
    <cellStyle name="Hipervínculo" xfId="7295" builtinId="8" hidden="1"/>
    <cellStyle name="Hipervínculo" xfId="24060" builtinId="8" hidden="1"/>
    <cellStyle name="Hipervínculo" xfId="19270" builtinId="8" hidden="1"/>
    <cellStyle name="Hipervínculo" xfId="79" builtinId="8" hidden="1"/>
    <cellStyle name="Hipervínculo" xfId="54082" builtinId="8" hidden="1"/>
    <cellStyle name="Hipervínculo" xfId="8515" builtinId="8" hidden="1"/>
    <cellStyle name="Hipervínculo" xfId="25960" builtinId="8" hidden="1"/>
    <cellStyle name="Hipervínculo" xfId="7743" builtinId="8" hidden="1"/>
    <cellStyle name="Hipervínculo" xfId="21976" builtinId="8" hidden="1"/>
    <cellStyle name="Hipervínculo" xfId="37864" builtinId="8" hidden="1"/>
    <cellStyle name="Hipervínculo" xfId="50096" builtinId="8" hidden="1"/>
    <cellStyle name="Hipervínculo" xfId="47280" builtinId="8" hidden="1"/>
    <cellStyle name="Hipervínculo" xfId="21414" builtinId="8" hidden="1"/>
    <cellStyle name="Hipervínculo" xfId="19163" builtinId="8" hidden="1"/>
    <cellStyle name="Hipervínculo" xfId="4749" builtinId="8" hidden="1"/>
    <cellStyle name="Hipervínculo" xfId="28776" builtinId="8" hidden="1"/>
    <cellStyle name="Hipervínculo" xfId="1892" builtinId="8" hidden="1"/>
    <cellStyle name="Hipervínculo" xfId="56894" builtinId="8" hidden="1"/>
    <cellStyle name="Hipervínculo" xfId="40483" builtinId="8" hidden="1"/>
    <cellStyle name="Hipervínculo" xfId="36549" builtinId="8" hidden="1"/>
    <cellStyle name="Hipervínculo" xfId="29790" builtinId="8" hidden="1"/>
    <cellStyle name="Hipervínculo" xfId="11547" builtinId="8" hidden="1"/>
    <cellStyle name="Hipervínculo" xfId="22815" builtinId="8" hidden="1"/>
    <cellStyle name="Hipervínculo" xfId="22128" builtinId="8" hidden="1"/>
    <cellStyle name="Hipervínculo" xfId="48308" builtinId="8" hidden="1"/>
    <cellStyle name="Hipervínculo" xfId="10305" builtinId="8" hidden="1"/>
    <cellStyle name="Hipervínculo" xfId="59136" builtinId="8" hidden="1"/>
    <cellStyle name="Hipervínculo" xfId="5562" builtinId="8" hidden="1"/>
    <cellStyle name="Hipervínculo" xfId="16036" builtinId="8" hidden="1"/>
    <cellStyle name="Hipervínculo" xfId="34712" builtinId="8" hidden="1"/>
    <cellStyle name="Hipervínculo" xfId="46470" builtinId="8" hidden="1"/>
    <cellStyle name="Hipervínculo" xfId="49775" builtinId="8" hidden="1"/>
    <cellStyle name="Hipervínculo" xfId="26878" builtinId="8" hidden="1"/>
    <cellStyle name="Hipervínculo" xfId="38485" builtinId="8" hidden="1"/>
    <cellStyle name="Hipervínculo" xfId="1672" builtinId="8" hidden="1"/>
    <cellStyle name="Hipervínculo" xfId="21547" builtinId="8" hidden="1"/>
    <cellStyle name="Hipervínculo" xfId="49177" builtinId="8" hidden="1"/>
    <cellStyle name="Hipervínculo" xfId="19749" builtinId="8" hidden="1"/>
    <cellStyle name="Hipervínculo" xfId="42849" builtinId="8" hidden="1"/>
    <cellStyle name="Hipervínculo" xfId="9074" builtinId="8" hidden="1"/>
    <cellStyle name="Hipervínculo" xfId="11555" builtinId="8" hidden="1"/>
    <cellStyle name="Hipervínculo" xfId="8107" builtinId="8" hidden="1"/>
    <cellStyle name="Hipervínculo" xfId="29838" builtinId="8" hidden="1"/>
    <cellStyle name="Hipervínculo" xfId="55974" builtinId="8" hidden="1"/>
    <cellStyle name="Hipervínculo" xfId="59237" builtinId="8" hidden="1"/>
    <cellStyle name="Hipervínculo" xfId="35920" builtinId="8" hidden="1"/>
    <cellStyle name="Hipervínculo" xfId="31477" builtinId="8" hidden="1"/>
    <cellStyle name="Hipervínculo" xfId="31846" builtinId="8" hidden="1"/>
    <cellStyle name="Hipervínculo" xfId="15315" builtinId="8" hidden="1"/>
    <cellStyle name="Hipervínculo" xfId="36763" builtinId="8" hidden="1"/>
    <cellStyle name="Hipervínculo" xfId="55782" builtinId="8" hidden="1"/>
    <cellStyle name="Hipervínculo" xfId="50725" builtinId="8" hidden="1"/>
    <cellStyle name="Hipervínculo" xfId="28988" builtinId="8" hidden="1"/>
    <cellStyle name="Hipervínculo" xfId="52600" builtinId="8" hidden="1"/>
    <cellStyle name="Hipervínculo" xfId="3096" builtinId="8" hidden="1"/>
    <cellStyle name="Hipervínculo" xfId="57069" builtinId="8" hidden="1"/>
    <cellStyle name="Hipervínculo" xfId="43694" builtinId="8" hidden="1"/>
    <cellStyle name="Hipervínculo" xfId="48855" builtinId="8" hidden="1"/>
    <cellStyle name="Hipervínculo" xfId="43797" builtinId="8" hidden="1"/>
    <cellStyle name="Hipervínculo" xfId="7392" builtinId="8" hidden="1"/>
    <cellStyle name="Hipervínculo" xfId="1212" builtinId="8" hidden="1"/>
    <cellStyle name="Hipervínculo" xfId="39237" builtinId="8" hidden="1"/>
    <cellStyle name="Hipervínculo" xfId="28890" builtinId="8" hidden="1"/>
    <cellStyle name="Hipervínculo" xfId="23814" builtinId="8" hidden="1"/>
    <cellStyle name="Hipervínculo" xfId="41927" builtinId="8" hidden="1"/>
    <cellStyle name="Hipervínculo" xfId="36863" builtinId="8" hidden="1"/>
    <cellStyle name="Hipervínculo" xfId="15133" builtinId="8" hidden="1"/>
    <cellStyle name="Hipervínculo" xfId="9026" builtinId="8" hidden="1"/>
    <cellStyle name="Hipervínculo" xfId="28756" builtinId="8" hidden="1"/>
    <cellStyle name="Hipervínculo" xfId="1972" builtinId="8" hidden="1"/>
    <cellStyle name="Hipervínculo" xfId="59287" builtinId="8" hidden="1"/>
    <cellStyle name="Hipervínculo" xfId="39412" builtinId="8" hidden="1"/>
    <cellStyle name="Hipervínculo" xfId="11533" builtinId="8" hidden="1"/>
    <cellStyle name="Hipervínculo" xfId="3834" builtinId="8" hidden="1"/>
    <cellStyle name="Hipervínculo" xfId="5299" builtinId="8" hidden="1"/>
    <cellStyle name="Hipervínculo" xfId="48162" builtinId="8" hidden="1"/>
    <cellStyle name="Hipervínculo" xfId="55229" builtinId="8" hidden="1"/>
    <cellStyle name="Hipervínculo" xfId="55413" builtinId="8" hidden="1"/>
    <cellStyle name="Hipervínculo" xfId="28068" builtinId="8" hidden="1"/>
    <cellStyle name="Hipervínculo" xfId="23007" builtinId="8" hidden="1"/>
    <cellStyle name="Hipervínculo" xfId="19441" builtinId="8" hidden="1"/>
    <cellStyle name="Hipervínculo" xfId="56898" builtinId="8" hidden="1"/>
    <cellStyle name="Hipervínculo" xfId="8845" builtinId="8" hidden="1"/>
    <cellStyle name="Hipervínculo" xfId="15123" builtinId="8" hidden="1"/>
    <cellStyle name="Hipervínculo" xfId="46120" builtinId="8" hidden="1"/>
    <cellStyle name="Hipervínculo" xfId="41698" builtinId="8" hidden="1"/>
    <cellStyle name="Hipervínculo" xfId="27114" builtinId="8" hidden="1"/>
    <cellStyle name="Hipervínculo" xfId="4688" builtinId="8" hidden="1"/>
    <cellStyle name="Hipervínculo" xfId="4785" builtinId="8" hidden="1"/>
    <cellStyle name="Hipervínculo" xfId="16992" builtinId="8" hidden="1"/>
    <cellStyle name="Hipervínculo" xfId="41969" builtinId="8" hidden="1"/>
    <cellStyle name="Hipervínculo" xfId="39571" builtinId="8" hidden="1"/>
    <cellStyle name="Hipervínculo" xfId="27736" builtinId="8" hidden="1"/>
    <cellStyle name="Hipervínculo" xfId="9218" builtinId="8" hidden="1"/>
    <cellStyle name="Hipervínculo" xfId="12461" builtinId="8" hidden="1"/>
    <cellStyle name="Hipervínculo" xfId="36487" builtinId="8" hidden="1"/>
    <cellStyle name="Hipervínculo" xfId="40581" builtinId="8" hidden="1"/>
    <cellStyle name="Hipervínculo" xfId="56796" builtinId="8" hidden="1"/>
    <cellStyle name="Hipervínculo" xfId="32769" builtinId="8" hidden="1"/>
    <cellStyle name="Hipervínculo" xfId="55443" builtinId="8" hidden="1"/>
    <cellStyle name="Hipervínculo" xfId="4648" builtinId="8" hidden="1"/>
    <cellStyle name="Hipervínculo" xfId="19262" builtinId="8" hidden="1"/>
    <cellStyle name="Hipervínculo" xfId="57759" builtinId="8" hidden="1"/>
    <cellStyle name="Hipervínculo" xfId="57642" builtinId="8" hidden="1"/>
    <cellStyle name="Hipervínculo" xfId="49997" builtinId="8" hidden="1"/>
    <cellStyle name="Hipervínculo" xfId="52147" builtinId="8" hidden="1"/>
    <cellStyle name="Hipervínculo" xfId="27537" builtinId="8" hidden="1"/>
    <cellStyle name="Hipervínculo" xfId="36867" builtinId="8" hidden="1"/>
    <cellStyle name="Hipervínculo" xfId="26058" builtinId="8" hidden="1"/>
    <cellStyle name="Hipervínculo" xfId="50088" builtinId="8" hidden="1"/>
    <cellStyle name="Hipervínculo" xfId="54180" builtinId="8" hidden="1"/>
    <cellStyle name="Hipervínculo" xfId="43197" builtinId="8" hidden="1"/>
    <cellStyle name="Hipervínculo" xfId="19171" builtinId="8" hidden="1"/>
    <cellStyle name="Hipervínculo" xfId="2554" builtinId="8" hidden="1"/>
    <cellStyle name="Hipervínculo" xfId="44446" builtinId="8" hidden="1"/>
    <cellStyle name="Hipervínculo" xfId="29780" builtinId="8" hidden="1"/>
    <cellStyle name="Hipervínculo" xfId="47510" builtinId="8" hidden="1"/>
    <cellStyle name="Hipervínculo" xfId="10013" builtinId="8" hidden="1"/>
    <cellStyle name="Hipervínculo" xfId="36397" builtinId="8" hidden="1"/>
    <cellStyle name="Hipervínculo" xfId="12368" builtinId="8" hidden="1"/>
    <cellStyle name="Hipervínculo" xfId="1300" builtinId="8" hidden="1"/>
    <cellStyle name="Hipervínculo" xfId="14123" builtinId="8" hidden="1"/>
    <cellStyle name="Hipervínculo" xfId="3208" builtinId="8" hidden="1"/>
    <cellStyle name="Hipervínculo" xfId="58106" builtinId="8" hidden="1"/>
    <cellStyle name="Hipervínculo" xfId="24304" builtinId="8" hidden="1"/>
    <cellStyle name="Hipervínculo" xfId="29593" builtinId="8" hidden="1"/>
    <cellStyle name="Hipervínculo" xfId="42401" builtinId="8" hidden="1"/>
    <cellStyle name="Hipervínculo" xfId="9140" builtinId="8" hidden="1"/>
    <cellStyle name="Hipervínculo" xfId="21050" builtinId="8" hidden="1"/>
    <cellStyle name="Hipervínculo" xfId="46462" builtinId="8" hidden="1"/>
    <cellStyle name="Hipervínculo" xfId="14453" builtinId="8" hidden="1"/>
    <cellStyle name="Hipervínculo" xfId="44707" builtinId="8" hidden="1"/>
    <cellStyle name="Hipervínculo" xfId="33481" builtinId="8" hidden="1"/>
    <cellStyle name="Hipervínculo" xfId="1409" builtinId="8" hidden="1"/>
    <cellStyle name="Hipervínculo" xfId="5975" builtinId="8" hidden="1"/>
    <cellStyle name="Hipervínculo" xfId="27977" builtinId="8" hidden="1"/>
    <cellStyle name="Hipervínculo" xfId="53262" builtinId="8" hidden="1"/>
    <cellStyle name="Hipervínculo" xfId="23992" builtinId="8" hidden="1"/>
    <cellStyle name="Hipervínculo" xfId="37778" builtinId="8" hidden="1"/>
    <cellStyle name="Hipervínculo" xfId="15994" builtinId="8" hidden="1"/>
    <cellStyle name="Hipervínculo" xfId="8115" builtinId="8" hidden="1"/>
    <cellStyle name="Hipervínculo" xfId="35104" builtinId="8" hidden="1"/>
    <cellStyle name="Hipervínculo" xfId="34906" builtinId="8" hidden="1"/>
    <cellStyle name="Hipervínculo" xfId="55516" builtinId="8" hidden="1"/>
    <cellStyle name="Hipervínculo" xfId="26916" builtinId="8" hidden="1"/>
    <cellStyle name="Hipervínculo" xfId="19344" builtinId="8" hidden="1"/>
    <cellStyle name="Hipervínculo" xfId="13713" builtinId="8" hidden="1"/>
    <cellStyle name="Hipervínculo" xfId="41935" builtinId="8" hidden="1"/>
    <cellStyle name="Hipervínculo" xfId="20105" builtinId="8" hidden="1"/>
    <cellStyle name="Hipervínculo" xfId="41837" builtinId="8" hidden="1"/>
    <cellStyle name="Hipervínculo" xfId="50717" builtinId="8" hidden="1"/>
    <cellStyle name="Hipervínculo" xfId="18086" builtinId="8" hidden="1"/>
    <cellStyle name="Hipervínculo" xfId="23921" builtinId="8" hidden="1"/>
    <cellStyle name="Hipervínculo" xfId="1168" builtinId="8" hidden="1"/>
    <cellStyle name="Hipervínculo" xfId="21970" builtinId="8" hidden="1"/>
    <cellStyle name="Hipervínculo" xfId="27028" builtinId="8" hidden="1"/>
    <cellStyle name="Hipervínculo" xfId="57896" builtinId="8" hidden="1"/>
    <cellStyle name="Hipervínculo" xfId="43787" builtinId="8" hidden="1"/>
    <cellStyle name="Hipervínculo" xfId="31996" builtinId="8" hidden="1"/>
    <cellStyle name="Hipervínculo" xfId="16996" builtinId="8" hidden="1"/>
    <cellStyle name="Hipervínculo" xfId="54737" builtinId="8" hidden="1"/>
    <cellStyle name="Hipervínculo" xfId="28898" builtinId="8" hidden="1"/>
    <cellStyle name="Hipervínculo" xfId="33961" builtinId="8" hidden="1"/>
    <cellStyle name="Hipervínculo" xfId="55688" builtinId="8" hidden="1"/>
    <cellStyle name="Hipervínculo" xfId="36855" builtinId="8" hidden="1"/>
    <cellStyle name="Hipervínculo" xfId="27140" builtinId="8" hidden="1"/>
    <cellStyle name="Hipervínculo" xfId="10067" builtinId="8" hidden="1"/>
    <cellStyle name="Hipervínculo" xfId="13374" builtinId="8" hidden="1"/>
    <cellStyle name="Hipervínculo" xfId="35828" builtinId="8" hidden="1"/>
    <cellStyle name="Hipervínculo" xfId="40887" builtinId="8" hidden="1"/>
    <cellStyle name="Hipervínculo" xfId="55883" builtinId="8" hidden="1"/>
    <cellStyle name="Hipervínculo" xfId="55165" builtinId="8" hidden="1"/>
    <cellStyle name="Hipervínculo" xfId="40934" builtinId="8" hidden="1"/>
    <cellStyle name="Hipervínculo" xfId="2139" builtinId="8" hidden="1"/>
    <cellStyle name="Hipervínculo" xfId="56760" builtinId="8" hidden="1"/>
    <cellStyle name="Hipervínculo" xfId="37573" builtinId="8" hidden="1"/>
    <cellStyle name="Hipervínculo" xfId="27211" builtinId="8" hidden="1"/>
    <cellStyle name="Hipervínculo" xfId="49084" builtinId="8" hidden="1"/>
    <cellStyle name="Hipervínculo" xfId="22999" builtinId="8" hidden="1"/>
    <cellStyle name="Hipervínculo" xfId="14069" builtinId="8" hidden="1"/>
    <cellStyle name="Hipervínculo" xfId="2584" builtinId="8" hidden="1"/>
    <cellStyle name="Hipervínculo" xfId="26972" builtinId="8" hidden="1"/>
    <cellStyle name="Hipervínculo" xfId="49683" builtinId="8" hidden="1"/>
    <cellStyle name="Hipervínculo" xfId="54743" builtinId="8" hidden="1"/>
    <cellStyle name="Hipervínculo" xfId="45040" builtinId="8" hidden="1"/>
    <cellStyle name="Hipervínculo" xfId="16046" builtinId="8" hidden="1"/>
    <cellStyle name="Hipervínculo" xfId="49095" builtinId="8" hidden="1"/>
    <cellStyle name="Hipervínculo" xfId="15976" builtinId="8" hidden="1"/>
    <cellStyle name="Hipervínculo" xfId="12522" builtinId="8" hidden="1"/>
    <cellStyle name="Hipervínculo" xfId="28023" builtinId="8" hidden="1"/>
    <cellStyle name="Hipervínculo" xfId="12588" builtinId="8" hidden="1"/>
    <cellStyle name="Hipervínculo" xfId="5281" builtinId="8" hidden="1"/>
    <cellStyle name="Hipervínculo" xfId="47628" builtinId="8" hidden="1"/>
    <cellStyle name="Hipervínculo" xfId="28044" builtinId="8" hidden="1"/>
    <cellStyle name="Hipervínculo" xfId="18037" builtinId="8" hidden="1"/>
    <cellStyle name="Hipervínculo" xfId="34168" builtinId="8" hidden="1"/>
    <cellStyle name="Hipervínculo" xfId="2519" builtinId="8" hidden="1"/>
    <cellStyle name="Hipervínculo" xfId="31225" builtinId="8" hidden="1"/>
    <cellStyle name="Hipervínculo" xfId="42413" builtinId="8" hidden="1"/>
    <cellStyle name="Hipervínculo" xfId="15173" builtinId="8" hidden="1"/>
    <cellStyle name="Hipervínculo" xfId="32689" builtinId="8" hidden="1"/>
    <cellStyle name="Hipervínculo" xfId="20370" builtinId="8" hidden="1"/>
    <cellStyle name="Hipervínculo" xfId="7579" builtinId="8" hidden="1"/>
    <cellStyle name="Hipervínculo" xfId="54046" builtinId="8" hidden="1"/>
    <cellStyle name="Hipervínculo" xfId="4981" builtinId="8" hidden="1"/>
    <cellStyle name="Hipervínculo" xfId="14157" builtinId="8" hidden="1"/>
    <cellStyle name="Hipervínculo" xfId="17695" builtinId="8" hidden="1"/>
    <cellStyle name="Hipervínculo" xfId="30849" builtinId="8" hidden="1"/>
    <cellStyle name="Hipervínculo" xfId="18546" builtinId="8" hidden="1"/>
    <cellStyle name="Hipervínculo" xfId="14256" builtinId="8" hidden="1"/>
    <cellStyle name="Hipervínculo" xfId="34592" builtinId="8" hidden="1"/>
    <cellStyle name="Hipervínculo" xfId="33299" builtinId="8" hidden="1"/>
    <cellStyle name="Hipervínculo" xfId="41712" builtinId="8" hidden="1"/>
    <cellStyle name="Hipervínculo" xfId="35184" builtinId="8" hidden="1"/>
    <cellStyle name="Hipervínculo" xfId="53494" builtinId="8" hidden="1"/>
    <cellStyle name="Hipervínculo" xfId="17629" builtinId="8" hidden="1"/>
    <cellStyle name="Hipervínculo" xfId="35170" builtinId="8" hidden="1"/>
    <cellStyle name="Hipervínculo" xfId="47524" builtinId="8" hidden="1"/>
    <cellStyle name="Hipervínculo" xfId="37938" builtinId="8" hidden="1"/>
    <cellStyle name="Hipervínculo" xfId="38180" builtinId="8" hidden="1"/>
    <cellStyle name="Hipervínculo" xfId="44701" builtinId="8" hidden="1"/>
    <cellStyle name="Hipervínculo" xfId="45083" builtinId="8" hidden="1"/>
    <cellStyle name="Hipervínculo" xfId="416" builtinId="8" hidden="1"/>
    <cellStyle name="Hipervínculo" xfId="16903" builtinId="8" hidden="1"/>
    <cellStyle name="Hipervínculo" xfId="10069" builtinId="8" hidden="1"/>
    <cellStyle name="Hipervínculo" xfId="24834" builtinId="8" hidden="1"/>
    <cellStyle name="Hipervínculo" xfId="34604" builtinId="8" hidden="1"/>
    <cellStyle name="Hipervínculo" xfId="32353" builtinId="8" hidden="1"/>
    <cellStyle name="Hipervínculo" xfId="25429" builtinId="8" hidden="1"/>
    <cellStyle name="Hipervínculo" xfId="50545" builtinId="8" hidden="1"/>
    <cellStyle name="Hipervínculo" xfId="44699" builtinId="8" hidden="1"/>
    <cellStyle name="Hipervínculo" xfId="22803" builtinId="8" hidden="1"/>
    <cellStyle name="Hipervínculo" xfId="17909" builtinId="8" hidden="1"/>
    <cellStyle name="Hipervínculo" xfId="6255" builtinId="8" hidden="1"/>
    <cellStyle name="Hipervínculo" xfId="27985" builtinId="8" hidden="1"/>
    <cellStyle name="Hipervínculo" xfId="25703" builtinId="8" hidden="1"/>
    <cellStyle name="Hipervínculo" xfId="9451" builtinId="8" hidden="1"/>
    <cellStyle name="Hipervínculo" xfId="37770" builtinId="8" hidden="1"/>
    <cellStyle name="Hipervínculo" xfId="16002" builtinId="8" hidden="1"/>
    <cellStyle name="Hipervínculo" xfId="10720" builtinId="8" hidden="1"/>
    <cellStyle name="Hipervínculo" xfId="15213" builtinId="8" hidden="1"/>
    <cellStyle name="Hipervínculo" xfId="34914" builtinId="8" hidden="1"/>
    <cellStyle name="Hipervínculo" xfId="38773" builtinId="8" hidden="1"/>
    <cellStyle name="Hipervínculo" xfId="16345" builtinId="8" hidden="1"/>
    <cellStyle name="Hipervínculo" xfId="21151" builtinId="8" hidden="1"/>
    <cellStyle name="Hipervínculo" xfId="961" builtinId="8" hidden="1"/>
    <cellStyle name="Hipervínculo" xfId="3668" builtinId="8" hidden="1"/>
    <cellStyle name="Hipervínculo" xfId="20113" builtinId="8" hidden="1"/>
    <cellStyle name="Hipervínculo" xfId="41845" builtinId="8" hidden="1"/>
    <cellStyle name="Hipervínculo" xfId="46904" builtinId="8" hidden="1"/>
    <cellStyle name="Hipervínculo" xfId="48170" builtinId="8" hidden="1"/>
    <cellStyle name="Hipervínculo" xfId="15011" builtinId="8" hidden="1"/>
    <cellStyle name="Hipervínculo" xfId="9638" builtinId="8" hidden="1"/>
    <cellStyle name="Hipervínculo" xfId="28992" builtinId="8" hidden="1"/>
    <cellStyle name="Hipervínculo" xfId="27036" builtinId="8" hidden="1"/>
    <cellStyle name="Hipervínculo" xfId="29134" builtinId="8" hidden="1"/>
    <cellStyle name="Hipervínculo" xfId="50498" builtinId="8" hidden="1"/>
    <cellStyle name="Hipervínculo" xfId="33857" builtinId="8" hidden="1"/>
    <cellStyle name="Hipervínculo" xfId="40849" builtinId="8" hidden="1"/>
    <cellStyle name="Hipervínculo" xfId="3076" builtinId="8" hidden="1"/>
    <cellStyle name="Hipervínculo" xfId="10659" builtinId="8" hidden="1"/>
    <cellStyle name="Hipervínculo" xfId="38713" builtinId="8" hidden="1"/>
    <cellStyle name="Hipervínculo" xfId="408" builtinId="8" hidden="1"/>
    <cellStyle name="Hipervínculo" xfId="57870" builtinId="8" hidden="1"/>
    <cellStyle name="Hipervínculo" xfId="44273" builtinId="8" hidden="1"/>
    <cellStyle name="Hipervínculo" xfId="24810" builtinId="8" hidden="1"/>
    <cellStyle name="Hipervínculo" xfId="29711" builtinId="8" hidden="1"/>
    <cellStyle name="Hipervínculo" xfId="13306" builtinId="8" hidden="1"/>
    <cellStyle name="Hipervínculo" xfId="27439" builtinId="8" hidden="1"/>
    <cellStyle name="Hipervínculo" xfId="52023" builtinId="8" hidden="1"/>
    <cellStyle name="Hipervínculo" xfId="25520" builtinId="8" hidden="1"/>
    <cellStyle name="Hipervínculo" xfId="27770" builtinId="8" hidden="1"/>
    <cellStyle name="Hipervínculo" xfId="4128" builtinId="8" hidden="1"/>
    <cellStyle name="Hipervínculo" xfId="10503" builtinId="8" hidden="1"/>
    <cellStyle name="Hipervínculo" xfId="24254" builtinId="8" hidden="1"/>
    <cellStyle name="Hipervínculo" xfId="47823" builtinId="8" hidden="1"/>
    <cellStyle name="Hipervínculo" xfId="49092" builtinId="8" hidden="1"/>
    <cellStyle name="Hipervínculo" xfId="45215" builtinId="8" hidden="1"/>
    <cellStyle name="Hipervínculo" xfId="748" builtinId="8" hidden="1"/>
    <cellStyle name="Hipervínculo" xfId="56520" builtinId="8" hidden="1"/>
    <cellStyle name="Hipervínculo" xfId="6551" builtinId="8" hidden="1"/>
    <cellStyle name="Hipervínculo" xfId="27796" builtinId="8" hidden="1"/>
    <cellStyle name="Hipervínculo" xfId="54751" builtinId="8" hidden="1"/>
    <cellStyle name="Hipervínculo" xfId="42911" builtinId="8" hidden="1"/>
    <cellStyle name="Hipervínculo" xfId="38200" builtinId="8" hidden="1"/>
    <cellStyle name="Hipervínculo" xfId="14171" builtinId="8" hidden="1"/>
    <cellStyle name="Hipervínculo" xfId="9737" builtinId="8" hidden="1"/>
    <cellStyle name="Hipervínculo" xfId="3186" builtinId="8" hidden="1"/>
    <cellStyle name="Hipervínculo" xfId="37854" builtinId="8" hidden="1"/>
    <cellStyle name="Hipervínculo" xfId="58330" builtinId="8" hidden="1"/>
    <cellStyle name="Hipervínculo" xfId="35494" builtinId="8" hidden="1"/>
    <cellStyle name="Hipervínculo" xfId="31403" builtinId="8" hidden="1"/>
    <cellStyle name="Hipervínculo" xfId="7374" builtinId="8" hidden="1"/>
    <cellStyle name="Hipervínculo" xfId="16538" builtinId="8" hidden="1"/>
    <cellStyle name="Hipervínculo" xfId="18318" builtinId="8" hidden="1"/>
    <cellStyle name="Hipervínculo" xfId="10383" builtinId="8" hidden="1"/>
    <cellStyle name="Hipervínculo" xfId="43861" builtinId="8" hidden="1"/>
    <cellStyle name="Hipervínculo" xfId="51987" builtinId="8" hidden="1"/>
    <cellStyle name="Hipervínculo" xfId="10395" builtinId="8" hidden="1"/>
    <cellStyle name="Hipervínculo" xfId="253" builtinId="8" hidden="1"/>
    <cellStyle name="Hipervínculo" xfId="23334" builtinId="8" hidden="1"/>
    <cellStyle name="Hipervínculo" xfId="25211" builtinId="8" hidden="1"/>
    <cellStyle name="Hipervínculo" xfId="51459" builtinId="8" hidden="1"/>
    <cellStyle name="Hipervínculo" xfId="45352" builtinId="8" hidden="1"/>
    <cellStyle name="Hipervínculo" xfId="21928" builtinId="8" hidden="1"/>
    <cellStyle name="Hipervínculo" xfId="17803" builtinId="8" hidden="1"/>
    <cellStyle name="Hipervínculo" xfId="5343" builtinId="8" hidden="1"/>
    <cellStyle name="Hipervínculo" xfId="30139" builtinId="8" hidden="1"/>
    <cellStyle name="Hipervínculo" xfId="32134" builtinId="8" hidden="1"/>
    <cellStyle name="Hipervínculo" xfId="35692" builtinId="8" hidden="1"/>
    <cellStyle name="Hipervínculo" xfId="38681" builtinId="8" hidden="1"/>
    <cellStyle name="Hipervínculo" xfId="54176" builtinId="8" hidden="1"/>
    <cellStyle name="Hipervínculo" xfId="11001" builtinId="8" hidden="1"/>
    <cellStyle name="Hipervínculo" xfId="34970" builtinId="8" hidden="1"/>
    <cellStyle name="Hipervínculo" xfId="36936" builtinId="8" hidden="1"/>
    <cellStyle name="Hipervínculo" xfId="26577" builtinId="8" hidden="1"/>
    <cellStyle name="Hipervínculo" xfId="53488" builtinId="8" hidden="1"/>
    <cellStyle name="Hipervínculo" xfId="31755" builtinId="8" hidden="1"/>
    <cellStyle name="Hipervínculo" xfId="23702" builtinId="8" hidden="1"/>
    <cellStyle name="Hipervínculo" xfId="3212" builtinId="8" hidden="1"/>
    <cellStyle name="Hipervínculo" xfId="19199" builtinId="8" hidden="1"/>
    <cellStyle name="Hipervínculo" xfId="43736" builtinId="8" hidden="1"/>
    <cellStyle name="Hipervínculo" xfId="48753" builtinId="8" hidden="1"/>
    <cellStyle name="Hipervínculo" xfId="21662" builtinId="8" hidden="1"/>
    <cellStyle name="Hipervínculo" xfId="10273" builtinId="8" hidden="1"/>
    <cellStyle name="Hipervínculo" xfId="21010" builtinId="8" hidden="1"/>
    <cellStyle name="Hipervínculo" xfId="27397" builtinId="8" hidden="1"/>
    <cellStyle name="Hipervínculo" xfId="41122" builtinId="8" hidden="1"/>
    <cellStyle name="Hipervínculo" xfId="26444" builtinId="8" hidden="1"/>
    <cellStyle name="Hipervínculo" xfId="46743" builtinId="8" hidden="1"/>
    <cellStyle name="Hipervínculo" xfId="41605" builtinId="8" hidden="1"/>
    <cellStyle name="Hipervínculo" xfId="26690" builtinId="8" hidden="1"/>
    <cellStyle name="Hipervínculo" xfId="13509" builtinId="8" hidden="1"/>
    <cellStyle name="Hipervínculo" xfId="11322" builtinId="8" hidden="1"/>
    <cellStyle name="Hipervínculo" xfId="36914" builtinId="8" hidden="1"/>
    <cellStyle name="Hipervínculo" xfId="57235" builtinId="8" hidden="1"/>
    <cellStyle name="Hipervínculo" xfId="57359" builtinId="8" hidden="1"/>
    <cellStyle name="Hipervínculo" xfId="32705" builtinId="8" hidden="1"/>
    <cellStyle name="Hipervínculo" xfId="10973" builtinId="8" hidden="1"/>
    <cellStyle name="Hipervínculo" xfId="51553" builtinId="8" hidden="1"/>
    <cellStyle name="Hipervínculo" xfId="18250" builtinId="8" hidden="1"/>
    <cellStyle name="Hipervínculo" xfId="13775" builtinId="8" hidden="1"/>
    <cellStyle name="Hipervínculo" xfId="48103" builtinId="8" hidden="1"/>
    <cellStyle name="Hipervínculo" xfId="50890" builtinId="8" hidden="1"/>
    <cellStyle name="Hipervínculo" xfId="25772" builtinId="8" hidden="1"/>
    <cellStyle name="Hipervínculo" xfId="6087" builtinId="8" hidden="1"/>
    <cellStyle name="Hipervínculo" xfId="15317" builtinId="8" hidden="1"/>
    <cellStyle name="Hipervínculo" xfId="58632" builtinId="8" hidden="1"/>
    <cellStyle name="Hipervínculo" xfId="25205" builtinId="8" hidden="1"/>
    <cellStyle name="Hipervínculo" xfId="15359" builtinId="8" hidden="1"/>
    <cellStyle name="Hipervínculo" xfId="44089" builtinId="8" hidden="1"/>
    <cellStyle name="Hipervínculo" xfId="18848" builtinId="8" hidden="1"/>
    <cellStyle name="Hipervínculo" xfId="3432" builtinId="8" hidden="1"/>
    <cellStyle name="Hipervínculo" xfId="40233" builtinId="8" hidden="1"/>
    <cellStyle name="Hipervínculo" xfId="31968" builtinId="8" hidden="1"/>
    <cellStyle name="Hipervínculo" xfId="53838" builtinId="8" hidden="1"/>
    <cellStyle name="Hipervínculo" xfId="48166" builtinId="8" hidden="1"/>
    <cellStyle name="Hipervínculo" xfId="37816" builtinId="8" hidden="1"/>
    <cellStyle name="Hipervínculo" xfId="11919" builtinId="8" hidden="1"/>
    <cellStyle name="Hipervínculo" xfId="10651" builtinId="8" hidden="1"/>
    <cellStyle name="Hipervínculo" xfId="26310" builtinId="8" hidden="1"/>
    <cellStyle name="Hipervínculo" xfId="38765" builtinId="8" hidden="1"/>
    <cellStyle name="Hipervínculo" xfId="57874" builtinId="8" hidden="1"/>
    <cellStyle name="Hipervínculo" xfId="34579" builtinId="8" hidden="1"/>
    <cellStyle name="Hipervínculo" xfId="40027" builtinId="8" hidden="1"/>
    <cellStyle name="Hipervínculo" xfId="48069" builtinId="8" hidden="1"/>
    <cellStyle name="Hipervínculo" xfId="44679" builtinId="8" hidden="1"/>
    <cellStyle name="Hipervínculo" xfId="27106" builtinId="8" hidden="1"/>
    <cellStyle name="Hipervínculo" xfId="45570" builtinId="8" hidden="1"/>
    <cellStyle name="Hipervínculo" xfId="51811" builtinId="8" hidden="1"/>
    <cellStyle name="Hipervínculo" xfId="27780" builtinId="8" hidden="1"/>
    <cellStyle name="Hipervínculo" xfId="23688" builtinId="8" hidden="1"/>
    <cellStyle name="Hipervínculo" xfId="32284" builtinId="8" hidden="1"/>
    <cellStyle name="Hipervínculo" xfId="24246" builtinId="8" hidden="1"/>
    <cellStyle name="Hipervínculo" xfId="17095" builtinId="8" hidden="1"/>
    <cellStyle name="Hipervínculo" xfId="52369" builtinId="8" hidden="1"/>
    <cellStyle name="Hipervínculo" xfId="45009" builtinId="8" hidden="1"/>
    <cellStyle name="Hipervínculo" xfId="20982" builtinId="8" hidden="1"/>
    <cellStyle name="Hipervínculo" xfId="16891" builtinId="8" hidden="1"/>
    <cellStyle name="Hipervínculo" xfId="55336" builtinId="8" hidden="1"/>
    <cellStyle name="Hipervínculo" xfId="15289" builtinId="8" hidden="1"/>
    <cellStyle name="Hipervínculo" xfId="41000" builtinId="8" hidden="1"/>
    <cellStyle name="Hipervínculo" xfId="6844" builtinId="8" hidden="1"/>
    <cellStyle name="Hipervínculo" xfId="39269" builtinId="8" hidden="1"/>
    <cellStyle name="Hipervínculo" xfId="14179" builtinId="8" hidden="1"/>
    <cellStyle name="Hipervínculo" xfId="29717" builtinId="8" hidden="1"/>
    <cellStyle name="Hipervínculo" xfId="276" builtinId="8" hidden="1"/>
    <cellStyle name="Hipervínculo" xfId="28584" builtinId="8" hidden="1"/>
    <cellStyle name="Hipervínculo" xfId="34710" builtinId="8" hidden="1"/>
    <cellStyle name="Hipervínculo" xfId="10967" builtinId="8" hidden="1"/>
    <cellStyle name="Hipervínculo" xfId="31411" builtinId="8" hidden="1"/>
    <cellStyle name="Hipervínculo" xfId="372" builtinId="8" hidden="1"/>
    <cellStyle name="Hipervínculo" xfId="2756" builtinId="8" hidden="1"/>
    <cellStyle name="Hipervínculo" xfId="18328" builtinId="8" hidden="1"/>
    <cellStyle name="Hipervínculo" xfId="43785" builtinId="8" hidden="1"/>
    <cellStyle name="Hipervínculo" xfId="41887" builtinId="8" hidden="1"/>
    <cellStyle name="Hipervínculo" xfId="47470" builtinId="8" hidden="1"/>
    <cellStyle name="Hipervínculo" xfId="24608" builtinId="8" hidden="1"/>
    <cellStyle name="Hipervínculo" xfId="26530" builtinId="8" hidden="1"/>
    <cellStyle name="Hipervínculo" xfId="17521" builtinId="8" hidden="1"/>
    <cellStyle name="Hipervínculo" xfId="45173" builtinId="8" hidden="1"/>
    <cellStyle name="Hipervínculo" xfId="51451" builtinId="8" hidden="1"/>
    <cellStyle name="Hipervínculo" xfId="8637" builtinId="8" hidden="1"/>
    <cellStyle name="Hipervínculo" xfId="40545" builtinId="8" hidden="1"/>
    <cellStyle name="Hipervínculo" xfId="17811" builtinId="8" hidden="1"/>
    <cellStyle name="Hipervínculo" xfId="2594" builtinId="8" hidden="1"/>
    <cellStyle name="Hipervínculo" xfId="10413" builtinId="8" hidden="1"/>
    <cellStyle name="Hipervínculo" xfId="32142" builtinId="8" hidden="1"/>
    <cellStyle name="Hipervínculo" xfId="22841" builtinId="8" hidden="1"/>
    <cellStyle name="Hipervínculo" xfId="47126" builtinId="8" hidden="1"/>
    <cellStyle name="Hipervínculo" xfId="33617" builtinId="8" hidden="1"/>
    <cellStyle name="Hipervínculo" xfId="11009" builtinId="8" hidden="1"/>
    <cellStyle name="Hipervínculo" xfId="3178" builtinId="8" hidden="1"/>
    <cellStyle name="Hipervínculo" xfId="17341" builtinId="8" hidden="1"/>
    <cellStyle name="Hipervínculo" xfId="39071" builtinId="8" hidden="1"/>
    <cellStyle name="Hipervínculo" xfId="53480" builtinId="8" hidden="1"/>
    <cellStyle name="Hipervínculo" xfId="15273" builtinId="8" hidden="1"/>
    <cellStyle name="Hipervínculo" xfId="8225" builtinId="8" hidden="1"/>
    <cellStyle name="Hipervínculo" xfId="22436" builtinId="8" hidden="1"/>
    <cellStyle name="Hipervínculo" xfId="9879" builtinId="8" hidden="1"/>
    <cellStyle name="Hipervínculo" xfId="24264" builtinId="8" hidden="1"/>
    <cellStyle name="Hipervínculo" xfId="38620" builtinId="8" hidden="1"/>
    <cellStyle name="Hipervínculo" xfId="55380" builtinId="8" hidden="1"/>
    <cellStyle name="Hipervínculo" xfId="24878" builtinId="8" hidden="1"/>
    <cellStyle name="Hipervínculo" xfId="19761" builtinId="8" hidden="1"/>
    <cellStyle name="Hipervínculo" xfId="34019" builtinId="8" hidden="1"/>
    <cellStyle name="Hipervínculo" xfId="5333" builtinId="8" hidden="1"/>
    <cellStyle name="Hipervínculo" xfId="31197" builtinId="8" hidden="1"/>
    <cellStyle name="Hipervínculo" xfId="52926" builtinId="8" hidden="1"/>
    <cellStyle name="Hipervínculo" xfId="39625" builtinId="8" hidden="1"/>
    <cellStyle name="Hipervínculo" xfId="34561" builtinId="8" hidden="1"/>
    <cellStyle name="Hipervínculo" xfId="12830" builtinId="8" hidden="1"/>
    <cellStyle name="Hipervínculo" xfId="13240" builtinId="8" hidden="1"/>
    <cellStyle name="Hipervínculo" xfId="15653" builtinId="8" hidden="1"/>
    <cellStyle name="Hipervínculo" xfId="2129" builtinId="8" hidden="1"/>
    <cellStyle name="Hipervínculo" xfId="57415" builtinId="8" hidden="1"/>
    <cellStyle name="Hipervínculo" xfId="3562" builtinId="8" hidden="1"/>
    <cellStyle name="Hipervínculo" xfId="27632" builtinId="8" hidden="1"/>
    <cellStyle name="Hipervínculo" xfId="6069" builtinId="8" hidden="1"/>
    <cellStyle name="Hipervínculo" xfId="11858" builtinId="8" hidden="1"/>
    <cellStyle name="Hipervínculo" xfId="39553" builtinId="8" hidden="1"/>
    <cellStyle name="Hipervínculo" xfId="24364" builtinId="8" hidden="1"/>
    <cellStyle name="Hipervínculo" xfId="18392" builtinId="8" hidden="1"/>
    <cellStyle name="Hipervínculo" xfId="55828" builtinId="8" hidden="1"/>
    <cellStyle name="Hipervínculo" xfId="24904" builtinId="8" hidden="1"/>
    <cellStyle name="Hipervínculo" xfId="43019" builtinId="8" hidden="1"/>
    <cellStyle name="Hipervínculo" xfId="12758" builtinId="8" hidden="1"/>
    <cellStyle name="Hipervínculo" xfId="10353" builtinId="8" hidden="1"/>
    <cellStyle name="Hipervínculo" xfId="27691" builtinId="8" hidden="1"/>
    <cellStyle name="Hipervínculo" xfId="53002" builtinId="8" hidden="1"/>
    <cellStyle name="Hipervínculo" xfId="54460" builtinId="8" hidden="1"/>
    <cellStyle name="Hipervínculo" xfId="9467" builtinId="8" hidden="1"/>
    <cellStyle name="Hipervínculo" xfId="13402" builtinId="8" hidden="1"/>
    <cellStyle name="Hipervínculo" xfId="45339" builtinId="8" hidden="1"/>
    <cellStyle name="Hipervínculo" xfId="54170" builtinId="8" hidden="1"/>
    <cellStyle name="Hipervínculo" xfId="14214" builtinId="8" hidden="1"/>
    <cellStyle name="Hipervínculo" xfId="18074" builtinId="8" hidden="1"/>
    <cellStyle name="Hipervínculo" xfId="25348" builtinId="8" hidden="1"/>
    <cellStyle name="Hipervínculo" xfId="6896" builtinId="8" hidden="1"/>
    <cellStyle name="Hipervínculo" xfId="14732" builtinId="8" hidden="1"/>
    <cellStyle name="Hipervínculo" xfId="39575" builtinId="8" hidden="1"/>
    <cellStyle name="Hipervínculo" xfId="42855" builtinId="8" hidden="1"/>
    <cellStyle name="Hipervínculo" xfId="664" builtinId="8" hidden="1"/>
    <cellStyle name="Hipervínculo" xfId="30497" builtinId="8" hidden="1"/>
    <cellStyle name="Hipervínculo" xfId="35980" builtinId="8" hidden="1"/>
    <cellStyle name="Hipervínculo" xfId="2299" builtinId="8" hidden="1"/>
    <cellStyle name="Hipervínculo" xfId="24624" builtinId="8" hidden="1"/>
    <cellStyle name="Hipervínculo" xfId="45562" builtinId="8" hidden="1"/>
    <cellStyle name="Hipervínculo" xfId="17595" builtinId="8" hidden="1"/>
    <cellStyle name="Hipervínculo" xfId="47726" builtinId="8" hidden="1"/>
    <cellStyle name="Hipervínculo" xfId="47316" builtinId="8" hidden="1"/>
    <cellStyle name="Hipervínculo" xfId="15892" builtinId="8" hidden="1"/>
    <cellStyle name="Hipervínculo" xfId="4409" builtinId="8" hidden="1"/>
    <cellStyle name="Hipervínculo" xfId="28332" builtinId="8" hidden="1"/>
    <cellStyle name="Hipervínculo" xfId="52361" builtinId="8" hidden="1"/>
    <cellStyle name="Hipervínculo" xfId="56450" builtinId="8" hidden="1"/>
    <cellStyle name="Hipervínculo" xfId="40925" builtinId="8" hidden="1"/>
    <cellStyle name="Hipervínculo" xfId="57390" builtinId="8" hidden="1"/>
    <cellStyle name="Hipervínculo" xfId="45355" builtinId="8" hidden="1"/>
    <cellStyle name="Hipervínculo" xfId="13639" builtinId="8" hidden="1"/>
    <cellStyle name="Hipervínculo" xfId="35134" builtinId="8" hidden="1"/>
    <cellStyle name="Hipervínculo" xfId="58149" builtinId="8" hidden="1"/>
    <cellStyle name="Hipervínculo" xfId="56258" builtinId="8" hidden="1"/>
    <cellStyle name="Hipervínculo" xfId="34126" builtinId="8" hidden="1"/>
    <cellStyle name="Hipervínculo" xfId="10098" builtinId="8" hidden="1"/>
    <cellStyle name="Hipervínculo" xfId="14859" builtinId="8" hidden="1"/>
    <cellStyle name="Hipervínculo" xfId="7434" builtinId="8" hidden="1"/>
    <cellStyle name="Hipervínculo" xfId="41933" builtinId="8" hidden="1"/>
    <cellStyle name="Hipervínculo" xfId="54392" builtinId="8" hidden="1"/>
    <cellStyle name="Hipervínculo" xfId="49331" builtinId="8" hidden="1"/>
    <cellStyle name="Hipervínculo" xfId="11724" builtinId="8" hidden="1"/>
    <cellStyle name="Hipervínculo" xfId="2761" builtinId="8" hidden="1"/>
    <cellStyle name="Hipervínculo" xfId="44817" builtinId="8" hidden="1"/>
    <cellStyle name="Hipervínculo" xfId="49825" builtinId="8" hidden="1"/>
    <cellStyle name="Hipervínculo" xfId="30740" builtinId="8" hidden="1"/>
    <cellStyle name="Hipervínculo" xfId="47462" builtinId="8" hidden="1"/>
    <cellStyle name="Hipervínculo" xfId="42403" builtinId="8" hidden="1"/>
    <cellStyle name="Hipervínculo" xfId="20524" builtinId="8" hidden="1"/>
    <cellStyle name="Hipervínculo" xfId="3950" builtinId="8" hidden="1"/>
    <cellStyle name="Hipervínculo" xfId="27299" builtinId="8" hidden="1"/>
    <cellStyle name="Hipervínculo" xfId="44452" builtinId="8" hidden="1"/>
    <cellStyle name="Hipervínculo" xfId="55530" builtinId="8" hidden="1"/>
    <cellStyle name="Hipervínculo" xfId="44537" builtinId="8" hidden="1"/>
    <cellStyle name="Hipervínculo" xfId="16477" builtinId="8" hidden="1"/>
    <cellStyle name="Hipervínculo" xfId="17273" builtinId="8" hidden="1"/>
    <cellStyle name="Hipervínculo" xfId="2151" builtinId="8" hidden="1"/>
    <cellStyle name="Hipervínculo" xfId="1132" builtinId="8" hidden="1"/>
    <cellStyle name="Hipervínculo" xfId="49743" builtinId="8" hidden="1"/>
    <cellStyle name="Hipervínculo" xfId="20764" builtinId="8" hidden="1"/>
    <cellStyle name="Hipervínculo" xfId="22476" builtinId="8" hidden="1"/>
    <cellStyle name="Hipervínculo" xfId="27413" builtinId="8" hidden="1"/>
    <cellStyle name="Hipervínculo" xfId="6814" builtinId="8" hidden="1"/>
    <cellStyle name="Hipervínculo" xfId="17349" builtinId="8" hidden="1"/>
    <cellStyle name="Hipervínculo" xfId="22851" builtinId="8" hidden="1"/>
    <cellStyle name="Hipervínculo" xfId="44141" builtinId="8" hidden="1"/>
    <cellStyle name="Hipervínculo" xfId="58610" builtinId="8" hidden="1"/>
    <cellStyle name="Hipervínculo" xfId="26678" builtinId="8" hidden="1"/>
    <cellStyle name="Hipervínculo" xfId="21619" builtinId="8" hidden="1"/>
    <cellStyle name="Hipervínculo" xfId="991" builtinId="8" hidden="1"/>
    <cellStyle name="Hipervínculo" xfId="41758" builtinId="8" hidden="1"/>
    <cellStyle name="Hipervínculo" xfId="15743" builtinId="8" hidden="1"/>
    <cellStyle name="Hipervínculo" xfId="40163" builtinId="8" hidden="1"/>
    <cellStyle name="Hipervínculo" xfId="41483" builtinId="8" hidden="1"/>
    <cellStyle name="Hipervínculo" xfId="49629" builtinId="8" hidden="1"/>
    <cellStyle name="Hipervínculo" xfId="14690" builtinId="8" hidden="1"/>
    <cellStyle name="Hipervínculo" xfId="8847" builtinId="8" hidden="1"/>
    <cellStyle name="Hipervínculo" xfId="31205" builtinId="8" hidden="1"/>
    <cellStyle name="Hipervínculo" xfId="36264" builtinId="8" hidden="1"/>
    <cellStyle name="Hipervínculo" xfId="59064" builtinId="8" hidden="1"/>
    <cellStyle name="Hipervínculo" xfId="34553" builtinId="8" hidden="1"/>
    <cellStyle name="Hipervínculo" xfId="12822" builtinId="8" hidden="1"/>
    <cellStyle name="Hipervínculo" xfId="7763" builtinId="8" hidden="1"/>
    <cellStyle name="Hipervínculo" xfId="15645" builtinId="8" hidden="1"/>
    <cellStyle name="Hipervínculo" xfId="58922" builtinId="8" hidden="1"/>
    <cellStyle name="Hipervínculo" xfId="58588" builtinId="8" hidden="1"/>
    <cellStyle name="Hipervínculo" xfId="53613" builtinId="8" hidden="1"/>
    <cellStyle name="Hipervínculo" xfId="34437" builtinId="8" hidden="1"/>
    <cellStyle name="Hipervínculo" xfId="49101" builtinId="8" hidden="1"/>
    <cellStyle name="Hipervínculo" xfId="53208" builtinId="8" hidden="1"/>
    <cellStyle name="Hipervínculo" xfId="12206" builtinId="8" hidden="1"/>
    <cellStyle name="Hipervínculo" xfId="12518" builtinId="8" hidden="1"/>
    <cellStyle name="Hipervínculo" xfId="37982" builtinId="8" hidden="1"/>
    <cellStyle name="Hipervínculo" xfId="34419" builtinId="8" hidden="1"/>
    <cellStyle name="Hipervínculo" xfId="23582" builtinId="8" hidden="1"/>
    <cellStyle name="Hipervínculo" xfId="18862" builtinId="8" hidden="1"/>
    <cellStyle name="Hipervínculo" xfId="31820" builtinId="8" hidden="1"/>
    <cellStyle name="Hipervínculo" xfId="50380" builtinId="8" hidden="1"/>
    <cellStyle name="Hipervínculo" xfId="36475" builtinId="8" hidden="1"/>
    <cellStyle name="Hipervínculo" xfId="3180" builtinId="8" hidden="1"/>
    <cellStyle name="Hipervínculo" xfId="25936" builtinId="8" hidden="1"/>
    <cellStyle name="Hipervínculo" xfId="55013" builtinId="8" hidden="1"/>
    <cellStyle name="Hipervínculo" xfId="43803" builtinId="8" hidden="1"/>
    <cellStyle name="Hipervínculo" xfId="11061" builtinId="8" hidden="1"/>
    <cellStyle name="Hipervínculo" xfId="9066" builtinId="8" hidden="1"/>
    <cellStyle name="Hipervínculo" xfId="44737" builtinId="8" hidden="1"/>
    <cellStyle name="Hipervínculo" xfId="55304" builtinId="8" hidden="1"/>
    <cellStyle name="Hipervínculo" xfId="20155" builtinId="8" hidden="1"/>
    <cellStyle name="Hipervínculo" xfId="59411" builtinId="8" hidden="1"/>
    <cellStyle name="Hipervínculo" xfId="30201" builtinId="8" hidden="1"/>
    <cellStyle name="Hipervínculo" xfId="27971" builtinId="8" hidden="1"/>
    <cellStyle name="Hipervínculo" xfId="10166" builtinId="8" hidden="1"/>
    <cellStyle name="Hipervínculo" xfId="9907" builtinId="8" hidden="1"/>
    <cellStyle name="Hipervínculo" xfId="33503" builtinId="8" hidden="1"/>
    <cellStyle name="Hipervínculo" xfId="37228" builtinId="8" hidden="1"/>
    <cellStyle name="Hipervínculo" xfId="18691" builtinId="8" hidden="1"/>
    <cellStyle name="Hipervínculo" xfId="45375" builtinId="8" hidden="1"/>
    <cellStyle name="Hipervínculo" xfId="9887" builtinId="8" hidden="1"/>
    <cellStyle name="Hipervínculo" xfId="43252" builtinId="8" hidden="1"/>
    <cellStyle name="Hipervínculo" xfId="55700" builtinId="8" hidden="1"/>
    <cellStyle name="Hipervínculo" xfId="37356" builtinId="8" hidden="1"/>
    <cellStyle name="Hipervínculo" xfId="56844" builtinId="8" hidden="1"/>
    <cellStyle name="Hipervínculo" xfId="26570" builtinId="8" hidden="1"/>
    <cellStyle name="Hipervínculo" xfId="57267" builtinId="8" hidden="1"/>
    <cellStyle name="Hipervínculo" xfId="22635" builtinId="8" hidden="1"/>
    <cellStyle name="Hipervínculo" xfId="6523" builtinId="8" hidden="1"/>
    <cellStyle name="Hipervínculo" xfId="38348" builtinId="8" hidden="1"/>
    <cellStyle name="Hipervínculo" xfId="48180" builtinId="8" hidden="1"/>
    <cellStyle name="Hipervínculo" xfId="34013" builtinId="8" hidden="1"/>
    <cellStyle name="Hipervínculo" xfId="54178" builtinId="8" hidden="1"/>
    <cellStyle name="Hipervínculo" xfId="21392" builtinId="8" hidden="1"/>
    <cellStyle name="Hipervínculo" xfId="36804" builtinId="8" hidden="1"/>
    <cellStyle name="Hipervínculo" xfId="50192" builtinId="8" hidden="1"/>
    <cellStyle name="Hipervínculo" xfId="19320" builtinId="8" hidden="1"/>
    <cellStyle name="Hipervínculo" xfId="13400" builtinId="8" hidden="1"/>
    <cellStyle name="Hipervínculo" xfId="50826" builtinId="8" hidden="1"/>
    <cellStyle name="Hipervínculo" xfId="51296" builtinId="8" hidden="1"/>
    <cellStyle name="Hipervínculo" xfId="24116" builtinId="8" hidden="1"/>
    <cellStyle name="Hipervínculo" xfId="22971" builtinId="8" hidden="1"/>
    <cellStyle name="Hipervínculo" xfId="17071" builtinId="8" hidden="1"/>
    <cellStyle name="Hipervínculo" xfId="34461" builtinId="8" hidden="1"/>
    <cellStyle name="Hipervínculo" xfId="25111" builtinId="8" hidden="1"/>
    <cellStyle name="Hipervínculo" xfId="103" builtinId="8" hidden="1"/>
    <cellStyle name="Hipervínculo" xfId="53008" builtinId="8" hidden="1"/>
    <cellStyle name="Hipervínculo" xfId="17911" builtinId="8" hidden="1"/>
    <cellStyle name="Hipervínculo" xfId="57439" builtinId="8" hidden="1"/>
    <cellStyle name="Hipervínculo" xfId="30095" builtinId="8" hidden="1"/>
    <cellStyle name="Hipervínculo" xfId="18911" builtinId="8" hidden="1"/>
    <cellStyle name="Hipervínculo" xfId="34387" builtinId="8" hidden="1"/>
    <cellStyle name="Hipervínculo" xfId="12740" builtinId="8" hidden="1"/>
    <cellStyle name="Hipervínculo" xfId="36479" builtinId="8" hidden="1"/>
    <cellStyle name="Hipervínculo" xfId="7537" builtinId="8" hidden="1"/>
    <cellStyle name="Hipervínculo" xfId="22947" builtinId="8" hidden="1"/>
    <cellStyle name="Hipervínculo" xfId="53776" builtinId="8" hidden="1"/>
    <cellStyle name="Hipervínculo" xfId="24660" builtinId="8" hidden="1"/>
    <cellStyle name="Hipervínculo" xfId="2558" builtinId="8" hidden="1"/>
    <cellStyle name="Hipervínculo" xfId="55600" builtinId="8" hidden="1"/>
    <cellStyle name="Hipervínculo" xfId="53840" builtinId="8" hidden="1"/>
    <cellStyle name="Hipervínculo" xfId="50777" builtinId="8" hidden="1"/>
    <cellStyle name="Hipervínculo" xfId="22540" builtinId="8" hidden="1"/>
    <cellStyle name="Hipervínculo" xfId="9696" builtinId="8" hidden="1"/>
    <cellStyle name="Hipervínculo" xfId="9955" builtinId="8" hidden="1"/>
    <cellStyle name="Hipervínculo" xfId="47664" builtinId="8" hidden="1"/>
    <cellStyle name="Hipervínculo" xfId="9979" builtinId="8" hidden="1"/>
    <cellStyle name="Hipervínculo" xfId="42519" builtinId="8" hidden="1"/>
    <cellStyle name="Hipervínculo" xfId="3112" builtinId="8" hidden="1"/>
    <cellStyle name="Hipervínculo" xfId="11573" builtinId="8" hidden="1"/>
    <cellStyle name="Hipervínculo" xfId="58440" builtinId="8" hidden="1"/>
    <cellStyle name="Hipervínculo" xfId="31627" builtinId="8" hidden="1"/>
    <cellStyle name="Hipervínculo" xfId="16313" builtinId="8" hidden="1"/>
    <cellStyle name="Hipervínculo" xfId="44434" builtinId="8" hidden="1"/>
    <cellStyle name="Hipervínculo" xfId="17481" builtinId="8" hidden="1"/>
    <cellStyle name="Hipervínculo" xfId="37862" builtinId="8" hidden="1"/>
    <cellStyle name="Hipervínculo" xfId="25427" builtinId="8" hidden="1"/>
    <cellStyle name="Hipervínculo" xfId="37870" builtinId="8" hidden="1"/>
    <cellStyle name="Hipervínculo" xfId="33729" builtinId="8" hidden="1"/>
    <cellStyle name="Hipervínculo" xfId="46301" builtinId="8" hidden="1"/>
    <cellStyle name="Hipervínculo" xfId="57586" builtinId="8" hidden="1"/>
    <cellStyle name="Hipervínculo" xfId="29848" builtinId="8" hidden="1"/>
    <cellStyle name="Hipervínculo" xfId="21288" builtinId="8" hidden="1"/>
    <cellStyle name="Hipervínculo" xfId="58444" builtinId="8" hidden="1"/>
    <cellStyle name="Hipervínculo" xfId="10745" builtinId="8" hidden="1"/>
    <cellStyle name="Hipervínculo" xfId="51999" builtinId="8" hidden="1"/>
    <cellStyle name="Hipervínculo" xfId="41202" builtinId="8" hidden="1"/>
    <cellStyle name="Hipervínculo" xfId="46335" builtinId="8" hidden="1"/>
    <cellStyle name="Hipervínculo" xfId="14997" builtinId="8" hidden="1"/>
    <cellStyle name="Hipervínculo" xfId="26350" builtinId="8" hidden="1"/>
    <cellStyle name="Hipervínculo" xfId="31335" builtinId="8" hidden="1"/>
    <cellStyle name="Hipervínculo" xfId="29256" builtinId="8" hidden="1"/>
    <cellStyle name="Hipervínculo" xfId="12234" builtinId="8" hidden="1"/>
    <cellStyle name="Hipervínculo" xfId="59461" builtinId="8" hidden="1"/>
    <cellStyle name="Hipervínculo" xfId="14173" builtinId="8" hidden="1"/>
    <cellStyle name="Hipervínculo" xfId="46019" builtinId="8" hidden="1"/>
    <cellStyle name="Hipervínculo" xfId="20237" builtinId="8" hidden="1"/>
    <cellStyle name="Hipervínculo" xfId="36527" builtinId="8" hidden="1"/>
    <cellStyle name="Hipervínculo" xfId="15305" builtinId="8" hidden="1"/>
    <cellStyle name="Hipervínculo" xfId="59050" builtinId="8" hidden="1"/>
    <cellStyle name="Hipervínculo" xfId="15601" builtinId="8" hidden="1"/>
    <cellStyle name="Hipervínculo" xfId="29645" builtinId="8" hidden="1"/>
    <cellStyle name="Hipervínculo" xfId="47837" builtinId="8" hidden="1"/>
    <cellStyle name="Hipervínculo" xfId="3070" builtinId="8" hidden="1"/>
    <cellStyle name="Hipervínculo" xfId="20616" builtinId="8" hidden="1"/>
    <cellStyle name="Hipervínculo" xfId="38996" builtinId="8" hidden="1"/>
    <cellStyle name="Hipervínculo" xfId="2570" builtinId="8" hidden="1"/>
    <cellStyle name="Hipervínculo" xfId="28421" builtinId="8" hidden="1"/>
    <cellStyle name="Hipervínculo" xfId="46410" builtinId="8" hidden="1"/>
    <cellStyle name="Hipervínculo" xfId="2355" builtinId="8" hidden="1"/>
    <cellStyle name="Hipervínculo" xfId="41312" builtinId="8" hidden="1"/>
    <cellStyle name="Hipervínculo" xfId="22789" builtinId="8" hidden="1"/>
    <cellStyle name="Hipervínculo" xfId="6235" builtinId="8" hidden="1"/>
    <cellStyle name="Hipervínculo" xfId="50152" builtinId="8" hidden="1"/>
    <cellStyle name="Hipervínculo" xfId="29308" builtinId="8" hidden="1"/>
    <cellStyle name="Hipervínculo" xfId="14103" builtinId="8" hidden="1"/>
    <cellStyle name="Hipervínculo" xfId="58268" builtinId="8" hidden="1"/>
    <cellStyle name="Hipervínculo" xfId="33907" builtinId="8" hidden="1"/>
    <cellStyle name="Hipervínculo" xfId="14401" builtinId="8" hidden="1"/>
    <cellStyle name="Hipervínculo" xfId="49253" builtinId="8" hidden="1"/>
    <cellStyle name="Hipervínculo" xfId="3650" builtinId="8" hidden="1"/>
    <cellStyle name="Hipervínculo" xfId="47252" builtinId="8" hidden="1"/>
    <cellStyle name="Hipervínculo" xfId="42279" builtinId="8" hidden="1"/>
    <cellStyle name="Hipervínculo" xfId="820" builtinId="8" hidden="1"/>
    <cellStyle name="Hipervínculo" xfId="36174" builtinId="8" hidden="1"/>
    <cellStyle name="Hipervínculo" xfId="36898" builtinId="8" hidden="1"/>
    <cellStyle name="Hipervínculo" xfId="930" builtinId="8" hidden="1"/>
    <cellStyle name="Hipervínculo" xfId="53044" builtinId="8" hidden="1"/>
    <cellStyle name="Hipervínculo" xfId="20691" builtinId="8" hidden="1"/>
    <cellStyle name="Hipervínculo" xfId="25842" builtinId="8" hidden="1"/>
    <cellStyle name="Hipervínculo" xfId="48405" builtinId="8" hidden="1"/>
    <cellStyle name="Hipervínculo" xfId="19577" builtinId="8" hidden="1"/>
    <cellStyle name="Hipervínculo" xfId="41668" builtinId="8" hidden="1"/>
    <cellStyle name="Hipervínculo" xfId="40325" builtinId="8" hidden="1"/>
    <cellStyle name="Hipervínculo" xfId="34377" builtinId="8" hidden="1"/>
    <cellStyle name="Hipervínculo" xfId="28536" builtinId="8" hidden="1"/>
    <cellStyle name="Hipervínculo" xfId="18814" builtinId="8" hidden="1"/>
    <cellStyle name="Hipervínculo" xfId="52699" builtinId="8" hidden="1"/>
    <cellStyle name="Hipervínculo" xfId="5098" builtinId="8" hidden="1"/>
    <cellStyle name="Hipervínculo" xfId="6527" builtinId="8" hidden="1"/>
    <cellStyle name="Hipervínculo" xfId="43250" builtinId="8" hidden="1"/>
    <cellStyle name="Hipervínculo" xfId="9803" builtinId="8" hidden="1"/>
    <cellStyle name="Hipervínculo" xfId="37828" builtinId="8" hidden="1"/>
    <cellStyle name="Hipervínculo" xfId="53720" builtinId="8" hidden="1"/>
    <cellStyle name="Hipervínculo" xfId="27038" builtinId="8" hidden="1"/>
    <cellStyle name="Hipervínculo" xfId="48998" builtinId="8" hidden="1"/>
    <cellStyle name="Hipervínculo" xfId="1428" builtinId="8" hidden="1"/>
    <cellStyle name="Hipervínculo" xfId="17503" builtinId="8" hidden="1"/>
    <cellStyle name="Hipervínculo" xfId="32365" builtinId="8" hidden="1"/>
    <cellStyle name="Hipervínculo" xfId="35430" builtinId="8" hidden="1"/>
    <cellStyle name="Hipervínculo" xfId="13122" builtinId="8" hidden="1"/>
    <cellStyle name="Hipervínculo" xfId="25279" builtinId="8" hidden="1"/>
    <cellStyle name="Hipervínculo" xfId="15537" builtinId="8" hidden="1"/>
    <cellStyle name="Hipervínculo" xfId="35978" builtinId="8" hidden="1"/>
    <cellStyle name="Hipervínculo" xfId="4429" builtinId="8" hidden="1"/>
    <cellStyle name="Hipervínculo" xfId="57824" builtinId="8" hidden="1"/>
    <cellStyle name="Hipervínculo" xfId="39727" builtinId="8" hidden="1"/>
    <cellStyle name="Hipervínculo" xfId="10805" builtinId="8" hidden="1"/>
    <cellStyle name="Hipervínculo" xfId="51292" builtinId="8" hidden="1"/>
    <cellStyle name="Hipervínculo" xfId="30109" builtinId="8" hidden="1"/>
    <cellStyle name="Hipervínculo" xfId="24088" builtinId="8" hidden="1"/>
    <cellStyle name="Hipervínculo" xfId="26944" builtinId="8" hidden="1"/>
    <cellStyle name="Hipervínculo" xfId="21528" builtinId="8" hidden="1"/>
    <cellStyle name="Hipervínculo" xfId="39916" builtinId="8" hidden="1"/>
    <cellStyle name="Hipervínculo" xfId="31339" builtinId="8" hidden="1"/>
    <cellStyle name="Hipervínculo" xfId="12716" builtinId="8" hidden="1"/>
    <cellStyle name="Hipervínculo" xfId="35152" builtinId="8" hidden="1"/>
    <cellStyle name="Hipervínculo" xfId="8459" builtinId="8" hidden="1"/>
    <cellStyle name="Hipervínculo" xfId="57526" builtinId="8" hidden="1"/>
    <cellStyle name="Hipervínculo" xfId="25011" builtinId="8" hidden="1"/>
    <cellStyle name="Hipervínculo" xfId="6361" builtinId="8" hidden="1"/>
    <cellStyle name="Hipervínculo" xfId="16246" builtinId="8" hidden="1"/>
    <cellStyle name="Hipervínculo" xfId="57729" builtinId="8" hidden="1"/>
    <cellStyle name="Hipervínculo" xfId="17457" builtinId="8" hidden="1"/>
    <cellStyle name="Hipervínculo" xfId="29962" builtinId="8" hidden="1"/>
    <cellStyle name="Hipervínculo" xfId="50122" builtinId="8" hidden="1"/>
    <cellStyle name="Hipervínculo" xfId="17339" builtinId="8" hidden="1"/>
    <cellStyle name="Hipervínculo" xfId="38354" builtinId="8" hidden="1"/>
    <cellStyle name="Hipervínculo" xfId="36002" builtinId="8" hidden="1"/>
    <cellStyle name="Hipervínculo" xfId="23516" builtinId="8" hidden="1"/>
    <cellStyle name="Hipervínculo" xfId="20673" builtinId="8" hidden="1"/>
    <cellStyle name="Hipervínculo" xfId="49131" builtinId="8" hidden="1"/>
    <cellStyle name="Hipervínculo" xfId="5215" builtinId="8" hidden="1"/>
    <cellStyle name="Hipervínculo" xfId="36926" builtinId="8" hidden="1"/>
    <cellStyle name="Hipervínculo" xfId="22939" builtinId="8" hidden="1"/>
    <cellStyle name="Hipervínculo" xfId="7195" builtinId="8" hidden="1"/>
    <cellStyle name="Hipervínculo" xfId="25181" builtinId="8" hidden="1"/>
    <cellStyle name="Hipervínculo" xfId="47450" builtinId="8" hidden="1"/>
    <cellStyle name="Hipervínculo" xfId="15343" builtinId="8" hidden="1"/>
    <cellStyle name="Hipervínculo" xfId="32711" builtinId="8" hidden="1"/>
    <cellStyle name="Hipervínculo" xfId="18428" builtinId="8" hidden="1"/>
    <cellStyle name="Hipervínculo" xfId="37089" builtinId="8" hidden="1"/>
    <cellStyle name="Hipervínculo" xfId="52540" builtinId="8" hidden="1"/>
    <cellStyle name="Hipervínculo" xfId="39868" builtinId="8" hidden="1"/>
    <cellStyle name="Hipervínculo" xfId="15701" builtinId="8" hidden="1"/>
    <cellStyle name="Hipervínculo" xfId="27620" builtinId="8" hidden="1"/>
    <cellStyle name="Hipervínculo" xfId="2267" builtinId="8" hidden="1"/>
    <cellStyle name="Hipervínculo" xfId="47446" builtinId="8" hidden="1"/>
    <cellStyle name="Hipervínculo" xfId="39365" builtinId="8" hidden="1"/>
    <cellStyle name="Hipervínculo" xfId="59062" builtinId="8" hidden="1"/>
    <cellStyle name="Hipervínculo" xfId="7257" builtinId="8" hidden="1"/>
    <cellStyle name="Hipervínculo" xfId="14686" builtinId="8" hidden="1"/>
    <cellStyle name="Hipervínculo" xfId="52632" builtinId="8" hidden="1"/>
    <cellStyle name="Hipervínculo" xfId="34338" builtinId="8" hidden="1"/>
    <cellStyle name="Hipervínculo" xfId="35470" builtinId="8" hidden="1"/>
    <cellStyle name="Hipervínculo" xfId="41666" builtinId="8" hidden="1"/>
    <cellStyle name="Hipervínculo" xfId="34881" builtinId="8" hidden="1"/>
    <cellStyle name="Hipervínculo" xfId="14391" builtinId="8" hidden="1"/>
    <cellStyle name="Hipervínculo" xfId="28540" builtinId="8" hidden="1"/>
    <cellStyle name="Hipervínculo" xfId="55175" builtinId="8" hidden="1"/>
    <cellStyle name="Hipervínculo" xfId="15483" builtinId="8" hidden="1"/>
    <cellStyle name="Hipervínculo" xfId="7801" builtinId="8" hidden="1"/>
    <cellStyle name="Hipervínculo" xfId="59459" builtinId="8" hidden="1"/>
    <cellStyle name="Hipervínculo" xfId="30288" builtinId="8" hidden="1"/>
    <cellStyle name="Hipervínculo" xfId="9302" builtinId="8" hidden="1"/>
    <cellStyle name="Hipervínculo" xfId="50955" builtinId="8" hidden="1"/>
    <cellStyle name="Hipervínculo" xfId="48729" builtinId="8" hidden="1"/>
    <cellStyle name="Hipervínculo" xfId="13551" builtinId="8" hidden="1"/>
    <cellStyle name="Hipervínculo" xfId="21316" builtinId="8" hidden="1"/>
    <cellStyle name="Hipervínculo" xfId="19605" builtinId="8" hidden="1"/>
    <cellStyle name="Hipervínculo" xfId="55234" builtinId="8" hidden="1"/>
    <cellStyle name="Hipervínculo" xfId="43630" builtinId="8" hidden="1"/>
    <cellStyle name="Hipervínculo" xfId="34938" builtinId="8" hidden="1"/>
    <cellStyle name="Hipervínculo" xfId="12036" builtinId="8" hidden="1"/>
    <cellStyle name="Hipervínculo" xfId="4662" builtinId="8" hidden="1"/>
    <cellStyle name="Hipervínculo" xfId="53434" builtinId="8" hidden="1"/>
    <cellStyle name="Hipervínculo" xfId="44030" builtinId="8" hidden="1"/>
    <cellStyle name="Hipervínculo" xfId="7231" builtinId="8" hidden="1"/>
    <cellStyle name="Hipervínculo" xfId="37950" builtinId="8" hidden="1"/>
    <cellStyle name="Hipervínculo" xfId="30559" builtinId="8" hidden="1"/>
    <cellStyle name="Hipervínculo" xfId="28824" builtinId="8" hidden="1"/>
    <cellStyle name="Hipervínculo" xfId="10999" builtinId="8" hidden="1"/>
    <cellStyle name="Hipervínculo" xfId="12492" builtinId="8" hidden="1"/>
    <cellStyle name="Hipervínculo" xfId="24760" builtinId="8" hidden="1"/>
    <cellStyle name="Hipervínculo" xfId="34736" builtinId="8" hidden="1"/>
    <cellStyle name="Hipervínculo" xfId="43945" builtinId="8" hidden="1"/>
    <cellStyle name="Hipervínculo" xfId="15199" builtinId="8" hidden="1"/>
    <cellStyle name="Hipervínculo" xfId="52753" builtinId="8" hidden="1"/>
    <cellStyle name="Hipervínculo" xfId="33097" builtinId="8" hidden="1"/>
    <cellStyle name="Hipervínculo" xfId="28690" builtinId="8" hidden="1"/>
    <cellStyle name="Hipervínculo" xfId="56920" builtinId="8" hidden="1"/>
    <cellStyle name="Hipervínculo" xfId="41379" builtinId="8" hidden="1"/>
    <cellStyle name="Hipervínculo" xfId="59319" builtinId="8" hidden="1"/>
    <cellStyle name="Hipervínculo" xfId="50923" builtinId="8" hidden="1"/>
    <cellStyle name="Hipervínculo" xfId="3438" builtinId="8" hidden="1"/>
    <cellStyle name="Hipervínculo" xfId="54160" builtinId="8" hidden="1"/>
    <cellStyle name="Hipervínculo" xfId="52887" builtinId="8" hidden="1"/>
    <cellStyle name="Hipervínculo" xfId="31307" builtinId="8" hidden="1"/>
    <cellStyle name="Hipervínculo" xfId="15888" builtinId="8" hidden="1"/>
    <cellStyle name="Hipervínculo" xfId="24092" builtinId="8" hidden="1"/>
    <cellStyle name="Hipervínculo" xfId="39511" builtinId="8" hidden="1"/>
    <cellStyle name="Hipervínculo" xfId="42685" builtinId="8" hidden="1"/>
    <cellStyle name="Hipervínculo" xfId="12838" builtinId="8" hidden="1"/>
    <cellStyle name="Hipervínculo" xfId="12720" builtinId="8" hidden="1"/>
    <cellStyle name="Hipervínculo" xfId="28134" builtinId="8" hidden="1"/>
    <cellStyle name="Hipervínculo" xfId="48590" builtinId="8" hidden="1"/>
    <cellStyle name="Hipervínculo" xfId="34758" builtinId="8" hidden="1"/>
    <cellStyle name="Hipervínculo" xfId="28176" builtinId="8" hidden="1"/>
    <cellStyle name="Hipervínculo" xfId="38962" builtinId="8" hidden="1"/>
    <cellStyle name="Hipervínculo" xfId="57472" builtinId="8" hidden="1"/>
    <cellStyle name="Hipervínculo" xfId="48355" builtinId="8" hidden="1"/>
    <cellStyle name="Hipervínculo" xfId="6744" builtinId="8" hidden="1"/>
    <cellStyle name="Hipervínculo" xfId="949" builtinId="8" hidden="1"/>
    <cellStyle name="Hipervínculo" xfId="38296" builtinId="8" hidden="1"/>
    <cellStyle name="Hipervínculo" xfId="2855" builtinId="8" hidden="1"/>
    <cellStyle name="Hipervínculo" xfId="29402" builtinId="8" hidden="1"/>
    <cellStyle name="Hipervínculo" xfId="37372" builtinId="8" hidden="1"/>
    <cellStyle name="Hipervínculo" xfId="44769" builtinId="8" hidden="1"/>
    <cellStyle name="Hipervínculo" xfId="6456" builtinId="8" hidden="1"/>
    <cellStyle name="Hipervínculo" xfId="47686" builtinId="8" hidden="1"/>
    <cellStyle name="Hipervínculo" xfId="20456" builtinId="8" hidden="1"/>
    <cellStyle name="Hipervínculo" xfId="11133" builtinId="8" hidden="1"/>
    <cellStyle name="Hipervínculo" xfId="41132" builtinId="8" hidden="1"/>
    <cellStyle name="Hipervínculo" xfId="34664" builtinId="8" hidden="1"/>
    <cellStyle name="Hipervínculo" xfId="56993" builtinId="8" hidden="1"/>
    <cellStyle name="Hipervínculo" xfId="54965" builtinId="8" hidden="1"/>
    <cellStyle name="Hipervínculo" xfId="55712" builtinId="8" hidden="1"/>
    <cellStyle name="Hipervínculo" xfId="28140" builtinId="8" hidden="1"/>
    <cellStyle name="Hipervínculo" xfId="12524" builtinId="8" hidden="1"/>
    <cellStyle name="Hipervínculo" xfId="27589" builtinId="8" hidden="1"/>
    <cellStyle name="Hipervínculo" xfId="17277" builtinId="8" hidden="1"/>
    <cellStyle name="Hipervínculo" xfId="40647" builtinId="8" hidden="1"/>
    <cellStyle name="Hipervínculo" xfId="50033" builtinId="8" hidden="1"/>
    <cellStyle name="Hipervínculo" xfId="16088" builtinId="8" hidden="1"/>
    <cellStyle name="Hipervínculo" xfId="32707" builtinId="8" hidden="1"/>
    <cellStyle name="Hipervínculo" xfId="47644" builtinId="8" hidden="1"/>
    <cellStyle name="Hipervínculo" xfId="31850" builtinId="8" hidden="1"/>
    <cellStyle name="Hipervínculo" xfId="4547" builtinId="8" hidden="1"/>
    <cellStyle name="Hipervínculo" xfId="23172" builtinId="8" hidden="1"/>
    <cellStyle name="Hipervínculo" xfId="58554" builtinId="8" hidden="1"/>
    <cellStyle name="Hipervínculo" xfId="43352" builtinId="8" hidden="1"/>
    <cellStyle name="Hipervínculo" xfId="13501" builtinId="8" hidden="1"/>
    <cellStyle name="Hipervínculo" xfId="53661" builtinId="8" hidden="1"/>
    <cellStyle name="Hipervínculo" xfId="49933" builtinId="8" hidden="1"/>
    <cellStyle name="Hipervínculo" xfId="46547" builtinId="8" hidden="1"/>
    <cellStyle name="Hipervínculo" xfId="14619" builtinId="8" hidden="1"/>
    <cellStyle name="Hipervínculo" xfId="7561" builtinId="8" hidden="1"/>
    <cellStyle name="Hipervínculo" xfId="507" builtinId="8" hidden="1"/>
    <cellStyle name="Hipervínculo" xfId="11804" builtinId="8" hidden="1"/>
    <cellStyle name="Hipervínculo" xfId="37404" builtinId="8" hidden="1"/>
    <cellStyle name="Hipervínculo" xfId="58556" builtinId="8" hidden="1"/>
    <cellStyle name="Hipervínculo" xfId="25731" builtinId="8" hidden="1"/>
    <cellStyle name="Hipervínculo" xfId="15503" builtinId="8" hidden="1"/>
    <cellStyle name="Hipervínculo" xfId="7826" builtinId="8" hidden="1"/>
    <cellStyle name="Hipervínculo" xfId="1612" builtinId="8" hidden="1"/>
    <cellStyle name="Hipervínculo" xfId="18731" builtinId="8" hidden="1"/>
    <cellStyle name="Hipervínculo" xfId="35836" builtinId="8" hidden="1"/>
    <cellStyle name="Hipervínculo" xfId="54022" builtinId="8" hidden="1"/>
    <cellStyle name="Hipervínculo" xfId="26954" builtinId="8" hidden="1"/>
    <cellStyle name="Hipervínculo" xfId="24626" builtinId="8" hidden="1"/>
    <cellStyle name="Hipervínculo" xfId="54036" builtinId="8" hidden="1"/>
    <cellStyle name="Hipervínculo" xfId="8519" builtinId="8" hidden="1"/>
    <cellStyle name="Hipervínculo" xfId="25657" builtinId="8" hidden="1"/>
    <cellStyle name="Hipervínculo" xfId="51007" builtinId="8" hidden="1"/>
    <cellStyle name="Hipervínculo" xfId="45159" builtinId="8" hidden="1"/>
    <cellStyle name="Hipervínculo" xfId="39684" builtinId="8" hidden="1"/>
    <cellStyle name="Hipervínculo" xfId="18252" builtinId="8" hidden="1"/>
    <cellStyle name="Hipervínculo" xfId="46062" builtinId="8" hidden="1"/>
    <cellStyle name="Hipervínculo" xfId="10855" builtinId="8" hidden="1"/>
    <cellStyle name="Hipervínculo" xfId="4178" builtinId="8" hidden="1"/>
    <cellStyle name="Hipervínculo" xfId="57470" builtinId="8" hidden="1"/>
    <cellStyle name="Hipervínculo" xfId="4507" builtinId="8" hidden="1"/>
    <cellStyle name="Hipervínculo" xfId="33173" builtinId="8" hidden="1"/>
    <cellStyle name="Hipervínculo" xfId="57554" builtinId="8" hidden="1"/>
    <cellStyle name="Hipervínculo" xfId="22755" builtinId="8" hidden="1"/>
    <cellStyle name="Hipervínculo" xfId="57522" builtinId="8" hidden="1"/>
    <cellStyle name="Hipervínculo" xfId="52904" builtinId="8" hidden="1"/>
    <cellStyle name="Hipervínculo" xfId="43300" builtinId="8" hidden="1"/>
    <cellStyle name="Hipervínculo" xfId="31303" builtinId="8" hidden="1"/>
    <cellStyle name="Hipervínculo" xfId="26240" builtinId="8" hidden="1"/>
    <cellStyle name="Hipervínculo" xfId="3440" builtinId="8" hidden="1"/>
    <cellStyle name="Hipervínculo" xfId="19653" builtinId="8" hidden="1"/>
    <cellStyle name="Hipervínculo" xfId="547" builtinId="8" hidden="1"/>
    <cellStyle name="Hipervínculo" xfId="46444" builtinId="8" hidden="1"/>
    <cellStyle name="Hipervínculo" xfId="46108" builtinId="8" hidden="1"/>
    <cellStyle name="Hipervínculo" xfId="58442" builtinId="8" hidden="1"/>
    <cellStyle name="Hipervínculo" xfId="28390" builtinId="8" hidden="1"/>
    <cellStyle name="Hipervínculo" xfId="3271" builtinId="8" hidden="1"/>
    <cellStyle name="Hipervínculo" xfId="26578" builtinId="8" hidden="1"/>
    <cellStyle name="Hipervínculo" xfId="31641" builtinId="8" hidden="1"/>
    <cellStyle name="Hipervínculo" xfId="8061" builtinId="8" hidden="1"/>
    <cellStyle name="Hipervínculo" xfId="39179" builtinId="8" hidden="1"/>
    <cellStyle name="Hipervínculo" xfId="23820" builtinId="8" hidden="1"/>
    <cellStyle name="Hipervínculo" xfId="12387" builtinId="8" hidden="1"/>
    <cellStyle name="Hipervínculo" xfId="11119" builtinId="8" hidden="1"/>
    <cellStyle name="Hipervínculo" xfId="42919" builtinId="8" hidden="1"/>
    <cellStyle name="Hipervínculo" xfId="38566" builtinId="8" hidden="1"/>
    <cellStyle name="Hipervínculo" xfId="57638" builtinId="8" hidden="1"/>
    <cellStyle name="Hipervínculo" xfId="32250" builtinId="8" hidden="1"/>
    <cellStyle name="Hipervínculo" xfId="33469" builtinId="8" hidden="1"/>
    <cellStyle name="Hipervínculo" xfId="5461" builtinId="8" hidden="1"/>
    <cellStyle name="Hipervínculo" xfId="27082" builtinId="8" hidden="1"/>
    <cellStyle name="Hipervínculo" xfId="40435" builtinId="8" hidden="1"/>
    <cellStyle name="Hipervínculo" xfId="15784" builtinId="8" hidden="1"/>
    <cellStyle name="Hipervínculo" xfId="5481" builtinId="8" hidden="1"/>
    <cellStyle name="Hipervínculo" xfId="35046" builtinId="8" hidden="1"/>
    <cellStyle name="Hipervínculo" xfId="55206" builtinId="8" hidden="1"/>
    <cellStyle name="Hipervínculo" xfId="312" builtinId="8" hidden="1"/>
    <cellStyle name="Hipervínculo" xfId="24714" builtinId="8" hidden="1"/>
    <cellStyle name="Hipervínculo" xfId="47364" builtinId="8" hidden="1"/>
    <cellStyle name="Hipervínculo" xfId="52424" builtinId="8" hidden="1"/>
    <cellStyle name="Hipervínculo" xfId="44541" builtinId="8" hidden="1"/>
    <cellStyle name="Hipervínculo" xfId="26962" builtinId="8" hidden="1"/>
    <cellStyle name="Hipervínculo" xfId="35076" builtinId="8" hidden="1"/>
    <cellStyle name="Hipervínculo" xfId="10427" builtinId="8" hidden="1"/>
    <cellStyle name="Hipervínculo" xfId="31519" builtinId="8" hidden="1"/>
    <cellStyle name="Hipervínculo" xfId="54292" builtinId="8" hidden="1"/>
    <cellStyle name="Hipervínculo" xfId="58388" builtinId="8" hidden="1"/>
    <cellStyle name="Hipervínculo" xfId="37740" builtinId="8" hidden="1"/>
    <cellStyle name="Hipervínculo" xfId="11492" builtinId="8" hidden="1"/>
    <cellStyle name="Hipervínculo" xfId="16339" builtinId="8" hidden="1"/>
    <cellStyle name="Hipervínculo" xfId="10267" builtinId="8" hidden="1"/>
    <cellStyle name="Hipervínculo" xfId="38314" builtinId="8" hidden="1"/>
    <cellStyle name="Hipervínculo" xfId="58098" builtinId="8" hidden="1"/>
    <cellStyle name="Hipervínculo" xfId="54865" builtinId="8" hidden="1"/>
    <cellStyle name="Hipervínculo" xfId="14811" builtinId="8" hidden="1"/>
    <cellStyle name="Hipervínculo" xfId="18769" builtinId="8" hidden="1"/>
    <cellStyle name="Hipervínculo" xfId="48911" builtinId="8" hidden="1"/>
    <cellStyle name="Hipervínculo" xfId="58914" builtinId="8" hidden="1"/>
    <cellStyle name="Hipervínculo" xfId="9232" builtinId="8" hidden="1"/>
    <cellStyle name="Hipervínculo" xfId="15205" builtinId="8" hidden="1"/>
    <cellStyle name="Hipervínculo" xfId="47468" builtinId="8" hidden="1"/>
    <cellStyle name="Hipervínculo" xfId="29418" builtinId="8" hidden="1"/>
    <cellStyle name="Hipervínculo" xfId="20139" builtinId="8" hidden="1"/>
    <cellStyle name="Hipervínculo" xfId="37109" builtinId="8" hidden="1"/>
    <cellStyle name="Hipervínculo" xfId="58518" builtinId="8" hidden="1"/>
    <cellStyle name="Hipervínculo" xfId="2026" builtinId="8" hidden="1"/>
    <cellStyle name="Hipervínculo" xfId="29637" builtinId="8" hidden="1"/>
    <cellStyle name="Hipervínculo" xfId="57423" builtinId="8" hidden="1"/>
    <cellStyle name="Hipervínculo" xfId="33133" builtinId="8" hidden="1"/>
    <cellStyle name="Hipervínculo" xfId="18170" builtinId="8" hidden="1"/>
    <cellStyle name="Hipervínculo" xfId="12477" builtinId="8" hidden="1"/>
    <cellStyle name="Hipervínculo" xfId="5871" builtinId="8" hidden="1"/>
    <cellStyle name="Hipervínculo" xfId="22981" builtinId="8" hidden="1"/>
    <cellStyle name="Hipervínculo" xfId="26562" builtinId="8" hidden="1"/>
    <cellStyle name="Hipervínculo" xfId="34084" builtinId="8" hidden="1"/>
    <cellStyle name="Hipervínculo" xfId="10541" builtinId="8" hidden="1"/>
    <cellStyle name="Hipervínculo" xfId="11812" builtinId="8" hidden="1"/>
    <cellStyle name="Hipervínculo" xfId="24310" builtinId="8" hidden="1"/>
    <cellStyle name="Hipervínculo" xfId="41489" builtinId="8" hidden="1"/>
    <cellStyle name="Hipervínculo" xfId="6906" builtinId="8" hidden="1"/>
    <cellStyle name="Hipervínculo" xfId="31862" builtinId="8" hidden="1"/>
    <cellStyle name="Hipervínculo" xfId="27152" builtinId="8" hidden="1"/>
    <cellStyle name="Hipervínculo" xfId="2984" builtinId="8" hidden="1"/>
    <cellStyle name="Hipervínculo" xfId="34128" builtinId="8" hidden="1"/>
    <cellStyle name="Hipervínculo" xfId="17553" builtinId="8" hidden="1"/>
    <cellStyle name="Hipervínculo" xfId="34634" builtinId="8" hidden="1"/>
    <cellStyle name="Hipervínculo" xfId="47020" builtinId="8" hidden="1"/>
    <cellStyle name="Hipervínculo" xfId="33275" builtinId="8" hidden="1"/>
    <cellStyle name="Hipervínculo" xfId="20229" builtinId="8" hidden="1"/>
    <cellStyle name="Hipervínculo" xfId="3728" builtinId="8" hidden="1"/>
    <cellStyle name="Hipervínculo" xfId="25665" builtinId="8" hidden="1"/>
    <cellStyle name="Hipervínculo" xfId="30728" builtinId="8" hidden="1"/>
    <cellStyle name="Hipervínculo" xfId="55086" builtinId="8" hidden="1"/>
    <cellStyle name="Hipervínculo" xfId="40093" builtinId="8" hidden="1"/>
    <cellStyle name="Hipervínculo" xfId="40367" builtinId="8" hidden="1"/>
    <cellStyle name="Hipervínculo" xfId="1420" builtinId="8" hidden="1"/>
    <cellStyle name="Hipervínculo" xfId="10863" builtinId="8" hidden="1"/>
    <cellStyle name="Hipervínculo" xfId="56026" builtinId="8" hidden="1"/>
    <cellStyle name="Hipervínculo" xfId="56888" builtinId="8" hidden="1"/>
    <cellStyle name="Hipervínculo" xfId="54935" builtinId="8" hidden="1"/>
    <cellStyle name="Hipervínculo" xfId="46482" builtinId="8" hidden="1"/>
    <cellStyle name="Hipervínculo" xfId="27571" builtinId="8" hidden="1"/>
    <cellStyle name="Hipervínculo" xfId="42407" builtinId="8" hidden="1"/>
    <cellStyle name="Hipervínculo" xfId="17793" builtinId="8" hidden="1"/>
    <cellStyle name="Hipervínculo" xfId="39523" builtinId="8" hidden="1"/>
    <cellStyle name="Hipervínculo" xfId="44585" builtinId="8" hidden="1"/>
    <cellStyle name="Hipervínculo" xfId="50428" builtinId="8" hidden="1"/>
    <cellStyle name="Hipervínculo" xfId="26232" builtinId="8" hidden="1"/>
    <cellStyle name="Hipervínculo" xfId="8902" builtinId="8" hidden="1"/>
    <cellStyle name="Hipervínculo" xfId="39118" builtinId="8" hidden="1"/>
    <cellStyle name="Hipervínculo" xfId="21686" builtinId="8" hidden="1"/>
    <cellStyle name="Hipervínculo" xfId="46452" builtinId="8" hidden="1"/>
    <cellStyle name="Hipervínculo" xfId="6043" builtinId="8" hidden="1"/>
    <cellStyle name="Hipervínculo" xfId="43628" builtinId="8" hidden="1"/>
    <cellStyle name="Hipervínculo" xfId="19308" builtinId="8" hidden="1"/>
    <cellStyle name="Hipervínculo" xfId="1780" builtinId="8" hidden="1"/>
    <cellStyle name="Hipervínculo" xfId="8401" builtinId="8" hidden="1"/>
    <cellStyle name="Hipervínculo" xfId="7810" builtinId="8" hidden="1"/>
    <cellStyle name="Hipervínculo" xfId="56664" builtinId="8" hidden="1"/>
    <cellStyle name="Hipervínculo" xfId="7555" builtinId="8" hidden="1"/>
    <cellStyle name="Hipervínculo" xfId="36825" builtinId="8" hidden="1"/>
    <cellStyle name="Hipervínculo" xfId="36252" builtinId="8" hidden="1"/>
    <cellStyle name="Hipervínculo" xfId="364" builtinId="8" hidden="1"/>
    <cellStyle name="Hipervínculo" xfId="45634" builtinId="8" hidden="1"/>
    <cellStyle name="Hipervínculo" xfId="8211" builtinId="8" hidden="1"/>
    <cellStyle name="Hipervínculo" xfId="31253" builtinId="8" hidden="1"/>
    <cellStyle name="Hipervínculo" xfId="52822" builtinId="8" hidden="1"/>
    <cellStyle name="Hipervínculo" xfId="21062" builtinId="8" hidden="1"/>
    <cellStyle name="Hipervínculo" xfId="5453" builtinId="8" hidden="1"/>
    <cellStyle name="Hipervínculo" xfId="5991" builtinId="8" hidden="1"/>
    <cellStyle name="Hipervínculo" xfId="22000" builtinId="8" hidden="1"/>
    <cellStyle name="Hipervínculo" xfId="45503" builtinId="8" hidden="1"/>
    <cellStyle name="Hipervínculo" xfId="27605" builtinId="8" hidden="1"/>
    <cellStyle name="Hipervínculo" xfId="47258" builtinId="8" hidden="1"/>
    <cellStyle name="Hipervínculo" xfId="23228" builtinId="8" hidden="1"/>
    <cellStyle name="Hipervínculo" xfId="308" builtinId="8" hidden="1"/>
    <cellStyle name="Hipervínculo" xfId="36792" builtinId="8" hidden="1"/>
    <cellStyle name="Hipervínculo" xfId="28800" builtinId="8" hidden="1"/>
    <cellStyle name="Hipervínculo" xfId="52432" builtinId="8" hidden="1"/>
    <cellStyle name="Hipervínculo" xfId="59369" builtinId="8" hidden="1"/>
    <cellStyle name="Hipervínculo" xfId="15848" builtinId="8" hidden="1"/>
    <cellStyle name="Hipervínculo" xfId="16431" builtinId="8" hidden="1"/>
    <cellStyle name="Hipervínculo" xfId="7481" builtinId="8" hidden="1"/>
    <cellStyle name="Hipervínculo" xfId="11571" builtinId="8" hidden="1"/>
    <cellStyle name="Hipervínculo" xfId="35602" builtinId="8" hidden="1"/>
    <cellStyle name="Hipervínculo" xfId="58384" builtinId="8" hidden="1"/>
    <cellStyle name="Hipervínculo" xfId="37748" builtinId="8" hidden="1"/>
    <cellStyle name="Hipervínculo" xfId="33659" builtinId="8" hidden="1"/>
    <cellStyle name="Hipervínculo" xfId="9630" builtinId="8" hidden="1"/>
    <cellStyle name="Hipervínculo" xfId="14280" builtinId="8" hidden="1"/>
    <cellStyle name="Hipervínculo" xfId="16020" builtinId="8" hidden="1"/>
    <cellStyle name="Hipervínculo" xfId="55037" builtinId="8" hidden="1"/>
    <cellStyle name="Hipervínculo" xfId="54857" builtinId="8" hidden="1"/>
    <cellStyle name="Hipervínculo" xfId="57461" builtinId="8" hidden="1"/>
    <cellStyle name="Hipervínculo" xfId="38230" builtinId="8" hidden="1"/>
    <cellStyle name="Hipervínculo" xfId="36334" builtinId="8" hidden="1"/>
    <cellStyle name="Hipervínculo" xfId="24308" builtinId="8" hidden="1"/>
    <cellStyle name="Hipervínculo" xfId="22945" builtinId="8" hidden="1"/>
    <cellStyle name="Hipervínculo" xfId="49201" builtinId="8" hidden="1"/>
    <cellStyle name="Hipervínculo" xfId="47929" builtinId="8" hidden="1"/>
    <cellStyle name="Hipervínculo" xfId="20804" builtinId="8" hidden="1"/>
    <cellStyle name="Hipervínculo" xfId="20059" builtinId="8" hidden="1"/>
    <cellStyle name="Hipervínculo" xfId="4184" builtinId="8" hidden="1"/>
    <cellStyle name="Hipervínculo" xfId="27878" builtinId="8" hidden="1"/>
    <cellStyle name="Hipervínculo" xfId="29814" builtinId="8" hidden="1"/>
    <cellStyle name="Hipervínculo" xfId="55998" builtinId="8" hidden="1"/>
    <cellStyle name="Hipervínculo" xfId="58472" builtinId="8" hidden="1"/>
    <cellStyle name="Hipervínculo" xfId="42168" builtinId="8" hidden="1"/>
    <cellStyle name="Hipervínculo" xfId="2917" builtinId="8" hidden="1"/>
    <cellStyle name="Hipervínculo" xfId="9953" builtinId="8" hidden="1"/>
    <cellStyle name="Hipervínculo" xfId="50947" builtinId="8" hidden="1"/>
    <cellStyle name="Hipervínculo" xfId="36739" builtinId="8" hidden="1"/>
    <cellStyle name="Hipervínculo" xfId="55804" builtinId="8" hidden="1"/>
    <cellStyle name="Hipervínculo" xfId="34076" builtinId="8" hidden="1"/>
    <cellStyle name="Hipervínculo" xfId="28342" builtinId="8" hidden="1"/>
    <cellStyle name="Hipervínculo" xfId="6459" builtinId="8" hidden="1"/>
    <cellStyle name="Hipervínculo" xfId="16881" builtinId="8" hidden="1"/>
    <cellStyle name="Hipervínculo" xfId="41481" builtinId="8" hidden="1"/>
    <cellStyle name="Hipervínculo" xfId="43671" builtinId="8" hidden="1"/>
    <cellStyle name="Hipervínculo" xfId="29478" builtinId="8" hidden="1"/>
    <cellStyle name="Hipervínculo" xfId="27146" builtinId="8" hidden="1"/>
    <cellStyle name="Hipervínculo" xfId="20857" builtinId="8" hidden="1"/>
    <cellStyle name="Hipervínculo" xfId="22743" builtinId="8" hidden="1"/>
    <cellStyle name="Hipervínculo" xfId="55810" builtinId="8" hidden="1"/>
    <cellStyle name="Hipervínculo" xfId="49563" builtinId="8" hidden="1"/>
    <cellStyle name="Hipervínculo" xfId="26157" builtinId="8" hidden="1"/>
    <cellStyle name="Hipervínculo" xfId="54596" builtinId="8" hidden="1"/>
    <cellStyle name="Hipervínculo" xfId="59403" builtinId="8" hidden="1"/>
    <cellStyle name="Hipervínculo" xfId="33375" builtinId="8" hidden="1"/>
    <cellStyle name="Hipervínculo" xfId="37581" builtinId="8" hidden="1"/>
    <cellStyle name="Hipervínculo" xfId="30736" builtinId="8" hidden="1"/>
    <cellStyle name="Hipervínculo" xfId="55078" builtinId="8" hidden="1"/>
    <cellStyle name="Hipervínculo" xfId="59299" builtinId="8" hidden="1"/>
    <cellStyle name="Hipervínculo" xfId="35024" builtinId="8" hidden="1"/>
    <cellStyle name="Hipervínculo" xfId="11780" builtinId="8" hidden="1"/>
    <cellStyle name="Hipervínculo" xfId="30373" builtinId="8" hidden="1"/>
    <cellStyle name="Hipervínculo" xfId="27679" builtinId="8" hidden="1"/>
    <cellStyle name="Hipervínculo" xfId="37660" builtinId="8" hidden="1"/>
    <cellStyle name="Hipervínculo" xfId="54925" builtinId="8" hidden="1"/>
    <cellStyle name="Hipervínculo" xfId="53145" builtinId="8" hidden="1"/>
    <cellStyle name="Hipervínculo" xfId="38998" builtinId="8" hidden="1"/>
    <cellStyle name="Hipervínculo" xfId="6365" builtinId="8" hidden="1"/>
    <cellStyle name="Hipervínculo" xfId="14135" builtinId="8" hidden="1"/>
    <cellStyle name="Hipervínculo" xfId="22857" builtinId="8" hidden="1"/>
    <cellStyle name="Hipervínculo" xfId="6075" builtinId="8" hidden="1"/>
    <cellStyle name="Hipervínculo" xfId="8837" builtinId="8" hidden="1"/>
    <cellStyle name="Hipervínculo" xfId="20143" builtinId="8" hidden="1"/>
    <cellStyle name="Hipervínculo" xfId="21167" builtinId="8" hidden="1"/>
    <cellStyle name="Hipervínculo" xfId="50629" builtinId="8" hidden="1"/>
    <cellStyle name="Hipervínculo" xfId="34441" builtinId="8" hidden="1"/>
    <cellStyle name="Hipervínculo" xfId="29709" builtinId="8" hidden="1"/>
    <cellStyle name="Hipervínculo" xfId="51521" builtinId="8" hidden="1"/>
    <cellStyle name="Hipervínculo" xfId="43637" builtinId="8" hidden="1"/>
    <cellStyle name="Hipervínculo" xfId="37988" builtinId="8" hidden="1"/>
    <cellStyle name="Hipervínculo" xfId="14238" builtinId="8" hidden="1"/>
    <cellStyle name="Hipervínculo" xfId="47782" builtinId="8" hidden="1"/>
    <cellStyle name="Hipervínculo" xfId="51955" builtinId="8" hidden="1"/>
    <cellStyle name="Hipervínculo" xfId="36511" builtinId="8" hidden="1"/>
    <cellStyle name="Hipervínculo" xfId="58840" builtinId="8" hidden="1"/>
    <cellStyle name="Hipervínculo" xfId="36833" builtinId="8" hidden="1"/>
    <cellStyle name="Hipervínculo" xfId="32747" builtinId="8" hidden="1"/>
    <cellStyle name="Hipervínculo" xfId="28270" builtinId="8" hidden="1"/>
    <cellStyle name="Hipervínculo" xfId="37886" builtinId="8" hidden="1"/>
    <cellStyle name="Hipervínculo" xfId="28162" builtinId="8" hidden="1"/>
    <cellStyle name="Hipervínculo" xfId="43314" builtinId="8" hidden="1"/>
    <cellStyle name="Hipervínculo" xfId="54066" builtinId="8" hidden="1"/>
    <cellStyle name="Hipervínculo" xfId="30037" builtinId="8" hidden="1"/>
    <cellStyle name="Hipervínculo" xfId="25942" builtinId="8" hidden="1"/>
    <cellStyle name="Hipervínculo" xfId="2071" builtinId="8" hidden="1"/>
    <cellStyle name="Hipervínculo" xfId="21992" builtinId="8" hidden="1"/>
    <cellStyle name="Hipervínculo" xfId="6435" builtinId="8" hidden="1"/>
    <cellStyle name="Hipervínculo" xfId="20488" builtinId="8" hidden="1"/>
    <cellStyle name="Hipervínculo" xfId="47266" builtinId="8" hidden="1"/>
    <cellStyle name="Hipervínculo" xfId="23236" builtinId="8" hidden="1"/>
    <cellStyle name="Hipervínculo" xfId="19147" builtinId="8" hidden="1"/>
    <cellStyle name="Hipervínculo" xfId="7249" builtinId="8" hidden="1"/>
    <cellStyle name="Hipervínculo" xfId="28792" builtinId="8" hidden="1"/>
    <cellStyle name="Hipervínculo" xfId="34011" builtinId="8" hidden="1"/>
    <cellStyle name="Hipervínculo" xfId="3530" builtinId="8" hidden="1"/>
    <cellStyle name="Hipervínculo" xfId="25661" builtinId="8" hidden="1"/>
    <cellStyle name="Hipervínculo" xfId="5832" builtinId="8" hidden="1"/>
    <cellStyle name="Hipervínculo" xfId="12344" builtinId="8" hidden="1"/>
    <cellStyle name="Hipervínculo" xfId="11563" builtinId="8" hidden="1"/>
    <cellStyle name="Hipervínculo" xfId="35594" builtinId="8" hidden="1"/>
    <cellStyle name="Hipervínculo" xfId="4306" builtinId="8" hidden="1"/>
    <cellStyle name="Hipervínculo" xfId="24172" builtinId="8" hidden="1"/>
    <cellStyle name="Hipervínculo" xfId="1104" builtinId="8" hidden="1"/>
    <cellStyle name="Hipervínculo" xfId="38330" builtinId="8" hidden="1"/>
    <cellStyle name="Hipervínculo" xfId="11242" builtinId="8" hidden="1"/>
    <cellStyle name="Hipervínculo" xfId="16026" builtinId="8" hidden="1"/>
    <cellStyle name="Hipervínculo" xfId="20622" builtinId="8" hidden="1"/>
    <cellStyle name="Hipervínculo" xfId="57962" builtinId="8" hidden="1"/>
    <cellStyle name="Hipervínculo" xfId="36627" builtinId="8" hidden="1"/>
    <cellStyle name="Hipervínculo" xfId="45149" builtinId="8" hidden="1"/>
    <cellStyle name="Hipervínculo" xfId="8201" builtinId="8" hidden="1"/>
    <cellStyle name="Hipervínculo" xfId="1680" builtinId="8" hidden="1"/>
    <cellStyle name="Hipervínculo" xfId="41232" builtinId="8" hidden="1"/>
    <cellStyle name="Hipervínculo" xfId="3568" builtinId="8" hidden="1"/>
    <cellStyle name="Hipervínculo" xfId="53286" builtinId="8" hidden="1"/>
    <cellStyle name="Hipervínculo" xfId="42863" builtinId="8" hidden="1"/>
    <cellStyle name="Hipervínculo" xfId="20067" builtinId="8" hidden="1"/>
    <cellStyle name="Hipervínculo" xfId="28724" builtinId="8" hidden="1"/>
    <cellStyle name="Hipervínculo" xfId="8091" builtinId="8" hidden="1"/>
    <cellStyle name="Hipervínculo" xfId="29822" builtinId="8" hidden="1"/>
    <cellStyle name="Hipervínculo" xfId="46934" builtinId="8" hidden="1"/>
    <cellStyle name="Hipervínculo" xfId="21394" builtinId="8" hidden="1"/>
    <cellStyle name="Hipervínculo" xfId="35936" builtinId="8" hidden="1"/>
    <cellStyle name="Hipervínculo" xfId="13266" builtinId="8" hidden="1"/>
    <cellStyle name="Hipervínculo" xfId="1538" builtinId="8" hidden="1"/>
    <cellStyle name="Hipervínculo" xfId="15019" builtinId="8" hidden="1"/>
    <cellStyle name="Hipervínculo" xfId="36747" builtinId="8" hidden="1"/>
    <cellStyle name="Hipervínculo" xfId="55798" builtinId="8" hidden="1"/>
    <cellStyle name="Hipervínculo" xfId="38012" builtinId="8" hidden="1"/>
    <cellStyle name="Hipervínculo" xfId="5491" builtinId="8" hidden="1"/>
    <cellStyle name="Hipervínculo" xfId="58179" builtinId="8" hidden="1"/>
    <cellStyle name="Hipervínculo" xfId="46690" builtinId="8" hidden="1"/>
    <cellStyle name="Hipervínculo" xfId="28001" builtinId="8" hidden="1"/>
    <cellStyle name="Hipervínculo" xfId="2351" builtinId="8" hidden="1"/>
    <cellStyle name="Hipervínculo" xfId="43280" builtinId="8" hidden="1"/>
    <cellStyle name="Hipervínculo" xfId="43813" builtinId="8" hidden="1"/>
    <cellStyle name="Hipervínculo" xfId="22080" builtinId="8" hidden="1"/>
    <cellStyle name="Hipervínculo" xfId="1220" builtinId="8" hidden="1"/>
    <cellStyle name="Hipervínculo" xfId="1484" builtinId="8" hidden="1"/>
    <cellStyle name="Hipervínculo" xfId="28874" builtinId="8" hidden="1"/>
    <cellStyle name="Hipervínculo" xfId="50607" builtinId="8" hidden="1"/>
    <cellStyle name="Hipervínculo" xfId="41943" builtinId="8" hidden="1"/>
    <cellStyle name="Hipervínculo" xfId="36880" builtinId="8" hidden="1"/>
    <cellStyle name="Hipervínculo" xfId="53155" builtinId="8" hidden="1"/>
    <cellStyle name="Hipervínculo" xfId="20263" builtinId="8" hidden="1"/>
    <cellStyle name="Hipervínculo" xfId="42367" builtinId="8" hidden="1"/>
    <cellStyle name="Hipervínculo" xfId="30081" builtinId="8" hidden="1"/>
    <cellStyle name="Hipervínculo" xfId="17355" builtinId="8" hidden="1"/>
    <cellStyle name="Hipervínculo" xfId="13970" builtinId="8" hidden="1"/>
    <cellStyle name="Hipervínculo" xfId="19685" builtinId="8" hidden="1"/>
    <cellStyle name="Hipervínculo" xfId="8285" builtinId="8" hidden="1"/>
    <cellStyle name="Hipervínculo" xfId="49275" builtinId="8" hidden="1"/>
    <cellStyle name="Hipervínculo" xfId="15609" builtinId="8" hidden="1"/>
    <cellStyle name="Hipervínculo" xfId="20169" builtinId="8" hidden="1"/>
    <cellStyle name="Hipervínculo" xfId="27766" builtinId="8" hidden="1"/>
    <cellStyle name="Hipervínculo" xfId="55887" builtinId="8" hidden="1"/>
    <cellStyle name="Hipervínculo" xfId="8673" builtinId="8" hidden="1"/>
    <cellStyle name="Hipervínculo" xfId="56332" builtinId="8" hidden="1"/>
    <cellStyle name="Hipervínculo" xfId="26722" builtinId="8" hidden="1"/>
    <cellStyle name="Hipervínculo" xfId="50840" builtinId="8" hidden="1"/>
    <cellStyle name="Hipervínculo" xfId="29513" builtinId="8" hidden="1"/>
    <cellStyle name="Hipervínculo" xfId="3315" builtinId="8" hidden="1"/>
    <cellStyle name="Hipervínculo" xfId="135" builtinId="8" hidden="1"/>
    <cellStyle name="Hipervínculo" xfId="14764" builtinId="8" hidden="1"/>
    <cellStyle name="Hipervínculo" xfId="57119" builtinId="8" hidden="1"/>
    <cellStyle name="Hipervínculo" xfId="51247" builtinId="8" hidden="1"/>
    <cellStyle name="Hipervínculo" xfId="652" builtinId="8" hidden="1"/>
    <cellStyle name="Hipervínculo" xfId="4004" builtinId="8" hidden="1"/>
    <cellStyle name="Hipervínculo" xfId="51243" builtinId="8" hidden="1"/>
    <cellStyle name="Hipervínculo" xfId="54490" builtinId="8" hidden="1"/>
    <cellStyle name="Hipervínculo" xfId="46102" builtinId="8" hidden="1"/>
    <cellStyle name="Hipervínculo" xfId="9999" builtinId="8" hidden="1"/>
    <cellStyle name="Hipervínculo" xfId="39495" builtinId="8" hidden="1"/>
    <cellStyle name="Hipervínculo" xfId="48049" builtinId="8" hidden="1"/>
    <cellStyle name="Hipervínculo" xfId="6065" builtinId="8" hidden="1"/>
    <cellStyle name="Hipervínculo" xfId="11667" builtinId="8" hidden="1"/>
    <cellStyle name="Hipervínculo" xfId="12928" builtinId="8" hidden="1"/>
    <cellStyle name="Hipervínculo" xfId="13424" builtinId="8" hidden="1"/>
    <cellStyle name="Hipervínculo" xfId="33" builtinId="8" hidden="1"/>
    <cellStyle name="Hipervínculo" xfId="57155" builtinId="8" hidden="1"/>
    <cellStyle name="Hipervínculo" xfId="50739" builtinId="8" hidden="1"/>
    <cellStyle name="Hipervínculo" xfId="34092" builtinId="8" hidden="1"/>
    <cellStyle name="Hipervínculo" xfId="49889" builtinId="8" hidden="1"/>
    <cellStyle name="Hipervínculo" xfId="11622" builtinId="8" hidden="1"/>
    <cellStyle name="Hipervínculo" xfId="1877" builtinId="8" hidden="1"/>
    <cellStyle name="Hipervínculo" xfId="33303" builtinId="8" hidden="1"/>
    <cellStyle name="Hipervínculo" xfId="50104" builtinId="8" hidden="1"/>
    <cellStyle name="Hipervínculo" xfId="54198" builtinId="8" hidden="1"/>
    <cellStyle name="Hipervínculo" xfId="43181" builtinId="8" hidden="1"/>
    <cellStyle name="Hipervínculo" xfId="19155" builtinId="8" hidden="1"/>
    <cellStyle name="Hipervínculo" xfId="46124" builtinId="8" hidden="1"/>
    <cellStyle name="Hipervínculo" xfId="7179" builtinId="8" hidden="1"/>
    <cellStyle name="Hipervínculo" xfId="22917" builtinId="8" hidden="1"/>
    <cellStyle name="Hipervínculo" xfId="22795" builtinId="8" hidden="1"/>
    <cellStyle name="Hipervínculo" xfId="58774" builtinId="8" hidden="1"/>
    <cellStyle name="Hipervínculo" xfId="36381" builtinId="8" hidden="1"/>
    <cellStyle name="Hipervínculo" xfId="12022" builtinId="8" hidden="1"/>
    <cellStyle name="Hipervínculo" xfId="10041" builtinId="8" hidden="1"/>
    <cellStyle name="Hipervínculo" xfId="43372" builtinId="8" hidden="1"/>
    <cellStyle name="Hipervínculo" xfId="33085" builtinId="8" hidden="1"/>
    <cellStyle name="Hipervínculo" xfId="9825" builtinId="8" hidden="1"/>
    <cellStyle name="Hipervínculo" xfId="51653" builtinId="8" hidden="1"/>
    <cellStyle name="Hipervínculo" xfId="29579" builtinId="8" hidden="1"/>
    <cellStyle name="Hipervínculo" xfId="19809" builtinId="8" hidden="1"/>
    <cellStyle name="Hipervínculo" xfId="33529" builtinId="8" hidden="1"/>
    <cellStyle name="Hipervínculo" xfId="19316" builtinId="8" hidden="1"/>
    <cellStyle name="Hipervínculo" xfId="46478" builtinId="8" hidden="1"/>
    <cellStyle name="Hipervínculo" xfId="29098" builtinId="8" hidden="1"/>
    <cellStyle name="Hipervínculo" xfId="16665" builtinId="8" hidden="1"/>
    <cellStyle name="Hipervínculo" xfId="22779" builtinId="8" hidden="1"/>
    <cellStyle name="Hipervínculo" xfId="1676" builtinId="8" hidden="1"/>
    <cellStyle name="Hipervínculo" xfId="22787" builtinId="8" hidden="1"/>
    <cellStyle name="Hipervínculo" xfId="27961" builtinId="8" hidden="1"/>
    <cellStyle name="Hipervínculo" xfId="53278" builtinId="8" hidden="1"/>
    <cellStyle name="Hipervínculo" xfId="42596" builtinId="8" hidden="1"/>
    <cellStyle name="Hipervínculo" xfId="4933" builtinId="8" hidden="1"/>
    <cellStyle name="Hipervínculo" xfId="55021" builtinId="8" hidden="1"/>
    <cellStyle name="Hipervínculo" xfId="55891" builtinId="8" hidden="1"/>
    <cellStyle name="Hipervínculo" xfId="37232" builtinId="8" hidden="1"/>
    <cellStyle name="Hipervínculo" xfId="34891" builtinId="8" hidden="1"/>
    <cellStyle name="Hipervínculo" xfId="32721" builtinId="8" hidden="1"/>
    <cellStyle name="Hipervínculo" xfId="5905" builtinId="8" hidden="1"/>
    <cellStyle name="Hipervínculo" xfId="57514" builtinId="8" hidden="1"/>
    <cellStyle name="Hipervínculo" xfId="1786" builtinId="8" hidden="1"/>
    <cellStyle name="Hipervínculo" xfId="21934" builtinId="8" hidden="1"/>
    <cellStyle name="Hipervínculo" xfId="26141" builtinId="8" hidden="1"/>
    <cellStyle name="Hipervínculo" xfId="41821" builtinId="8" hidden="1"/>
    <cellStyle name="Hipervínculo" xfId="50733" builtinId="8" hidden="1"/>
    <cellStyle name="Hipervínculo" xfId="28996" builtinId="8" hidden="1"/>
    <cellStyle name="Hipervínculo" xfId="23936" builtinId="8" hidden="1"/>
    <cellStyle name="Hipervínculo" xfId="57928" builtinId="8" hidden="1"/>
    <cellStyle name="Hipervínculo" xfId="10451" builtinId="8" hidden="1"/>
    <cellStyle name="Hipervínculo" xfId="37780" builtinId="8" hidden="1"/>
    <cellStyle name="Hipervínculo" xfId="46178" builtinId="8" hidden="1"/>
    <cellStyle name="Hipervínculo" xfId="35400" builtinId="8" hidden="1"/>
    <cellStyle name="Hipervínculo" xfId="22072" builtinId="8" hidden="1"/>
    <cellStyle name="Hipervínculo" xfId="17012" builtinId="8" hidden="1"/>
    <cellStyle name="Hipervínculo" xfId="6589" builtinId="8" hidden="1"/>
    <cellStyle name="Hipervínculo" xfId="40575" builtinId="8" hidden="1"/>
    <cellStyle name="Hipervínculo" xfId="33945" builtinId="8" hidden="1"/>
    <cellStyle name="Hipervínculo" xfId="55672" builtinId="8" hidden="1"/>
    <cellStyle name="Hipervínculo" xfId="36872" builtinId="8" hidden="1"/>
    <cellStyle name="Hipervínculo" xfId="2602" builtinId="8" hidden="1"/>
    <cellStyle name="Hipervínculo" xfId="10083" builtinId="8" hidden="1"/>
    <cellStyle name="Hipervínculo" xfId="13390" builtinId="8" hidden="1"/>
    <cellStyle name="Hipervínculo" xfId="46420" builtinId="8" hidden="1"/>
    <cellStyle name="Hipervínculo" xfId="48331" builtinId="8" hidden="1"/>
    <cellStyle name="Hipervínculo" xfId="55867" builtinId="8" hidden="1"/>
    <cellStyle name="Hipervínculo" xfId="29947" builtinId="8" hidden="1"/>
    <cellStyle name="Hipervínculo" xfId="19417" builtinId="8" hidden="1"/>
    <cellStyle name="Hipervínculo" xfId="1656" builtinId="8" hidden="1"/>
    <cellStyle name="Hipervínculo" xfId="28419" builtinId="8" hidden="1"/>
    <cellStyle name="Hipervínculo" xfId="53099" builtinId="8" hidden="1"/>
    <cellStyle name="Hipervínculo" xfId="43624" builtinId="8" hidden="1"/>
    <cellStyle name="Hipervínculo" xfId="14939" builtinId="8" hidden="1"/>
    <cellStyle name="Hipervínculo" xfId="23015" builtinId="8" hidden="1"/>
    <cellStyle name="Hipervínculo" xfId="6982" builtinId="8" hidden="1"/>
    <cellStyle name="Hipervínculo" xfId="2592" builtinId="8" hidden="1"/>
    <cellStyle name="Hipervínculo" xfId="26988" builtinId="8" hidden="1"/>
    <cellStyle name="Hipervínculo" xfId="27056" builtinId="8" hidden="1"/>
    <cellStyle name="Hipervínculo" xfId="52998" builtinId="8" hidden="1"/>
    <cellStyle name="Hipervínculo" xfId="42269" builtinId="8" hidden="1"/>
    <cellStyle name="Hipervínculo" xfId="16090" builtinId="8" hidden="1"/>
    <cellStyle name="Hipervínculo" xfId="2819" builtinId="8" hidden="1"/>
    <cellStyle name="Hipervínculo" xfId="9761" builtinId="8" hidden="1"/>
    <cellStyle name="Hipervínculo" xfId="33791" builtinId="8" hidden="1"/>
    <cellStyle name="Hipervínculo" xfId="56592" builtinId="8" hidden="1"/>
    <cellStyle name="Hipervínculo" xfId="25764" builtinId="8" hidden="1"/>
    <cellStyle name="Hipervínculo" xfId="3534" builtinId="8" hidden="1"/>
    <cellStyle name="Hipervínculo" xfId="9216" builtinId="8" hidden="1"/>
    <cellStyle name="Hipervínculo" xfId="1050" builtinId="8" hidden="1"/>
    <cellStyle name="Hipervínculo" xfId="16562" builtinId="8" hidden="1"/>
    <cellStyle name="Hipervínculo" xfId="32751" builtinId="8" hidden="1"/>
    <cellStyle name="Hipervínculo" xfId="52598" builtinId="8" hidden="1"/>
    <cellStyle name="Hipervínculo" xfId="26048" builtinId="8" hidden="1"/>
    <cellStyle name="Hipervínculo" xfId="28666" builtinId="8" hidden="1"/>
    <cellStyle name="Hipervínculo" xfId="28455" builtinId="8" hidden="1"/>
    <cellStyle name="Hipervínculo" xfId="7319" builtinId="8" hidden="1"/>
    <cellStyle name="Hipervínculo" xfId="23359" builtinId="8" hidden="1"/>
    <cellStyle name="Hipervínculo" xfId="48198" builtinId="8" hidden="1"/>
    <cellStyle name="Hipervínculo" xfId="31922" builtinId="8" hidden="1"/>
    <cellStyle name="Hipervínculo" xfId="14877" builtinId="8" hidden="1"/>
    <cellStyle name="Hipervínculo" xfId="8988" builtinId="8" hidden="1"/>
    <cellStyle name="Hipervínculo" xfId="52011" builtinId="8" hidden="1"/>
    <cellStyle name="Hipervínculo" xfId="51087" builtinId="8" hidden="1"/>
    <cellStyle name="Hipervínculo" xfId="15731" builtinId="8" hidden="1"/>
    <cellStyle name="Hipervínculo" xfId="27541" builtinId="8" hidden="1"/>
    <cellStyle name="Hipervínculo" xfId="57679" builtinId="8" hidden="1"/>
    <cellStyle name="Hipervínculo" xfId="38705" builtinId="8" hidden="1"/>
    <cellStyle name="Hipervínculo" xfId="14781" builtinId="8" hidden="1"/>
    <cellStyle name="Hipervínculo" xfId="7189" builtinId="8" hidden="1"/>
    <cellStyle name="Hipervínculo" xfId="12248" builtinId="8" hidden="1"/>
    <cellStyle name="Hipervínculo" xfId="36960" builtinId="8" hidden="1"/>
    <cellStyle name="Hipervínculo" xfId="58778" builtinId="8" hidden="1"/>
    <cellStyle name="Hipervínculo" xfId="36389" builtinId="8" hidden="1"/>
    <cellStyle name="Hipervínculo" xfId="31780" builtinId="8" hidden="1"/>
    <cellStyle name="Hipervínculo" xfId="8269" builtinId="8" hidden="1"/>
    <cellStyle name="Hipervínculo" xfId="14115" builtinId="8" hidden="1"/>
    <cellStyle name="Hipervínculo" xfId="58076" builtinId="8" hidden="1"/>
    <cellStyle name="Hipervínculo" xfId="43761" builtinId="8" hidden="1"/>
    <cellStyle name="Hipervínculo" xfId="51645" builtinId="8" hidden="1"/>
    <cellStyle name="Hipervínculo" xfId="50836" builtinId="8" hidden="1"/>
    <cellStyle name="Hipervínculo" xfId="26584" builtinId="8" hidden="1"/>
    <cellStyle name="Hipervínculo" xfId="704" builtinId="8" hidden="1"/>
    <cellStyle name="Hipervínculo" xfId="21042" builtinId="8" hidden="1"/>
    <cellStyle name="Hipervínculo" xfId="26100" builtinId="8" hidden="1"/>
    <cellStyle name="Hipervínculo" xfId="13993" builtinId="8" hidden="1"/>
    <cellStyle name="Hipervínculo" xfId="44715" builtinId="8" hidden="1"/>
    <cellStyle name="Hipervínculo" xfId="22536" builtinId="8" hidden="1"/>
    <cellStyle name="Hipervínculo" xfId="17925" builtinId="8" hidden="1"/>
    <cellStyle name="Hipervínculo" xfId="6241" builtinId="8" hidden="1"/>
    <cellStyle name="Hipervínculo" xfId="45748" builtinId="8" hidden="1"/>
    <cellStyle name="Hipervínculo" xfId="33032" builtinId="8" hidden="1"/>
    <cellStyle name="Hipervínculo" xfId="14013" builtinId="8" hidden="1"/>
    <cellStyle name="Hipervínculo" xfId="58096" builtinId="8" hidden="1"/>
    <cellStyle name="Hipervínculo" xfId="49257" builtinId="8" hidden="1"/>
    <cellStyle name="Hipervínculo" xfId="10995" builtinId="8" hidden="1"/>
    <cellStyle name="Hipervínculo" xfId="28238" builtinId="8" hidden="1"/>
    <cellStyle name="Hipervínculo" xfId="34794" builtinId="8" hidden="1"/>
    <cellStyle name="Hipervínculo" xfId="13491" builtinId="8" hidden="1"/>
    <cellStyle name="Hipervínculo" xfId="52644" builtinId="8" hidden="1"/>
    <cellStyle name="Hipervínculo" xfId="44167" builtinId="8" hidden="1"/>
    <cellStyle name="Hipervínculo" xfId="26147" builtinId="8" hidden="1"/>
    <cellStyle name="Hipervínculo" xfId="3660" builtinId="8" hidden="1"/>
    <cellStyle name="Hipervínculo" xfId="20097" builtinId="8" hidden="1"/>
    <cellStyle name="Hipervínculo" xfId="41829" builtinId="8" hidden="1"/>
    <cellStyle name="Hipervínculo" xfId="46888" builtinId="8" hidden="1"/>
    <cellStyle name="Hipervínculo" xfId="48154" builtinId="8" hidden="1"/>
    <cellStyle name="Hipervínculo" xfId="14853" builtinId="8" hidden="1"/>
    <cellStyle name="Hipervínculo" xfId="33625" builtinId="8" hidden="1"/>
    <cellStyle name="Hipervínculo" xfId="7211" builtinId="8" hidden="1"/>
    <cellStyle name="Hipervínculo" xfId="27020" builtinId="8" hidden="1"/>
    <cellStyle name="Hipervínculo" xfId="48755" builtinId="8" hidden="1"/>
    <cellStyle name="Hipervínculo" xfId="53816" builtinId="8" hidden="1"/>
    <cellStyle name="Hipervínculo" xfId="41357" builtinId="8" hidden="1"/>
    <cellStyle name="Hipervínculo" xfId="17004" builtinId="8" hidden="1"/>
    <cellStyle name="Hipervínculo" xfId="20396" builtinId="8" hidden="1"/>
    <cellStyle name="Hipervínculo" xfId="13348" builtinId="8" hidden="1"/>
    <cellStyle name="Hipervínculo" xfId="33953" builtinId="8" hidden="1"/>
    <cellStyle name="Hipervínculo" xfId="55680" builtinId="8" hidden="1"/>
    <cellStyle name="Hipervínculo" xfId="57862" builtinId="8" hidden="1"/>
    <cellStyle name="Hipervínculo" xfId="18156" builtinId="8" hidden="1"/>
    <cellStyle name="Hipervínculo" xfId="10929" builtinId="8" hidden="1"/>
    <cellStyle name="Hipervínculo" xfId="18232" builtinId="8" hidden="1"/>
    <cellStyle name="Hipervínculo" xfId="22855" builtinId="8" hidden="1"/>
    <cellStyle name="Hipervínculo" xfId="4451" builtinId="8" hidden="1"/>
    <cellStyle name="Hipervínculo" xfId="55875" builtinId="8" hidden="1"/>
    <cellStyle name="Hipervínculo" xfId="51787" builtinId="8" hidden="1"/>
    <cellStyle name="Hipervínculo" xfId="27754" builtinId="8" hidden="1"/>
    <cellStyle name="Hipervínculo" xfId="4120" builtinId="8" hidden="1"/>
    <cellStyle name="Hipervínculo" xfId="15828" builtinId="8" hidden="1"/>
    <cellStyle name="Hipervínculo" xfId="38956" builtinId="8" hidden="1"/>
    <cellStyle name="Hipervínculo" xfId="47807" builtinId="8" hidden="1"/>
    <cellStyle name="Hipervínculo" xfId="50198" builtinId="8" hidden="1"/>
    <cellStyle name="Hipervínculo" xfId="21117" builtinId="8" hidden="1"/>
    <cellStyle name="Hipervínculo" xfId="32552" builtinId="8" hidden="1"/>
    <cellStyle name="Hipervínculo" xfId="3166" builtinId="8" hidden="1"/>
    <cellStyle name="Hipervínculo" xfId="39721" builtinId="8" hidden="1"/>
    <cellStyle name="Hipervínculo" xfId="54428" builtinId="8" hidden="1"/>
    <cellStyle name="Hipervínculo" xfId="28866" builtinId="8" hidden="1"/>
    <cellStyle name="Hipervínculo" xfId="42277" builtinId="8" hidden="1"/>
    <cellStyle name="Hipervínculo" xfId="38184" builtinId="8" hidden="1"/>
    <cellStyle name="Hipervínculo" xfId="14155" builtinId="8" hidden="1"/>
    <cellStyle name="Hipervínculo" xfId="9753" builtinId="8" hidden="1"/>
    <cellStyle name="Hipervínculo" xfId="25733" builtinId="8" hidden="1"/>
    <cellStyle name="Hipervínculo" xfId="37872" builtinId="8" hidden="1"/>
    <cellStyle name="Hipervínculo" xfId="53370" builtinId="8" hidden="1"/>
    <cellStyle name="Hipervínculo" xfId="35478" builtinId="8" hidden="1"/>
    <cellStyle name="Hipervínculo" xfId="31387" builtinId="8" hidden="1"/>
    <cellStyle name="Hipervínculo" xfId="7358" builtinId="8" hidden="1"/>
    <cellStyle name="Hipervínculo" xfId="23052" builtinId="8" hidden="1"/>
    <cellStyle name="Hipervínculo" xfId="19361" builtinId="8" hidden="1"/>
    <cellStyle name="Hipervínculo" xfId="33917" builtinId="8" hidden="1"/>
    <cellStyle name="Hipervínculo" xfId="38604" builtinId="8" hidden="1"/>
    <cellStyle name="Hipervínculo" xfId="22478" builtinId="8" hidden="1"/>
    <cellStyle name="Hipervínculo" xfId="31595" builtinId="8" hidden="1"/>
    <cellStyle name="Hipervínculo" xfId="245" builtinId="8" hidden="1"/>
    <cellStyle name="Hipervínculo" xfId="23350" builtinId="8" hidden="1"/>
    <cellStyle name="Hipervínculo" xfId="16487" builtinId="8" hidden="1"/>
    <cellStyle name="Hipervínculo" xfId="51475" builtinId="8" hidden="1"/>
    <cellStyle name="Hipervínculo" xfId="45626" builtinId="8" hidden="1"/>
    <cellStyle name="Hipervínculo" xfId="21878" builtinId="8" hidden="1"/>
    <cellStyle name="Hipervínculo" xfId="17787" builtinId="8" hidden="1"/>
    <cellStyle name="Hipervínculo" xfId="5327" builtinId="8" hidden="1"/>
    <cellStyle name="Hipervínculo" xfId="54026" builtinId="8" hidden="1"/>
    <cellStyle name="Hipervínculo" xfId="53738" builtinId="8" hidden="1"/>
    <cellStyle name="Hipervínculo" xfId="57705" builtinId="8" hidden="1"/>
    <cellStyle name="Hipervínculo" xfId="42045" builtinId="8" hidden="1"/>
    <cellStyle name="Hipervínculo" xfId="38645" builtinId="8" hidden="1"/>
    <cellStyle name="Hipervínculo" xfId="29456" builtinId="8" hidden="1"/>
    <cellStyle name="Hipervínculo" xfId="12256" builtinId="8" hidden="1"/>
    <cellStyle name="Hipervínculo" xfId="36952" builtinId="8" hidden="1"/>
    <cellStyle name="Hipervínculo" xfId="39046" builtinId="8" hidden="1"/>
    <cellStyle name="Hipervínculo" xfId="53504" builtinId="8" hidden="1"/>
    <cellStyle name="Hipervínculo" xfId="31771" builtinId="8" hidden="1"/>
    <cellStyle name="Hipervínculo" xfId="14829" builtinId="8" hidden="1"/>
    <cellStyle name="Hipervínculo" xfId="8175" builtinId="8" hidden="1"/>
    <cellStyle name="Hipervínculo" xfId="19863" builtinId="8" hidden="1"/>
    <cellStyle name="Hipervínculo" xfId="42951" builtinId="8" hidden="1"/>
    <cellStyle name="Hipervínculo" xfId="40709" builtinId="8" hidden="1"/>
    <cellStyle name="Hipervínculo" xfId="27092" builtinId="8" hidden="1"/>
    <cellStyle name="Hipervínculo" xfId="33739" builtinId="8" hidden="1"/>
    <cellStyle name="Hipervínculo" xfId="24404" builtinId="8" hidden="1"/>
    <cellStyle name="Hipervínculo" xfId="24300" builtinId="8" hidden="1"/>
    <cellStyle name="Hipervínculo" xfId="22426" builtinId="8" hidden="1"/>
    <cellStyle name="Hipervínculo" xfId="53408" builtinId="8" hidden="1"/>
    <cellStyle name="Hipervínculo" xfId="16449" builtinId="8" hidden="1"/>
    <cellStyle name="Hipervínculo" xfId="44529" builtinId="8" hidden="1"/>
    <cellStyle name="Hipervínculo" xfId="6888" builtinId="8" hidden="1"/>
    <cellStyle name="Hipervínculo" xfId="43550" builtinId="8" hidden="1"/>
    <cellStyle name="Hipervínculo" xfId="21121" builtinId="8" hidden="1"/>
    <cellStyle name="Hipervínculo" xfId="38218" builtinId="8" hidden="1"/>
    <cellStyle name="Hipervínculo" xfId="12884" builtinId="8" hidden="1"/>
    <cellStyle name="Hipervínculo" xfId="52231" builtinId="8" hidden="1"/>
    <cellStyle name="Hipervínculo" xfId="58147" builtinId="8" hidden="1"/>
    <cellStyle name="Hipervínculo" xfId="10987" builtinId="8" hidden="1"/>
    <cellStyle name="Hipervínculo" xfId="3436" builtinId="8" hidden="1"/>
    <cellStyle name="Hipervínculo" xfId="18234" builtinId="8" hidden="1"/>
    <cellStyle name="Hipervínculo" xfId="39967" builtinId="8" hidden="1"/>
    <cellStyle name="Hipervínculo" xfId="8683" builtinId="8" hidden="1"/>
    <cellStyle name="Hipervínculo" xfId="50874" builtinId="8" hidden="1"/>
    <cellStyle name="Hipervínculo" xfId="25788" builtinId="8" hidden="1"/>
    <cellStyle name="Hipervínculo" xfId="3664" builtinId="8" hidden="1"/>
    <cellStyle name="Hipervínculo" xfId="39565" builtinId="8" hidden="1"/>
    <cellStyle name="Hipervínculo" xfId="25159" builtinId="8" hidden="1"/>
    <cellStyle name="Hipervínculo" xfId="46896" builtinId="8" hidden="1"/>
    <cellStyle name="Hipervínculo" xfId="56022" builtinId="8" hidden="1"/>
    <cellStyle name="Hipervínculo" xfId="5503" builtinId="8" hidden="1"/>
    <cellStyle name="Hipervínculo" xfId="18864" builtinId="8" hidden="1"/>
    <cellStyle name="Hipervínculo" xfId="3044" builtinId="8" hidden="1"/>
    <cellStyle name="Hipervínculo" xfId="5941" builtinId="8" hidden="1"/>
    <cellStyle name="Hipervínculo" xfId="31984" builtinId="8" hidden="1"/>
    <cellStyle name="Hipervínculo" xfId="53824" builtinId="8" hidden="1"/>
    <cellStyle name="Hipervínculo" xfId="41365" builtinId="8" hidden="1"/>
    <cellStyle name="Hipervínculo" xfId="55842" builtinId="8" hidden="1"/>
    <cellStyle name="Hipervínculo" xfId="44811" builtinId="8" hidden="1"/>
    <cellStyle name="Hipervínculo" xfId="10667" builtinId="8" hidden="1"/>
    <cellStyle name="Hipervínculo" xfId="14756" builtinId="8" hidden="1"/>
    <cellStyle name="Hipervínculo" xfId="53232" builtinId="8" hidden="1"/>
    <cellStyle name="Hipervínculo" xfId="57866" builtinId="8" hidden="1"/>
    <cellStyle name="Hipervínculo" xfId="55978" builtinId="8" hidden="1"/>
    <cellStyle name="Hipervínculo" xfId="30475" builtinId="8" hidden="1"/>
    <cellStyle name="Hipervínculo" xfId="5317" builtinId="8" hidden="1"/>
    <cellStyle name="Hipervínculo" xfId="17467" builtinId="8" hidden="1"/>
    <cellStyle name="Hipervínculo" xfId="21557" builtinId="8" hidden="1"/>
    <cellStyle name="Hipervínculo" xfId="45586" builtinId="8" hidden="1"/>
    <cellStyle name="Hipervínculo" xfId="51795" builtinId="8" hidden="1"/>
    <cellStyle name="Hipervínculo" xfId="16713" builtinId="8" hidden="1"/>
    <cellStyle name="Hipervínculo" xfId="23672" builtinId="8" hidden="1"/>
    <cellStyle name="Hipervínculo" xfId="8773" builtinId="8" hidden="1"/>
    <cellStyle name="Hipervínculo" xfId="17491" builtinId="8" hidden="1"/>
    <cellStyle name="Hipervínculo" xfId="28354" builtinId="8" hidden="1"/>
    <cellStyle name="Hipervínculo" xfId="52386" builtinId="8" hidden="1"/>
    <cellStyle name="Hipervínculo" xfId="56716" builtinId="8" hidden="1"/>
    <cellStyle name="Hipervínculo" xfId="52021" builtinId="8" hidden="1"/>
    <cellStyle name="Hipervínculo" xfId="6397" builtinId="8" hidden="1"/>
    <cellStyle name="Hipervínculo" xfId="7037" builtinId="8" hidden="1"/>
    <cellStyle name="Hipervínculo" xfId="2419" builtinId="8" hidden="1"/>
    <cellStyle name="Hipervínculo" xfId="35158" builtinId="8" hidden="1"/>
    <cellStyle name="Hipervínculo" xfId="58161" builtinId="8" hidden="1"/>
    <cellStyle name="Hipervínculo" xfId="38192" builtinId="8" hidden="1"/>
    <cellStyle name="Hipervínculo" xfId="25924" builtinId="8" hidden="1"/>
    <cellStyle name="Hipervínculo" xfId="10073" builtinId="8" hidden="1"/>
    <cellStyle name="Hipervínculo" xfId="41793" builtinId="8" hidden="1"/>
    <cellStyle name="Hipervínculo" xfId="30671" builtinId="8" hidden="1"/>
    <cellStyle name="Hipervínculo" xfId="52390" builtinId="8" hidden="1"/>
    <cellStyle name="Hipervínculo" xfId="45610" builtinId="8" hidden="1"/>
    <cellStyle name="Hipervínculo" xfId="31395" builtinId="8" hidden="1"/>
    <cellStyle name="Hipervínculo" xfId="42523" builtinId="8" hidden="1"/>
    <cellStyle name="Hipervínculo" xfId="2748" builtinId="8" hidden="1"/>
    <cellStyle name="Hipervínculo" xfId="8877" builtinId="8" hidden="1"/>
    <cellStyle name="Hipervínculo" xfId="44667" builtinId="8" hidden="1"/>
    <cellStyle name="Hipervínculo" xfId="7652" builtinId="8" hidden="1"/>
    <cellStyle name="Hipervínculo" xfId="47488" builtinId="8" hidden="1"/>
    <cellStyle name="Hipervínculo" xfId="57161" builtinId="8" hidden="1"/>
    <cellStyle name="Hipervínculo" xfId="24214" builtinId="8" hidden="1"/>
    <cellStyle name="Hipervínculo" xfId="16556" builtinId="8" hidden="1"/>
    <cellStyle name="Hipervínculo" xfId="25217" builtinId="8" hidden="1"/>
    <cellStyle name="Hipervínculo" xfId="51467" builtinId="8" hidden="1"/>
    <cellStyle name="Hipervínculo" xfId="55556" builtinId="8" hidden="1"/>
    <cellStyle name="Hipervínculo" xfId="53643" builtinId="8" hidden="1"/>
    <cellStyle name="Hipervínculo" xfId="16489" builtinId="8" hidden="1"/>
    <cellStyle name="Hipervínculo" xfId="29784" builtinId="8" hidden="1"/>
    <cellStyle name="Hipervínculo" xfId="29939" builtinId="8" hidden="1"/>
    <cellStyle name="Hipervínculo" xfId="32126" builtinId="8" hidden="1"/>
    <cellStyle name="Hipervínculo" xfId="57701" builtinId="8" hidden="1"/>
    <cellStyle name="Hipervínculo" xfId="55360" builtinId="8" hidden="1"/>
    <cellStyle name="Hipervínculo" xfId="20223" builtinId="8" hidden="1"/>
    <cellStyle name="Hipervínculo" xfId="10993" builtinId="8" hidden="1"/>
    <cellStyle name="Hipervínculo" xfId="13190" builtinId="8" hidden="1"/>
    <cellStyle name="Hipervínculo" xfId="17325" builtinId="8" hidden="1"/>
    <cellStyle name="Hipervínculo" xfId="3245" builtinId="8" hidden="1"/>
    <cellStyle name="Hipervínculo" xfId="7" builtinId="8" hidden="1"/>
    <cellStyle name="Hipervínculo" xfId="17199" builtinId="8" hidden="1"/>
    <cellStyle name="Hipervínculo" xfId="21656" builtinId="8" hidden="1"/>
    <cellStyle name="Hipervínculo" xfId="47298" builtinId="8" hidden="1"/>
    <cellStyle name="Hipervínculo" xfId="46088" builtinId="8" hidden="1"/>
    <cellStyle name="Hipervínculo" xfId="24248" builtinId="8" hidden="1"/>
    <cellStyle name="Hipervínculo" xfId="45981" builtinId="8" hidden="1"/>
    <cellStyle name="Hipervínculo" xfId="46568" builtinId="8" hidden="1"/>
    <cellStyle name="Hipervínculo" xfId="36467" builtinId="8" hidden="1"/>
    <cellStyle name="Hipervínculo" xfId="19777" builtinId="8" hidden="1"/>
    <cellStyle name="Hipervínculo" xfId="3500" builtinId="8" hidden="1"/>
    <cellStyle name="Hipervínculo" xfId="25508" builtinId="8" hidden="1"/>
    <cellStyle name="Hipervínculo" xfId="31181" builtinId="8" hidden="1"/>
    <cellStyle name="Hipervínculo" xfId="52910" builtinId="8" hidden="1"/>
    <cellStyle name="Hipervínculo" xfId="39639" builtinId="8" hidden="1"/>
    <cellStyle name="Hipervínculo" xfId="34577" builtinId="8" hidden="1"/>
    <cellStyle name="Hipervínculo" xfId="27369" builtinId="8" hidden="1"/>
    <cellStyle name="Hipervínculo" xfId="39216" builtinId="8" hidden="1"/>
    <cellStyle name="Hipervínculo" xfId="55550" builtinId="8" hidden="1"/>
    <cellStyle name="Hipervínculo" xfId="38106" builtinId="8" hidden="1"/>
    <cellStyle name="Hipervínculo" xfId="57408" builtinId="8" hidden="1"/>
    <cellStyle name="Hipervínculo" xfId="32713" builtinId="8" hidden="1"/>
    <cellStyle name="Hipervínculo" xfId="27648" builtinId="8" hidden="1"/>
    <cellStyle name="Hipervínculo" xfId="5921" builtinId="8" hidden="1"/>
    <cellStyle name="Hipervínculo" xfId="18242" builtinId="8" hidden="1"/>
    <cellStyle name="Hipervínculo" xfId="22310" builtinId="8" hidden="1"/>
    <cellStyle name="Hipervínculo" xfId="45035" builtinId="8" hidden="1"/>
    <cellStyle name="Hipervínculo" xfId="50882" builtinId="8" hidden="1"/>
    <cellStyle name="Hipervínculo" xfId="25780" builtinId="8" hidden="1"/>
    <cellStyle name="Hipervínculo" xfId="14501" builtinId="8" hidden="1"/>
    <cellStyle name="Hipervínculo" xfId="53374" builtinId="8" hidden="1"/>
    <cellStyle name="Hipervínculo" xfId="15826" builtinId="8" hidden="1"/>
    <cellStyle name="Hipervínculo" xfId="25251" builtinId="8" hidden="1"/>
    <cellStyle name="Hipervínculo" xfId="48741" builtinId="8" hidden="1"/>
    <cellStyle name="Hipervínculo" xfId="26994" builtinId="8" hidden="1"/>
    <cellStyle name="Hipervínculo" xfId="45766" builtinId="8" hidden="1"/>
    <cellStyle name="Hipervínculo" xfId="22991" builtinId="8" hidden="1"/>
    <cellStyle name="Hipervínculo" xfId="16546" builtinId="8" hidden="1"/>
    <cellStyle name="Hipervínculo" xfId="31976" builtinId="8" hidden="1"/>
    <cellStyle name="Hipervínculo" xfId="36070" builtinId="8" hidden="1"/>
    <cellStyle name="Hipervínculo" xfId="58618" builtinId="8" hidden="1"/>
    <cellStyle name="Hipervínculo" xfId="37280" builtinId="8" hidden="1"/>
    <cellStyle name="Hipervínculo" xfId="11927" builtinId="8" hidden="1"/>
    <cellStyle name="Hipervínculo" xfId="37736" builtinId="8" hidden="1"/>
    <cellStyle name="Hipervínculo" xfId="14748" builtinId="8" hidden="1"/>
    <cellStyle name="Hipervínculo" xfId="19292" builtinId="8" hidden="1"/>
    <cellStyle name="Hipervínculo" xfId="58302" builtinId="8" hidden="1"/>
    <cellStyle name="Hipervínculo" xfId="42031" builtinId="8" hidden="1"/>
    <cellStyle name="Hipervínculo" xfId="33853" builtinId="8" hidden="1"/>
    <cellStyle name="Hipervínculo" xfId="6806" builtinId="8" hidden="1"/>
    <cellStyle name="Hipervínculo" xfId="2291" builtinId="8" hidden="1"/>
    <cellStyle name="Hipervínculo" xfId="46321" builtinId="8" hidden="1"/>
    <cellStyle name="Hipervínculo" xfId="6716" builtinId="8" hidden="1"/>
    <cellStyle name="Hipervínculo" xfId="49669" builtinId="8" hidden="1"/>
    <cellStyle name="Hipervínculo" xfId="47710" builtinId="8" hidden="1"/>
    <cellStyle name="Hipervínculo" xfId="23680" builtinId="8" hidden="1"/>
    <cellStyle name="Hipervínculo" xfId="45137" builtinId="8" hidden="1"/>
    <cellStyle name="Hipervínculo" xfId="4417" builtinId="8" hidden="1"/>
    <cellStyle name="Hipervínculo" xfId="28346" builtinId="8" hidden="1"/>
    <cellStyle name="Hipervínculo" xfId="43716" builtinId="8" hidden="1"/>
    <cellStyle name="Hipervínculo" xfId="19073" builtinId="8" hidden="1"/>
    <cellStyle name="Hipervínculo" xfId="40909" builtinId="8" hidden="1"/>
    <cellStyle name="Hipervínculo" xfId="16883" builtinId="8" hidden="1"/>
    <cellStyle name="Hipervínculo" xfId="43067" builtinId="8" hidden="1"/>
    <cellStyle name="Hipervínculo" xfId="4820" builtinId="8" hidden="1"/>
    <cellStyle name="Hipervínculo" xfId="35150" builtinId="8" hidden="1"/>
    <cellStyle name="Hipervínculo" xfId="58157" builtinId="8" hidden="1"/>
    <cellStyle name="Hipervínculo" xfId="35246" builtinId="8" hidden="1"/>
    <cellStyle name="Hipervínculo" xfId="7237" builtinId="8" hidden="1"/>
    <cellStyle name="Hipervínculo" xfId="56997" builtinId="8" hidden="1"/>
    <cellStyle name="Hipervínculo" xfId="2906" builtinId="8" hidden="1"/>
    <cellStyle name="Hipervínculo" xfId="42253" builtinId="8" hidden="1"/>
    <cellStyle name="Hipervínculo" xfId="41949" builtinId="8" hidden="1"/>
    <cellStyle name="Hipervínculo" xfId="45536" builtinId="8" hidden="1"/>
    <cellStyle name="Hipervínculo" xfId="49347" builtinId="8" hidden="1"/>
    <cellStyle name="Hipervínculo" xfId="27305" builtinId="8" hidden="1"/>
    <cellStyle name="Hipervínculo" xfId="2752" builtinId="8" hidden="1"/>
    <cellStyle name="Hipervínculo" xfId="2811" builtinId="8" hidden="1"/>
    <cellStyle name="Hipervínculo" xfId="23262" builtinId="8" hidden="1"/>
    <cellStyle name="Hipervínculo" xfId="69" builtinId="8" hidden="1"/>
    <cellStyle name="Hipervínculo" xfId="47478" builtinId="8" hidden="1"/>
    <cellStyle name="Hipervínculo" xfId="42419" builtinId="8" hidden="1"/>
    <cellStyle name="Hipervínculo" xfId="20508" builtinId="8" hidden="1"/>
    <cellStyle name="Hipervínculo" xfId="3697" builtinId="8" hidden="1"/>
    <cellStyle name="Hipervínculo" xfId="4724" builtinId="8" hidden="1"/>
    <cellStyle name="Hipervínculo" xfId="30268" builtinId="8" hidden="1"/>
    <cellStyle name="Hipervínculo" xfId="32623" builtinId="8" hidden="1"/>
    <cellStyle name="Hipervínculo" xfId="54943" builtinId="8" hidden="1"/>
    <cellStyle name="Hipervínculo" xfId="19731" builtinId="8" hidden="1"/>
    <cellStyle name="Hipervínculo" xfId="13707" builtinId="8" hidden="1"/>
    <cellStyle name="Hipervínculo" xfId="10403" builtinId="8" hidden="1"/>
    <cellStyle name="Hipervínculo" xfId="15463" builtinId="8" hidden="1"/>
    <cellStyle name="Hipervínculo" xfId="58235" builtinId="8" hidden="1"/>
    <cellStyle name="Hipervínculo" xfId="46739" builtinId="8" hidden="1"/>
    <cellStyle name="Hipervínculo" xfId="19549" builtinId="8" hidden="1"/>
    <cellStyle name="Hipervínculo" xfId="48215" builtinId="8" hidden="1"/>
    <cellStyle name="Hipervínculo" xfId="6830" builtinId="8" hidden="1"/>
    <cellStyle name="Hipervínculo" xfId="17333" builtinId="8" hidden="1"/>
    <cellStyle name="Hipervínculo" xfId="22392" builtinId="8" hidden="1"/>
    <cellStyle name="Hipervínculo" xfId="44125" builtinId="8" hidden="1"/>
    <cellStyle name="Hipervínculo" xfId="48427" builtinId="8" hidden="1"/>
    <cellStyle name="Hipervínculo" xfId="46767" builtinId="8" hidden="1"/>
    <cellStyle name="Hipervínculo" xfId="21635" builtinId="8" hidden="1"/>
    <cellStyle name="Hipervínculo" xfId="39701" builtinId="8" hidden="1"/>
    <cellStyle name="Hipervínculo" xfId="24256" builtinId="8" hidden="1"/>
    <cellStyle name="Hipervínculo" xfId="35317" builtinId="8" hidden="1"/>
    <cellStyle name="Hipervínculo" xfId="51053" builtinId="8" hidden="1"/>
    <cellStyle name="Hipervínculo" xfId="41499" builtinId="8" hidden="1"/>
    <cellStyle name="Hipervínculo" xfId="23379" builtinId="8" hidden="1"/>
    <cellStyle name="Hipervínculo" xfId="38651" builtinId="8" hidden="1"/>
    <cellStyle name="Hipervínculo" xfId="8861" builtinId="8" hidden="1"/>
    <cellStyle name="Hipervínculo" xfId="31189" builtinId="8" hidden="1"/>
    <cellStyle name="Hipervínculo" xfId="32903" builtinId="8" hidden="1"/>
    <cellStyle name="Hipervínculo" xfId="59072" builtinId="8" hidden="1"/>
    <cellStyle name="Hipervínculo" xfId="34569" builtinId="8" hidden="1"/>
    <cellStyle name="Hipervínculo" xfId="38036" builtinId="8" hidden="1"/>
    <cellStyle name="Hipervínculo" xfId="45658" builtinId="8" hidden="1"/>
    <cellStyle name="Hipervínculo" xfId="36765" builtinId="8" hidden="1"/>
    <cellStyle name="Hipervínculo" xfId="40893" builtinId="8" hidden="1"/>
    <cellStyle name="Hipervínculo" xfId="30539" builtinId="8" hidden="1"/>
    <cellStyle name="Hipervínculo" xfId="32369" builtinId="8" hidden="1"/>
    <cellStyle name="Hipervínculo" xfId="13537" builtinId="8" hidden="1"/>
    <cellStyle name="Hipervínculo" xfId="19897" builtinId="8" hidden="1"/>
    <cellStyle name="Hipervínculo" xfId="56248" builtinId="8" hidden="1"/>
    <cellStyle name="Hipervínculo" xfId="42711" builtinId="8" hidden="1"/>
    <cellStyle name="Hipervínculo" xfId="28644" builtinId="8" hidden="1"/>
    <cellStyle name="Hipervínculo" xfId="40321" builtinId="8" hidden="1"/>
    <cellStyle name="Hipervínculo" xfId="15707" builtinId="8" hidden="1"/>
    <cellStyle name="Hipervínculo" xfId="44705" builtinId="8" hidden="1"/>
    <cellStyle name="Hipervínculo" xfId="41720" builtinId="8" hidden="1"/>
    <cellStyle name="Hipervínculo" xfId="9266" builtinId="8" hidden="1"/>
    <cellStyle name="Hipervínculo" xfId="16586" builtinId="8" hidden="1"/>
    <cellStyle name="Hipervínculo" xfId="3840" builtinId="8" hidden="1"/>
    <cellStyle name="Hipervínculo" xfId="46158" builtinId="8" hidden="1"/>
    <cellStyle name="Hipervínculo" xfId="55395" builtinId="8" hidden="1"/>
    <cellStyle name="Hipervínculo" xfId="13248" builtinId="8" hidden="1"/>
    <cellStyle name="Hipervínculo" xfId="15972" builtinId="8" hidden="1"/>
    <cellStyle name="Hipervínculo" xfId="17417" builtinId="8" hidden="1"/>
    <cellStyle name="Hipervínculo" xfId="50460" builtinId="8" hidden="1"/>
    <cellStyle name="Hipervínculo" xfId="17617" builtinId="8" hidden="1"/>
    <cellStyle name="Hipervínculo" xfId="44637" builtinId="8" hidden="1"/>
    <cellStyle name="Hipervínculo" xfId="29896" builtinId="8" hidden="1"/>
    <cellStyle name="Hipervínculo" xfId="18939" builtinId="8" hidden="1"/>
    <cellStyle name="Hipervínculo" xfId="8295" builtinId="8" hidden="1"/>
    <cellStyle name="Hipervínculo" xfId="52456" builtinId="8" hidden="1"/>
    <cellStyle name="Hipervínculo" xfId="5235" builtinId="8" hidden="1"/>
    <cellStyle name="Hipervínculo" xfId="8815" builtinId="8" hidden="1"/>
    <cellStyle name="Hipervínculo" xfId="1904" builtinId="8" hidden="1"/>
    <cellStyle name="Hipervínculo" xfId="5911" builtinId="8" hidden="1"/>
    <cellStyle name="Hipervínculo" xfId="5275" builtinId="8" hidden="1"/>
    <cellStyle name="Hipervínculo" xfId="11561" builtinId="8" hidden="1"/>
    <cellStyle name="Hipervínculo" xfId="3632" builtinId="8" hidden="1"/>
    <cellStyle name="Hipervínculo" xfId="39999" builtinId="8" hidden="1"/>
    <cellStyle name="Hipervínculo" xfId="58498" builtinId="8" hidden="1"/>
    <cellStyle name="Hipervínculo" xfId="14385" builtinId="8" hidden="1"/>
    <cellStyle name="Hipervínculo" xfId="53248" builtinId="8" hidden="1"/>
    <cellStyle name="Hipervínculo" xfId="25385" builtinId="8" hidden="1"/>
    <cellStyle name="Hipervínculo" xfId="52442" builtinId="8" hidden="1"/>
    <cellStyle name="Hipervínculo" xfId="36336" builtinId="8" hidden="1"/>
    <cellStyle name="Hipervínculo" xfId="33479" builtinId="8" hidden="1"/>
    <cellStyle name="Hipervínculo" xfId="30685" builtinId="8" hidden="1"/>
    <cellStyle name="Hipervínculo" xfId="2105" builtinId="8" hidden="1"/>
    <cellStyle name="Hipervínculo" xfId="45469" builtinId="8" hidden="1"/>
    <cellStyle name="Hipervínculo" xfId="47334" builtinId="8" hidden="1"/>
    <cellStyle name="Hipervínculo" xfId="46986" builtinId="8" hidden="1"/>
    <cellStyle name="Hipervínculo" xfId="34451" builtinId="8" hidden="1"/>
    <cellStyle name="Hipervínculo" xfId="25600" builtinId="8" hidden="1"/>
    <cellStyle name="Hipervínculo" xfId="15399" builtinId="8" hidden="1"/>
    <cellStyle name="Hipervínculo" xfId="43434" builtinId="8" hidden="1"/>
    <cellStyle name="Hipervínculo" xfId="16250" builtinId="8" hidden="1"/>
    <cellStyle name="Hipervínculo" xfId="1968" builtinId="8" hidden="1"/>
    <cellStyle name="Hipervínculo" xfId="35834" builtinId="8" hidden="1"/>
    <cellStyle name="Hipervínculo" xfId="48723" builtinId="8" hidden="1"/>
    <cellStyle name="Hipervínculo" xfId="25806" builtinId="8" hidden="1"/>
    <cellStyle name="Hipervínculo" xfId="1160" builtinId="8" hidden="1"/>
    <cellStyle name="Hipervínculo" xfId="54216" builtinId="8" hidden="1"/>
    <cellStyle name="Hipervínculo" xfId="129" builtinId="8" hidden="1"/>
    <cellStyle name="Hipervínculo" xfId="11846" builtinId="8" hidden="1"/>
    <cellStyle name="Hipervínculo" xfId="6383" builtinId="8" hidden="1"/>
    <cellStyle name="Hipervínculo" xfId="40381" builtinId="8" hidden="1"/>
    <cellStyle name="Hipervínculo" xfId="41022" builtinId="8" hidden="1"/>
    <cellStyle name="Hipervínculo" xfId="34152" builtinId="8" hidden="1"/>
    <cellStyle name="Hipervínculo" xfId="45744" builtinId="8" hidden="1"/>
    <cellStyle name="Hipervínculo" xfId="52267" builtinId="8" hidden="1"/>
    <cellStyle name="Hipervínculo" xfId="32164" builtinId="8" hidden="1"/>
    <cellStyle name="Hipervínculo" xfId="39142" builtinId="8" hidden="1"/>
    <cellStyle name="Hipervínculo" xfId="35198" builtinId="8" hidden="1"/>
    <cellStyle name="Hipervínculo" xfId="7350" builtinId="8" hidden="1"/>
    <cellStyle name="Hipervínculo" xfId="30314" builtinId="8" hidden="1"/>
    <cellStyle name="Hipervínculo" xfId="23790" builtinId="8" hidden="1"/>
    <cellStyle name="Hipervínculo" xfId="36018" builtinId="8" hidden="1"/>
    <cellStyle name="Hipervínculo" xfId="54444" builtinId="8" hidden="1"/>
    <cellStyle name="Hipervínculo" xfId="49557" builtinId="8" hidden="1"/>
    <cellStyle name="Hipervínculo" xfId="50346" builtinId="8" hidden="1"/>
    <cellStyle name="Hipervínculo" xfId="28554" builtinId="8" hidden="1"/>
    <cellStyle name="Hipervínculo" xfId="5592" builtinId="8" hidden="1"/>
    <cellStyle name="Hipervínculo" xfId="1380" builtinId="8" hidden="1"/>
    <cellStyle name="Hipervínculo" xfId="22400" builtinId="8" hidden="1"/>
    <cellStyle name="Hipervínculo" xfId="29376" builtinId="8" hidden="1"/>
    <cellStyle name="Hipervínculo" xfId="42339" builtinId="8" hidden="1"/>
    <cellStyle name="Hipervínculo" xfId="17475" builtinId="8" hidden="1"/>
    <cellStyle name="Hipervínculo" xfId="21627" builtinId="8" hidden="1"/>
    <cellStyle name="Hipervínculo" xfId="7991" builtinId="8" hidden="1"/>
    <cellStyle name="Hipervínculo" xfId="6147" builtinId="8" hidden="1"/>
    <cellStyle name="Hipervínculo" xfId="29324" builtinId="8" hidden="1"/>
    <cellStyle name="Hipervínculo" xfId="51061" builtinId="8" hidden="1"/>
    <cellStyle name="Hipervínculo" xfId="28532" builtinId="8" hidden="1"/>
    <cellStyle name="Hipervínculo" xfId="9969" builtinId="8" hidden="1"/>
    <cellStyle name="Hipervínculo" xfId="14698" builtinId="8" hidden="1"/>
    <cellStyle name="Hipervínculo" xfId="1452" builtinId="8" hidden="1"/>
    <cellStyle name="Hipervínculo" xfId="12946" builtinId="8" hidden="1"/>
    <cellStyle name="Hipervínculo" xfId="27547" builtinId="8" hidden="1"/>
    <cellStyle name="Hipervínculo" xfId="49509" builtinId="8" hidden="1"/>
    <cellStyle name="Hipervínculo" xfId="23460" builtinId="8" hidden="1"/>
    <cellStyle name="Hipervínculo" xfId="42507" builtinId="8" hidden="1"/>
    <cellStyle name="Hipervínculo" xfId="27463" builtinId="8" hidden="1"/>
    <cellStyle name="Hipervínculo" xfId="54186" builtinId="8" hidden="1"/>
    <cellStyle name="Hipervínculo" xfId="19747" builtinId="8" hidden="1"/>
    <cellStyle name="Hipervínculo" xfId="43183" builtinId="8" hidden="1"/>
    <cellStyle name="Hipervínculo" xfId="53605" builtinId="8" hidden="1"/>
    <cellStyle name="Hipervínculo" xfId="49513" builtinId="8" hidden="1"/>
    <cellStyle name="Hipervínculo" xfId="25482" builtinId="8" hidden="1"/>
    <cellStyle name="Hipervínculo" xfId="51601" builtinId="8" hidden="1"/>
    <cellStyle name="Hipervínculo" xfId="7993" builtinId="8" hidden="1"/>
    <cellStyle name="Hipervínculo" xfId="8571" builtinId="8" hidden="1"/>
    <cellStyle name="Hipervínculo" xfId="50110" builtinId="8" hidden="1"/>
    <cellStyle name="Hipervínculo" xfId="13442" builtinId="8" hidden="1"/>
    <cellStyle name="Hipervínculo" xfId="42713" builtinId="8" hidden="1"/>
    <cellStyle name="Hipervínculo" xfId="16270" builtinId="8" hidden="1"/>
    <cellStyle name="Hipervínculo" xfId="5227" builtinId="8" hidden="1"/>
    <cellStyle name="Hipervínculo" xfId="21113" builtinId="8" hidden="1"/>
    <cellStyle name="Hipervínculo" xfId="33347" builtinId="8" hidden="1"/>
    <cellStyle name="Hipervínculo" xfId="57037" builtinId="8" hidden="1"/>
    <cellStyle name="Hipervínculo" xfId="40007" builtinId="8" hidden="1"/>
    <cellStyle name="Hipervínculo" xfId="35914" builtinId="8" hidden="1"/>
    <cellStyle name="Hipervínculo" xfId="11884" builtinId="8" hidden="1"/>
    <cellStyle name="Hipervínculo" xfId="12024" builtinId="8" hidden="1"/>
    <cellStyle name="Hipervínculo" xfId="2297" builtinId="8" hidden="1"/>
    <cellStyle name="Hipervínculo" xfId="40145" builtinId="8" hidden="1"/>
    <cellStyle name="Hipervínculo" xfId="57175" builtinId="8" hidden="1"/>
    <cellStyle name="Hipervínculo" xfId="51477" builtinId="8" hidden="1"/>
    <cellStyle name="Hipervínculo" xfId="24776" builtinId="8" hidden="1"/>
    <cellStyle name="Hipervínculo" xfId="5086" builtinId="8" hidden="1"/>
    <cellStyle name="Hipervínculo" xfId="18826" builtinId="8" hidden="1"/>
    <cellStyle name="Hipervínculo" xfId="30835" builtinId="8" hidden="1"/>
    <cellStyle name="Hipervínculo" xfId="18991" builtinId="8" hidden="1"/>
    <cellStyle name="Hipervínculo" xfId="50248" builtinId="8" hidden="1"/>
    <cellStyle name="Hipervínculo" xfId="20055" builtinId="8" hidden="1"/>
    <cellStyle name="Hipervínculo" xfId="22312" builtinId="8" hidden="1"/>
    <cellStyle name="Hipervínculo" xfId="1912" builtinId="8" hidden="1"/>
    <cellStyle name="Hipervínculo" xfId="47016" builtinId="8" hidden="1"/>
    <cellStyle name="Hipervínculo" xfId="27499" builtinId="8" hidden="1"/>
    <cellStyle name="Hipervínculo" xfId="53746" builtinId="8" hidden="1"/>
    <cellStyle name="Hipervínculo" xfId="43064" builtinId="8" hidden="1"/>
    <cellStyle name="Hipervínculo" xfId="46747" builtinId="8" hidden="1"/>
    <cellStyle name="Hipervínculo" xfId="15513" builtinId="8" hidden="1"/>
    <cellStyle name="Hipervínculo" xfId="26558" builtinId="8" hidden="1"/>
    <cellStyle name="Hipervínculo" xfId="32427" builtinId="8" hidden="1"/>
    <cellStyle name="Hipervínculo" xfId="10122" builtinId="8" hidden="1"/>
    <cellStyle name="Hipervínculo" xfId="59000" builtinId="8" hidden="1"/>
    <cellStyle name="Hipervínculo" xfId="57392" builtinId="8" hidden="1"/>
    <cellStyle name="Hipervínculo" xfId="29138" builtinId="8" hidden="1"/>
    <cellStyle name="Hipervínculo" xfId="8713" builtinId="8" hidden="1"/>
    <cellStyle name="Hipervínculo" xfId="14559" builtinId="8" hidden="1"/>
    <cellStyle name="Hipervínculo" xfId="39227" builtinId="8" hidden="1"/>
    <cellStyle name="Hipervínculo" xfId="41351" builtinId="8" hidden="1"/>
    <cellStyle name="Hipervínculo" xfId="51201" builtinId="8" hidden="1"/>
    <cellStyle name="Hipervínculo" xfId="22807" builtinId="8" hidden="1"/>
    <cellStyle name="Hipervínculo" xfId="42295" builtinId="8" hidden="1"/>
    <cellStyle name="Hipervínculo" xfId="4316" builtinId="8" hidden="1"/>
    <cellStyle name="Hipervínculo" xfId="21486" builtinId="8" hidden="1"/>
    <cellStyle name="Hipervínculo" xfId="45287" builtinId="8" hidden="1"/>
    <cellStyle name="Hipervínculo" xfId="39177" builtinId="8" hidden="1"/>
    <cellStyle name="Hipervínculo" xfId="14439" builtinId="8" hidden="1"/>
    <cellStyle name="Hipervínculo" xfId="5761" builtinId="8" hidden="1"/>
    <cellStyle name="Hipervínculo" xfId="21111" builtinId="8" hidden="1"/>
    <cellStyle name="Hipervínculo" xfId="4459" builtinId="8" hidden="1"/>
    <cellStyle name="Hipervínculo" xfId="4260" builtinId="8" hidden="1"/>
    <cellStyle name="Hipervínculo" xfId="58642" builtinId="8" hidden="1"/>
    <cellStyle name="Hipervínculo" xfId="25319" builtinId="8" hidden="1"/>
    <cellStyle name="Hipervínculo" xfId="19953" builtinId="8" hidden="1"/>
    <cellStyle name="Hipervínculo" xfId="15611" builtinId="8" hidden="1"/>
    <cellStyle name="Hipervínculo" xfId="49735" builtinId="8" hidden="1"/>
    <cellStyle name="Hipervínculo" xfId="13609" builtinId="8" hidden="1"/>
    <cellStyle name="Hipervínculo" xfId="57087" builtinId="8" hidden="1"/>
    <cellStyle name="Hipervínculo" xfId="59457" builtinId="8" hidden="1"/>
    <cellStyle name="Hipervínculo" xfId="55399" builtinId="8" hidden="1"/>
    <cellStyle name="Hipervínculo" xfId="30417" builtinId="8" hidden="1"/>
    <cellStyle name="Hipervínculo" xfId="8685" builtinId="8" hidden="1"/>
    <cellStyle name="Hipervínculo" xfId="13064" builtinId="8" hidden="1"/>
    <cellStyle name="Hipervínculo" xfId="7527" builtinId="8" hidden="1"/>
    <cellStyle name="Hipervínculo" xfId="42271" builtinId="8" hidden="1"/>
    <cellStyle name="Hipervínculo" xfId="51205" builtinId="8" hidden="1"/>
    <cellStyle name="Hipervínculo" xfId="23946" builtinId="8" hidden="1"/>
    <cellStyle name="Hipervínculo" xfId="43332" builtinId="8" hidden="1"/>
    <cellStyle name="Hipervínculo" xfId="6419" builtinId="8" hidden="1"/>
    <cellStyle name="Hipervínculo" xfId="40681" builtinId="8" hidden="1"/>
    <cellStyle name="Hipervínculo" xfId="55913" builtinId="8" hidden="1"/>
    <cellStyle name="Hipervínculo" xfId="49477" builtinId="8" hidden="1"/>
    <cellStyle name="Hipervínculo" xfId="45891" builtinId="8" hidden="1"/>
    <cellStyle name="Hipervínculo" xfId="41801" builtinId="8" hidden="1"/>
    <cellStyle name="Hipervínculo" xfId="16560" builtinId="8" hidden="1"/>
    <cellStyle name="Hipervínculo" xfId="6137" builtinId="8" hidden="1"/>
    <cellStyle name="Hipervínculo" xfId="28980" builtinId="8" hidden="1"/>
    <cellStyle name="Hipervínculo" xfId="34256" builtinId="8" hidden="1"/>
    <cellStyle name="Hipervínculo" xfId="39000" builtinId="8" hidden="1"/>
    <cellStyle name="Hipervínculo" xfId="25338" builtinId="8" hidden="1"/>
    <cellStyle name="Hipervínculo" xfId="35002" builtinId="8" hidden="1"/>
    <cellStyle name="Hipervínculo" xfId="9632" builtinId="8" hidden="1"/>
    <cellStyle name="Hipervínculo" xfId="17775" builtinId="8" hidden="1"/>
    <cellStyle name="Hipervínculo" xfId="21169" builtinId="8" hidden="1"/>
    <cellStyle name="Hipervínculo" xfId="31147" builtinId="8" hidden="1"/>
    <cellStyle name="Hipervínculo" xfId="56318" builtinId="8" hidden="1"/>
    <cellStyle name="Hipervínculo" xfId="42611" builtinId="8" hidden="1"/>
    <cellStyle name="Hipervínculo" xfId="28198" builtinId="8" hidden="1"/>
    <cellStyle name="Hipervínculo" xfId="4343" builtinId="8" hidden="1"/>
    <cellStyle name="Hipervínculo" xfId="19739" builtinId="8" hidden="1"/>
    <cellStyle name="Hipervínculo" xfId="21028" builtinId="8" hidden="1"/>
    <cellStyle name="Hipervínculo" xfId="47857" builtinId="8" hidden="1"/>
    <cellStyle name="Hipervínculo" xfId="49521" builtinId="8" hidden="1"/>
    <cellStyle name="Hipervínculo" xfId="49319" builtinId="8" hidden="1"/>
    <cellStyle name="Hipervínculo" xfId="21402" builtinId="8" hidden="1"/>
    <cellStyle name="Hipervínculo" xfId="2365" builtinId="8" hidden="1"/>
    <cellStyle name="Hipervínculo" xfId="51773" builtinId="8" hidden="1"/>
    <cellStyle name="Hipervínculo" xfId="50521" builtinId="8" hidden="1"/>
    <cellStyle name="Hipervínculo" xfId="54656" builtinId="8" hidden="1"/>
    <cellStyle name="Hipervínculo" xfId="39277" builtinId="8" hidden="1"/>
    <cellStyle name="Hipervínculo" xfId="46388" builtinId="8" hidden="1"/>
    <cellStyle name="Hipervínculo" xfId="47941" builtinId="8" hidden="1"/>
    <cellStyle name="Hipervínculo" xfId="9308" builtinId="8" hidden="1"/>
    <cellStyle name="Hipervínculo" xfId="33339" builtinId="8" hidden="1"/>
    <cellStyle name="Hipervínculo" xfId="37428" builtinId="8" hidden="1"/>
    <cellStyle name="Hipervínculo" xfId="58544" builtinId="8" hidden="1"/>
    <cellStyle name="Hipervínculo" xfId="35922" builtinId="8" hidden="1"/>
    <cellStyle name="Hipervínculo" xfId="8972" builtinId="8" hidden="1"/>
    <cellStyle name="Hipervínculo" xfId="4626" builtinId="8" hidden="1"/>
    <cellStyle name="Hipervínculo" xfId="26806" builtinId="8" hidden="1"/>
    <cellStyle name="Hipervínculo" xfId="38108" builtinId="8" hidden="1"/>
    <cellStyle name="Hipervínculo" xfId="22791" builtinId="8" hidden="1"/>
    <cellStyle name="Hipervínculo" xfId="52113" builtinId="8" hidden="1"/>
    <cellStyle name="Hipervínculo" xfId="29120" builtinId="8" hidden="1"/>
    <cellStyle name="Hipervínculo" xfId="7077" builtinId="8" hidden="1"/>
    <cellStyle name="Hipervínculo" xfId="468" builtinId="8" hidden="1"/>
    <cellStyle name="Hipervínculo" xfId="9204" builtinId="8" hidden="1"/>
    <cellStyle name="Hipervínculo" xfId="48419" builtinId="8" hidden="1"/>
    <cellStyle name="Hipervínculo" xfId="6946" builtinId="8" hidden="1"/>
    <cellStyle name="Hipervínculo" xfId="45183" builtinId="8" hidden="1"/>
    <cellStyle name="Hipervínculo" xfId="30716" builtinId="8" hidden="1"/>
    <cellStyle name="Hipervínculo" xfId="6630" builtinId="8" hidden="1"/>
    <cellStyle name="Hipervínculo" xfId="5773" builtinId="8" hidden="1"/>
    <cellStyle name="Hipervínculo" xfId="27493" builtinId="8" hidden="1"/>
    <cellStyle name="Hipervínculo" xfId="9206" builtinId="8" hidden="1"/>
    <cellStyle name="Hipervínculo" xfId="50420" builtinId="8" hidden="1"/>
    <cellStyle name="Hipervínculo" xfId="52727" builtinId="8" hidden="1"/>
    <cellStyle name="Hipervínculo" xfId="15521" builtinId="8" hidden="1"/>
    <cellStyle name="Hipervínculo" xfId="788" builtinId="8" hidden="1"/>
    <cellStyle name="Hipervínculo" xfId="12700" builtinId="8" hidden="1"/>
    <cellStyle name="Hipervínculo" xfId="34429" builtinId="8" hidden="1"/>
    <cellStyle name="Hipervínculo" xfId="30565" builtinId="8" hidden="1"/>
    <cellStyle name="Hipervínculo" xfId="53058" builtinId="8" hidden="1"/>
    <cellStyle name="Hipervínculo" xfId="31329" builtinId="8" hidden="1"/>
    <cellStyle name="Hipervínculo" xfId="8721" builtinId="8" hidden="1"/>
    <cellStyle name="Hipervínculo" xfId="42333" builtinId="8" hidden="1"/>
    <cellStyle name="Hipervínculo" xfId="19629" builtinId="8" hidden="1"/>
    <cellStyle name="Hipervínculo" xfId="41359" builtinId="8" hidden="1"/>
    <cellStyle name="Hipervínculo" xfId="48491" builtinId="8" hidden="1"/>
    <cellStyle name="Hipervínculo" xfId="11569" builtinId="8" hidden="1"/>
    <cellStyle name="Hipervínculo" xfId="24396" builtinId="8" hidden="1"/>
    <cellStyle name="Hipervínculo" xfId="928" builtinId="8" hidden="1"/>
    <cellStyle name="Hipervínculo" xfId="9108" builtinId="8" hidden="1"/>
    <cellStyle name="Hipervínculo" xfId="26552" builtinId="8" hidden="1"/>
    <cellStyle name="Hipervínculo" xfId="48284" builtinId="8" hidden="1"/>
    <cellStyle name="Hipervínculo" xfId="44265" builtinId="8" hidden="1"/>
    <cellStyle name="Hipervínculo" xfId="39203" builtinId="8" hidden="1"/>
    <cellStyle name="Hipervínculo" xfId="17473" builtinId="8" hidden="1"/>
    <cellStyle name="Hipervínculo" xfId="6692" builtinId="8" hidden="1"/>
    <cellStyle name="Hipervínculo" xfId="11141" builtinId="8" hidden="1"/>
    <cellStyle name="Hipervínculo" xfId="51425" builtinId="8" hidden="1"/>
    <cellStyle name="Hipervínculo" xfId="55212" builtinId="8" hidden="1"/>
    <cellStyle name="Hipervínculo" xfId="54172" builtinId="8" hidden="1"/>
    <cellStyle name="Hipervínculo" xfId="32274" builtinId="8" hidden="1"/>
    <cellStyle name="Hipervínculo" xfId="54939" builtinId="8" hidden="1"/>
    <cellStyle name="Hipervínculo" xfId="13617" builtinId="8" hidden="1"/>
    <cellStyle name="Hipervínculo" xfId="17943" builtinId="8" hidden="1"/>
    <cellStyle name="Hipervínculo" xfId="40152" builtinId="8" hidden="1"/>
    <cellStyle name="Hipervínculo" xfId="55407" builtinId="8" hidden="1"/>
    <cellStyle name="Hipervínculo" xfId="30409" builtinId="8" hidden="1"/>
    <cellStyle name="Hipervínculo" xfId="47564" builtinId="8" hidden="1"/>
    <cellStyle name="Hipervínculo" xfId="8017" builtinId="8" hidden="1"/>
    <cellStyle name="Hipervínculo" xfId="43270" builtinId="8" hidden="1"/>
    <cellStyle name="Hipervínculo" xfId="20057" builtinId="8" hidden="1"/>
    <cellStyle name="Hipervínculo" xfId="9290" builtinId="8" hidden="1"/>
    <cellStyle name="Hipervínculo" xfId="40597" builtinId="8" hidden="1"/>
    <cellStyle name="Hipervínculo" xfId="16809" builtinId="8" hidden="1"/>
    <cellStyle name="Hipervínculo" xfId="50436" builtinId="8" hidden="1"/>
    <cellStyle name="Hipervínculo" xfId="26836" builtinId="8" hidden="1"/>
    <cellStyle name="Hipervínculo" xfId="27026" builtinId="8" hidden="1"/>
    <cellStyle name="Hipervínculo" xfId="43532" builtinId="8" hidden="1"/>
    <cellStyle name="Hipervínculo" xfId="46257" builtinId="8" hidden="1"/>
    <cellStyle name="Hipervínculo" xfId="25466" builtinId="8" hidden="1"/>
    <cellStyle name="Hipervínculo" xfId="57610" builtinId="8" hidden="1"/>
    <cellStyle name="Hipervínculo" xfId="50340" builtinId="8" hidden="1"/>
    <cellStyle name="Hipervínculo" xfId="54835" builtinId="8" hidden="1"/>
    <cellStyle name="Hipervínculo" xfId="45768" builtinId="8" hidden="1"/>
    <cellStyle name="Hipervínculo" xfId="57964" builtinId="8" hidden="1"/>
    <cellStyle name="Hipervínculo" xfId="18513" builtinId="8" hidden="1"/>
    <cellStyle name="Hipervínculo" xfId="35010" builtinId="8" hidden="1"/>
    <cellStyle name="Hipervínculo" xfId="44587" builtinId="8" hidden="1"/>
    <cellStyle name="Hipervínculo" xfId="4608" builtinId="8" hidden="1"/>
    <cellStyle name="Hipervínculo" xfId="5534" builtinId="8" hidden="1"/>
    <cellStyle name="Hipervínculo" xfId="41048" builtinId="8" hidden="1"/>
    <cellStyle name="Hipervínculo" xfId="17763" builtinId="8" hidden="1"/>
    <cellStyle name="Hipervínculo" xfId="52239" builtinId="8" hidden="1"/>
    <cellStyle name="Hipervínculo" xfId="39797" builtinId="8" hidden="1"/>
    <cellStyle name="Hipervínculo" xfId="20468" builtinId="8" hidden="1"/>
    <cellStyle name="Hipervínculo" xfId="22092" builtinId="8" hidden="1"/>
    <cellStyle name="Hipervínculo" xfId="23818" builtinId="8" hidden="1"/>
    <cellStyle name="Hipervínculo" xfId="47849" builtinId="8" hidden="1"/>
    <cellStyle name="Hipervínculo" xfId="51943" builtinId="8" hidden="1"/>
    <cellStyle name="Hipervínculo" xfId="45439" builtinId="8" hidden="1"/>
    <cellStyle name="Hipervínculo" xfId="19705" builtinId="8" hidden="1"/>
    <cellStyle name="Hipervínculo" xfId="34628" builtinId="8" hidden="1"/>
    <cellStyle name="Hipervínculo" xfId="34682" builtinId="8" hidden="1"/>
    <cellStyle name="Hipervínculo" xfId="30623" builtinId="8" hidden="1"/>
    <cellStyle name="Hipervínculo" xfId="54648" builtinId="8" hidden="1"/>
    <cellStyle name="Hipervínculo" xfId="57938" builtinId="8" hidden="1"/>
    <cellStyle name="Hipervínculo" xfId="54600" builtinId="8" hidden="1"/>
    <cellStyle name="Hipervínculo" xfId="42881" builtinId="8" hidden="1"/>
    <cellStyle name="Hipervínculo" xfId="11350" builtinId="8" hidden="1"/>
    <cellStyle name="Hipervínculo" xfId="11788" builtinId="8" hidden="1"/>
    <cellStyle name="Hipervínculo" xfId="1198" builtinId="8" hidden="1"/>
    <cellStyle name="Hipervínculo" xfId="8875" builtinId="8" hidden="1"/>
    <cellStyle name="Hipervínculo" xfId="15389" builtinId="8" hidden="1"/>
    <cellStyle name="Hipervínculo" xfId="31838" builtinId="8" hidden="1"/>
    <cellStyle name="Hipervínculo" xfId="58644" builtinId="8" hidden="1"/>
    <cellStyle name="Hipervínculo" xfId="33139" builtinId="8" hidden="1"/>
    <cellStyle name="Hipervínculo" xfId="18717" builtinId="8" hidden="1"/>
    <cellStyle name="Hipervínculo" xfId="44221" builtinId="8" hidden="1"/>
    <cellStyle name="Hipervínculo" xfId="52105" builtinId="8" hidden="1"/>
    <cellStyle name="Hipervínculo" xfId="33639" builtinId="8" hidden="1"/>
    <cellStyle name="Hipervínculo" xfId="25033" builtinId="8" hidden="1"/>
    <cellStyle name="Hipervínculo" xfId="24006" builtinId="8" hidden="1"/>
    <cellStyle name="Hipervínculo" xfId="18276" builtinId="8" hidden="1"/>
    <cellStyle name="Hipervínculo" xfId="25641" builtinId="8" hidden="1"/>
    <cellStyle name="Hipervínculo" xfId="51023" builtinId="8" hidden="1"/>
    <cellStyle name="Hipervínculo" xfId="45175" builtinId="8" hidden="1"/>
    <cellStyle name="Hipervínculo" xfId="40115" builtinId="8" hidden="1"/>
    <cellStyle name="Hipervínculo" xfId="24782" builtinId="8" hidden="1"/>
    <cellStyle name="Hipervínculo" xfId="42399" builtinId="8" hidden="1"/>
    <cellStyle name="Hipervínculo" xfId="33701" builtinId="8" hidden="1"/>
    <cellStyle name="Hipervínculo" xfId="32572" builtinId="8" hidden="1"/>
    <cellStyle name="Hipervínculo" xfId="57478" builtinId="8" hidden="1"/>
    <cellStyle name="Hipervínculo" xfId="38246" builtinId="8" hidden="1"/>
    <cellStyle name="Hipervínculo" xfId="33189" builtinId="8" hidden="1"/>
    <cellStyle name="Hipervínculo" xfId="11436" builtinId="8" hidden="1"/>
    <cellStyle name="Hipervínculo" xfId="7951" builtinId="8" hidden="1"/>
    <cellStyle name="Hipervínculo" xfId="11218" builtinId="8" hidden="1"/>
    <cellStyle name="Hipervínculo" xfId="43823" builtinId="8" hidden="1"/>
    <cellStyle name="Hipervínculo" xfId="18350" builtinId="8" hidden="1"/>
    <cellStyle name="Hipervínculo" xfId="31321" builtinId="8" hidden="1"/>
    <cellStyle name="Hipervínculo" xfId="26256" builtinId="8" hidden="1"/>
    <cellStyle name="Hipervínculo" xfId="3560" builtinId="8" hidden="1"/>
    <cellStyle name="Hipervínculo" xfId="19637" builtinId="8" hidden="1"/>
    <cellStyle name="Hipervínculo" xfId="29112" builtinId="8" hidden="1"/>
    <cellStyle name="Hipervínculo" xfId="5737" builtinId="8" hidden="1"/>
    <cellStyle name="Hipervínculo" xfId="30175" builtinId="8" hidden="1"/>
    <cellStyle name="Hipervínculo" xfId="13074" builtinId="8" hidden="1"/>
    <cellStyle name="Hipervínculo" xfId="19332" builtinId="8" hidden="1"/>
    <cellStyle name="Hipervínculo" xfId="3279" builtinId="8" hidden="1"/>
    <cellStyle name="Hipervínculo" xfId="26560" builtinId="8" hidden="1"/>
    <cellStyle name="Hipervínculo" xfId="31625" builtinId="8" hidden="1"/>
    <cellStyle name="Hipervínculo" xfId="53356" builtinId="8" hidden="1"/>
    <cellStyle name="Hipervínculo" xfId="30292" builtinId="8" hidden="1"/>
    <cellStyle name="Hipervínculo" xfId="17465" builtinId="8" hidden="1"/>
    <cellStyle name="Hipervínculo" xfId="41080" builtinId="8" hidden="1"/>
    <cellStyle name="Hipervínculo" xfId="11135" builtinId="8" hidden="1"/>
    <cellStyle name="Hipervínculo" xfId="17933" builtinId="8" hidden="1"/>
    <cellStyle name="Hipervínculo" xfId="56310" builtinId="8" hidden="1"/>
    <cellStyle name="Hipervínculo" xfId="45119" builtinId="8" hidden="1"/>
    <cellStyle name="Hipervínculo" xfId="48765" builtinId="8" hidden="1"/>
    <cellStyle name="Hipervínculo" xfId="10535" builtinId="8" hidden="1"/>
    <cellStyle name="Hipervínculo" xfId="5475" builtinId="8" hidden="1"/>
    <cellStyle name="Hipervínculo" xfId="49153" builtinId="8" hidden="1"/>
    <cellStyle name="Hipervínculo" xfId="8527" builtinId="8" hidden="1"/>
    <cellStyle name="Hipervínculo" xfId="45479" builtinId="8" hidden="1"/>
    <cellStyle name="Hipervínculo" xfId="51326" builtinId="8" hidden="1"/>
    <cellStyle name="Hipervínculo" xfId="54462" builtinId="8" hidden="1"/>
    <cellStyle name="Hipervínculo" xfId="59166" builtinId="8" hidden="1"/>
    <cellStyle name="Hipervínculo" xfId="322" builtinId="8" hidden="1"/>
    <cellStyle name="Hipervínculo" xfId="24730" builtinId="8" hidden="1"/>
    <cellStyle name="Hipervínculo" xfId="47348" builtinId="8" hidden="1"/>
    <cellStyle name="Hipervínculo" xfId="17265" builtinId="8" hidden="1"/>
    <cellStyle name="Hipervínculo" xfId="44525" builtinId="8" hidden="1"/>
    <cellStyle name="Hipervínculo" xfId="18410" builtinId="8" hidden="1"/>
    <cellStyle name="Hipervínculo" xfId="3748" builtinId="8" hidden="1"/>
    <cellStyle name="Hipervínculo" xfId="7507" builtinId="8" hidden="1"/>
    <cellStyle name="Hipervínculo" xfId="31535" builtinId="8" hidden="1"/>
    <cellStyle name="Hipervínculo" xfId="54276" builtinId="8" hidden="1"/>
    <cellStyle name="Hipervínculo" xfId="32479" builtinId="8" hidden="1"/>
    <cellStyle name="Hipervínculo" xfId="12648" builtinId="8" hidden="1"/>
    <cellStyle name="Hipervínculo" xfId="54232" builtinId="8" hidden="1"/>
    <cellStyle name="Hipervínculo" xfId="348" builtinId="8" hidden="1"/>
    <cellStyle name="Hipervínculo" xfId="22024" builtinId="8" hidden="1"/>
    <cellStyle name="Hipervínculo" xfId="38332" builtinId="8" hidden="1"/>
    <cellStyle name="Hipervínculo" xfId="47790" builtinId="8" hidden="1"/>
    <cellStyle name="Hipervínculo" xfId="44551" builtinId="8" hidden="1"/>
    <cellStyle name="Hipervínculo" xfId="30927" builtinId="8" hidden="1"/>
    <cellStyle name="Hipervínculo" xfId="4588" builtinId="8" hidden="1"/>
    <cellStyle name="Hipervínculo" xfId="5223" builtinId="8" hidden="1"/>
    <cellStyle name="Hipervínculo" xfId="21105" builtinId="8" hidden="1"/>
    <cellStyle name="Hipervínculo" xfId="45135" builtinId="8" hidden="1"/>
    <cellStyle name="Hipervínculo" xfId="52247" builtinId="8" hidden="1"/>
    <cellStyle name="Hipervínculo" xfId="47953" builtinId="8" hidden="1"/>
    <cellStyle name="Hipervínculo" xfId="26292" builtinId="8" hidden="1"/>
    <cellStyle name="Hipervínculo" xfId="30561" builtinId="8" hidden="1"/>
    <cellStyle name="Hipervínculo" xfId="36609" builtinId="8" hidden="1"/>
    <cellStyle name="Hipervínculo" xfId="41385" builtinId="8" hidden="1"/>
    <cellStyle name="Hipervínculo" xfId="17008" builtinId="8" hidden="1"/>
    <cellStyle name="Hipervínculo" xfId="30173" builtinId="8" hidden="1"/>
    <cellStyle name="Hipervínculo" xfId="23948" builtinId="8" hidden="1"/>
    <cellStyle name="Hipervínculo" xfId="5558" builtinId="8" hidden="1"/>
    <cellStyle name="Hipervínculo" xfId="414" builtinId="8" hidden="1"/>
    <cellStyle name="Hipervínculo" xfId="9927" builtinId="8" hidden="1"/>
    <cellStyle name="Hipervínculo" xfId="34706" builtinId="8" hidden="1"/>
    <cellStyle name="Hipervínculo" xfId="57934" builtinId="8" hidden="1"/>
    <cellStyle name="Hipervínculo" xfId="38643" builtinId="8" hidden="1"/>
    <cellStyle name="Hipervínculo" xfId="34100" builtinId="8" hidden="1"/>
    <cellStyle name="Hipervínculo" xfId="10525" builtinId="8" hidden="1"/>
    <cellStyle name="Hipervínculo" xfId="11796" builtinId="8" hidden="1"/>
    <cellStyle name="Hipervínculo" xfId="16857" builtinId="8" hidden="1"/>
    <cellStyle name="Hipervínculo" xfId="41507" builtinId="8" hidden="1"/>
    <cellStyle name="Hipervínculo" xfId="53964" builtinId="8" hidden="1"/>
    <cellStyle name="Hipervínculo" xfId="57421" builtinId="8" hidden="1"/>
    <cellStyle name="Hipervínculo" xfId="27168" builtinId="8" hidden="1"/>
    <cellStyle name="Hipervínculo" xfId="42469" builtinId="8" hidden="1"/>
    <cellStyle name="Hipervínculo" xfId="18725" builtinId="8" hidden="1"/>
    <cellStyle name="Hipervínculo" xfId="36621" builtinId="8" hidden="1"/>
    <cellStyle name="Hipervínculo" xfId="48302" builtinId="8" hidden="1"/>
    <cellStyle name="Hipervínculo" xfId="47036" builtinId="8" hidden="1"/>
    <cellStyle name="Hipervínculo" xfId="18713" builtinId="8" hidden="1"/>
    <cellStyle name="Hipervínculo" xfId="20245" builtinId="8" hidden="1"/>
    <cellStyle name="Hipervínculo" xfId="3736" builtinId="8" hidden="1"/>
    <cellStyle name="Hipervínculo" xfId="25649" builtinId="8" hidden="1"/>
    <cellStyle name="Hipervínculo" xfId="27652" builtinId="8" hidden="1"/>
    <cellStyle name="Hipervínculo" xfId="55102" builtinId="8" hidden="1"/>
    <cellStyle name="Hipervínculo" xfId="40107" builtinId="8" hidden="1"/>
    <cellStyle name="Hipervínculo" xfId="44295" builtinId="8" hidden="1"/>
    <cellStyle name="Hipervínculo" xfId="16463" builtinId="8" hidden="1"/>
    <cellStyle name="Hipervínculo" xfId="58780" builtinId="8" hidden="1"/>
    <cellStyle name="Hipervínculo" xfId="32580" builtinId="8" hidden="1"/>
    <cellStyle name="Hipervínculo" xfId="37637" builtinId="8" hidden="1"/>
    <cellStyle name="Hipervínculo" xfId="29036" builtinId="8" hidden="1"/>
    <cellStyle name="Hipervínculo" xfId="44107" builtinId="8" hidden="1"/>
    <cellStyle name="Hipervínculo" xfId="27924" builtinId="8" hidden="1"/>
    <cellStyle name="Hipervínculo" xfId="6389" builtinId="8" hidden="1"/>
    <cellStyle name="Hipervínculo" xfId="19383" builtinId="8" hidden="1"/>
    <cellStyle name="Hipervínculo" xfId="39507" builtinId="8" hidden="1"/>
    <cellStyle name="Hipervínculo" xfId="44567" builtinId="8" hidden="1"/>
    <cellStyle name="Hipervínculo" xfId="50412" builtinId="8" hidden="1"/>
    <cellStyle name="Hipervínculo" xfId="26248" builtinId="8" hidden="1"/>
    <cellStyle name="Hipervínculo" xfId="45107" builtinId="8" hidden="1"/>
    <cellStyle name="Hipervínculo" xfId="776" builtinId="8" hidden="1"/>
    <cellStyle name="Hipervínculo" xfId="8803" builtinId="8" hidden="1"/>
    <cellStyle name="Hipervínculo" xfId="46436" builtinId="8" hidden="1"/>
    <cellStyle name="Hipervínculo" xfId="51497" builtinId="8" hidden="1"/>
    <cellStyle name="Hipervínculo" xfId="43612" builtinId="8" hidden="1"/>
    <cellStyle name="Hipervínculo" xfId="20327" builtinId="8" hidden="1"/>
    <cellStyle name="Hipervínculo" xfId="15063" builtinId="8" hidden="1"/>
    <cellStyle name="Hipervínculo" xfId="26620" builtinId="8" hidden="1"/>
    <cellStyle name="Hipervínculo" xfId="38030" builtinId="8" hidden="1"/>
    <cellStyle name="Hipervínculo" xfId="7165" builtinId="8" hidden="1"/>
    <cellStyle name="Hipervínculo" xfId="58852" builtinId="8" hidden="1"/>
    <cellStyle name="Hipervínculo" xfId="36810" builtinId="8" hidden="1"/>
    <cellStyle name="Hipervínculo" xfId="35086" builtinId="8" hidden="1"/>
    <cellStyle name="Hipervínculo" xfId="30821" builtinId="8" hidden="1"/>
    <cellStyle name="Hipervínculo" xfId="15575" builtinId="8" hidden="1"/>
    <cellStyle name="Hipervínculo" xfId="25614" builtinId="8" hidden="1"/>
    <cellStyle name="Hipervínculo" xfId="50631" builtinId="8" hidden="1"/>
    <cellStyle name="Hipervínculo" xfId="1566" builtinId="8" hidden="1"/>
    <cellStyle name="Hipervínculo" xfId="36102" builtinId="8" hidden="1"/>
    <cellStyle name="Hipervínculo" xfId="5208" builtinId="8" hidden="1"/>
    <cellStyle name="Hipervínculo" xfId="16132" builtinId="8" hidden="1"/>
    <cellStyle name="Hipervínculo" xfId="22018" builtinId="8" hidden="1"/>
    <cellStyle name="Hipervínculo" xfId="45487" builtinId="8" hidden="1"/>
    <cellStyle name="Hipervínculo" xfId="51334" builtinId="8" hidden="1"/>
    <cellStyle name="Hipervínculo" xfId="26862" builtinId="8" hidden="1"/>
    <cellStyle name="Hipervínculo" xfId="59437" builtinId="8" hidden="1"/>
    <cellStyle name="Hipervínculo" xfId="52378" builtinId="8" hidden="1"/>
    <cellStyle name="Hipervínculo" xfId="40259" builtinId="8" hidden="1"/>
    <cellStyle name="Hipervínculo" xfId="28814" builtinId="8" hidden="1"/>
    <cellStyle name="Hipervínculo" xfId="29499" builtinId="8" hidden="1"/>
    <cellStyle name="Hipervínculo" xfId="44533" builtinId="8" hidden="1"/>
    <cellStyle name="Hipervínculo" xfId="40441" builtinId="8" hidden="1"/>
    <cellStyle name="Hipervínculo" xfId="49036" builtinId="8" hidden="1"/>
    <cellStyle name="Hipervínculo" xfId="7499" builtinId="8" hidden="1"/>
    <cellStyle name="Hipervínculo" xfId="29557" builtinId="8" hidden="1"/>
    <cellStyle name="Hipervínculo" xfId="35618" builtinId="8" hidden="1"/>
    <cellStyle name="Hipervínculo" xfId="58392" builtinId="8" hidden="1"/>
    <cellStyle name="Hipervínculo" xfId="37732" builtinId="8" hidden="1"/>
    <cellStyle name="Hipervínculo" xfId="33643" builtinId="8" hidden="1"/>
    <cellStyle name="Hipervínculo" xfId="54735" builtinId="8" hidden="1"/>
    <cellStyle name="Hipervínculo" xfId="4266" builtinId="8" hidden="1"/>
    <cellStyle name="Hipervínculo" xfId="48675" builtinId="8" hidden="1"/>
    <cellStyle name="Hipervínculo" xfId="50818" builtinId="8" hidden="1"/>
    <cellStyle name="Hipervínculo" xfId="31786" builtinId="8" hidden="1"/>
    <cellStyle name="Hipervínculo" xfId="30935" builtinId="8" hidden="1"/>
    <cellStyle name="Hipervínculo" xfId="26838" builtinId="8" hidden="1"/>
    <cellStyle name="Hipervínculo" xfId="37830" builtinId="8" hidden="1"/>
    <cellStyle name="Hipervínculo" xfId="41406" builtinId="8" hidden="1"/>
    <cellStyle name="Hipervínculo" xfId="20311" builtinId="8" hidden="1"/>
    <cellStyle name="Hipervínculo" xfId="49217" builtinId="8" hidden="1"/>
    <cellStyle name="Hipervínculo" xfId="47945" builtinId="8" hidden="1"/>
    <cellStyle name="Hipervínculo" xfId="10471" builtinId="8" hidden="1"/>
    <cellStyle name="Hipervínculo" xfId="20043" builtinId="8" hidden="1"/>
    <cellStyle name="Hipervínculo" xfId="4192" builtinId="8" hidden="1"/>
    <cellStyle name="Hipervínculo" xfId="56918" builtinId="8" hidden="1"/>
    <cellStyle name="Hipervínculo" xfId="40237" builtinId="8" hidden="1"/>
    <cellStyle name="Hipervínculo" xfId="56016" builtinId="8" hidden="1"/>
    <cellStyle name="Hipervínculo" xfId="41020" builtinId="8" hidden="1"/>
    <cellStyle name="Hipervínculo" xfId="28622" builtinId="8" hidden="1"/>
    <cellStyle name="Hipervínculo" xfId="47054" builtinId="8" hidden="1"/>
    <cellStyle name="Hipervínculo" xfId="40535" builtinId="8" hidden="1"/>
    <cellStyle name="Hipervínculo" xfId="13727" builtinId="8" hidden="1"/>
    <cellStyle name="Hipervínculo" xfId="21036" builtinId="8" hidden="1"/>
    <cellStyle name="Hipervínculo" xfId="32817" builtinId="8" hidden="1"/>
    <cellStyle name="Hipervínculo" xfId="15401" builtinId="8" hidden="1"/>
    <cellStyle name="Hipervínculo" xfId="1966" builtinId="8" hidden="1"/>
    <cellStyle name="Hipervínculo" xfId="4696" builtinId="8" hidden="1"/>
    <cellStyle name="Hipervínculo" xfId="4110" builtinId="8" hidden="1"/>
    <cellStyle name="Hipervínculo" xfId="39677" builtinId="8" hidden="1"/>
    <cellStyle name="Hipervínculo" xfId="6786" builtinId="8" hidden="1"/>
    <cellStyle name="Hipervínculo" xfId="33579" builtinId="8" hidden="1"/>
    <cellStyle name="Hipervínculo" xfId="39063" builtinId="8" hidden="1"/>
    <cellStyle name="Hipervínculo" xfId="31804" builtinId="8" hidden="1"/>
    <cellStyle name="Hipervínculo" xfId="17757" builtinId="8" hidden="1"/>
    <cellStyle name="Hipervínculo" xfId="11418" builtinId="8" hidden="1"/>
    <cellStyle name="Hipervínculo" xfId="37518" builtinId="8" hidden="1"/>
    <cellStyle name="Hipervínculo" xfId="17829" builtinId="8" hidden="1"/>
    <cellStyle name="Hipervínculo" xfId="57227" builtinId="8" hidden="1"/>
    <cellStyle name="Hipervínculo" xfId="15912" builtinId="8" hidden="1"/>
    <cellStyle name="Hipervínculo" xfId="57419" builtinId="8" hidden="1"/>
    <cellStyle name="Hipervínculo" xfId="7964" builtinId="8" hidden="1"/>
    <cellStyle name="Hipervínculo" xfId="7812" builtinId="8" hidden="1"/>
    <cellStyle name="Hipervínculo" xfId="31359" builtinId="8" hidden="1"/>
    <cellStyle name="Hipervínculo" xfId="44169" builtinId="8" hidden="1"/>
    <cellStyle name="Hipervínculo" xfId="32241" builtinId="8" hidden="1"/>
    <cellStyle name="Hipervínculo" xfId="30185" builtinId="8" hidden="1"/>
    <cellStyle name="Hipervínculo" xfId="12988" builtinId="8" hidden="1"/>
    <cellStyle name="Hipervínculo" xfId="32653" builtinId="8" hidden="1"/>
    <cellStyle name="Hipervínculo" xfId="52962" builtinId="8" hidden="1"/>
    <cellStyle name="Hipervínculo" xfId="50021" builtinId="8" hidden="1"/>
    <cellStyle name="Hipervínculo" xfId="43306" builtinId="8" hidden="1"/>
    <cellStyle name="Hipervínculo" xfId="23218" builtinId="8" hidden="1"/>
    <cellStyle name="Hipervínculo" xfId="17109" builtinId="8" hidden="1"/>
    <cellStyle name="Hipervínculo" xfId="5637" builtinId="8" hidden="1"/>
    <cellStyle name="Hipervínculo" xfId="22675" builtinId="8" hidden="1"/>
    <cellStyle name="Hipervínculo" xfId="15467" builtinId="8" hidden="1"/>
    <cellStyle name="Hipervínculo" xfId="32755" builtinId="8" hidden="1"/>
    <cellStyle name="Hipervínculo" xfId="46329" builtinId="8" hidden="1"/>
    <cellStyle name="Hipervínculo" xfId="21406" builtinId="8" hidden="1"/>
    <cellStyle name="Hipervínculo" xfId="772" builtinId="8" hidden="1"/>
    <cellStyle name="Hipervínculo" xfId="4775" builtinId="8" hidden="1"/>
    <cellStyle name="Hipervínculo" xfId="29725" builtinId="8" hidden="1"/>
    <cellStyle name="Hipervínculo" xfId="51505" builtinId="8" hidden="1"/>
    <cellStyle name="Hipervínculo" xfId="43620" builtinId="8" hidden="1"/>
    <cellStyle name="Hipervínculo" xfId="39531" builtinId="8" hidden="1"/>
    <cellStyle name="Hipervínculo" xfId="14254" builtinId="8" hidden="1"/>
    <cellStyle name="Hipervínculo" xfId="8409" builtinId="8" hidden="1"/>
    <cellStyle name="Hipervínculo" xfId="14728" builtinId="8" hidden="1"/>
    <cellStyle name="Hipervínculo" xfId="24289" builtinId="8" hidden="1"/>
    <cellStyle name="Hipervínculo" xfId="58848" builtinId="8" hidden="1"/>
    <cellStyle name="Hipervínculo" xfId="52898" builtinId="8" hidden="1"/>
    <cellStyle name="Hipervínculo" xfId="22801" builtinId="8" hidden="1"/>
    <cellStyle name="Hipervínculo" xfId="7327" builtinId="8" hidden="1"/>
    <cellStyle name="Hipervínculo" xfId="15209" builtinId="8" hidden="1"/>
    <cellStyle name="Hipervínculo" xfId="19302" builtinId="8" hidden="1"/>
    <cellStyle name="Hipervínculo" xfId="8531" builtinId="8" hidden="1"/>
    <cellStyle name="Hipervínculo" xfId="54050" builtinId="8" hidden="1"/>
    <cellStyle name="Hipervínculo" xfId="30021" builtinId="8" hidden="1"/>
    <cellStyle name="Hipervínculo" xfId="25926" builtinId="8" hidden="1"/>
    <cellStyle name="Hipervínculo" xfId="2063" builtinId="8" hidden="1"/>
    <cellStyle name="Hipervínculo" xfId="48245" builtinId="8" hidden="1"/>
    <cellStyle name="Hipervínculo" xfId="26098" builtinId="8" hidden="1"/>
    <cellStyle name="Hipervínculo" xfId="7408" builtinId="8" hidden="1"/>
    <cellStyle name="Hipervínculo" xfId="47250" builtinId="8" hidden="1"/>
    <cellStyle name="Hipervínculo" xfId="44235" builtinId="8" hidden="1"/>
    <cellStyle name="Hipervínculo" xfId="19131" builtinId="8" hidden="1"/>
    <cellStyle name="Hipervínculo" xfId="17293" builtinId="8" hidden="1"/>
    <cellStyle name="Hipervínculo" xfId="28808" builtinId="8" hidden="1"/>
    <cellStyle name="Hipervínculo" xfId="8315" builtinId="8" hidden="1"/>
    <cellStyle name="Hipervínculo" xfId="56926" builtinId="8" hidden="1"/>
    <cellStyle name="Hipervínculo" xfId="46707" builtinId="8" hidden="1"/>
    <cellStyle name="Hipervínculo" xfId="25956" builtinId="8" hidden="1"/>
    <cellStyle name="Hipervínculo" xfId="12330" builtinId="8" hidden="1"/>
    <cellStyle name="Hipervínculo" xfId="11579" builtinId="8" hidden="1"/>
    <cellStyle name="Hipervínculo" xfId="35610" builtinId="8" hidden="1"/>
    <cellStyle name="Hipervínculo" xfId="39703" builtinId="8" hidden="1"/>
    <cellStyle name="Hipervínculo" xfId="43159" builtinId="8" hidden="1"/>
    <cellStyle name="Hipervínculo" xfId="17024" builtinId="8" hidden="1"/>
    <cellStyle name="Hipervínculo" xfId="7352" builtinId="8" hidden="1"/>
    <cellStyle name="Hipervínculo" xfId="29810" builtinId="8" hidden="1"/>
    <cellStyle name="Hipervínculo" xfId="18380" builtinId="8" hidden="1"/>
    <cellStyle name="Hipervínculo" xfId="42409" builtinId="8" hidden="1"/>
    <cellStyle name="Hipervínculo" xfId="46500" builtinId="8" hidden="1"/>
    <cellStyle name="Hipervínculo" xfId="49807" builtinId="8" hidden="1"/>
    <cellStyle name="Hipervínculo" xfId="26846" builtinId="8" hidden="1"/>
    <cellStyle name="Hipervínculo" xfId="24414" builtinId="8" hidden="1"/>
    <cellStyle name="Hipervínculo" xfId="16837" builtinId="8" hidden="1"/>
    <cellStyle name="Hipervínculo" xfId="22935" builtinId="8" hidden="1"/>
    <cellStyle name="Hipervínculo" xfId="49209" builtinId="8" hidden="1"/>
    <cellStyle name="Hipervínculo" xfId="53302" builtinId="8" hidden="1"/>
    <cellStyle name="Hipervínculo" xfId="21440" builtinId="8" hidden="1"/>
    <cellStyle name="Hipervínculo" xfId="20051" builtinId="8" hidden="1"/>
    <cellStyle name="Hipervínculo" xfId="29533" builtinId="8" hidden="1"/>
    <cellStyle name="Hipervínculo" xfId="54827" builtinId="8" hidden="1"/>
    <cellStyle name="Hipervínculo" xfId="52984" builtinId="8" hidden="1"/>
    <cellStyle name="Hipervínculo" xfId="56006" builtinId="8" hidden="1"/>
    <cellStyle name="Hipervínculo" xfId="59220" builtinId="8" hidden="1"/>
    <cellStyle name="Hipervínculo" xfId="35952" builtinId="8" hidden="1"/>
    <cellStyle name="Hipervínculo" xfId="13250" builtinId="8" hidden="1"/>
    <cellStyle name="Hipervínculo" xfId="9591" builtinId="8" hidden="1"/>
    <cellStyle name="Hipervínculo" xfId="37559" builtinId="8" hidden="1"/>
    <cellStyle name="Hipervínculo" xfId="36731" builtinId="8" hidden="1"/>
    <cellStyle name="Hipervínculo" xfId="55624" builtinId="8" hidden="1"/>
    <cellStyle name="Hipervínculo" xfId="23568" builtinId="8" hidden="1"/>
    <cellStyle name="Hipervínculo" xfId="50564" builtinId="8" hidden="1"/>
    <cellStyle name="Hipervínculo" xfId="7779" builtinId="8" hidden="1"/>
    <cellStyle name="Hipervínculo" xfId="32975" builtinId="8" hidden="1"/>
    <cellStyle name="Hipervínculo" xfId="32887" builtinId="8" hidden="1"/>
    <cellStyle name="Hipervínculo" xfId="10059" builtinId="8" hidden="1"/>
    <cellStyle name="Hipervínculo" xfId="48887" builtinId="8" hidden="1"/>
    <cellStyle name="Hipervínculo" xfId="43829" builtinId="8" hidden="1"/>
    <cellStyle name="Hipervínculo" xfId="22096" builtinId="8" hidden="1"/>
    <cellStyle name="Hipervínculo" xfId="1228" builtinId="8" hidden="1"/>
    <cellStyle name="Hipervínculo" xfId="20998" builtinId="8" hidden="1"/>
    <cellStyle name="Hipervínculo" xfId="28856" builtinId="8" hidden="1"/>
    <cellStyle name="Hipervínculo" xfId="46946" builtinId="8" hidden="1"/>
    <cellStyle name="Hipervínculo" xfId="41959" builtinId="8" hidden="1"/>
    <cellStyle name="Hipervínculo" xfId="36896" builtinId="8" hidden="1"/>
    <cellStyle name="Hipervínculo" xfId="15167" builtinId="8" hidden="1"/>
    <cellStyle name="Hipervínculo" xfId="7775" builtinId="8" hidden="1"/>
    <cellStyle name="Hipervínculo" xfId="22973" builtinId="8" hidden="1"/>
    <cellStyle name="Hipervínculo" xfId="29072" builtinId="8" hidden="1"/>
    <cellStyle name="Hipervínculo" xfId="59303" builtinId="8" hidden="1"/>
    <cellStyle name="Hipervínculo" xfId="32879" builtinId="8" hidden="1"/>
    <cellStyle name="Hipervínculo" xfId="29970" builtinId="8" hidden="1"/>
    <cellStyle name="Hipervínculo" xfId="8239" builtinId="8" hidden="1"/>
    <cellStyle name="Hipervínculo" xfId="15920" builtinId="8" hidden="1"/>
    <cellStyle name="Hipervínculo" xfId="24180" builtinId="8" hidden="1"/>
    <cellStyle name="Hipervínculo" xfId="42715" builtinId="8" hidden="1"/>
    <cellStyle name="Hipervínculo" xfId="53137" builtinId="8" hidden="1"/>
    <cellStyle name="Hipervínculo" xfId="28102" builtinId="8" hidden="1"/>
    <cellStyle name="Hipervínculo" xfId="23040" builtinId="8" hidden="1"/>
    <cellStyle name="Hipervínculo" xfId="1608" builtinId="8" hidden="1"/>
    <cellStyle name="Hipervínculo" xfId="32976" builtinId="8" hidden="1"/>
    <cellStyle name="Hipervínculo" xfId="57751" builtinId="8" hidden="1"/>
    <cellStyle name="Hipervínculo" xfId="54739" builtinId="8" hidden="1"/>
    <cellStyle name="Hipervínculo" xfId="9547" builtinId="8" hidden="1"/>
    <cellStyle name="Hipervínculo" xfId="56977" builtinId="8" hidden="1"/>
    <cellStyle name="Hipervínculo" xfId="44018" builtinId="8" hidden="1"/>
    <cellStyle name="Hipervínculo" xfId="7957" builtinId="8" hidden="1"/>
    <cellStyle name="Hipervínculo" xfId="16976" builtinId="8" hidden="1"/>
    <cellStyle name="Hipervínculo" xfId="26428" builtinId="8" hidden="1"/>
    <cellStyle name="Hipervínculo" xfId="8133" builtinId="8" hidden="1"/>
    <cellStyle name="Hipervínculo" xfId="39539" builtinId="8" hidden="1"/>
    <cellStyle name="Hipervínculo" xfId="14246" builtinId="8" hidden="1"/>
    <cellStyle name="Hipervínculo" xfId="9198" builtinId="8" hidden="1"/>
    <cellStyle name="Hipervínculo" xfId="14565" builtinId="8" hidden="1"/>
    <cellStyle name="Hipervínculo" xfId="36519" builtinId="8" hidden="1"/>
    <cellStyle name="Hipervínculo" xfId="37752" builtinId="8" hidden="1"/>
    <cellStyle name="Hipervínculo" xfId="56762" builtinId="8" hidden="1"/>
    <cellStyle name="Hipervínculo" xfId="32739" builtinId="8" hidden="1"/>
    <cellStyle name="Hipervínculo" xfId="4212" builtinId="8" hidden="1"/>
    <cellStyle name="Hipervínculo" xfId="4563" builtinId="8" hidden="1"/>
    <cellStyle name="Hipervínculo" xfId="14706" builtinId="8" hidden="1"/>
    <cellStyle name="Hipervínculo" xfId="46674" builtinId="8" hidden="1"/>
    <cellStyle name="Hipervínculo" xfId="18019" builtinId="8" hidden="1"/>
    <cellStyle name="Hipervínculo" xfId="49965" builtinId="8" hidden="1"/>
    <cellStyle name="Hipervínculo" xfId="25229" builtinId="8" hidden="1"/>
    <cellStyle name="Hipervínculo" xfId="7593" builtinId="8" hidden="1"/>
    <cellStyle name="Hipervínculo" xfId="2143" builtinId="8" hidden="1"/>
    <cellStyle name="Hipervínculo" xfId="26090" builtinId="8" hidden="1"/>
    <cellStyle name="Hipervínculo" xfId="27983" builtinId="8" hidden="1"/>
    <cellStyle name="Hipervínculo" xfId="53637" builtinId="8" hidden="1"/>
    <cellStyle name="Hipervínculo" xfId="6690" builtinId="8" hidden="1"/>
    <cellStyle name="Hipervínculo" xfId="19139" builtinId="8" hidden="1"/>
    <cellStyle name="Hipervínculo" xfId="2562" builtinId="8" hidden="1"/>
    <cellStyle name="Hipervínculo" xfId="7163" builtinId="8" hidden="1"/>
    <cellStyle name="Hipervínculo" xfId="32895" builtinId="8" hidden="1"/>
    <cellStyle name="Hipervínculo" xfId="44263" builtinId="8" hidden="1"/>
    <cellStyle name="Hipervínculo" xfId="10939" builtinId="8" hidden="1"/>
    <cellStyle name="Hipervínculo" xfId="36365" builtinId="8" hidden="1"/>
    <cellStyle name="Hipervínculo" xfId="12336" builtinId="8" hidden="1"/>
    <cellStyle name="Hipervínculo" xfId="45101" builtinId="8" hidden="1"/>
    <cellStyle name="Hipervínculo" xfId="14091" builtinId="8" hidden="1"/>
    <cellStyle name="Hipervínculo" xfId="39695" builtinId="8" hidden="1"/>
    <cellStyle name="Hipervínculo" xfId="52087" builtinId="8" hidden="1"/>
    <cellStyle name="Hipervínculo" xfId="12380" builtinId="8" hidden="1"/>
    <cellStyle name="Hipervínculo" xfId="29563" builtinId="8" hidden="1"/>
    <cellStyle name="Hipervínculo" xfId="5538" builtinId="8" hidden="1"/>
    <cellStyle name="Hipervínculo" xfId="9110" builtinId="8" hidden="1"/>
    <cellStyle name="Hipervínculo" xfId="21018" builtinId="8" hidden="1"/>
    <cellStyle name="Hipervínculo" xfId="46494" builtinId="8" hidden="1"/>
    <cellStyle name="Hipervínculo" xfId="49799" builtinId="8" hidden="1"/>
    <cellStyle name="Hipervínculo" xfId="26159" builtinId="8" hidden="1"/>
    <cellStyle name="Hipervínculo" xfId="22763" builtinId="8" hidden="1"/>
    <cellStyle name="Hipervínculo" xfId="1684" builtinId="8" hidden="1"/>
    <cellStyle name="Hipervínculo" xfId="5993" builtinId="8" hidden="1"/>
    <cellStyle name="Hipervínculo" xfId="47809" builtinId="8" hidden="1"/>
    <cellStyle name="Hipervínculo" xfId="53294" builtinId="8" hidden="1"/>
    <cellStyle name="Hipervínculo" xfId="52365" builtinId="8" hidden="1"/>
    <cellStyle name="Hipervínculo" xfId="37393" builtinId="8" hidden="1"/>
    <cellStyle name="Hipervínculo" xfId="24708" builtinId="8" hidden="1"/>
    <cellStyle name="Hipervínculo" xfId="8083" builtinId="8" hidden="1"/>
    <cellStyle name="Hipervínculo" xfId="13142" builtinId="8" hidden="1"/>
    <cellStyle name="Hipervínculo" xfId="34875" builtinId="8" hidden="1"/>
    <cellStyle name="Hipervínculo" xfId="59224" builtinId="8" hidden="1"/>
    <cellStyle name="Hipervínculo" xfId="35944" builtinId="8" hidden="1"/>
    <cellStyle name="Hipervínculo" xfId="39162" builtinId="8" hidden="1"/>
    <cellStyle name="Hipervínculo" xfId="32034" builtinId="8" hidden="1"/>
    <cellStyle name="Hipervínculo" xfId="51027" builtinId="8" hidden="1"/>
    <cellStyle name="Hipervínculo" xfId="49579" builtinId="8" hidden="1"/>
    <cellStyle name="Hipervínculo" xfId="41803" builtinId="8" hidden="1"/>
    <cellStyle name="Hipervínculo" xfId="48075" builtinId="8" hidden="1"/>
    <cellStyle name="Hipervínculo" xfId="52626" builtinId="8" hidden="1"/>
    <cellStyle name="Hipervínculo" xfId="9242" builtinId="8" hidden="1"/>
    <cellStyle name="Hipervínculo" xfId="1152" builtinId="8" hidden="1"/>
    <cellStyle name="Hipervínculo" xfId="5221" builtinId="8" hidden="1"/>
    <cellStyle name="Hipervínculo" xfId="26996" builtinId="8" hidden="1"/>
    <cellStyle name="Hipervínculo" xfId="48731" builtinId="8" hidden="1"/>
    <cellStyle name="Hipervínculo" xfId="43821" builtinId="8" hidden="1"/>
    <cellStyle name="Hipervínculo" xfId="22629" builtinId="8" hidden="1"/>
    <cellStyle name="Hipervínculo" xfId="17028" builtinId="8" hidden="1"/>
    <cellStyle name="Hipervínculo" xfId="6605" builtinId="8" hidden="1"/>
    <cellStyle name="Hipervínculo" xfId="12425" builtinId="8" hidden="1"/>
    <cellStyle name="Hipervínculo" xfId="37288" builtinId="8" hidden="1"/>
    <cellStyle name="Hipervínculo" xfId="3862" builtinId="8" hidden="1"/>
    <cellStyle name="Hipervínculo" xfId="36888" builtinId="8" hidden="1"/>
    <cellStyle name="Hipervínculo" xfId="29234" builtinId="8" hidden="1"/>
    <cellStyle name="Hipervínculo" xfId="10100" builtinId="8" hidden="1"/>
    <cellStyle name="Hipervínculo" xfId="2333" builtinId="8" hidden="1"/>
    <cellStyle name="Hipervínculo" xfId="35796" builtinId="8" hidden="1"/>
    <cellStyle name="Hipervínculo" xfId="23344" builtinId="8" hidden="1"/>
    <cellStyle name="Hipervínculo" xfId="55850" builtinId="8" hidden="1"/>
    <cellStyle name="Hipervínculo" xfId="37986" builtinId="8" hidden="1"/>
    <cellStyle name="Hipervínculo" xfId="13874" builtinId="8" hidden="1"/>
    <cellStyle name="Hipervínculo" xfId="24858" builtinId="8" hidden="1"/>
    <cellStyle name="Hipervínculo" xfId="20207" builtinId="8" hidden="1"/>
    <cellStyle name="Hipervínculo" xfId="42723" builtinId="8" hidden="1"/>
    <cellStyle name="Hipervínculo" xfId="14977" builtinId="8" hidden="1"/>
    <cellStyle name="Hipervínculo" xfId="25073" builtinId="8" hidden="1"/>
    <cellStyle name="Hipervínculo" xfId="22849" builtinId="8" hidden="1"/>
    <cellStyle name="Hipervínculo" xfId="36547" builtinId="8" hidden="1"/>
    <cellStyle name="Hipervínculo" xfId="37000" builtinId="8" hidden="1"/>
    <cellStyle name="Hipervínculo" xfId="27002" builtinId="8" hidden="1"/>
    <cellStyle name="Hipervínculo" xfId="49651" builtinId="8" hidden="1"/>
    <cellStyle name="Hipervínculo" xfId="54711" builtinId="8" hidden="1"/>
    <cellStyle name="Hipervínculo" xfId="11450" builtinId="8" hidden="1"/>
    <cellStyle name="Hipervínculo" xfId="16106" builtinId="8" hidden="1"/>
    <cellStyle name="Hipervínculo" xfId="12550" builtinId="8" hidden="1"/>
    <cellStyle name="Hipervínculo" xfId="9777" builtinId="8" hidden="1"/>
    <cellStyle name="Hipervínculo" xfId="730" builtinId="8" hidden="1"/>
    <cellStyle name="Hipervínculo" xfId="16675" builtinId="8" hidden="1"/>
    <cellStyle name="Hipervínculo" xfId="11531" builtinId="8" hidden="1"/>
    <cellStyle name="Hipervínculo" xfId="35454" builtinId="8" hidden="1"/>
    <cellStyle name="Hipervínculo" xfId="17957" builtinId="8" hidden="1"/>
    <cellStyle name="Hipervínculo" xfId="31842" builtinId="8" hidden="1"/>
    <cellStyle name="Hipervínculo" xfId="16578" builtinId="8" hidden="1"/>
    <cellStyle name="Hipervínculo" xfId="40605" builtinId="8" hidden="1"/>
    <cellStyle name="Hipervínculo" xfId="56770" builtinId="8" hidden="1"/>
    <cellStyle name="Hipervínculo" xfId="30294" builtinId="8" hidden="1"/>
    <cellStyle name="Hipervínculo" xfId="39144" builtinId="8" hidden="1"/>
    <cellStyle name="Hipervínculo" xfId="53082" builtinId="8" hidden="1"/>
    <cellStyle name="Hipervínculo" xfId="9525" builtinId="8" hidden="1"/>
    <cellStyle name="Hipervínculo" xfId="8795" builtinId="8" hidden="1"/>
    <cellStyle name="Hipervínculo" xfId="14469" builtinId="8" hidden="1"/>
    <cellStyle name="Hipervínculo" xfId="16295" builtinId="8" hidden="1"/>
    <cellStyle name="Hipervínculo" xfId="29671" builtinId="8" hidden="1"/>
    <cellStyle name="Hipervínculo" xfId="454" builtinId="8" hidden="1"/>
    <cellStyle name="Hipervínculo" xfId="35070" builtinId="8" hidden="1"/>
    <cellStyle name="Hipervínculo" xfId="52773" builtinId="8" hidden="1"/>
    <cellStyle name="Hipervínculo" xfId="40541" builtinId="8" hidden="1"/>
    <cellStyle name="Hipervínculo" xfId="8825" builtinId="8" hidden="1"/>
    <cellStyle name="Hipervínculo" xfId="7396" builtinId="8" hidden="1"/>
    <cellStyle name="Hipervínculo" xfId="39432" builtinId="8" hidden="1"/>
    <cellStyle name="Hipervínculo" xfId="47080" builtinId="8" hidden="1"/>
    <cellStyle name="Hipervínculo" xfId="50675" builtinId="8" hidden="1"/>
    <cellStyle name="Hipervínculo" xfId="2099" builtinId="8" hidden="1"/>
    <cellStyle name="Hipervínculo" xfId="20807" builtinId="8" hidden="1"/>
    <cellStyle name="Hipervínculo" xfId="15085" builtinId="8" hidden="1"/>
    <cellStyle name="Hipervínculo" xfId="36373" builtinId="8" hidden="1"/>
    <cellStyle name="Hipervínculo" xfId="31796" builtinId="8" hidden="1"/>
    <cellStyle name="Hipervínculo" xfId="742" builtinId="8" hidden="1"/>
    <cellStyle name="Hipervínculo" xfId="14099" builtinId="8" hidden="1"/>
    <cellStyle name="Hipervínculo" xfId="26792" builtinId="8" hidden="1"/>
    <cellStyle name="Hipervínculo" xfId="49631" builtinId="8" hidden="1"/>
    <cellStyle name="Hipervínculo" xfId="32943" builtinId="8" hidden="1"/>
    <cellStyle name="Hipervínculo" xfId="14881" builtinId="8" hidden="1"/>
    <cellStyle name="Hipervínculo" xfId="24864" builtinId="8" hidden="1"/>
    <cellStyle name="Hipervínculo" xfId="696" builtinId="8" hidden="1"/>
    <cellStyle name="Hipervínculo" xfId="21026" builtinId="8" hidden="1"/>
    <cellStyle name="Hipervínculo" xfId="18452" builtinId="8" hidden="1"/>
    <cellStyle name="Hipervínculo" xfId="50576" builtinId="8" hidden="1"/>
    <cellStyle name="Hipervínculo" xfId="44733" builtinId="8" hidden="1"/>
    <cellStyle name="Hipervínculo" xfId="22771" builtinId="8" hidden="1"/>
    <cellStyle name="Hipervínculo" xfId="43043" builtinId="8" hidden="1"/>
    <cellStyle name="Hipervínculo" xfId="6225" builtinId="8" hidden="1"/>
    <cellStyle name="Hipervínculo" xfId="15599" builtinId="8" hidden="1"/>
    <cellStyle name="Hipervínculo" xfId="53096" builtinId="8" hidden="1"/>
    <cellStyle name="Hipervínculo" xfId="59160" builtinId="8" hidden="1"/>
    <cellStyle name="Hipervínculo" xfId="6091" builtinId="8" hidden="1"/>
    <cellStyle name="Hipervínculo" xfId="6922" builtinId="8" hidden="1"/>
    <cellStyle name="Hipervínculo" xfId="11011" builtinId="8" hidden="1"/>
    <cellStyle name="Hipervínculo" xfId="52253" builtinId="8" hidden="1"/>
    <cellStyle name="Hipervínculo" xfId="10335" builtinId="8" hidden="1"/>
    <cellStyle name="Hipervínculo" xfId="39839" builtinId="8" hidden="1"/>
    <cellStyle name="Hipervínculo" xfId="52648" builtinId="8" hidden="1"/>
    <cellStyle name="Hipervínculo" xfId="30877" builtinId="8" hidden="1"/>
    <cellStyle name="Hipervínculo" xfId="57697" builtinId="8" hidden="1"/>
    <cellStyle name="Hipervínculo" xfId="3652" builtinId="8" hidden="1"/>
    <cellStyle name="Hipervínculo" xfId="20081" builtinId="8" hidden="1"/>
    <cellStyle name="Hipervínculo" xfId="41811" builtinId="8" hidden="1"/>
    <cellStyle name="Hipervínculo" xfId="14943" builtinId="8" hidden="1"/>
    <cellStyle name="Hipervínculo" xfId="48138" builtinId="8" hidden="1"/>
    <cellStyle name="Hipervínculo" xfId="23944" builtinId="8" hidden="1"/>
    <cellStyle name="Hipervínculo" xfId="36978" builtinId="8" hidden="1"/>
    <cellStyle name="Hipervínculo" xfId="3056" builtinId="8" hidden="1"/>
    <cellStyle name="Hipervínculo" xfId="27004" builtinId="8" hidden="1"/>
    <cellStyle name="Hipervínculo" xfId="48739" builtinId="8" hidden="1"/>
    <cellStyle name="Hipervínculo" xfId="30270" builtinId="8" hidden="1"/>
    <cellStyle name="Hipervínculo" xfId="15481" builtinId="8" hidden="1"/>
    <cellStyle name="Hipervínculo" xfId="51465" builtinId="8" hidden="1"/>
    <cellStyle name="Hipervínculo" xfId="3084" builtinId="8" hidden="1"/>
    <cellStyle name="Hipervínculo" xfId="25500" builtinId="8" hidden="1"/>
    <cellStyle name="Hipervínculo" xfId="33937" builtinId="8" hidden="1"/>
    <cellStyle name="Hipervínculo" xfId="49791" builtinId="8" hidden="1"/>
    <cellStyle name="Hipervínculo" xfId="45921" builtinId="8" hidden="1"/>
    <cellStyle name="Hipervínculo" xfId="34539" builtinId="8" hidden="1"/>
    <cellStyle name="Hipervínculo" xfId="10091" builtinId="8" hidden="1"/>
    <cellStyle name="Hipervínculo" xfId="21640" builtinId="8" hidden="1"/>
    <cellStyle name="Hipervínculo" xfId="28066" builtinId="8" hidden="1"/>
    <cellStyle name="Hipervínculo" xfId="20285" builtinId="8" hidden="1"/>
    <cellStyle name="Hipervínculo" xfId="54286" builtinId="8" hidden="1"/>
    <cellStyle name="Hipervínculo" xfId="51771" builtinId="8" hidden="1"/>
    <cellStyle name="Hipervínculo" xfId="27738" builtinId="8" hidden="1"/>
    <cellStyle name="Hipervínculo" xfId="3853" builtinId="8" hidden="1"/>
    <cellStyle name="Hipervínculo" xfId="10567" builtinId="8" hidden="1"/>
    <cellStyle name="Hipervínculo" xfId="24286" builtinId="8" hidden="1"/>
    <cellStyle name="Hipervínculo" xfId="38156" builtinId="8" hidden="1"/>
    <cellStyle name="Hipervínculo" xfId="56596" builtinId="8" hidden="1"/>
    <cellStyle name="Hipervínculo" xfId="24314" builtinId="8" hidden="1"/>
    <cellStyle name="Hipervínculo" xfId="20942" builtinId="8" hidden="1"/>
    <cellStyle name="Hipervínculo" xfId="2596" builtinId="8" hidden="1"/>
    <cellStyle name="Hipervínculo" xfId="6535" builtinId="8" hidden="1"/>
    <cellStyle name="Hipervínculo" xfId="31091" builtinId="8" hidden="1"/>
    <cellStyle name="Hipervínculo" xfId="7141" builtinId="8" hidden="1"/>
    <cellStyle name="Hipervínculo" xfId="14772" builtinId="8" hidden="1"/>
    <cellStyle name="Hipervínculo" xfId="38166" builtinId="8" hidden="1"/>
    <cellStyle name="Hipervínculo" xfId="14141" builtinId="8" hidden="1"/>
    <cellStyle name="Hipervínculo" xfId="9769" builtinId="8" hidden="1"/>
    <cellStyle name="Hipervínculo" xfId="13858" builtinId="8" hidden="1"/>
    <cellStyle name="Hipervínculo" xfId="37888" builtinId="8" hidden="1"/>
    <cellStyle name="Hipervínculo" xfId="58314" builtinId="8" hidden="1"/>
    <cellStyle name="Hipervínculo" xfId="55532" builtinId="8" hidden="1"/>
    <cellStyle name="Hipervínculo" xfId="31371" builtinId="8" hidden="1"/>
    <cellStyle name="Hipervínculo" xfId="45237" builtinId="8" hidden="1"/>
    <cellStyle name="Hipervínculo" xfId="16570" builtinId="8" hidden="1"/>
    <cellStyle name="Hipervínculo" xfId="39351" builtinId="8" hidden="1"/>
    <cellStyle name="Hipervínculo" xfId="44689" builtinId="8" hidden="1"/>
    <cellStyle name="Hipervínculo" xfId="52570" builtinId="8" hidden="1"/>
    <cellStyle name="Hipervínculo" xfId="32317" builtinId="8" hidden="1"/>
    <cellStyle name="Hipervínculo" xfId="51585" builtinId="8" hidden="1"/>
    <cellStyle name="Hipervínculo" xfId="237" builtinId="8" hidden="1"/>
    <cellStyle name="Hipervínculo" xfId="23367" builtinId="8" hidden="1"/>
    <cellStyle name="Hipervínculo" xfId="26422" builtinId="8" hidden="1"/>
    <cellStyle name="Hipervínculo" xfId="51491" builtinId="8" hidden="1"/>
    <cellStyle name="Hipervínculo" xfId="45642" builtinId="8" hidden="1"/>
    <cellStyle name="Hipervínculo" xfId="51449" builtinId="8" hidden="1"/>
    <cellStyle name="Hipervínculo" xfId="13901" builtinId="8" hidden="1"/>
    <cellStyle name="Hipervínculo" xfId="4896" builtinId="8" hidden="1"/>
    <cellStyle name="Hipervínculo" xfId="30169" builtinId="8" hidden="1"/>
    <cellStyle name="Hipervínculo" xfId="32102" builtinId="8" hidden="1"/>
    <cellStyle name="Hipervínculo" xfId="27227" builtinId="8" hidden="1"/>
    <cellStyle name="Hipervínculo" xfId="41272" builtinId="8" hidden="1"/>
    <cellStyle name="Hipervínculo" xfId="26532" builtinId="8" hidden="1"/>
    <cellStyle name="Hipervínculo" xfId="10971" builtinId="8" hidden="1"/>
    <cellStyle name="Hipervínculo" xfId="24066" builtinId="8" hidden="1"/>
    <cellStyle name="Hipervínculo" xfId="36968" builtinId="8" hidden="1"/>
    <cellStyle name="Hipervínculo" xfId="39030" builtinId="8" hidden="1"/>
    <cellStyle name="Hipervínculo" xfId="53518" builtinId="8" hidden="1"/>
    <cellStyle name="Hipervínculo" xfId="31788" builtinId="8" hidden="1"/>
    <cellStyle name="Hipervínculo" xfId="46914" builtinId="8" hidden="1"/>
    <cellStyle name="Hipervínculo" xfId="3196" builtinId="8" hidden="1"/>
    <cellStyle name="Hipervínculo" xfId="19169" builtinId="8" hidden="1"/>
    <cellStyle name="Hipervínculo" xfId="43769" builtinId="8" hidden="1"/>
    <cellStyle name="Hipervínculo" xfId="45958" builtinId="8" hidden="1"/>
    <cellStyle name="Hipervínculo" xfId="46592" builtinId="8" hidden="1"/>
    <cellStyle name="Hipervínculo" xfId="53022" builtinId="8" hidden="1"/>
    <cellStyle name="Hipervínculo" xfId="1154" builtinId="8" hidden="1"/>
    <cellStyle name="Hipervínculo" xfId="38729" builtinId="8" hidden="1"/>
    <cellStyle name="Hipervínculo" xfId="48703" builtinId="8" hidden="1"/>
    <cellStyle name="Hipervínculo" xfId="35708" builtinId="8" hidden="1"/>
    <cellStyle name="Hipervínculo" xfId="45229" builtinId="8" hidden="1"/>
    <cellStyle name="Hipervínculo" xfId="18723" builtinId="8" hidden="1"/>
    <cellStyle name="Hipervínculo" xfId="59323" builtinId="8" hidden="1"/>
    <cellStyle name="Hipervínculo" xfId="19181" builtinId="8" hidden="1"/>
    <cellStyle name="Hipervínculo" xfId="12360" builtinId="8" hidden="1"/>
    <cellStyle name="Hipervínculo" xfId="33024" builtinId="8" hidden="1"/>
    <cellStyle name="Hipervínculo" xfId="48981" builtinId="8" hidden="1"/>
    <cellStyle name="Hipervínculo" xfId="57396" builtinId="8" hidden="1"/>
    <cellStyle name="Hipervínculo" xfId="32737" builtinId="8" hidden="1"/>
    <cellStyle name="Hipervínculo" xfId="11003" builtinId="8" hidden="1"/>
    <cellStyle name="Hipervínculo" xfId="13667" builtinId="8" hidden="1"/>
    <cellStyle name="Hipervínculo" xfId="18218" builtinId="8" hidden="1"/>
    <cellStyle name="Hipervínculo" xfId="39951" builtinId="8" hidden="1"/>
    <cellStyle name="Hipervínculo" xfId="52638" builtinId="8" hidden="1"/>
    <cellStyle name="Hipervínculo" xfId="13651" builtinId="8" hidden="1"/>
    <cellStyle name="Hipervínculo" xfId="55500" builtinId="8" hidden="1"/>
    <cellStyle name="Hipervínculo" xfId="51737" builtinId="8" hidden="1"/>
    <cellStyle name="Hipervínculo" xfId="46900" builtinId="8" hidden="1"/>
    <cellStyle name="Hipervínculo" xfId="25143" builtinId="8" hidden="1"/>
    <cellStyle name="Hipervínculo" xfId="26410" builtinId="8" hidden="1"/>
    <cellStyle name="Hipervínculo" xfId="48146" builtinId="8" hidden="1"/>
    <cellStyle name="Hipervínculo" xfId="44057" builtinId="8" hidden="1"/>
    <cellStyle name="Hipervínculo" xfId="18880" builtinId="8" hidden="1"/>
    <cellStyle name="Hipervínculo" xfId="3052" builtinId="8" hidden="1"/>
    <cellStyle name="Hipervínculo" xfId="24342" builtinId="8" hidden="1"/>
    <cellStyle name="Hipervínculo" xfId="32000" builtinId="8" hidden="1"/>
    <cellStyle name="Hipervínculo" xfId="53808" builtinId="8" hidden="1"/>
    <cellStyle name="Hipervínculo" xfId="41349" builtinId="8" hidden="1"/>
    <cellStyle name="Hipervínculo" xfId="41985" builtinId="8" hidden="1"/>
    <cellStyle name="Hipervínculo" xfId="26736" builtinId="8" hidden="1"/>
    <cellStyle name="Hipervínculo" xfId="26702" builtinId="8" hidden="1"/>
    <cellStyle name="Hipervínculo" xfId="50681" builtinId="8" hidden="1"/>
    <cellStyle name="Hipervínculo" xfId="50400" builtinId="8" hidden="1"/>
    <cellStyle name="Hipervínculo" xfId="29521" builtinId="8" hidden="1"/>
    <cellStyle name="Hipervínculo" xfId="34547" builtinId="8" hidden="1"/>
    <cellStyle name="Hipervínculo" xfId="30459" builtinId="8" hidden="1"/>
    <cellStyle name="Hipervínculo" xfId="5023" builtinId="8" hidden="1"/>
    <cellStyle name="Hipervínculo" xfId="42985" builtinId="8" hidden="1"/>
    <cellStyle name="Hipervínculo" xfId="21736" builtinId="8" hidden="1"/>
    <cellStyle name="Hipervínculo" xfId="45602" builtinId="8" hidden="1"/>
    <cellStyle name="Hipervínculo" xfId="51779" builtinId="8" hidden="1"/>
    <cellStyle name="Hipervínculo" xfId="8998" builtinId="8" hidden="1"/>
    <cellStyle name="Hipervínculo" xfId="23654" builtinId="8" hidden="1"/>
    <cellStyle name="Hipervínculo" xfId="178" builtinId="8" hidden="1"/>
    <cellStyle name="Hipervínculo" xfId="12266" builtinId="8" hidden="1"/>
    <cellStyle name="Hipervínculo" xfId="28433" builtinId="8" hidden="1"/>
    <cellStyle name="Hipervínculo" xfId="1410" builtinId="8" hidden="1"/>
    <cellStyle name="Hipervínculo" xfId="35674" builtinId="8" hidden="1"/>
    <cellStyle name="Hipervínculo" xfId="55224" builtinId="8" hidden="1"/>
    <cellStyle name="Hipervínculo" xfId="39811" builtinId="8" hidden="1"/>
    <cellStyle name="Hipervínculo" xfId="56798" builtinId="8" hidden="1"/>
    <cellStyle name="Hipervínculo" xfId="15589" builtinId="8" hidden="1"/>
    <cellStyle name="Hipervínculo" xfId="50719" builtinId="8" hidden="1"/>
    <cellStyle name="Hipervínculo" xfId="6970" builtinId="8" hidden="1"/>
    <cellStyle name="Hipervínculo" xfId="24722" builtinId="8" hidden="1"/>
    <cellStyle name="Hipervínculo" xfId="12054" builtinId="8" hidden="1"/>
    <cellStyle name="Hipervínculo" xfId="59028" builtinId="8" hidden="1"/>
    <cellStyle name="Hipervínculo" xfId="28796" builtinId="8" hidden="1"/>
    <cellStyle name="Hipervínculo" xfId="25440" builtinId="8" hidden="1"/>
    <cellStyle name="Hipervínculo" xfId="48931" builtinId="8" hidden="1"/>
    <cellStyle name="Hipervínculo" xfId="44484" builtinId="8" hidden="1"/>
    <cellStyle name="Hipervínculo" xfId="51801" builtinId="8" hidden="1"/>
    <cellStyle name="Hipervínculo" xfId="26784" builtinId="8" hidden="1"/>
    <cellStyle name="Hipervínculo" xfId="50424" builtinId="8" hidden="1"/>
    <cellStyle name="Hipervínculo" xfId="19021" builtinId="8" hidden="1"/>
    <cellStyle name="Hipervínculo" xfId="1722" builtinId="8" hidden="1"/>
    <cellStyle name="Hipervínculo" xfId="42293" builtinId="8" hidden="1"/>
    <cellStyle name="Hipervínculo" xfId="8113" builtinId="8" hidden="1"/>
    <cellStyle name="Hipervínculo" xfId="49271" builtinId="8" hidden="1"/>
    <cellStyle name="Hipervínculo" xfId="28608" builtinId="8" hidden="1"/>
    <cellStyle name="Hipervínculo" xfId="29661" builtinId="8" hidden="1"/>
    <cellStyle name="Hipervínculo" xfId="42945" builtinId="8" hidden="1"/>
    <cellStyle name="Hipervínculo" xfId="9333" builtinId="8" hidden="1"/>
    <cellStyle name="Hipervínculo" xfId="37115" builtinId="8" hidden="1"/>
    <cellStyle name="Hipervínculo" xfId="33717" builtinId="8" hidden="1"/>
    <cellStyle name="Hipervínculo" xfId="42505" builtinId="8" hidden="1"/>
    <cellStyle name="Hipervínculo" xfId="434" builtinId="8" hidden="1"/>
    <cellStyle name="Hipervínculo" xfId="11408" builtinId="8" hidden="1"/>
    <cellStyle name="Hipervínculo" xfId="1182" builtinId="8" hidden="1"/>
    <cellStyle name="Hipervínculo" xfId="38859" builtinId="8" hidden="1"/>
    <cellStyle name="Hipervínculo" xfId="1043" builtinId="8" hidden="1"/>
    <cellStyle name="Hipervínculo" xfId="16540" builtinId="8" hidden="1"/>
    <cellStyle name="Hipervínculo" xfId="45495" builtinId="8" hidden="1"/>
    <cellStyle name="Hipervínculo" xfId="1253" builtinId="8" hidden="1"/>
    <cellStyle name="Hipervínculo" xfId="29677" builtinId="8" hidden="1"/>
    <cellStyle name="Hipervínculo" xfId="9869" builtinId="8" hidden="1"/>
    <cellStyle name="Hipervínculo" xfId="58394" builtinId="8" hidden="1"/>
    <cellStyle name="Hipervínculo" xfId="34160" builtinId="8" hidden="1"/>
    <cellStyle name="Hipervínculo" xfId="3020" builtinId="8" hidden="1"/>
    <cellStyle name="Hipervínculo" xfId="32651" builtinId="8" hidden="1"/>
    <cellStyle name="Hipervínculo" xfId="46188" builtinId="8" hidden="1"/>
    <cellStyle name="Hipervínculo" xfId="2946" builtinId="8" hidden="1"/>
    <cellStyle name="Hipervínculo" xfId="23722" builtinId="8" hidden="1"/>
    <cellStyle name="Hipervínculo" xfId="19318" builtinId="8" hidden="1"/>
    <cellStyle name="Hipervínculo" xfId="20303" builtinId="8" hidden="1"/>
    <cellStyle name="Hipervínculo" xfId="34431" builtinId="8" hidden="1"/>
    <cellStyle name="Hipervínculo" xfId="45089" builtinId="8" hidden="1"/>
    <cellStyle name="Hipervínculo" xfId="21310" builtinId="8" hidden="1"/>
    <cellStyle name="Hipervínculo" xfId="39908" builtinId="8" hidden="1"/>
    <cellStyle name="Hipervínculo" xfId="58241" builtinId="8" hidden="1"/>
    <cellStyle name="Hipervínculo" xfId="15423" builtinId="8" hidden="1"/>
    <cellStyle name="Hipervínculo" xfId="28832" builtinId="8" hidden="1"/>
    <cellStyle name="Hipervínculo" xfId="16715" builtinId="8" hidden="1"/>
    <cellStyle name="Hipervínculo" xfId="36120" builtinId="8" hidden="1"/>
    <cellStyle name="Hipervínculo" xfId="40379" builtinId="8" hidden="1"/>
    <cellStyle name="Hipervínculo" xfId="3968" builtinId="8" hidden="1"/>
    <cellStyle name="Hipervínculo" xfId="13995" builtinId="8" hidden="1"/>
    <cellStyle name="Hipervínculo" xfId="7493" builtinId="8" hidden="1"/>
    <cellStyle name="Hipervínculo" xfId="51463" builtinId="8" hidden="1"/>
    <cellStyle name="Hipervínculo" xfId="57709" builtinId="8" hidden="1"/>
    <cellStyle name="Hipervínculo" xfId="44426" builtinId="8" hidden="1"/>
    <cellStyle name="Hipervínculo" xfId="52185" builtinId="8" hidden="1"/>
    <cellStyle name="Hipervínculo" xfId="36808" builtinId="8" hidden="1"/>
    <cellStyle name="Hipervínculo" xfId="49893" builtinId="8" hidden="1"/>
    <cellStyle name="Hipervínculo" xfId="26432" builtinId="8" hidden="1"/>
    <cellStyle name="Hipervínculo" xfId="37698" builtinId="8" hidden="1"/>
    <cellStyle name="Hipervínculo" xfId="39225" builtinId="8" hidden="1"/>
    <cellStyle name="Hipervínculo" xfId="13621" builtinId="8" hidden="1"/>
    <cellStyle name="Hipervínculo" xfId="3554" builtinId="8" hidden="1"/>
    <cellStyle name="Hipervínculo" xfId="19223" builtinId="8" hidden="1"/>
    <cellStyle name="Hipervínculo" xfId="38793" builtinId="8" hidden="1"/>
    <cellStyle name="Hipervínculo" xfId="59463" builtinId="8" hidden="1"/>
    <cellStyle name="Hipervínculo" xfId="8219" builtinId="8" hidden="1"/>
    <cellStyle name="Hipervínculo" xfId="22482" builtinId="8" hidden="1"/>
    <cellStyle name="Hipervínculo" xfId="49363" builtinId="8" hidden="1"/>
    <cellStyle name="Hipervínculo" xfId="34662" builtinId="8" hidden="1"/>
    <cellStyle name="Hipervínculo" xfId="5797" builtinId="8" hidden="1"/>
    <cellStyle name="Hipervínculo" xfId="51117" builtinId="8" hidden="1"/>
    <cellStyle name="Hipervínculo" xfId="37260" builtinId="8" hidden="1"/>
    <cellStyle name="Hipervínculo" xfId="23403" builtinId="8" hidden="1"/>
    <cellStyle name="Hipervínculo" xfId="286" builtinId="8" hidden="1"/>
    <cellStyle name="Hipervínculo" xfId="31673" builtinId="8" hidden="1"/>
    <cellStyle name="Hipervínculo" xfId="19247" builtinId="8" hidden="1"/>
    <cellStyle name="Hipervínculo" xfId="38342" builtinId="8" hidden="1"/>
    <cellStyle name="Hipervínculo" xfId="3092" builtinId="8" hidden="1"/>
    <cellStyle name="Hipervínculo" xfId="30615" builtinId="8" hidden="1"/>
    <cellStyle name="Hipervínculo" xfId="6119" builtinId="8" hidden="1"/>
    <cellStyle name="Hipervínculo" xfId="56991" builtinId="8" hidden="1"/>
    <cellStyle name="Hipervínculo" xfId="20492" builtinId="8" hidden="1"/>
    <cellStyle name="Hipervínculo" xfId="24748" builtinId="8" hidden="1"/>
    <cellStyle name="Hipervínculo" xfId="5685" builtinId="8" hidden="1"/>
    <cellStyle name="Hipervínculo" xfId="48707" builtinId="8" hidden="1"/>
    <cellStyle name="Hipervínculo" xfId="23734" builtinId="8" hidden="1"/>
    <cellStyle name="Hipervínculo" xfId="37424" builtinId="8" hidden="1"/>
    <cellStyle name="Hipervínculo" xfId="27963" builtinId="8" hidden="1"/>
    <cellStyle name="Hipervínculo" xfId="23320" builtinId="8" hidden="1"/>
    <cellStyle name="Hipervínculo" xfId="48509" builtinId="8" hidden="1"/>
    <cellStyle name="Hipervínculo" xfId="7900" builtinId="8" hidden="1"/>
    <cellStyle name="Hipervínculo" xfId="19875" builtinId="8" hidden="1"/>
    <cellStyle name="Hipervínculo" xfId="30953" builtinId="8" hidden="1"/>
    <cellStyle name="Hipervínculo" xfId="25812" builtinId="8" hidden="1"/>
    <cellStyle name="Hipervínculo" xfId="49951" builtinId="8" hidden="1"/>
    <cellStyle name="Hipervínculo" xfId="28104" builtinId="8" hidden="1"/>
    <cellStyle name="Hipervínculo" xfId="24919" builtinId="8" hidden="1"/>
    <cellStyle name="Hipervínculo" xfId="24923" builtinId="8" hidden="1"/>
    <cellStyle name="Hipervínculo" xfId="33475" builtinId="8" hidden="1"/>
    <cellStyle name="Hipervínculo" xfId="39878" builtinId="8" hidden="1"/>
    <cellStyle name="Hipervínculo" xfId="11756" builtinId="8" hidden="1"/>
    <cellStyle name="Hipervínculo" xfId="16244" builtinId="8" hidden="1"/>
    <cellStyle name="Hipervínculo" xfId="29174" builtinId="8" hidden="1"/>
    <cellStyle name="Hipervínculo" xfId="760" builtinId="8" hidden="1"/>
    <cellStyle name="Hipervínculo" xfId="28052" builtinId="8" hidden="1"/>
    <cellStyle name="Hipervínculo" xfId="36709" builtinId="8" hidden="1"/>
    <cellStyle name="Hipervínculo" xfId="7317" builtinId="8" hidden="1"/>
    <cellStyle name="Hipervínculo" xfId="17969" builtinId="8" hidden="1"/>
    <cellStyle name="Hipervínculo" xfId="47418" builtinId="8" hidden="1"/>
    <cellStyle name="Hipervínculo" xfId="23260" builtinId="8" hidden="1"/>
    <cellStyle name="Hipervínculo" xfId="20053" builtinId="8" hidden="1"/>
    <cellStyle name="Hipervínculo" xfId="12415" builtinId="8" hidden="1"/>
    <cellStyle name="Hipervínculo" xfId="52806" builtinId="8" hidden="1"/>
    <cellStyle name="Hipervínculo" xfId="23190" builtinId="8" hidden="1"/>
    <cellStyle name="Hipervínculo" xfId="8675" builtinId="8" hidden="1"/>
    <cellStyle name="Hipervínculo" xfId="21968" builtinId="8" hidden="1"/>
    <cellStyle name="Hipervínculo" xfId="9759" builtinId="8" hidden="1"/>
    <cellStyle name="Hipervínculo" xfId="40413" builtinId="8" hidden="1"/>
    <cellStyle name="Hipervínculo" xfId="5421" builtinId="8" hidden="1"/>
    <cellStyle name="Hipervínculo" xfId="46628" builtinId="8" hidden="1"/>
    <cellStyle name="Hipervínculo" xfId="14159" builtinId="8" hidden="1"/>
    <cellStyle name="Hipervínculo" xfId="54090" builtinId="8" hidden="1"/>
    <cellStyle name="Hipervínculo" xfId="17235" builtinId="8" hidden="1"/>
    <cellStyle name="Hipervínculo" xfId="25167" builtinId="8" hidden="1"/>
    <cellStyle name="Hipervínculo" xfId="33673" builtinId="8" hidden="1"/>
    <cellStyle name="Hipervínculo" xfId="17805" builtinId="8" hidden="1"/>
    <cellStyle name="Hipervínculo" xfId="25103" builtinId="8" hidden="1"/>
    <cellStyle name="Hipervínculo" xfId="50338" builtinId="8" hidden="1"/>
    <cellStyle name="Hipervínculo" xfId="18943" builtinId="8" hidden="1"/>
    <cellStyle name="Hipervínculo" xfId="34813" builtinId="8" hidden="1"/>
    <cellStyle name="Hipervínculo" xfId="36857" builtinId="8" hidden="1"/>
    <cellStyle name="Hipervínculo" xfId="58754" builtinId="8" hidden="1"/>
    <cellStyle name="Hipervínculo" xfId="43199" builtinId="8" hidden="1"/>
    <cellStyle name="Hipervínculo" xfId="51167" builtinId="8" hidden="1"/>
    <cellStyle name="Hipervínculo" xfId="13100" builtinId="8" hidden="1"/>
    <cellStyle name="Hipervínculo" xfId="49529" builtinId="8" hidden="1"/>
    <cellStyle name="Hipervínculo" xfId="8371" builtinId="8" hidden="1"/>
    <cellStyle name="Hipervínculo" xfId="35386" builtinId="8" hidden="1"/>
    <cellStyle name="Hipervínculo" xfId="1848" builtinId="8" hidden="1"/>
    <cellStyle name="Hipervínculo" xfId="19276" builtinId="8" hidden="1"/>
    <cellStyle name="Hipervínculo" xfId="31173" builtinId="8" hidden="1"/>
    <cellStyle name="Hipervínculo" xfId="35305" builtinId="8" hidden="1"/>
    <cellStyle name="Hipervínculo" xfId="59082" builtinId="8" hidden="1"/>
    <cellStyle name="Hipervínculo" xfId="34586" builtinId="8" hidden="1"/>
    <cellStyle name="Hipervínculo" xfId="12856" builtinId="8" hidden="1"/>
    <cellStyle name="Hipervínculo" xfId="7795" builtinId="8" hidden="1"/>
    <cellStyle name="Hipervínculo" xfId="20253" builtinId="8" hidden="1"/>
    <cellStyle name="Hipervínculo" xfId="45578" builtinId="8" hidden="1"/>
    <cellStyle name="Hipervínculo" xfId="25832" builtinId="8" hidden="1"/>
    <cellStyle name="Hipervínculo" xfId="53581" builtinId="8" hidden="1"/>
    <cellStyle name="Hipervínculo" xfId="25647" builtinId="8" hidden="1"/>
    <cellStyle name="Hipervínculo" xfId="6185" builtinId="8" hidden="1"/>
    <cellStyle name="Hipervínculo" xfId="1828" builtinId="8" hidden="1"/>
    <cellStyle name="Hipervínculo" xfId="54008" builtinId="8" hidden="1"/>
    <cellStyle name="Hipervínculo" xfId="30817" builtinId="8" hidden="1"/>
    <cellStyle name="Hipervínculo" xfId="56786" builtinId="8" hidden="1"/>
    <cellStyle name="Hipervínculo" xfId="3297" builtinId="8" hidden="1"/>
    <cellStyle name="Hipervínculo" xfId="20729" builtinId="8" hidden="1"/>
    <cellStyle name="Hipervínculo" xfId="8276" builtinId="8" hidden="1"/>
    <cellStyle name="Hipervínculo" xfId="5251" builtinId="8" hidden="1"/>
    <cellStyle name="Hipervínculo" xfId="29276" builtinId="8" hidden="1"/>
    <cellStyle name="Hipervínculo" xfId="40745" builtinId="8" hidden="1"/>
    <cellStyle name="Hipervínculo" xfId="57013" builtinId="8" hidden="1"/>
    <cellStyle name="Hipervínculo" xfId="39981" builtinId="8" hidden="1"/>
    <cellStyle name="Hipervínculo" xfId="13800" builtinId="8" hidden="1"/>
    <cellStyle name="Hipervínculo" xfId="47867" builtinId="8" hidden="1"/>
    <cellStyle name="Hipervínculo" xfId="12048" builtinId="8" hidden="1"/>
    <cellStyle name="Hipervínculo" xfId="36078" builtinId="8" hidden="1"/>
    <cellStyle name="Hipervínculo" xfId="48869" builtinId="8" hidden="1"/>
    <cellStyle name="Hipervínculo" xfId="33731" builtinId="8" hidden="1"/>
    <cellStyle name="Hipervínculo" xfId="33183" builtinId="8" hidden="1"/>
    <cellStyle name="Hipervínculo" xfId="6928" builtinId="8" hidden="1"/>
    <cellStyle name="Hipervínculo" xfId="2644" builtinId="8" hidden="1"/>
    <cellStyle name="Hipervínculo" xfId="18850" builtinId="8" hidden="1"/>
    <cellStyle name="Hipervínculo" xfId="42877" builtinId="8" hidden="1"/>
    <cellStyle name="Hipervínculo" xfId="54500" builtinId="8" hidden="1"/>
    <cellStyle name="Hipervínculo" xfId="50272" builtinId="8" hidden="1"/>
    <cellStyle name="Hipervínculo" xfId="26378" builtinId="8" hidden="1"/>
    <cellStyle name="Hipervínculo" xfId="2287" builtinId="8" hidden="1"/>
    <cellStyle name="Hipervínculo" xfId="7400" builtinId="8" hidden="1"/>
    <cellStyle name="Hipervínculo" xfId="13597" builtinId="8" hidden="1"/>
    <cellStyle name="Hipervínculo" xfId="32594" builtinId="8" hidden="1"/>
    <cellStyle name="Hipervínculo" xfId="58614" builtinId="8" hidden="1"/>
    <cellStyle name="Hipervínculo" xfId="29188" builtinId="8" hidden="1"/>
    <cellStyle name="Hipervínculo" xfId="11226" builtinId="8" hidden="1"/>
    <cellStyle name="Hipervínculo" xfId="33789" builtinId="8" hidden="1"/>
    <cellStyle name="Hipervínculo" xfId="24274" builtinId="8" hidden="1"/>
    <cellStyle name="Hipervínculo" xfId="7169" builtinId="8" hidden="1"/>
    <cellStyle name="Hipervínculo" xfId="49759" builtinId="8" hidden="1"/>
    <cellStyle name="Hipervínculo" xfId="40901" builtinId="8" hidden="1"/>
    <cellStyle name="Hipervínculo" xfId="36419" builtinId="8" hidden="1"/>
    <cellStyle name="Hipervínculo" xfId="12782" builtinId="8" hidden="1"/>
    <cellStyle name="Hipervínculo" xfId="9477" builtinId="8" hidden="1"/>
    <cellStyle name="Hipervínculo" xfId="14535" builtinId="8" hidden="1"/>
    <cellStyle name="Hipervínculo" xfId="39251" builtinId="8" hidden="1"/>
    <cellStyle name="Hipervínculo" xfId="46624" builtinId="8" hidden="1"/>
    <cellStyle name="Hipervínculo" xfId="50900" builtinId="8" hidden="1"/>
    <cellStyle name="Hipervínculo" xfId="14577" builtinId="8" hidden="1"/>
    <cellStyle name="Hipervínculo" xfId="5981" builtinId="8" hidden="1"/>
    <cellStyle name="Hipervínculo" xfId="58500" builtinId="8" hidden="1"/>
    <cellStyle name="Hipervínculo" xfId="21464" builtinId="8" hidden="1"/>
    <cellStyle name="Hipervínculo" xfId="46048" builtinId="8" hidden="1"/>
    <cellStyle name="Hipervínculo" xfId="49355" builtinId="8" hidden="1"/>
    <cellStyle name="Hipervínculo" xfId="19479" builtinId="8" hidden="1"/>
    <cellStyle name="Hipervínculo" xfId="22564" builtinId="8" hidden="1"/>
    <cellStyle name="Hipervínculo" xfId="1464" builtinId="8" hidden="1"/>
    <cellStyle name="Hipervínculo" xfId="23328" builtinId="8" hidden="1"/>
    <cellStyle name="Hipervínculo" xfId="28388" builtinId="8" hidden="1"/>
    <cellStyle name="Hipervínculo" xfId="3954" builtinId="8" hidden="1"/>
    <cellStyle name="Hipervínculo" xfId="42427" builtinId="8" hidden="1"/>
    <cellStyle name="Hipervínculo" xfId="25896" builtinId="8" hidden="1"/>
    <cellStyle name="Hipervínculo" xfId="15635" builtinId="8" hidden="1"/>
    <cellStyle name="Hipervínculo" xfId="229" builtinId="8" hidden="1"/>
    <cellStyle name="Hipervínculo" xfId="202" builtinId="8" hidden="1"/>
    <cellStyle name="Hipervínculo" xfId="48172" builtinId="8" hidden="1"/>
    <cellStyle name="Hipervínculo" xfId="40409" builtinId="8" hidden="1"/>
    <cellStyle name="Hipervínculo" xfId="32231" builtinId="8" hidden="1"/>
    <cellStyle name="Hipervínculo" xfId="15223" builtinId="8" hidden="1"/>
    <cellStyle name="Hipervínculo" xfId="27295" builtinId="8" hidden="1"/>
    <cellStyle name="Hipervínculo" xfId="15455" builtinId="8" hidden="1"/>
    <cellStyle name="Hipervínculo" xfId="37080" builtinId="8" hidden="1"/>
    <cellStyle name="Hipervínculo" xfId="42247" builtinId="8" hidden="1"/>
    <cellStyle name="Hipervínculo" xfId="50356" builtinId="8" hidden="1"/>
    <cellStyle name="Hipervínculo" xfId="28570" builtinId="8" hidden="1"/>
    <cellStyle name="Hipervínculo" xfId="41781" builtinId="8" hidden="1"/>
    <cellStyle name="Hipervínculo" xfId="39321" builtinId="8" hidden="1"/>
    <cellStyle name="Hipervínculo" xfId="22384" builtinId="8" hidden="1"/>
    <cellStyle name="Hipervínculo" xfId="44117" builtinId="8" hidden="1"/>
    <cellStyle name="Hipervínculo" xfId="49175" builtinId="8" hidden="1"/>
    <cellStyle name="Hipervínculo" xfId="44723" builtinId="8" hidden="1"/>
    <cellStyle name="Hipervínculo" xfId="21642" builtinId="8" hidden="1"/>
    <cellStyle name="Hipervínculo" xfId="14839" builtinId="8" hidden="1"/>
    <cellStyle name="Hipervínculo" xfId="6163" builtinId="8" hidden="1"/>
    <cellStyle name="Hipervínculo" xfId="2777" builtinId="8" hidden="1"/>
    <cellStyle name="Hipervínculo" xfId="24154" builtinId="8" hidden="1"/>
    <cellStyle name="Hipervínculo" xfId="8353" builtinId="8" hidden="1"/>
    <cellStyle name="Hipervínculo" xfId="39069" builtinId="8" hidden="1"/>
    <cellStyle name="Hipervínculo" xfId="56768" builtinId="8" hidden="1"/>
    <cellStyle name="Hipervínculo" xfId="28441" builtinId="8" hidden="1"/>
    <cellStyle name="Hipervínculo" xfId="12960" builtinId="8" hidden="1"/>
    <cellStyle name="Hipervínculo" xfId="36240" builtinId="8" hidden="1"/>
    <cellStyle name="Hipervínculo" xfId="59078" builtinId="8" hidden="1"/>
    <cellStyle name="Hipervínculo" xfId="8841" builtinId="8" hidden="1"/>
    <cellStyle name="Hipervínculo" xfId="19669" builtinId="8" hidden="1"/>
    <cellStyle name="Hipervínculo" xfId="35060" builtinId="8" hidden="1"/>
    <cellStyle name="Hipervínculo" xfId="45185" builtinId="8" hidden="1"/>
    <cellStyle name="Hipervínculo" xfId="13889" builtinId="8" hidden="1"/>
    <cellStyle name="Hipervínculo" xfId="42908" builtinId="8" hidden="1"/>
    <cellStyle name="Hipervínculo" xfId="53589" builtinId="8" hidden="1"/>
    <cellStyle name="Hipervínculo" xfId="49497" builtinId="8" hidden="1"/>
    <cellStyle name="Hipervínculo" xfId="16479" builtinId="8" hidden="1"/>
    <cellStyle name="Hipervínculo" xfId="47933" builtinId="8" hidden="1"/>
    <cellStyle name="Hipervínculo" xfId="38568" builtinId="8" hidden="1"/>
    <cellStyle name="Hipervínculo" xfId="21826" builtinId="8" hidden="1"/>
    <cellStyle name="Hipervínculo" xfId="50094" builtinId="8" hidden="1"/>
    <cellStyle name="Hipervínculo" xfId="46789" builtinId="8" hidden="1"/>
    <cellStyle name="Hipervínculo" xfId="42699" builtinId="8" hidden="1"/>
    <cellStyle name="Hipervínculo" xfId="18671" builtinId="8" hidden="1"/>
    <cellStyle name="Hipervínculo" xfId="5243" builtinId="8" hidden="1"/>
    <cellStyle name="Hipervínculo" xfId="36994" builtinId="8" hidden="1"/>
    <cellStyle name="Hipervínculo" xfId="11210" builtinId="8" hidden="1"/>
    <cellStyle name="Hipervínculo" xfId="57021" builtinId="8" hidden="1"/>
    <cellStyle name="Hipervínculo" xfId="39989" builtinId="8" hidden="1"/>
    <cellStyle name="Hipervínculo" xfId="35898" builtinId="8" hidden="1"/>
    <cellStyle name="Hipervínculo" xfId="1824" builtinId="8" hidden="1"/>
    <cellStyle name="Hipervínculo" xfId="12040" builtinId="8" hidden="1"/>
    <cellStyle name="Hipervínculo" xfId="26406" builtinId="8" hidden="1"/>
    <cellStyle name="Hipervínculo" xfId="7143" builtinId="8" hidden="1"/>
    <cellStyle name="Hipervínculo" xfId="34688" builtinId="8" hidden="1"/>
    <cellStyle name="Hipervínculo" xfId="17883" builtinId="8" hidden="1"/>
    <cellStyle name="Hipervínculo" xfId="29096" builtinId="8" hidden="1"/>
    <cellStyle name="Hipervínculo" xfId="5070" builtinId="8" hidden="1"/>
    <cellStyle name="Hipervínculo" xfId="18842" builtinId="8" hidden="1"/>
    <cellStyle name="Hipervínculo" xfId="21605" builtinId="8" hidden="1"/>
    <cellStyle name="Hipervínculo" xfId="48608" builtinId="8" hidden="1"/>
    <cellStyle name="Hipervínculo" xfId="42891" builtinId="8" hidden="1"/>
    <cellStyle name="Hipervínculo" xfId="26386" builtinId="8" hidden="1"/>
    <cellStyle name="Hipervínculo" xfId="44277" builtinId="8" hidden="1"/>
    <cellStyle name="Hipervínculo" xfId="1920" builtinId="8" hidden="1"/>
    <cellStyle name="Hipervínculo" xfId="12385" builtinId="8" hidden="1"/>
    <cellStyle name="Hipervínculo" xfId="48451" builtinId="8" hidden="1"/>
    <cellStyle name="Hipervínculo" xfId="49133" builtinId="8" hidden="1"/>
    <cellStyle name="Hipervínculo" xfId="56124" builtinId="8" hidden="1"/>
    <cellStyle name="Hipervínculo" xfId="19591" builtinId="8" hidden="1"/>
    <cellStyle name="Hipervínculo" xfId="15497" builtinId="8" hidden="1"/>
    <cellStyle name="Hipervínculo" xfId="53994" builtinId="8" hidden="1"/>
    <cellStyle name="Hipervínculo" xfId="13946" builtinId="8" hidden="1"/>
    <cellStyle name="Hipervínculo" xfId="34405" builtinId="8" hidden="1"/>
    <cellStyle name="Hipervínculo" xfId="58992" builtinId="8" hidden="1"/>
    <cellStyle name="Hipervínculo" xfId="36411" builtinId="8" hidden="1"/>
    <cellStyle name="Hipervínculo" xfId="42839" builtinId="8" hidden="1"/>
    <cellStyle name="Hipervínculo" xfId="8697" builtinId="8" hidden="1"/>
    <cellStyle name="Hipervínculo" xfId="14543" builtinId="8" hidden="1"/>
    <cellStyle name="Hipervínculo" xfId="39243" builtinId="8" hidden="1"/>
    <cellStyle name="Hipervínculo" xfId="13136" builtinId="8" hidden="1"/>
    <cellStyle name="Hipervínculo" xfId="51217" builtinId="8" hidden="1"/>
    <cellStyle name="Hipervínculo" xfId="3404" builtinId="8" hidden="1"/>
    <cellStyle name="Hipervínculo" xfId="43119" builtinId="8" hidden="1"/>
    <cellStyle name="Hipervínculo" xfId="24044" builtinId="8" hidden="1"/>
    <cellStyle name="Hipervínculo" xfId="39872" builtinId="8" hidden="1"/>
    <cellStyle name="Hipervínculo" xfId="46192" builtinId="8" hidden="1"/>
    <cellStyle name="Hipervínculo" xfId="12316" builtinId="8" hidden="1"/>
    <cellStyle name="Hipervínculo" xfId="45954" builtinId="8" hidden="1"/>
    <cellStyle name="Hipervínculo" xfId="57259" builtinId="8" hidden="1"/>
    <cellStyle name="Hipervínculo" xfId="18483" builtinId="8" hidden="1"/>
    <cellStyle name="Hipervínculo" xfId="13571" builtinId="8" hidden="1"/>
    <cellStyle name="Hipervínculo" xfId="22618" builtinId="8" hidden="1"/>
    <cellStyle name="Hipervínculo" xfId="53218" builtinId="8" hidden="1"/>
    <cellStyle name="Hipervínculo" xfId="12542" builtinId="8" hidden="1"/>
    <cellStyle name="Hipervínculo" xfId="18673" builtinId="8" hidden="1"/>
    <cellStyle name="Hipervínculo" xfId="12230" builtinId="8" hidden="1"/>
    <cellStyle name="Hipervínculo" xfId="20514" builtinId="8" hidden="1"/>
    <cellStyle name="Hipervínculo" xfId="1446" builtinId="8" hidden="1"/>
    <cellStyle name="Hipervínculo" xfId="39561" builtinId="8" hidden="1"/>
    <cellStyle name="Hipervínculo" xfId="47306" builtinId="8" hidden="1"/>
    <cellStyle name="Hipervínculo" xfId="55382" builtinId="8" hidden="1"/>
    <cellStyle name="Hipervínculo" xfId="30433" builtinId="8" hidden="1"/>
    <cellStyle name="Hipervínculo" xfId="8699" builtinId="8" hidden="1"/>
    <cellStyle name="Hipervínculo" xfId="2123" builtinId="8" hidden="1"/>
    <cellStyle name="Hipervínculo" xfId="20522" builtinId="8" hidden="1"/>
    <cellStyle name="Hipervínculo" xfId="25065" builtinId="8" hidden="1"/>
    <cellStyle name="Hipervínculo" xfId="54661" builtinId="8" hidden="1"/>
    <cellStyle name="Hipervínculo" xfId="25673" builtinId="8" hidden="1"/>
    <cellStyle name="Hipervínculo" xfId="23500" builtinId="8" hidden="1"/>
    <cellStyle name="Hipervínculo" xfId="1376" builtinId="8" hidden="1"/>
    <cellStyle name="Hipervínculo" xfId="8617" builtinId="8" hidden="1"/>
    <cellStyle name="Hipervínculo" xfId="27447" builtinId="8" hidden="1"/>
    <cellStyle name="Hipervínculo" xfId="49183" builtinId="8" hidden="1"/>
    <cellStyle name="Hipervínculo" xfId="45875" builtinId="8" hidden="1"/>
    <cellStyle name="Hipervínculo" xfId="41785" builtinId="8" hidden="1"/>
    <cellStyle name="Hipervínculo" xfId="16576" builtinId="8" hidden="1"/>
    <cellStyle name="Hipervínculo" xfId="6155" builtinId="8" hidden="1"/>
    <cellStyle name="Hipervínculo" xfId="3700" builtinId="8" hidden="1"/>
    <cellStyle name="Hipervínculo" xfId="34272" builtinId="8" hidden="1"/>
    <cellStyle name="Hipervínculo" xfId="27455" builtinId="8" hidden="1"/>
    <cellStyle name="Hipervínculo" xfId="15878" builtinId="8" hidden="1"/>
    <cellStyle name="Hipervínculo" xfId="24430" builtinId="8" hidden="1"/>
    <cellStyle name="Hipervínculo" xfId="48001" builtinId="8" hidden="1"/>
    <cellStyle name="Hipervínculo" xfId="12954" builtinId="8" hidden="1"/>
    <cellStyle name="Hipervínculo" xfId="42119" builtinId="8" hidden="1"/>
    <cellStyle name="Hipervínculo" xfId="41072" builtinId="8" hidden="1"/>
    <cellStyle name="Hipervínculo" xfId="56302" builtinId="8" hidden="1"/>
    <cellStyle name="Hipervínculo" xfId="32276" builtinId="8" hidden="1"/>
    <cellStyle name="Hipervínculo" xfId="28184" builtinId="8" hidden="1"/>
    <cellStyle name="Hipervínculo" xfId="4335" builtinId="8" hidden="1"/>
    <cellStyle name="Hipervínculo" xfId="19755" builtinId="8" hidden="1"/>
    <cellStyle name="Hipervínculo" xfId="24678" builtinId="8" hidden="1"/>
    <cellStyle name="Hipervínculo" xfId="47873" builtinId="8" hidden="1"/>
    <cellStyle name="Hipervínculo" xfId="49505" builtinId="8" hidden="1"/>
    <cellStyle name="Hipervínculo" xfId="58748" builtinId="8" hidden="1"/>
    <cellStyle name="Hipervínculo" xfId="36966" builtinId="8" hidden="1"/>
    <cellStyle name="Hipervínculo" xfId="2373" builtinId="8" hidden="1"/>
    <cellStyle name="Hipervínculo" xfId="26550" builtinId="8" hidden="1"/>
    <cellStyle name="Hipervínculo" xfId="30645" builtinId="8" hidden="1"/>
    <cellStyle name="Hipervínculo" xfId="24925" builtinId="8" hidden="1"/>
    <cellStyle name="Hipervínculo" xfId="37072" builtinId="8" hidden="1"/>
    <cellStyle name="Hipervínculo" xfId="25139" builtinId="8" hidden="1"/>
    <cellStyle name="Hipervínculo" xfId="14585" builtinId="8" hidden="1"/>
    <cellStyle name="Hipervínculo" xfId="20774" builtinId="8" hidden="1"/>
    <cellStyle name="Hipervínculo" xfId="33355" builtinId="8" hidden="1"/>
    <cellStyle name="Hipervínculo" xfId="37444" builtinId="8" hidden="1"/>
    <cellStyle name="Hipervínculo" xfId="58536" builtinId="8" hidden="1"/>
    <cellStyle name="Hipervínculo" xfId="35906" builtinId="8" hidden="1"/>
    <cellStyle name="Hipervínculo" xfId="11553" builtinId="8" hidden="1"/>
    <cellStyle name="Hipervínculo" xfId="55171" builtinId="8" hidden="1"/>
    <cellStyle name="Hipervínculo" xfId="32669" builtinId="8" hidden="1"/>
    <cellStyle name="Hipervínculo" xfId="2385" builtinId="8" hidden="1"/>
    <cellStyle name="Hipervínculo" xfId="33405" builtinId="8" hidden="1"/>
    <cellStyle name="Hipervínculo" xfId="52129" builtinId="8" hidden="1"/>
    <cellStyle name="Hipervínculo" xfId="24484" builtinId="8" hidden="1"/>
    <cellStyle name="Hipervínculo" xfId="20215" builtinId="8" hidden="1"/>
    <cellStyle name="Hipervínculo" xfId="9871" builtinId="8" hidden="1"/>
    <cellStyle name="Hipervínculo" xfId="44175" builtinId="8" hidden="1"/>
    <cellStyle name="Hipervínculo" xfId="2886" builtinId="8" hidden="1"/>
    <cellStyle name="Hipervínculo" xfId="51047" builtinId="8" hidden="1"/>
    <cellStyle name="Hipervínculo" xfId="45201" builtinId="8" hidden="1"/>
    <cellStyle name="Hipervínculo" xfId="50386" builtinId="8" hidden="1"/>
    <cellStyle name="Hipervínculo" xfId="32194" builtinId="8" hidden="1"/>
    <cellStyle name="Hipervínculo" xfId="9272" builtinId="8" hidden="1"/>
    <cellStyle name="Hipervínculo" xfId="27505" builtinId="8" hidden="1"/>
    <cellStyle name="Hipervínculo" xfId="34964" builtinId="8" hidden="1"/>
    <cellStyle name="Hipervínculo" xfId="28966" builtinId="8" hidden="1"/>
    <cellStyle name="Hipervínculo" xfId="38270" builtinId="8" hidden="1"/>
    <cellStyle name="Hipervínculo" xfId="15505" builtinId="8" hidden="1"/>
    <cellStyle name="Hipervínculo" xfId="10839" builtinId="8" hidden="1"/>
    <cellStyle name="Hipervínculo" xfId="12682" builtinId="8" hidden="1"/>
    <cellStyle name="Hipervínculo" xfId="34413" builtinId="8" hidden="1"/>
    <cellStyle name="Hipervínculo" xfId="58996" builtinId="8" hidden="1"/>
    <cellStyle name="Hipervínculo" xfId="58752" builtinId="8" hidden="1"/>
    <cellStyle name="Hipervínculo" xfId="53760" builtinId="8" hidden="1"/>
    <cellStyle name="Hipervínculo" xfId="53544" builtinId="8" hidden="1"/>
    <cellStyle name="Hipervínculo" xfId="44261" builtinId="8" hidden="1"/>
    <cellStyle name="Hipervínculo" xfId="19613" builtinId="8" hidden="1"/>
    <cellStyle name="Hipervínculo" xfId="23066" builtinId="8" hidden="1"/>
    <cellStyle name="Hipervínculo" xfId="51209" builtinId="8" hidden="1"/>
    <cellStyle name="Hipervínculo" xfId="608" builtinId="8" hidden="1"/>
    <cellStyle name="Hipervínculo" xfId="44627" builtinId="8" hidden="1"/>
    <cellStyle name="Hipervínculo" xfId="920" builtinId="8" hidden="1"/>
    <cellStyle name="Hipervínculo" xfId="12998" builtinId="8" hidden="1"/>
    <cellStyle name="Hipervínculo" xfId="26536" builtinId="8" hidden="1"/>
    <cellStyle name="Hipervínculo" xfId="48268" builtinId="8" hidden="1"/>
    <cellStyle name="Hipervínculo" xfId="44281" builtinId="8" hidden="1"/>
    <cellStyle name="Hipervínculo" xfId="39221" builtinId="8" hidden="1"/>
    <cellStyle name="Hipervínculo" xfId="43663" builtinId="8" hidden="1"/>
    <cellStyle name="Hipervínculo" xfId="1052" builtinId="8" hidden="1"/>
    <cellStyle name="Hipervínculo" xfId="58570" builtinId="8" hidden="1"/>
    <cellStyle name="Hipervínculo" xfId="53115" builtinId="8" hidden="1"/>
    <cellStyle name="Hipervínculo" xfId="16986" builtinId="8" hidden="1"/>
    <cellStyle name="Hipervínculo" xfId="37348" builtinId="8" hidden="1"/>
    <cellStyle name="Hipervínculo" xfId="32290" builtinId="8" hidden="1"/>
    <cellStyle name="Hipervínculo" xfId="10559" builtinId="8" hidden="1"/>
    <cellStyle name="Hipervínculo" xfId="8303" builtinId="8" hidden="1"/>
    <cellStyle name="Hipervínculo" xfId="23123" builtinId="8" hidden="1"/>
    <cellStyle name="Hipervínculo" xfId="40397" builtinId="8" hidden="1"/>
    <cellStyle name="Hipervínculo" xfId="55391" builtinId="8" hidden="1"/>
    <cellStyle name="Hipervínculo" xfId="6201" builtinId="8" hidden="1"/>
    <cellStyle name="Hipervínculo" xfId="25360" builtinId="8" hidden="1"/>
    <cellStyle name="Hipervínculo" xfId="3880" builtinId="8" hidden="1"/>
    <cellStyle name="Hipervínculo" xfId="59004" builtinId="8" hidden="1"/>
    <cellStyle name="Hipervínculo" xfId="45261" builtinId="8" hidden="1"/>
    <cellStyle name="Hipervínculo" xfId="47322" builtinId="8" hidden="1"/>
    <cellStyle name="Hipervínculo" xfId="48592" builtinId="8" hidden="1"/>
    <cellStyle name="Hipervínculo" xfId="48208" builtinId="8" hidden="1"/>
    <cellStyle name="Hipervínculo" xfId="40099" builtinId="8" hidden="1"/>
    <cellStyle name="Hipervínculo" xfId="12352" builtinId="8" hidden="1"/>
    <cellStyle name="Hipervínculo" xfId="4851" builtinId="8" hidden="1"/>
    <cellStyle name="Hipervínculo" xfId="15427" builtinId="8" hidden="1"/>
    <cellStyle name="Hipervínculo" xfId="54612" builtinId="8" hidden="1"/>
    <cellStyle name="Hipervínculo" xfId="39097" builtinId="8" hidden="1"/>
    <cellStyle name="Hipervínculo" xfId="27130" builtinId="8" hidden="1"/>
    <cellStyle name="Hipervínculo" xfId="45071" builtinId="8" hidden="1"/>
    <cellStyle name="Hipervínculo" xfId="10237" builtinId="8" hidden="1"/>
    <cellStyle name="Hipervínculo" xfId="14147" builtinId="8" hidden="1"/>
    <cellStyle name="Hipervínculo" xfId="55670" builtinId="8" hidden="1"/>
    <cellStyle name="Hipervínculo" xfId="58080" builtinId="8" hidden="1"/>
    <cellStyle name="Hipervínculo" xfId="34994" builtinId="8" hidden="1"/>
    <cellStyle name="Hipervínculo" xfId="9640" builtinId="8" hidden="1"/>
    <cellStyle name="Hipervínculo" xfId="4642" builtinId="8" hidden="1"/>
    <cellStyle name="Hipervínculo" xfId="17038" builtinId="8" hidden="1"/>
    <cellStyle name="Hipervínculo" xfId="41064" builtinId="8" hidden="1"/>
    <cellStyle name="Hipervínculo" xfId="12136" builtinId="8" hidden="1"/>
    <cellStyle name="Hipervínculo" xfId="4533" builtinId="8" hidden="1"/>
    <cellStyle name="Hipervínculo" xfId="28190" builtinId="8" hidden="1"/>
    <cellStyle name="Hipervínculo" xfId="7703" builtinId="8" hidden="1"/>
    <cellStyle name="Hipervínculo" xfId="65" builtinId="8" hidden="1"/>
    <cellStyle name="Hipervínculo" xfId="22428" builtinId="8" hidden="1"/>
    <cellStyle name="Hipervínculo" xfId="47865" builtinId="8" hidden="1"/>
    <cellStyle name="Hipervínculo" xfId="7337" builtinId="8" hidden="1"/>
    <cellStyle name="Hipervínculo" xfId="45423" builtinId="8" hidden="1"/>
    <cellStyle name="Hipervínculo" xfId="17881" builtinId="8" hidden="1"/>
    <cellStyle name="Hipervínculo" xfId="4773" builtinId="8" hidden="1"/>
    <cellStyle name="Hipervínculo" xfId="4843" builtinId="8" hidden="1"/>
    <cellStyle name="Hipervínculo" xfId="30637" builtinId="8" hidden="1"/>
    <cellStyle name="Hipervínculo" xfId="54665" builtinId="8" hidden="1"/>
    <cellStyle name="Hipervínculo" xfId="57946" builtinId="8" hidden="1"/>
    <cellStyle name="Hipervínculo" xfId="41951" builtinId="8" hidden="1"/>
    <cellStyle name="Hipervínculo" xfId="58189" builtinId="8" hidden="1"/>
    <cellStyle name="Hipervínculo" xfId="4600" builtinId="8" hidden="1"/>
    <cellStyle name="Hipervínculo" xfId="15169" builtinId="8" hidden="1"/>
    <cellStyle name="Hipervínculo" xfId="37436" builtinId="8" hidden="1"/>
    <cellStyle name="Hipervínculo" xfId="38134" builtinId="8" hidden="1"/>
    <cellStyle name="Hipervínculo" xfId="43976" builtinId="8" hidden="1"/>
    <cellStyle name="Hipervínculo" xfId="27339" builtinId="8" hidden="1"/>
    <cellStyle name="Hipervínculo" xfId="7793" builtinId="8" hidden="1"/>
    <cellStyle name="Hipervínculo" xfId="1604" builtinId="8" hidden="1"/>
    <cellStyle name="Hipervínculo" xfId="18701" builtinId="8" hidden="1"/>
    <cellStyle name="Hipervínculo" xfId="44237" builtinId="8" hidden="1"/>
    <cellStyle name="Hipervínculo" xfId="52121" builtinId="8" hidden="1"/>
    <cellStyle name="Hipervínculo" xfId="47060" builtinId="8" hidden="1"/>
    <cellStyle name="Hipervínculo" xfId="25017" builtinId="8" hidden="1"/>
    <cellStyle name="Hipervínculo" xfId="464" builtinId="8" hidden="1"/>
    <cellStyle name="Hipervínculo" xfId="20534" builtinId="8" hidden="1"/>
    <cellStyle name="Hipervínculo" xfId="25624" builtinId="8" hidden="1"/>
    <cellStyle name="Hipervínculo" xfId="51039" builtinId="8" hidden="1"/>
    <cellStyle name="Hipervínculo" xfId="58762" builtinId="8" hidden="1"/>
    <cellStyle name="Hipervínculo" xfId="17267" builtinId="8" hidden="1"/>
    <cellStyle name="Hipervínculo" xfId="18220" builtinId="8" hidden="1"/>
    <cellStyle name="Hipervínculo" xfId="5765" builtinId="8" hidden="1"/>
    <cellStyle name="Hipervínculo" xfId="10564" builtinId="8" hidden="1"/>
    <cellStyle name="Hipervínculo" xfId="3570" builtinId="8" hidden="1"/>
    <cellStyle name="Hipervínculo" xfId="57486" builtinId="8" hidden="1"/>
    <cellStyle name="Hipervínculo" xfId="38262" builtinId="8" hidden="1"/>
    <cellStyle name="Hipervínculo" xfId="33205" builtinId="8" hidden="1"/>
    <cellStyle name="Hipervínculo" xfId="11420" builtinId="8" hidden="1"/>
    <cellStyle name="Hipervínculo" xfId="31167" builtinId="8" hidden="1"/>
    <cellStyle name="Hipervínculo" xfId="40685" builtinId="8" hidden="1"/>
    <cellStyle name="Hipervínculo" xfId="34031" builtinId="8" hidden="1"/>
    <cellStyle name="Hipervínculo" xfId="1208" builtinId="8" hidden="1"/>
    <cellStyle name="Hipervínculo" xfId="49737" builtinId="8" hidden="1"/>
    <cellStyle name="Hipervínculo" xfId="26274" builtinId="8" hidden="1"/>
    <cellStyle name="Hipervínculo" xfId="9811" builtinId="8" hidden="1"/>
    <cellStyle name="Hipervínculo" xfId="19621" builtinId="8" hidden="1"/>
    <cellStyle name="Hipervínculo" xfId="3462" builtinId="8" hidden="1"/>
    <cellStyle name="Hipervínculo" xfId="46412" builtinId="8" hidden="1"/>
    <cellStyle name="Hipervínculo" xfId="39882" builtinId="8" hidden="1"/>
    <cellStyle name="Hipervínculo" xfId="19288" builtinId="8" hidden="1"/>
    <cellStyle name="Hipervínculo" xfId="19348" builtinId="8" hidden="1"/>
    <cellStyle name="Hipervínculo" xfId="3287" builtinId="8" hidden="1"/>
    <cellStyle name="Hipervínculo" xfId="26544" builtinId="8" hidden="1"/>
    <cellStyle name="Hipervínculo" xfId="31607" builtinId="8" hidden="1"/>
    <cellStyle name="Hipervínculo" xfId="53340" builtinId="8" hidden="1"/>
    <cellStyle name="Hipervínculo" xfId="9156" builtinId="8" hidden="1"/>
    <cellStyle name="Hipervínculo" xfId="23348" builtinId="8" hidden="1"/>
    <cellStyle name="Hipervínculo" xfId="3754" builtinId="8" hidden="1"/>
    <cellStyle name="Hipervínculo" xfId="11149" builtinId="8" hidden="1"/>
    <cellStyle name="Hipervínculo" xfId="33477" builtinId="8" hidden="1"/>
    <cellStyle name="Hipervínculo" xfId="38534" builtinId="8" hidden="1"/>
    <cellStyle name="Hipervínculo" xfId="57622" builtinId="8" hidden="1"/>
    <cellStyle name="Hipervínculo" xfId="32282" builtinId="8" hidden="1"/>
    <cellStyle name="Hipervínculo" xfId="28031" builtinId="8" hidden="1"/>
    <cellStyle name="Hipervínculo" xfId="24184" builtinId="8" hidden="1"/>
    <cellStyle name="Hipervínculo" xfId="17951" builtinId="8" hidden="1"/>
    <cellStyle name="Hipervínculo" xfId="40405" builtinId="8" hidden="1"/>
    <cellStyle name="Hipervínculo" xfId="45463" builtinId="8" hidden="1"/>
    <cellStyle name="Hipervínculo" xfId="28475" builtinId="8" hidden="1"/>
    <cellStyle name="Hipervínculo" xfId="25352" builtinId="8" hidden="1"/>
    <cellStyle name="Hipervínculo" xfId="37208" builtinId="8" hidden="1"/>
    <cellStyle name="Hipervínculo" xfId="6287" builtinId="8" hidden="1"/>
    <cellStyle name="Hipervínculo" xfId="37700" builtinId="8" hidden="1"/>
    <cellStyle name="Hipervínculo" xfId="47332" builtinId="8" hidden="1"/>
    <cellStyle name="Hipervínculo" xfId="52392" builtinId="8" hidden="1"/>
    <cellStyle name="Hipervínculo" xfId="44510" builtinId="8" hidden="1"/>
    <cellStyle name="Hipervínculo" xfId="18426" builtinId="8" hidden="1"/>
    <cellStyle name="Hipervínculo" xfId="17030" builtinId="8" hidden="1"/>
    <cellStyle name="Hipervínculo" xfId="29168" builtinId="8" hidden="1"/>
    <cellStyle name="Hipervínculo" xfId="31551" builtinId="8" hidden="1"/>
    <cellStyle name="Hipervínculo" xfId="58628" builtinId="8" hidden="1"/>
    <cellStyle name="Hipervínculo" xfId="4606" builtinId="8" hidden="1"/>
    <cellStyle name="Hipervínculo" xfId="24961" builtinId="8" hidden="1"/>
    <cellStyle name="Hipervínculo" xfId="4584" builtinId="8" hidden="1"/>
    <cellStyle name="Hipervínculo" xfId="6379" builtinId="8" hidden="1"/>
    <cellStyle name="Hipervínculo" xfId="16974" builtinId="8" hidden="1"/>
    <cellStyle name="Hipervínculo" xfId="23336" builtinId="8" hidden="1"/>
    <cellStyle name="Hipervínculo" xfId="34156" builtinId="8" hidden="1"/>
    <cellStyle name="Hipervínculo" xfId="41607" builtinId="8" hidden="1"/>
    <cellStyle name="Hipervínculo" xfId="52271" builtinId="8" hidden="1"/>
    <cellStyle name="Hipervínculo" xfId="36641" builtinId="8" hidden="1"/>
    <cellStyle name="Hipervínculo" xfId="37639" builtinId="8" hidden="1"/>
    <cellStyle name="Hipervínculo" xfId="57091" builtinId="8" hidden="1"/>
    <cellStyle name="Hipervínculo" xfId="4298" builtinId="8" hidden="1"/>
    <cellStyle name="Hipervínculo" xfId="11969" builtinId="8" hidden="1"/>
    <cellStyle name="Hipervínculo" xfId="22322" builtinId="8" hidden="1"/>
    <cellStyle name="Hipervínculo" xfId="21575" builtinId="8" hidden="1"/>
    <cellStyle name="Hipervínculo" xfId="42927" builtinId="8" hidden="1"/>
    <cellStyle name="Hipervínculo" xfId="8563" builtinId="8" hidden="1"/>
    <cellStyle name="Hipervínculo" xfId="3394" builtinId="8" hidden="1"/>
    <cellStyle name="Hipervínculo" xfId="20199" builtinId="8" hidden="1"/>
    <cellStyle name="Hipervínculo" xfId="54430" builtinId="8" hidden="1"/>
    <cellStyle name="Hipervínculo" xfId="40191" builtinId="8" hidden="1"/>
    <cellStyle name="Hipervínculo" xfId="38691" builtinId="8" hidden="1"/>
    <cellStyle name="Hipervínculo" xfId="35996" builtinId="8" hidden="1"/>
    <cellStyle name="Hipervínculo" xfId="58380" builtinId="8" hidden="1"/>
    <cellStyle name="Hipervínculo" xfId="6443" builtinId="8" hidden="1"/>
    <cellStyle name="Hipervínculo" xfId="43117" builtinId="8" hidden="1"/>
    <cellStyle name="Hipervínculo" xfId="11424" builtinId="8" hidden="1"/>
    <cellStyle name="Hipervínculo" xfId="54969" builtinId="8" hidden="1"/>
    <cellStyle name="Hipervínculo" xfId="32560" builtinId="8" hidden="1"/>
    <cellStyle name="Hipervínculo" xfId="45849" builtinId="8" hidden="1"/>
    <cellStyle name="Hipervínculo" xfId="13114" builtinId="8" hidden="1"/>
    <cellStyle name="Hipervínculo" xfId="25478" builtinId="8" hidden="1"/>
    <cellStyle name="Hipervínculo" xfId="42752" builtinId="8" hidden="1"/>
    <cellStyle name="Hipervínculo" xfId="50276" builtinId="8" hidden="1"/>
    <cellStyle name="Hipervínculo" xfId="40729" builtinId="8" hidden="1"/>
    <cellStyle name="Hipervínculo" xfId="5273" builtinId="8" hidden="1"/>
    <cellStyle name="Hipervínculo" xfId="30913" builtinId="8" hidden="1"/>
    <cellStyle name="Hipervínculo" xfId="19751" builtinId="8" hidden="1"/>
    <cellStyle name="Hipervínculo" xfId="13939" builtinId="8" hidden="1"/>
    <cellStyle name="Hipervínculo" xfId="47052" builtinId="8" hidden="1"/>
    <cellStyle name="Hipervínculo" xfId="25025" builtinId="8" hidden="1"/>
    <cellStyle name="Hipervínculo" xfId="20261" builtinId="8" hidden="1"/>
    <cellStyle name="Hipervínculo" xfId="5669" builtinId="8" hidden="1"/>
    <cellStyle name="Hipervínculo" xfId="25632" builtinId="8" hidden="1"/>
    <cellStyle name="Hipervínculo" xfId="32986" builtinId="8" hidden="1"/>
    <cellStyle name="Hipervínculo" xfId="55118" builtinId="8" hidden="1"/>
    <cellStyle name="Hipervínculo" xfId="40123" builtinId="8" hidden="1"/>
    <cellStyle name="Hipervínculo" xfId="18228" builtinId="8" hidden="1"/>
    <cellStyle name="Hipervínculo" xfId="59144" builtinId="8" hidden="1"/>
    <cellStyle name="Hipervínculo" xfId="45934" builtinId="8" hidden="1"/>
    <cellStyle name="Hipervínculo" xfId="10529" builtinId="8" hidden="1"/>
    <cellStyle name="Hipervínculo" xfId="33301" builtinId="8" hidden="1"/>
    <cellStyle name="Hipervínculo" xfId="54971" builtinId="8" hidden="1"/>
    <cellStyle name="Hipervínculo" xfId="23839" builtinId="8" hidden="1"/>
    <cellStyle name="Hipervínculo" xfId="11428" builtinId="8" hidden="1"/>
    <cellStyle name="Hipervínculo" xfId="6144" builtinId="8" hidden="1"/>
    <cellStyle name="Hipervínculo" xfId="17761" builtinId="8" hidden="1"/>
    <cellStyle name="Hipervínculo" xfId="21932" builtinId="8" hidden="1"/>
    <cellStyle name="Hipervínculo" xfId="58540" builtinId="8" hidden="1"/>
    <cellStyle name="Hipervínculo" xfId="993" builtinId="8" hidden="1"/>
    <cellStyle name="Hipervínculo" xfId="26266" builtinId="8" hidden="1"/>
    <cellStyle name="Hipervínculo" xfId="8918" builtinId="8" hidden="1"/>
    <cellStyle name="Hipervínculo" xfId="786" builtinId="8" hidden="1"/>
    <cellStyle name="Hipervínculo" xfId="24686" builtinId="8" hidden="1"/>
    <cellStyle name="Hipervínculo" xfId="23353" builtinId="8" hidden="1"/>
    <cellStyle name="Hipervínculo" xfId="51481" builtinId="8" hidden="1"/>
    <cellStyle name="Hipervínculo" xfId="43596" builtinId="8" hidden="1"/>
    <cellStyle name="Hipervínculo" xfId="19340" builtinId="8" hidden="1"/>
    <cellStyle name="Hipervínculo" xfId="50047" builtinId="8" hidden="1"/>
    <cellStyle name="Hipervínculo" xfId="8435" builtinId="8" hidden="1"/>
    <cellStyle name="Hipervínculo" xfId="31615" builtinId="8" hidden="1"/>
    <cellStyle name="Hipervínculo" xfId="43506" builtinId="8" hidden="1"/>
    <cellStyle name="Hipervínculo" xfId="15469" builtinId="8" hidden="1"/>
    <cellStyle name="Hipervínculo" xfId="36794" builtinId="8" hidden="1"/>
    <cellStyle name="Hipervínculo" xfId="12411" builtinId="8" hidden="1"/>
    <cellStyle name="Hipervínculo" xfId="356" builtinId="8" hidden="1"/>
    <cellStyle name="Hipervínculo" xfId="15233" builtinId="8" hidden="1"/>
    <cellStyle name="Hipervínculo" xfId="47404" builtinId="8" hidden="1"/>
    <cellStyle name="Hipervínculo" xfId="24156" builtinId="8" hidden="1"/>
    <cellStyle name="Hipervínculo" xfId="33609" builtinId="8" hidden="1"/>
    <cellStyle name="Hipervínculo" xfId="48735" builtinId="8" hidden="1"/>
    <cellStyle name="Hipervínculo" xfId="52920" builtinId="8" hidden="1"/>
    <cellStyle name="Hipervínculo" xfId="6055" builtinId="8" hidden="1"/>
    <cellStyle name="Hipervínculo" xfId="42765" builtinId="8" hidden="1"/>
    <cellStyle name="Hipervínculo" xfId="45471" builtinId="8" hidden="1"/>
    <cellStyle name="Hipervínculo" xfId="47360" builtinId="8" hidden="1"/>
    <cellStyle name="Hipervínculo" xfId="47226" builtinId="8" hidden="1"/>
    <cellStyle name="Hipervínculo" xfId="39991" builtinId="8" hidden="1"/>
    <cellStyle name="Hipervínculo" xfId="326" builtinId="8" hidden="1"/>
    <cellStyle name="Hipervínculo" xfId="7271" builtinId="8" hidden="1"/>
    <cellStyle name="Hipervínculo" xfId="28830" builtinId="8" hidden="1"/>
    <cellStyle name="Hipervínculo" xfId="52400" builtinId="8" hidden="1"/>
    <cellStyle name="Hipervínculo" xfId="44518" builtinId="8" hidden="1"/>
    <cellStyle name="Hipervínculo" xfId="40425" builtinId="8" hidden="1"/>
    <cellStyle name="Hipervínculo" xfId="24050" builtinId="8" hidden="1"/>
    <cellStyle name="Hipervínculo" xfId="338" builtinId="8" hidden="1"/>
    <cellStyle name="Hipervínculo" xfId="11604" builtinId="8" hidden="1"/>
    <cellStyle name="Hipervínculo" xfId="35634" builtinId="8" hidden="1"/>
    <cellStyle name="Hipervínculo" xfId="45393" builtinId="8" hidden="1"/>
    <cellStyle name="Hipervínculo" xfId="55288" builtinId="8" hidden="1"/>
    <cellStyle name="Hipervínculo" xfId="17667" builtinId="8" hidden="1"/>
    <cellStyle name="Hipervínculo" xfId="9597" builtinId="8" hidden="1"/>
    <cellStyle name="Hipervínculo" xfId="10757" builtinId="8" hidden="1"/>
    <cellStyle name="Hipervínculo" xfId="18404" builtinId="8" hidden="1"/>
    <cellStyle name="Hipervínculo" xfId="42433" builtinId="8" hidden="1"/>
    <cellStyle name="Hipervínculo" xfId="54889" builtinId="8" hidden="1"/>
    <cellStyle name="Hipervínculo" xfId="30919" builtinId="8" hidden="1"/>
    <cellStyle name="Hipervínculo" xfId="26824" builtinId="8" hidden="1"/>
    <cellStyle name="Hipervínculo" xfId="2509" builtinId="8" hidden="1"/>
    <cellStyle name="Hipervínculo" xfId="49068" builtinId="8" hidden="1"/>
    <cellStyle name="Hipervínculo" xfId="43685" builtinId="8" hidden="1"/>
    <cellStyle name="Hipervínculo" xfId="1392" builtinId="8" hidden="1"/>
    <cellStyle name="Hipervínculo" xfId="47961" builtinId="8" hidden="1"/>
    <cellStyle name="Hipervínculo" xfId="28344" builtinId="8" hidden="1"/>
    <cellStyle name="Hipervínculo" xfId="20025" builtinId="8" hidden="1"/>
    <cellStyle name="Hipervínculo" xfId="3046" builtinId="8" hidden="1"/>
    <cellStyle name="Hipervínculo" xfId="27910" builtinId="8" hidden="1"/>
    <cellStyle name="Hipervínculo" xfId="41465" builtinId="8" hidden="1"/>
    <cellStyle name="Hipervínculo" xfId="56032" builtinId="8" hidden="1"/>
    <cellStyle name="Hipervínculo" xfId="32325" builtinId="8" hidden="1"/>
    <cellStyle name="Hipervínculo" xfId="14551" builtinId="8" hidden="1"/>
    <cellStyle name="Hipervínculo" xfId="30915" builtinId="8" hidden="1"/>
    <cellStyle name="Hipervínculo" xfId="9919" builtinId="8" hidden="1"/>
    <cellStyle name="Hipervínculo" xfId="34714" builtinId="8" hidden="1"/>
    <cellStyle name="Hipervínculo" xfId="36707" builtinId="8" hidden="1"/>
    <cellStyle name="Hipervínculo" xfId="46672" builtinId="8" hidden="1"/>
    <cellStyle name="Hipervínculo" xfId="34108" builtinId="8" hidden="1"/>
    <cellStyle name="Hipervínculo" xfId="39398" builtinId="8" hidden="1"/>
    <cellStyle name="Hipervínculo" xfId="41641" builtinId="8" hidden="1"/>
    <cellStyle name="Hipervínculo" xfId="16849" builtinId="8" hidden="1"/>
    <cellStyle name="Hipervínculo" xfId="41515" builtinId="8" hidden="1"/>
    <cellStyle name="Hipervínculo" xfId="43639" builtinId="8" hidden="1"/>
    <cellStyle name="Hipervínculo" xfId="9903" builtinId="8" hidden="1"/>
    <cellStyle name="Hipervínculo" xfId="27176" builtinId="8" hidden="1"/>
    <cellStyle name="Hipervínculo" xfId="12646" builtinId="8" hidden="1"/>
    <cellStyle name="Hipervínculo" xfId="1240" builtinId="8" hidden="1"/>
    <cellStyle name="Hipervínculo" xfId="34025" builtinId="8" hidden="1"/>
    <cellStyle name="Hipervínculo" xfId="470" builtinId="8" hidden="1"/>
    <cellStyle name="Hipervínculo" xfId="46660" builtinId="8" hidden="1"/>
    <cellStyle name="Hipervínculo" xfId="32849" builtinId="8" hidden="1"/>
    <cellStyle name="Hipervínculo" xfId="32064" builtinId="8" hidden="1"/>
    <cellStyle name="Hipervínculo" xfId="23788" builtinId="8" hidden="1"/>
    <cellStyle name="Hipervínculo" xfId="40461" builtinId="8" hidden="1"/>
    <cellStyle name="Hipervínculo" xfId="11732" builtinId="8" hidden="1"/>
    <cellStyle name="Hipervínculo" xfId="30246" builtinId="8" hidden="1"/>
    <cellStyle name="Hipervínculo" xfId="23940" builtinId="8" hidden="1"/>
    <cellStyle name="Hipervínculo" xfId="34639" builtinId="8" hidden="1"/>
    <cellStyle name="Hipervínculo" xfId="13324" builtinId="8" hidden="1"/>
    <cellStyle name="Hipervínculo" xfId="11159" builtinId="8" hidden="1"/>
    <cellStyle name="Hipervínculo" xfId="15896" builtinId="8" hidden="1"/>
    <cellStyle name="Hipervínculo" xfId="37629" builtinId="8" hidden="1"/>
    <cellStyle name="Hipervínculo" xfId="54977" builtinId="8" hidden="1"/>
    <cellStyle name="Hipervínculo" xfId="53113" builtinId="8" hidden="1"/>
    <cellStyle name="Hipervínculo" xfId="13751" builtinId="8" hidden="1"/>
    <cellStyle name="Hipervínculo" xfId="49679" builtinId="8" hidden="1"/>
    <cellStyle name="Hipervínculo" xfId="49341" builtinId="8" hidden="1"/>
    <cellStyle name="Hipervínculo" xfId="20466" builtinId="8" hidden="1"/>
    <cellStyle name="Hipervínculo" xfId="44559" builtinId="8" hidden="1"/>
    <cellStyle name="Hipervínculo" xfId="43529" builtinId="8" hidden="1"/>
    <cellStyle name="Hipervínculo" xfId="46313" builtinId="8" hidden="1"/>
    <cellStyle name="Hipervínculo" xfId="21198" builtinId="8" hidden="1"/>
    <cellStyle name="Hipervínculo" xfId="780" builtinId="8" hidden="1"/>
    <cellStyle name="Hipervínculo" xfId="19703" builtinId="8" hidden="1"/>
    <cellStyle name="Hipervínculo" xfId="29741" builtinId="8" hidden="1"/>
    <cellStyle name="Hipervínculo" xfId="51489" builtinId="8" hidden="1"/>
    <cellStyle name="Hipervínculo" xfId="43604" builtinId="8" hidden="1"/>
    <cellStyle name="Hipervínculo" xfId="39513" builtinId="8" hidden="1"/>
    <cellStyle name="Hipervínculo" xfId="4509" builtinId="8" hidden="1"/>
    <cellStyle name="Hipervínculo" xfId="8425" builtinId="8" hidden="1"/>
    <cellStyle name="Hipervínculo" xfId="43346" builtinId="8" hidden="1"/>
    <cellStyle name="Hipervínculo" xfId="40942" builtinId="8" hidden="1"/>
    <cellStyle name="Hipervínculo" xfId="38070" builtinId="8" hidden="1"/>
    <cellStyle name="Hipervínculo" xfId="18603" builtinId="8" hidden="1"/>
    <cellStyle name="Hipervínculo" xfId="32715" builtinId="8" hidden="1"/>
    <cellStyle name="Hipervínculo" xfId="7344" builtinId="8" hidden="1"/>
    <cellStyle name="Hipervínculo" xfId="15225" builtinId="8" hidden="1"/>
    <cellStyle name="Hipervínculo" xfId="24788" builtinId="8" hidden="1"/>
    <cellStyle name="Hipervínculo" xfId="43344" builtinId="8" hidden="1"/>
    <cellStyle name="Hipervínculo" xfId="54032" builtinId="8" hidden="1"/>
    <cellStyle name="Hipervínculo" xfId="30004" builtinId="8" hidden="1"/>
    <cellStyle name="Hipervínculo" xfId="48310" builtinId="8" hidden="1"/>
    <cellStyle name="Hipervínculo" xfId="2055" builtinId="8" hidden="1"/>
    <cellStyle name="Hipervínculo" xfId="6912" builtinId="8" hidden="1"/>
    <cellStyle name="Hipervínculo" xfId="58108" builtinId="8" hidden="1"/>
    <cellStyle name="Hipervínculo" xfId="50623" builtinId="8" hidden="1"/>
    <cellStyle name="Hipervínculo" xfId="22723" builtinId="8" hidden="1"/>
    <cellStyle name="Hipervínculo" xfId="23204" builtinId="8" hidden="1"/>
    <cellStyle name="Hipervínculo" xfId="19115" builtinId="8" hidden="1"/>
    <cellStyle name="Hipervínculo" xfId="55738" builtinId="8" hidden="1"/>
    <cellStyle name="Hipervínculo" xfId="13997" builtinId="8" hidden="1"/>
    <cellStyle name="Hipervínculo" xfId="32919" builtinId="8" hidden="1"/>
    <cellStyle name="Hipervínculo" xfId="56942" builtinId="8" hidden="1"/>
    <cellStyle name="Hipervínculo" xfId="40433" builtinId="8" hidden="1"/>
    <cellStyle name="Hipervínculo" xfId="54895" builtinId="8" hidden="1"/>
    <cellStyle name="Hipervínculo" xfId="12314" builtinId="8" hidden="1"/>
    <cellStyle name="Hipervínculo" xfId="11595" builtinId="8" hidden="1"/>
    <cellStyle name="Hipervínculo" xfId="35626" builtinId="8" hidden="1"/>
    <cellStyle name="Hipervínculo" xfId="10819" builtinId="8" hidden="1"/>
    <cellStyle name="Hipervínculo" xfId="50653" builtinId="8" hidden="1"/>
    <cellStyle name="Hipervínculo" xfId="4834" builtinId="8" hidden="1"/>
    <cellStyle name="Hipervínculo" xfId="29338" builtinId="8" hidden="1"/>
    <cellStyle name="Hipervínculo" xfId="21912" builtinId="8" hidden="1"/>
    <cellStyle name="Hipervínculo" xfId="41346" builtinId="8" hidden="1"/>
    <cellStyle name="Hipervínculo" xfId="42425" builtinId="8" hidden="1"/>
    <cellStyle name="Hipervínculo" xfId="26652" builtinId="8" hidden="1"/>
    <cellStyle name="Hipervínculo" xfId="19029" builtinId="8" hidden="1"/>
    <cellStyle name="Hipervínculo" xfId="47973" builtinId="8" hidden="1"/>
    <cellStyle name="Hipervínculo" xfId="8185" builtinId="8" hidden="1"/>
    <cellStyle name="Hipervínculo" xfId="7281" builtinId="8" hidden="1"/>
    <cellStyle name="Hipervínculo" xfId="22903" builtinId="8" hidden="1"/>
    <cellStyle name="Hipervínculo" xfId="54302" builtinId="8" hidden="1"/>
    <cellStyle name="Hipervínculo" xfId="54214" builtinId="8" hidden="1"/>
    <cellStyle name="Hipervínculo" xfId="42895" builtinId="8" hidden="1"/>
    <cellStyle name="Hipervínculo" xfId="20035" builtinId="8" hidden="1"/>
    <cellStyle name="Hipervínculo" xfId="5721" builtinId="8" hidden="1"/>
    <cellStyle name="Hipervínculo" xfId="41551" builtinId="8" hidden="1"/>
    <cellStyle name="Hipervínculo" xfId="16687" builtinId="8" hidden="1"/>
    <cellStyle name="Hipervínculo" xfId="56024" builtinId="8" hidden="1"/>
    <cellStyle name="Hipervínculo" xfId="59212" builtinId="8" hidden="1"/>
    <cellStyle name="Hipervínculo" xfId="35968" builtinId="8" hidden="1"/>
    <cellStyle name="Hipervínculo" xfId="13234" builtinId="8" hidden="1"/>
    <cellStyle name="Hipervínculo" xfId="1530" builtinId="8" hidden="1"/>
    <cellStyle name="Hipervínculo" xfId="14987" builtinId="8" hidden="1"/>
    <cellStyle name="Hipervínculo" xfId="43262" builtinId="8" hidden="1"/>
    <cellStyle name="Hipervínculo" xfId="51447" builtinId="8" hidden="1"/>
    <cellStyle name="Hipervínculo" xfId="24750" builtinId="8" hidden="1"/>
    <cellStyle name="Hipervínculo" xfId="29038" builtinId="8" hidden="1"/>
    <cellStyle name="Hipervínculo" xfId="6433" builtinId="8" hidden="1"/>
    <cellStyle name="Hipervínculo" xfId="7414" builtinId="8" hidden="1"/>
    <cellStyle name="Hipervínculo" xfId="21916" builtinId="8" hidden="1"/>
    <cellStyle name="Hipervínculo" xfId="21081" builtinId="8" hidden="1"/>
    <cellStyle name="Hipervínculo" xfId="4925" builtinId="8" hidden="1"/>
    <cellStyle name="Hipervínculo" xfId="43845" builtinId="8" hidden="1"/>
    <cellStyle name="Hipervínculo" xfId="22110" builtinId="8" hidden="1"/>
    <cellStyle name="Hipervínculo" xfId="1236" builtinId="8" hidden="1"/>
    <cellStyle name="Hipervínculo" xfId="5401" builtinId="8" hidden="1"/>
    <cellStyle name="Hipervínculo" xfId="28840" builtinId="8" hidden="1"/>
    <cellStyle name="Hipervínculo" xfId="50574" builtinId="8" hidden="1"/>
    <cellStyle name="Hipervínculo" xfId="52994" builtinId="8" hidden="1"/>
    <cellStyle name="Hipervínculo" xfId="36912" builtinId="8" hidden="1"/>
    <cellStyle name="Hipervínculo" xfId="49911" builtinId="8" hidden="1"/>
    <cellStyle name="Hipervínculo" xfId="8980" builtinId="8" hidden="1"/>
    <cellStyle name="Hipervínculo" xfId="47656" builtinId="8" hidden="1"/>
    <cellStyle name="Hipervínculo" xfId="35772" builtinId="8" hidden="1"/>
    <cellStyle name="Hipervínculo" xfId="59311" builtinId="8" hidden="1"/>
    <cellStyle name="Hipervínculo" xfId="35048" builtinId="8" hidden="1"/>
    <cellStyle name="Hipervínculo" xfId="28076" builtinId="8" hidden="1"/>
    <cellStyle name="Hipervínculo" xfId="8255" builtinId="8" hidden="1"/>
    <cellStyle name="Hipervínculo" xfId="15904" builtinId="8" hidden="1"/>
    <cellStyle name="Hipervínculo" xfId="22326" builtinId="8" hidden="1"/>
    <cellStyle name="Hipervínculo" xfId="42440" builtinId="8" hidden="1"/>
    <cellStyle name="Hipervínculo" xfId="53121" builtinId="8" hidden="1"/>
    <cellStyle name="Hipervínculo" xfId="43480" builtinId="8" hidden="1"/>
    <cellStyle name="Hipervínculo" xfId="12596" builtinId="8" hidden="1"/>
    <cellStyle name="Hipervínculo" xfId="56650" builtinId="8" hidden="1"/>
    <cellStyle name="Hipervínculo" xfId="44063" builtinId="8" hidden="1"/>
    <cellStyle name="Hipervínculo" xfId="40883" builtinId="8" hidden="1"/>
    <cellStyle name="Hipervínculo" xfId="39205" builtinId="8" hidden="1"/>
    <cellStyle name="Hipervínculo" xfId="42941" builtinId="8" hidden="1"/>
    <cellStyle name="Hipervínculo" xfId="25087" builtinId="8" hidden="1"/>
    <cellStyle name="Hipervínculo" xfId="49723" builtinId="8" hidden="1"/>
    <cellStyle name="Hipervínculo" xfId="6571" builtinId="8" hidden="1"/>
    <cellStyle name="Hipervínculo" xfId="21428" builtinId="8" hidden="1"/>
    <cellStyle name="Hipervínculo" xfId="26394" builtinId="8" hidden="1"/>
    <cellStyle name="Hipervínculo" xfId="7872" builtinId="8" hidden="1"/>
    <cellStyle name="Hipervínculo" xfId="19845" builtinId="8" hidden="1"/>
    <cellStyle name="Hipervínculo" xfId="47684" builtinId="8" hidden="1"/>
    <cellStyle name="Hipervínculo" xfId="50864" builtinId="8" hidden="1"/>
    <cellStyle name="Hipervínculo" xfId="49851" builtinId="8" hidden="1"/>
    <cellStyle name="Hipervínculo" xfId="32625" builtinId="8" hidden="1"/>
    <cellStyle name="Hipervínculo" xfId="18967" builtinId="8" hidden="1"/>
    <cellStyle name="Hipervínculo" xfId="56746" builtinId="8" hidden="1"/>
    <cellStyle name="Hipervínculo" xfId="28100" builtinId="8" hidden="1"/>
    <cellStyle name="Hipervínculo" xfId="25221" builtinId="8" hidden="1"/>
    <cellStyle name="Hipervínculo" xfId="1288" builtinId="8" hidden="1"/>
    <cellStyle name="Hipervínculo" xfId="47004" builtinId="8" hidden="1"/>
    <cellStyle name="Hipervínculo" xfId="19449" builtinId="8" hidden="1"/>
    <cellStyle name="Hipervínculo" xfId="47430" builtinId="8" hidden="1"/>
    <cellStyle name="Hipervínculo" xfId="49949" builtinId="8" hidden="1"/>
    <cellStyle name="Hipervínculo" xfId="58209" builtinId="8" hidden="1"/>
    <cellStyle name="Hipervínculo" xfId="37842" builtinId="8" hidden="1"/>
    <cellStyle name="Hipervínculo" xfId="5397" builtinId="8" hidden="1"/>
    <cellStyle name="Hipervínculo" xfId="26106" builtinId="8" hidden="1"/>
    <cellStyle name="Hipervínculo" xfId="55588" builtinId="8" hidden="1"/>
    <cellStyle name="Hipervínculo" xfId="54230" builtinId="8" hidden="1"/>
    <cellStyle name="Hipervínculo" xfId="43151" builtinId="8" hidden="1"/>
    <cellStyle name="Hipervínculo" xfId="19123" builtinId="8" hidden="1"/>
    <cellStyle name="Hipervínculo" xfId="12068" builtinId="8" hidden="1"/>
    <cellStyle name="Hipervínculo" xfId="7147" builtinId="8" hidden="1"/>
    <cellStyle name="Hipervínculo" xfId="32911" builtinId="8" hidden="1"/>
    <cellStyle name="Hipervínculo" xfId="6583" builtinId="8" hidden="1"/>
    <cellStyle name="Hipervínculo" xfId="5029" builtinId="8" hidden="1"/>
    <cellStyle name="Hipervínculo" xfId="4026" builtinId="8" hidden="1"/>
    <cellStyle name="Hipervínculo" xfId="55350" builtinId="8" hidden="1"/>
    <cellStyle name="Hipervínculo" xfId="50178" builtinId="8" hidden="1"/>
    <cellStyle name="Hipervínculo" xfId="14075" builtinId="8" hidden="1"/>
    <cellStyle name="Hipervínculo" xfId="18927" builtinId="8" hidden="1"/>
    <cellStyle name="Hipervínculo" xfId="56740" builtinId="8" hidden="1"/>
    <cellStyle name="Hipervínculo" xfId="51685" builtinId="8" hidden="1"/>
    <cellStyle name="Hipervínculo" xfId="29547" builtinId="8" hidden="1"/>
    <cellStyle name="Hipervínculo" xfId="5522" builtinId="8" hidden="1"/>
    <cellStyle name="Hipervínculo" xfId="15191" builtinId="8" hidden="1"/>
    <cellStyle name="Hipervínculo" xfId="21004" builtinId="8" hidden="1"/>
    <cellStyle name="Hipervínculo" xfId="46508" builtinId="8" hidden="1"/>
    <cellStyle name="Hipervínculo" xfId="49815" builtinId="8" hidden="1"/>
    <cellStyle name="Hipervínculo" xfId="44757" builtinId="8" hidden="1"/>
    <cellStyle name="Hipervínculo" xfId="53890" builtinId="8" hidden="1"/>
    <cellStyle name="Hipervínculo" xfId="3804" builtinId="8" hidden="1"/>
    <cellStyle name="Hipervínculo" xfId="53858" builtinId="8" hidden="1"/>
    <cellStyle name="Hipervínculo" xfId="54917" builtinId="8" hidden="1"/>
    <cellStyle name="Hipervínculo" xfId="23841" builtinId="8" hidden="1"/>
    <cellStyle name="Hipervínculo" xfId="42887" builtinId="8" hidden="1"/>
    <cellStyle name="Hipervínculo" xfId="37824" builtinId="8" hidden="1"/>
    <cellStyle name="Hipervínculo" xfId="15946" builtinId="8" hidden="1"/>
    <cellStyle name="Hipervínculo" xfId="47588" builtinId="8" hidden="1"/>
    <cellStyle name="Hipervínculo" xfId="28116" builtinId="8" hidden="1"/>
    <cellStyle name="Hipervínculo" xfId="34859" builtinId="8" hidden="1"/>
    <cellStyle name="Hipervínculo" xfId="59216" builtinId="8" hidden="1"/>
    <cellStyle name="Hipervínculo" xfId="4314" builtinId="8" hidden="1"/>
    <cellStyle name="Hipervínculo" xfId="19975" builtinId="8" hidden="1"/>
    <cellStyle name="Hipervínculo" xfId="27830" builtinId="8" hidden="1"/>
    <cellStyle name="Hipervínculo" xfId="41777" builtinId="8" hidden="1"/>
    <cellStyle name="Hipervínculo" xfId="33897" builtinId="8" hidden="1"/>
    <cellStyle name="Hipervínculo" xfId="23" builtinId="8" hidden="1"/>
    <cellStyle name="Hipervínculo" xfId="50763" builtinId="8" hidden="1"/>
    <cellStyle name="Hipervínculo" xfId="54538" builtinId="8" hidden="1"/>
    <cellStyle name="Hipervínculo" xfId="39535" builtinId="8" hidden="1"/>
    <cellStyle name="Hipervínculo" xfId="3378" builtinId="8" hidden="1"/>
    <cellStyle name="Hipervínculo" xfId="21924" builtinId="8" hidden="1"/>
    <cellStyle name="Hipervínculo" xfId="49383" builtinId="8" hidden="1"/>
    <cellStyle name="Hipervínculo" xfId="48715" builtinId="8" hidden="1"/>
    <cellStyle name="Hipervínculo" xfId="43837" builtinId="8" hidden="1"/>
    <cellStyle name="Hipervínculo" xfId="22104" builtinId="8" hidden="1"/>
    <cellStyle name="Hipervínculo" xfId="17044" builtinId="8" hidden="1"/>
    <cellStyle name="Hipervínculo" xfId="6622" builtinId="8" hidden="1"/>
    <cellStyle name="Hipervínculo" xfId="32363" builtinId="8" hidden="1"/>
    <cellStyle name="Hipervínculo" xfId="58112" builtinId="8" hidden="1"/>
    <cellStyle name="Hipervínculo" xfId="34224" builtinId="8" hidden="1"/>
    <cellStyle name="Hipervínculo" xfId="36904" builtinId="8" hidden="1"/>
    <cellStyle name="Hipervínculo" xfId="15175" builtinId="8" hidden="1"/>
    <cellStyle name="Hipervínculo" xfId="10116" builtinId="8" hidden="1"/>
    <cellStyle name="Hipervínculo" xfId="13422" builtinId="8" hidden="1"/>
    <cellStyle name="Hipervínculo" xfId="35780" builtinId="8" hidden="1"/>
    <cellStyle name="Hipervínculo" xfId="15986" builtinId="8" hidden="1"/>
    <cellStyle name="Hipervínculo" xfId="2815" builtinId="8" hidden="1"/>
    <cellStyle name="Hipervínculo" xfId="29978" builtinId="8" hidden="1"/>
    <cellStyle name="Hipervínculo" xfId="4521" builtinId="8" hidden="1"/>
    <cellStyle name="Hipervínculo" xfId="4102" builtinId="8" hidden="1"/>
    <cellStyle name="Hipervínculo" xfId="19085" builtinId="8" hidden="1"/>
    <cellStyle name="Hipervínculo" xfId="42707" builtinId="8" hidden="1"/>
    <cellStyle name="Hipervínculo" xfId="15187" builtinId="8" hidden="1"/>
    <cellStyle name="Hipervínculo" xfId="46116" builtinId="8" hidden="1"/>
    <cellStyle name="Hipervínculo" xfId="9100" builtinId="8" hidden="1"/>
    <cellStyle name="Hipervínculo" xfId="6966" builtinId="8" hidden="1"/>
    <cellStyle name="Hipervínculo" xfId="2610" builtinId="8" hidden="1"/>
    <cellStyle name="Hipervínculo" xfId="27018" builtinId="8" hidden="1"/>
    <cellStyle name="Hipervínculo" xfId="49635" builtinId="8" hidden="1"/>
    <cellStyle name="Hipervínculo" xfId="54695" builtinId="8" hidden="1"/>
    <cellStyle name="Hipervínculo" xfId="42237" builtinId="8" hidden="1"/>
    <cellStyle name="Hipervínculo" xfId="58826" builtinId="8" hidden="1"/>
    <cellStyle name="Hipervínculo" xfId="2827" builtinId="8" hidden="1"/>
    <cellStyle name="Hipervínculo" xfId="17597" builtinId="8" hidden="1"/>
    <cellStyle name="Hipervínculo" xfId="33823" builtinId="8" hidden="1"/>
    <cellStyle name="Hipervínculo" xfId="35818" builtinId="8" hidden="1"/>
    <cellStyle name="Hipervínculo" xfId="48483" builtinId="8" hidden="1"/>
    <cellStyle name="Hipervínculo" xfId="28574" builtinId="8" hidden="1"/>
    <cellStyle name="Hipervínculo" xfId="9194" builtinId="8" hidden="1"/>
    <cellStyle name="Hipervínculo" xfId="13585" builtinId="8" hidden="1"/>
    <cellStyle name="Hipervínculo" xfId="16594" builtinId="8" hidden="1"/>
    <cellStyle name="Hipervínculo" xfId="40623" builtinId="8" hidden="1"/>
    <cellStyle name="Hipervínculo" xfId="56754" builtinId="8" hidden="1"/>
    <cellStyle name="Hipervínculo" xfId="52594" builtinId="8" hidden="1"/>
    <cellStyle name="Hipervínculo" xfId="28636" builtinId="8" hidden="1"/>
    <cellStyle name="Hipervínculo" xfId="4559" builtinId="8" hidden="1"/>
    <cellStyle name="Hipervínculo" xfId="5126" builtinId="8" hidden="1"/>
    <cellStyle name="Hipervínculo" xfId="23391" builtinId="8" hidden="1"/>
    <cellStyle name="Hipervínculo" xfId="47422" builtinId="8" hidden="1"/>
    <cellStyle name="Hipervínculo" xfId="45367" builtinId="8" hidden="1"/>
    <cellStyle name="Hipervínculo" xfId="15790" builtinId="8" hidden="1"/>
    <cellStyle name="Hipervínculo" xfId="33959" builtinId="8" hidden="1"/>
    <cellStyle name="Hipervínculo" xfId="58650" builtinId="8" hidden="1"/>
    <cellStyle name="Hipervínculo" xfId="12463" builtinId="8" hidden="1"/>
    <cellStyle name="Hipervínculo" xfId="210" builtinId="8" hidden="1"/>
    <cellStyle name="Hipervínculo" xfId="6577" builtinId="8" hidden="1"/>
    <cellStyle name="Hipervínculo" xfId="40557" builtinId="8" hidden="1"/>
    <cellStyle name="Hipervínculo" xfId="8633" builtinId="8" hidden="1"/>
    <cellStyle name="Hipervínculo" xfId="42623" builtinId="8" hidden="1"/>
    <cellStyle name="Hipervínculo" xfId="58402" builtinId="8" hidden="1"/>
    <cellStyle name="Hipervínculo" xfId="12214" builtinId="8" hidden="1"/>
    <cellStyle name="Hipervínculo" xfId="36992" builtinId="8" hidden="1"/>
    <cellStyle name="Hipervínculo" xfId="58760" builtinId="8" hidden="1"/>
    <cellStyle name="Hipervínculo" xfId="52466" builtinId="8" hidden="1"/>
    <cellStyle name="Hipervínculo" xfId="31812" builtinId="8" hidden="1"/>
    <cellStyle name="Hipervínculo" xfId="1258" builtinId="8" hidden="1"/>
    <cellStyle name="Hipervínculo" xfId="14083" builtinId="8" hidden="1"/>
    <cellStyle name="Hipervínculo" xfId="390" builtinId="8" hidden="1"/>
    <cellStyle name="Hipervínculo" xfId="43795" builtinId="8" hidden="1"/>
    <cellStyle name="Hipervínculo" xfId="3822" builtinId="8" hidden="1"/>
    <cellStyle name="Hipervínculo" xfId="17897" builtinId="8" hidden="1"/>
    <cellStyle name="Hipervínculo" xfId="24880" builtinId="8" hidden="1"/>
    <cellStyle name="Hipervínculo" xfId="688" builtinId="8" hidden="1"/>
    <cellStyle name="Hipervínculo" xfId="21012" builtinId="8" hidden="1"/>
    <cellStyle name="Hipervínculo" xfId="26068" builtinId="8" hidden="1"/>
    <cellStyle name="Hipervínculo" xfId="50592" builtinId="8" hidden="1"/>
    <cellStyle name="Hipervínculo" xfId="13529" builtinId="8" hidden="1"/>
    <cellStyle name="Hipervínculo" xfId="53318" builtinId="8" hidden="1"/>
    <cellStyle name="Hipervínculo" xfId="5245" builtinId="8" hidden="1"/>
    <cellStyle name="Hipervínculo" xfId="6209" builtinId="8" hidden="1"/>
    <cellStyle name="Hipervínculo" xfId="27937" builtinId="8" hidden="1"/>
    <cellStyle name="Hipervínculo" xfId="33000" builtinId="8" hidden="1"/>
    <cellStyle name="Hipervínculo" xfId="57263" builtinId="8" hidden="1"/>
    <cellStyle name="Hipervínculo" xfId="43881" builtinId="8" hidden="1"/>
    <cellStyle name="Hipervínculo" xfId="12510" builtinId="8" hidden="1"/>
    <cellStyle name="Hipervínculo" xfId="52396" builtinId="8" hidden="1"/>
    <cellStyle name="Hipervínculo" xfId="13134" builtinId="8" hidden="1"/>
    <cellStyle name="Hipervínculo" xfId="34867" builtinId="8" hidden="1"/>
    <cellStyle name="Hipervínculo" xfId="39928" builtinId="8" hidden="1"/>
    <cellStyle name="Hipervínculo" xfId="31567" builtinId="8" hidden="1"/>
    <cellStyle name="Hipervínculo" xfId="30893" builtinId="8" hidden="1"/>
    <cellStyle name="Hipervínculo" xfId="43416" builtinId="8" hidden="1"/>
    <cellStyle name="Hipervínculo" xfId="3385" builtinId="8" hidden="1"/>
    <cellStyle name="Hipervínculo" xfId="30583" builtinId="8" hidden="1"/>
    <cellStyle name="Hipervínculo" xfId="41795" builtinId="8" hidden="1"/>
    <cellStyle name="Hipervínculo" xfId="46854" builtinId="8" hidden="1"/>
    <cellStyle name="Hipervínculo" xfId="48122" builtinId="8" hidden="1"/>
    <cellStyle name="Hipervínculo" xfId="23960" builtinId="8" hidden="1"/>
    <cellStyle name="Hipervínculo" xfId="14613" builtinId="8" hidden="1"/>
    <cellStyle name="Hipervínculo" xfId="13527" builtinId="8" hidden="1"/>
    <cellStyle name="Hipervínculo" xfId="26990" builtinId="8" hidden="1"/>
    <cellStyle name="Hipervínculo" xfId="56260" builtinId="8" hidden="1"/>
    <cellStyle name="Hipervínculo" xfId="1262" builtinId="8" hidden="1"/>
    <cellStyle name="Hipervínculo" xfId="44569" builtinId="8" hidden="1"/>
    <cellStyle name="Hipervínculo" xfId="17771" builtinId="8" hidden="1"/>
    <cellStyle name="Hipervínculo" xfId="30633" builtinId="8" hidden="1"/>
    <cellStyle name="Hipervínculo" xfId="27806" builtinId="8" hidden="1"/>
    <cellStyle name="Hipervínculo" xfId="34598" builtinId="8" hidden="1"/>
    <cellStyle name="Hipervínculo" xfId="55648" builtinId="8" hidden="1"/>
    <cellStyle name="Hipervínculo" xfId="57846" builtinId="8" hidden="1"/>
    <cellStyle name="Hipervínculo" xfId="34524" builtinId="8" hidden="1"/>
    <cellStyle name="Hipervínculo" xfId="10108" builtinId="8" hidden="1"/>
    <cellStyle name="Hipervínculo" xfId="2327" builtinId="8" hidden="1"/>
    <cellStyle name="Hipervínculo" xfId="32967" builtinId="8" hidden="1"/>
    <cellStyle name="Hipervínculo" xfId="1108" builtinId="8" hidden="1"/>
    <cellStyle name="Hipervínculo" xfId="39737" builtinId="8" hidden="1"/>
    <cellStyle name="Hipervínculo" xfId="17229" builtinId="8" hidden="1"/>
    <cellStyle name="Hipervínculo" xfId="27722" builtinId="8" hidden="1"/>
    <cellStyle name="Hipervínculo" xfId="14143" builtinId="8" hidden="1"/>
    <cellStyle name="Hipervínculo" xfId="11482" builtinId="8" hidden="1"/>
    <cellStyle name="Hipervínculo" xfId="19355" builtinId="8" hidden="1"/>
    <cellStyle name="Hipervínculo" xfId="47774" builtinId="8" hidden="1"/>
    <cellStyle name="Hipervínculo" xfId="48554" builtinId="8" hidden="1"/>
    <cellStyle name="Hipervínculo" xfId="44955" builtinId="8" hidden="1"/>
    <cellStyle name="Hipervínculo" xfId="20926" builtinId="8" hidden="1"/>
    <cellStyle name="Hipervínculo" xfId="2606" builtinId="8" hidden="1"/>
    <cellStyle name="Hipervínculo" xfId="24212" builtinId="8" hidden="1"/>
    <cellStyle name="Hipervínculo" xfId="31105" builtinId="8" hidden="1"/>
    <cellStyle name="Hipervínculo" xfId="54703" builtinId="8" hidden="1"/>
    <cellStyle name="Hipervínculo" xfId="44779" builtinId="8" hidden="1"/>
    <cellStyle name="Hipervínculo" xfId="38150" builtinId="8" hidden="1"/>
    <cellStyle name="Hipervínculo" xfId="14125" builtinId="8" hidden="1"/>
    <cellStyle name="Hipervínculo" xfId="9404" builtinId="8" hidden="1"/>
    <cellStyle name="Hipervínculo" xfId="37139" builtinId="8" hidden="1"/>
    <cellStyle name="Hipervínculo" xfId="37904" builtinId="8" hidden="1"/>
    <cellStyle name="Hipervínculo" xfId="27507" builtinId="8" hidden="1"/>
    <cellStyle name="Hipervínculo" xfId="40869" builtinId="8" hidden="1"/>
    <cellStyle name="Hipervínculo" xfId="42411" builtinId="8" hidden="1"/>
    <cellStyle name="Hipervínculo" xfId="49619" builtinId="8" hidden="1"/>
    <cellStyle name="Hipervínculo" xfId="8411" builtinId="8" hidden="1"/>
    <cellStyle name="Hipervínculo" xfId="15619" builtinId="8" hidden="1"/>
    <cellStyle name="Hipervínculo" xfId="2618" builtinId="8" hidden="1"/>
    <cellStyle name="Hipervínculo" xfId="24941" builtinId="8" hidden="1"/>
    <cellStyle name="Hipervínculo" xfId="10351" builtinId="8" hidden="1"/>
    <cellStyle name="Hipervínculo" xfId="56328" builtinId="8" hidden="1"/>
    <cellStyle name="Hipervínculo" xfId="34588" builtinId="8" hidden="1"/>
    <cellStyle name="Hipervínculo" xfId="59453" builtinId="8" hidden="1"/>
    <cellStyle name="Hipervínculo" xfId="16887" builtinId="8" hidden="1"/>
    <cellStyle name="Hipervínculo" xfId="23214" builtinId="8" hidden="1"/>
    <cellStyle name="Hipervínculo" xfId="33367" builtinId="8" hidden="1"/>
    <cellStyle name="Hipervínculo" xfId="20239" builtinId="8" hidden="1"/>
    <cellStyle name="Hipervínculo" xfId="8423" builtinId="8" hidden="1"/>
    <cellStyle name="Hipervínculo" xfId="20007" builtinId="8" hidden="1"/>
    <cellStyle name="Hipervínculo" xfId="35202" builtinId="8" hidden="1"/>
    <cellStyle name="Hipervínculo" xfId="49471" builtinId="8" hidden="1"/>
    <cellStyle name="Hipervínculo" xfId="27894" builtinId="8" hidden="1"/>
    <cellStyle name="Hipervínculo" xfId="24991" builtinId="8" hidden="1"/>
    <cellStyle name="Hipervínculo" xfId="3756" builtinId="8" hidden="1"/>
    <cellStyle name="Hipervínculo" xfId="27221" builtinId="8" hidden="1"/>
    <cellStyle name="Hipervínculo" xfId="17445" builtinId="8" hidden="1"/>
    <cellStyle name="Hipervínculo" xfId="48570" builtinId="8" hidden="1"/>
    <cellStyle name="Hipervínculo" xfId="1458" builtinId="8" hidden="1"/>
    <cellStyle name="Hipervínculo" xfId="58944" builtinId="8" hidden="1"/>
    <cellStyle name="Hipervínculo" xfId="5633" builtinId="8" hidden="1"/>
    <cellStyle name="Hipervínculo" xfId="55116" builtinId="8" hidden="1"/>
    <cellStyle name="Hipervínculo" xfId="1366" builtinId="8" hidden="1"/>
    <cellStyle name="Hipervínculo" xfId="54196" builtinId="8" hidden="1"/>
    <cellStyle name="Hipervínculo" xfId="10136" builtinId="8" hidden="1"/>
    <cellStyle name="Hipervínculo" xfId="52245" builtinId="8" hidden="1"/>
    <cellStyle name="Hipervínculo" xfId="24770" builtinId="8" hidden="1"/>
    <cellStyle name="Hipervínculo" xfId="48142" builtinId="8" hidden="1"/>
    <cellStyle name="Hipervínculo" xfId="16739" builtinId="8" hidden="1"/>
    <cellStyle name="Hipervínculo" xfId="2552" builtinId="8" hidden="1"/>
    <cellStyle name="Hipervínculo" xfId="19623" builtinId="8" hidden="1"/>
    <cellStyle name="Hipervínculo" xfId="54991" builtinId="8" hidden="1"/>
    <cellStyle name="Hipervínculo" xfId="10701" builtinId="8" hidden="1"/>
    <cellStyle name="Hipervínculo" xfId="36312" builtinId="8" hidden="1"/>
    <cellStyle name="Hipervínculo" xfId="16550" builtinId="8" hidden="1"/>
    <cellStyle name="Hipervínculo" xfId="37962" builtinId="8" hidden="1"/>
    <cellStyle name="Hipervínculo" xfId="51563" builtinId="8" hidden="1"/>
    <cellStyle name="Hipervínculo" xfId="53852" builtinId="8" hidden="1"/>
    <cellStyle name="Hipervínculo" xfId="4824" builtinId="8" hidden="1"/>
    <cellStyle name="Hipervínculo" xfId="38980" builtinId="8" hidden="1"/>
    <cellStyle name="Hipervínculo" xfId="57534" builtinId="8" hidden="1"/>
    <cellStyle name="Hipervínculo" xfId="57988" builtinId="8" hidden="1"/>
    <cellStyle name="Hipervínculo" xfId="17973" builtinId="8" hidden="1"/>
    <cellStyle name="Hipervínculo" xfId="3426" builtinId="8" hidden="1"/>
    <cellStyle name="Hipervínculo" xfId="6519" builtinId="8" hidden="1"/>
    <cellStyle name="Hipervínculo" xfId="12286" builtinId="8" hidden="1"/>
    <cellStyle name="Hipervínculo" xfId="1254" builtinId="8" hidden="1"/>
    <cellStyle name="Hipervínculo" xfId="34620" builtinId="8" hidden="1"/>
    <cellStyle name="Hipervínculo" xfId="43614" builtinId="8" hidden="1"/>
    <cellStyle name="Hipervínculo" xfId="5303" builtinId="8" hidden="1"/>
    <cellStyle name="Hipervínculo" xfId="29070" builtinId="8" hidden="1"/>
    <cellStyle name="Hipervínculo" xfId="14579" builtinId="8" hidden="1"/>
    <cellStyle name="Hipervínculo" xfId="19889" builtinId="8" hidden="1"/>
    <cellStyle name="Hipervínculo" xfId="10571" builtinId="8" hidden="1"/>
    <cellStyle name="Hipervínculo" xfId="31317" builtinId="8" hidden="1"/>
    <cellStyle name="Hipervínculo" xfId="24104" builtinId="8" hidden="1"/>
    <cellStyle name="Hipervínculo" xfId="27118" builtinId="8" hidden="1"/>
    <cellStyle name="Hipervínculo" xfId="59010" builtinId="8" hidden="1"/>
    <cellStyle name="Hipervínculo" xfId="46711" builtinId="8" hidden="1"/>
    <cellStyle name="Hipervínculo" xfId="53920" builtinId="8" hidden="1"/>
    <cellStyle name="Hipervínculo" xfId="37970" builtinId="8" hidden="1"/>
    <cellStyle name="Hipervínculo" xfId="19921" builtinId="8" hidden="1"/>
    <cellStyle name="Hipervínculo" xfId="24796" builtinId="8" hidden="1"/>
    <cellStyle name="Hipervínculo" xfId="30209" builtinId="8" hidden="1"/>
    <cellStyle name="Hipervínculo" xfId="54040" builtinId="8" hidden="1"/>
    <cellStyle name="Hipervínculo" xfId="18767" builtinId="8" hidden="1"/>
    <cellStyle name="Hipervínculo" xfId="44949" builtinId="8" hidden="1"/>
    <cellStyle name="Hipervínculo" xfId="43137" builtinId="8" hidden="1"/>
    <cellStyle name="Hipervínculo" xfId="48259" builtinId="8" hidden="1"/>
    <cellStyle name="Hipervínculo" xfId="27485" builtinId="8" hidden="1"/>
    <cellStyle name="Hipervínculo" xfId="20243" builtinId="8" hidden="1"/>
    <cellStyle name="Hipervínculo" xfId="1302" builtinId="8" hidden="1"/>
    <cellStyle name="Hipervínculo" xfId="51763" builtinId="8" hidden="1"/>
    <cellStyle name="Hipervínculo" xfId="30665" builtinId="8" hidden="1"/>
    <cellStyle name="Hipervínculo" xfId="23638" builtinId="8" hidden="1"/>
    <cellStyle name="Hipervínculo" xfId="6782" builtinId="8" hidden="1"/>
    <cellStyle name="Hipervínculo" xfId="24296" builtinId="8" hidden="1"/>
    <cellStyle name="Hipervínculo" xfId="7787" builtinId="8" hidden="1"/>
    <cellStyle name="Hipervínculo" xfId="52418" builtinId="8" hidden="1"/>
    <cellStyle name="Hipervínculo" xfId="30517" builtinId="8" hidden="1"/>
    <cellStyle name="Hipervínculo" xfId="13669" builtinId="8" hidden="1"/>
    <cellStyle name="Hipervínculo" xfId="32723" builtinId="8" hidden="1"/>
    <cellStyle name="Hipervínculo" xfId="7069" builtinId="8" hidden="1"/>
    <cellStyle name="Hipervínculo" xfId="31099" builtinId="8" hidden="1"/>
    <cellStyle name="Hipervínculo" xfId="35190" builtinId="8" hidden="1"/>
    <cellStyle name="Hipervínculo" xfId="58177" builtinId="8" hidden="1"/>
    <cellStyle name="Hipervínculo" xfId="38158" builtinId="8" hidden="1"/>
    <cellStyle name="Hipervínculo" xfId="37012" builtinId="8" hidden="1"/>
    <cellStyle name="Hipervínculo" xfId="43962" builtinId="8" hidden="1"/>
    <cellStyle name="Hipervínculo" xfId="13866" builtinId="8" hidden="1"/>
    <cellStyle name="Hipervínculo" xfId="14989" builtinId="8" hidden="1"/>
    <cellStyle name="Hipervínculo" xfId="6149" builtinId="8" hidden="1"/>
    <cellStyle name="Hipervínculo" xfId="49885" builtinId="8" hidden="1"/>
    <cellStyle name="Hipervínculo" xfId="15940" builtinId="8" hidden="1"/>
    <cellStyle name="Hipervínculo" xfId="33883" builtinId="8" hidden="1"/>
    <cellStyle name="Hipervínculo" xfId="2732" builtinId="8" hidden="1"/>
    <cellStyle name="Hipervínculo" xfId="6944" builtinId="8" hidden="1"/>
    <cellStyle name="Hipervínculo" xfId="39436" builtinId="8" hidden="1"/>
    <cellStyle name="Hipervínculo" xfId="3263" builtinId="8" hidden="1"/>
    <cellStyle name="Hipervínculo" xfId="47520" builtinId="8" hidden="1"/>
    <cellStyle name="Hipervínculo" xfId="51235" builtinId="8" hidden="1"/>
    <cellStyle name="Hipervínculo" xfId="31978" builtinId="8" hidden="1"/>
    <cellStyle name="Hipervínculo" xfId="3976" builtinId="8" hidden="1"/>
    <cellStyle name="Hipervínculo" xfId="25223" builtinId="8" hidden="1"/>
    <cellStyle name="Hipervínculo" xfId="51499" builtinId="8" hidden="1"/>
    <cellStyle name="Hipervínculo" xfId="22711" builtinId="8" hidden="1"/>
    <cellStyle name="Hipervínculo" xfId="40591" builtinId="8" hidden="1"/>
    <cellStyle name="Hipervínculo" xfId="4853" builtinId="8" hidden="1"/>
    <cellStyle name="Hipervínculo" xfId="13446" builtinId="8" hidden="1"/>
    <cellStyle name="Hipervínculo" xfId="10363" builtinId="8" hidden="1"/>
    <cellStyle name="Hipervínculo" xfId="32060" builtinId="8" hidden="1"/>
    <cellStyle name="Hipervínculo" xfId="57717" builtinId="8" hidden="1"/>
    <cellStyle name="Hipervínculo" xfId="55393" builtinId="8" hidden="1"/>
    <cellStyle name="Hipervínculo" xfId="12990" builtinId="8" hidden="1"/>
    <cellStyle name="Hipervínculo" xfId="52448" builtinId="8" hidden="1"/>
    <cellStyle name="Hipervínculo" xfId="42186" builtinId="8" hidden="1"/>
    <cellStyle name="Hipervínculo" xfId="17515" builtinId="8" hidden="1"/>
    <cellStyle name="Hipervínculo" xfId="39022" builtinId="8" hidden="1"/>
    <cellStyle name="Hipervínculo" xfId="53526" builtinId="8" hidden="1"/>
    <cellStyle name="Hipervínculo" xfId="48467" builtinId="8" hidden="1"/>
    <cellStyle name="Hipervínculo" xfId="26734" builtinId="8" hidden="1"/>
    <cellStyle name="Hipervínculo" xfId="3192" builtinId="8" hidden="1"/>
    <cellStyle name="Hipervínculo" xfId="53930" builtinId="8" hidden="1"/>
    <cellStyle name="Hipervínculo" xfId="43246" builtinId="8" hidden="1"/>
    <cellStyle name="Hipervínculo" xfId="45950" builtinId="8" hidden="1"/>
    <cellStyle name="Hipervínculo" xfId="46600" builtinId="8" hidden="1"/>
    <cellStyle name="Hipervínculo" xfId="41541" builtinId="8" hidden="1"/>
    <cellStyle name="Hipervínculo" xfId="7854" builtinId="8" hidden="1"/>
    <cellStyle name="Hipervínculo" xfId="3516" builtinId="8" hidden="1"/>
    <cellStyle name="Hipervínculo" xfId="43290" builtinId="8" hidden="1"/>
    <cellStyle name="Hipervínculo" xfId="5287" builtinId="8" hidden="1"/>
    <cellStyle name="Hipervínculo" xfId="39199" builtinId="8" hidden="1"/>
    <cellStyle name="Hipervínculo" xfId="21370" builtinId="8" hidden="1"/>
    <cellStyle name="Hipervínculo" xfId="34610" builtinId="8" hidden="1"/>
    <cellStyle name="Hipervínculo" xfId="12880" builtinId="8" hidden="1"/>
    <cellStyle name="Hipervínculo" xfId="11284" builtinId="8" hidden="1"/>
    <cellStyle name="Hipervínculo" xfId="26950" builtinId="8" hidden="1"/>
    <cellStyle name="Hipervínculo" xfId="38074" builtinId="8" hidden="1"/>
    <cellStyle name="Hipervínculo" xfId="41018" builtinId="8" hidden="1"/>
    <cellStyle name="Hipervínculo" xfId="32745" builtinId="8" hidden="1"/>
    <cellStyle name="Hipervínculo" xfId="51147" builtinId="8" hidden="1"/>
    <cellStyle name="Hipervínculo" xfId="5951" builtinId="8" hidden="1"/>
    <cellStyle name="Hipervínculo" xfId="5373" builtinId="8" hidden="1"/>
    <cellStyle name="Hipervínculo" xfId="52804" builtinId="8" hidden="1"/>
    <cellStyle name="Hipervínculo" xfId="55690" builtinId="8" hidden="1"/>
    <cellStyle name="Hipervínculo" xfId="58322" builtinId="8" hidden="1"/>
    <cellStyle name="Hipervínculo" xfId="25814" builtinId="8" hidden="1"/>
    <cellStyle name="Hipervínculo" xfId="20754" builtinId="8" hidden="1"/>
    <cellStyle name="Hipervínculo" xfId="10321" builtinId="8" hidden="1"/>
    <cellStyle name="Hipervínculo" xfId="11517" builtinId="8" hidden="1"/>
    <cellStyle name="Hipervínculo" xfId="33933" builtinId="8" hidden="1"/>
    <cellStyle name="Hipervínculo" xfId="59331" builtinId="8" hidden="1"/>
    <cellStyle name="Hipervínculo" xfId="1100" builtinId="8" hidden="1"/>
    <cellStyle name="Hipervínculo" xfId="34439" builtinId="8" hidden="1"/>
    <cellStyle name="Hipervínculo" xfId="38434" builtinId="8" hidden="1"/>
    <cellStyle name="Hipervínculo" xfId="39191" builtinId="8" hidden="1"/>
    <cellStyle name="Hipervínculo" xfId="16102" builtinId="8" hidden="1"/>
    <cellStyle name="Hipervínculo" xfId="43704" builtinId="8" hidden="1"/>
    <cellStyle name="Hipervínculo" xfId="58634" builtinId="8" hidden="1"/>
    <cellStyle name="Hipervínculo" xfId="37248" builtinId="8" hidden="1"/>
    <cellStyle name="Hipervínculo" xfId="11959" builtinId="8" hidden="1"/>
    <cellStyle name="Hipervínculo" xfId="6910" builtinId="8" hidden="1"/>
    <cellStyle name="Hipervínculo" xfId="14779" builtinId="8" hidden="1"/>
    <cellStyle name="Hipervínculo" xfId="38805" builtinId="8" hidden="1"/>
    <cellStyle name="Hipervínculo" xfId="22733" builtinId="8" hidden="1"/>
    <cellStyle name="Hipervínculo" xfId="20770" builtinId="8" hidden="1"/>
    <cellStyle name="Hipervínculo" xfId="45209" builtinId="8" hidden="1"/>
    <cellStyle name="Hipervínculo" xfId="6774" builtinId="8" hidden="1"/>
    <cellStyle name="Hipervínculo" xfId="17413" builtinId="8" hidden="1"/>
    <cellStyle name="Hipervínculo" xfId="21581" builtinId="8" hidden="1"/>
    <cellStyle name="Hipervínculo" xfId="56300" builtinId="8" hidden="1"/>
    <cellStyle name="Hipervínculo" xfId="57045" builtinId="8" hidden="1"/>
    <cellStyle name="Hipervínculo" xfId="47678" builtinId="8" hidden="1"/>
    <cellStyle name="Hipervínculo" xfId="23646" builtinId="8" hidden="1"/>
    <cellStyle name="Hipervínculo" xfId="4561" builtinId="8" hidden="1"/>
    <cellStyle name="Hipervínculo" xfId="4431" builtinId="8" hidden="1"/>
    <cellStyle name="Hipervínculo" xfId="28378" builtinId="8" hidden="1"/>
    <cellStyle name="Hipervínculo" xfId="52410" builtinId="8" hidden="1"/>
    <cellStyle name="Hipervínculo" xfId="56500" builtinId="8" hidden="1"/>
    <cellStyle name="Hipervínculo" xfId="40879" builtinId="8" hidden="1"/>
    <cellStyle name="Hipervínculo" xfId="16851" builtinId="8" hidden="1"/>
    <cellStyle name="Hipervínculo" xfId="971" builtinId="8" hidden="1"/>
    <cellStyle name="Hipervínculo" xfId="28429" builtinId="8" hidden="1"/>
    <cellStyle name="Hipervínculo" xfId="28578" builtinId="8" hidden="1"/>
    <cellStyle name="Hipervínculo" xfId="2317" builtinId="8" hidden="1"/>
    <cellStyle name="Hipervínculo" xfId="14523" builtinId="8" hidden="1"/>
    <cellStyle name="Hipervínculo" xfId="34078" builtinId="8" hidden="1"/>
    <cellStyle name="Hipervínculo" xfId="10049" builtinId="8" hidden="1"/>
    <cellStyle name="Hipervínculo" xfId="2898" builtinId="8" hidden="1"/>
    <cellStyle name="Hipervínculo" xfId="16381" builtinId="8" hidden="1"/>
    <cellStyle name="Hipervínculo" xfId="41983" builtinId="8" hidden="1"/>
    <cellStyle name="Hipervínculo" xfId="54440" builtinId="8" hidden="1"/>
    <cellStyle name="Hipervínculo" xfId="49379" builtinId="8" hidden="1"/>
    <cellStyle name="Hipervínculo" xfId="27275" builtinId="8" hidden="1"/>
    <cellStyle name="Hipervínculo" xfId="2736" builtinId="8" hidden="1"/>
    <cellStyle name="Hipervínculo" xfId="9236" builtinId="8" hidden="1"/>
    <cellStyle name="Hipervínculo" xfId="23304" builtinId="8" hidden="1"/>
    <cellStyle name="Hipervínculo" xfId="48781" builtinId="8" hidden="1"/>
    <cellStyle name="Hipervínculo" xfId="50204" builtinId="8" hidden="1"/>
    <cellStyle name="Hipervínculo" xfId="42453" builtinId="8" hidden="1"/>
    <cellStyle name="Hipervínculo" xfId="51493" builtinId="8" hidden="1"/>
    <cellStyle name="Hipervínculo" xfId="3972" builtinId="8" hidden="1"/>
    <cellStyle name="Hipervínculo" xfId="50258" builtinId="8" hidden="1"/>
    <cellStyle name="Hipervínculo" xfId="30236" builtinId="8" hidden="1"/>
    <cellStyle name="Hipervínculo" xfId="55580" builtinId="8" hidden="1"/>
    <cellStyle name="Hipervínculo" xfId="40583" builtinId="8" hidden="1"/>
    <cellStyle name="Hipervínculo" xfId="35107" builtinId="8" hidden="1"/>
    <cellStyle name="Hipervínculo" xfId="13675" builtinId="8" hidden="1"/>
    <cellStyle name="Hipervínculo" xfId="10371" builtinId="8" hidden="1"/>
    <cellStyle name="Hipervínculo" xfId="18983" builtinId="8" hidden="1"/>
    <cellStyle name="Hipervínculo" xfId="37161" builtinId="8" hidden="1"/>
    <cellStyle name="Hipervínculo" xfId="31549" builtinId="8" hidden="1"/>
    <cellStyle name="Hipervínculo" xfId="7473" builtinId="8" hidden="1"/>
    <cellStyle name="Hipervínculo" xfId="634" builtinId="8" hidden="1"/>
    <cellStyle name="Hipervínculo" xfId="15027" builtinId="8" hidden="1"/>
    <cellStyle name="Hipervínculo" xfId="48375" builtinId="8" hidden="1"/>
    <cellStyle name="Hipervínculo" xfId="22360" builtinId="8" hidden="1"/>
    <cellStyle name="Hipervínculo" xfId="19391" builtinId="8" hidden="1"/>
    <cellStyle name="Hipervínculo" xfId="34041" builtinId="8" hidden="1"/>
    <cellStyle name="Hipervínculo" xfId="18870" builtinId="8" hidden="1"/>
    <cellStyle name="Hipervínculo" xfId="21666" builtinId="8" hidden="1"/>
    <cellStyle name="Hipervínculo" xfId="25860" builtinId="8" hidden="1"/>
    <cellStyle name="Hipervínculo" xfId="24226" builtinId="8" hidden="1"/>
    <cellStyle name="Hipervínculo" xfId="29284" builtinId="8" hidden="1"/>
    <cellStyle name="Hipervínculo" xfId="51021" builtinId="8" hidden="1"/>
    <cellStyle name="Hipervínculo" xfId="41533" builtinId="8" hidden="1"/>
    <cellStyle name="Hipervínculo" xfId="34843" builtinId="8" hidden="1"/>
    <cellStyle name="Hipervínculo" xfId="14738" builtinId="8" hidden="1"/>
    <cellStyle name="Hipervínculo" xfId="8197" builtinId="8" hidden="1"/>
    <cellStyle name="Hipervínculo" xfId="31157" builtinId="8" hidden="1"/>
    <cellStyle name="Hipervínculo" xfId="36216" builtinId="8" hidden="1"/>
    <cellStyle name="Hipervínculo" xfId="59090" builtinId="8" hidden="1"/>
    <cellStyle name="Hipervínculo" xfId="29909" builtinId="8" hidden="1"/>
    <cellStyle name="Hipervínculo" xfId="27922" builtinId="8" hidden="1"/>
    <cellStyle name="Hipervínculo" xfId="4686" builtinId="8" hidden="1"/>
    <cellStyle name="Hipervínculo" xfId="49837" builtinId="8" hidden="1"/>
    <cellStyle name="Hipervínculo" xfId="1086" builtinId="8" hidden="1"/>
    <cellStyle name="Hipervínculo" xfId="43145" builtinId="8" hidden="1"/>
    <cellStyle name="Hipervínculo" xfId="53564" builtinId="8" hidden="1"/>
    <cellStyle name="Hipervínculo" xfId="54386" builtinId="8" hidden="1"/>
    <cellStyle name="Hipervínculo" xfId="41268" builtinId="8" hidden="1"/>
    <cellStyle name="Hipervínculo" xfId="3676" builtinId="8" hidden="1"/>
    <cellStyle name="Hipervínculo" xfId="22494" builtinId="8" hidden="1"/>
    <cellStyle name="Hipervínculo" xfId="4555" builtinId="8" hidden="1"/>
    <cellStyle name="Hipervínculo" xfId="25729" builtinId="8" hidden="1"/>
    <cellStyle name="Hipervínculo" xfId="46765" builtinId="8" hidden="1"/>
    <cellStyle name="Hipervínculo" xfId="20745" builtinId="8" hidden="1"/>
    <cellStyle name="Hipervínculo" xfId="15351" builtinId="8" hidden="1"/>
    <cellStyle name="Hipervínculo" xfId="5267" builtinId="8" hidden="1"/>
    <cellStyle name="Hipervínculo" xfId="29290" builtinId="8" hidden="1"/>
    <cellStyle name="Hipervínculo" xfId="51941" builtinId="8" hidden="1"/>
    <cellStyle name="Hipervínculo" xfId="27529" builtinId="8" hidden="1"/>
    <cellStyle name="Hipervínculo" xfId="49247" builtinId="8" hidden="1"/>
    <cellStyle name="Hipervínculo" xfId="56304" builtinId="8" hidden="1"/>
    <cellStyle name="Hipervínculo" xfId="50049" builtinId="8" hidden="1"/>
    <cellStyle name="Hipervínculo" xfId="12064" builtinId="8" hidden="1"/>
    <cellStyle name="Hipervínculo" xfId="17441" builtinId="8" hidden="1"/>
    <cellStyle name="Hipervínculo" xfId="58630" builtinId="8" hidden="1"/>
    <cellStyle name="Hipervínculo" xfId="57189" builtinId="8" hidden="1"/>
    <cellStyle name="Hipervínculo" xfId="55853" builtinId="8" hidden="1"/>
    <cellStyle name="Hipervínculo" xfId="6916" builtinId="8" hidden="1"/>
    <cellStyle name="Hipervínculo" xfId="12196" builtinId="8" hidden="1"/>
    <cellStyle name="Hipervínculo" xfId="18866" builtinId="8" hidden="1"/>
    <cellStyle name="Hipervínculo" xfId="42893" builtinId="8" hidden="1"/>
    <cellStyle name="Hipervínculo" xfId="54484" builtinId="8" hidden="1"/>
    <cellStyle name="Hipervínculo" xfId="40509" builtinId="8" hidden="1"/>
    <cellStyle name="Hipervínculo" xfId="52101" builtinId="8" hidden="1"/>
    <cellStyle name="Hipervínculo" xfId="29929" builtinId="8" hidden="1"/>
    <cellStyle name="Hipervínculo" xfId="56836" builtinId="8" hidden="1"/>
    <cellStyle name="Hipervínculo" xfId="49295" builtinId="8" hidden="1"/>
    <cellStyle name="Hipervínculo" xfId="10259" builtinId="8" hidden="1"/>
    <cellStyle name="Hipervínculo" xfId="23628" builtinId="8" hidden="1"/>
    <cellStyle name="Hipervínculo" xfId="20831" builtinId="8" hidden="1"/>
    <cellStyle name="Hipervínculo" xfId="8857" builtinId="8" hidden="1"/>
    <cellStyle name="Hipervínculo" xfId="45333" builtinId="8" hidden="1"/>
    <cellStyle name="Hipervínculo" xfId="34722" builtinId="8" hidden="1"/>
    <cellStyle name="Hipervínculo" xfId="31890" builtinId="8" hidden="1"/>
    <cellStyle name="Hipervínculo" xfId="3484" builtinId="8" hidden="1"/>
    <cellStyle name="Hipervínculo" xfId="1178" builtinId="8" hidden="1"/>
    <cellStyle name="Hipervínculo" xfId="39267" builtinId="8" hidden="1"/>
    <cellStyle name="Hipervínculo" xfId="33072" builtinId="8" hidden="1"/>
    <cellStyle name="Hipervínculo" xfId="17119" builtinId="8" hidden="1"/>
    <cellStyle name="Hipervínculo" xfId="52640" builtinId="8" hidden="1"/>
    <cellStyle name="Hipervínculo" xfId="16998" builtinId="8" hidden="1"/>
    <cellStyle name="Hipervínculo" xfId="56296" builtinId="8" hidden="1"/>
    <cellStyle name="Hipervínculo" xfId="44227" builtinId="8" hidden="1"/>
    <cellStyle name="Hipervínculo" xfId="47056" builtinId="8" hidden="1"/>
    <cellStyle name="Hipervínculo" xfId="7497" builtinId="8" hidden="1"/>
    <cellStyle name="Hipervínculo" xfId="16389" builtinId="8" hidden="1"/>
    <cellStyle name="Hipervínculo" xfId="16473" builtinId="8" hidden="1"/>
    <cellStyle name="Hipervínculo" xfId="46064" builtinId="8" hidden="1"/>
    <cellStyle name="Hipervínculo" xfId="49371" builtinId="8" hidden="1"/>
    <cellStyle name="Hipervínculo" xfId="27283" builtinId="8" hidden="1"/>
    <cellStyle name="Hipervínculo" xfId="22578" builtinId="8" hidden="1"/>
    <cellStyle name="Hipervínculo" xfId="1472" builtinId="8" hidden="1"/>
    <cellStyle name="Hipervínculo" xfId="49111" builtinId="8" hidden="1"/>
    <cellStyle name="Hipervínculo" xfId="51354" builtinId="8" hidden="1"/>
    <cellStyle name="Hipervínculo" xfId="52863" builtinId="8" hidden="1"/>
    <cellStyle name="Hipervínculo" xfId="42445" builtinId="8" hidden="1"/>
    <cellStyle name="Hipervínculo" xfId="20484" builtinId="8" hidden="1"/>
    <cellStyle name="Hipervínculo" xfId="15651" builtinId="8" hidden="1"/>
    <cellStyle name="Hipervínculo" xfId="8513" builtinId="8" hidden="1"/>
    <cellStyle name="Hipervínculo" xfId="30244" builtinId="8" hidden="1"/>
    <cellStyle name="Hipervínculo" xfId="31579" builtinId="8" hidden="1"/>
    <cellStyle name="Hipervínculo" xfId="24975" builtinId="8" hidden="1"/>
    <cellStyle name="Hipervínculo" xfId="15061" builtinId="8" hidden="1"/>
    <cellStyle name="Hipervínculo" xfId="13683" builtinId="8" hidden="1"/>
    <cellStyle name="Hipervínculo" xfId="8723" builtinId="8" hidden="1"/>
    <cellStyle name="Hipervínculo" xfId="13777" builtinId="8" hidden="1"/>
    <cellStyle name="Hipervínculo" xfId="37169" builtinId="8" hidden="1"/>
    <cellStyle name="Hipervínculo" xfId="24086" builtinId="8" hidden="1"/>
    <cellStyle name="Hipervínculo" xfId="50360" builtinId="8" hidden="1"/>
    <cellStyle name="Hipervínculo" xfId="11703" builtinId="8" hidden="1"/>
    <cellStyle name="Hipervínculo" xfId="5560" builtinId="8" hidden="1"/>
    <cellStyle name="Hipervínculo" xfId="1364" builtinId="8" hidden="1"/>
    <cellStyle name="Hipervínculo" xfId="22368" builtinId="8" hidden="1"/>
    <cellStyle name="Hipervínculo" xfId="44099" builtinId="8" hidden="1"/>
    <cellStyle name="Hipervínculo" xfId="49159" builtinId="8" hidden="1"/>
    <cellStyle name="Hipervínculo" xfId="45851" builtinId="8" hidden="1"/>
    <cellStyle name="Hipervínculo" xfId="45656" builtinId="8" hidden="1"/>
    <cellStyle name="Hipervínculo" xfId="7925" builtinId="8" hidden="1"/>
    <cellStyle name="Hipervínculo" xfId="28706" builtinId="8" hidden="1"/>
    <cellStyle name="Hipervínculo" xfId="29292" builtinId="8" hidden="1"/>
    <cellStyle name="Hipervínculo" xfId="32980" builtinId="8" hidden="1"/>
    <cellStyle name="Hipervínculo" xfId="51639" builtinId="8" hidden="1"/>
    <cellStyle name="Hipervínculo" xfId="30065" builtinId="8" hidden="1"/>
    <cellStyle name="Hipervínculo" xfId="14730" builtinId="8" hidden="1"/>
    <cellStyle name="Hipervínculo" xfId="1460" builtinId="8" hidden="1"/>
    <cellStyle name="Hipervínculo" xfId="12976" builtinId="8" hidden="1"/>
    <cellStyle name="Hipervínculo" xfId="36224" builtinId="8" hidden="1"/>
    <cellStyle name="Hipervínculo" xfId="59086" builtinId="8" hidden="1"/>
    <cellStyle name="Hipervínculo" xfId="56278" builtinId="8" hidden="1"/>
    <cellStyle name="Hipervínculo" xfId="55766" builtinId="8" hidden="1"/>
    <cellStyle name="Hipervínculo" xfId="50292" builtinId="8" hidden="1"/>
    <cellStyle name="Hipervínculo" xfId="57331" builtinId="8" hidden="1"/>
    <cellStyle name="Hipervínculo" xfId="527" builtinId="8" hidden="1"/>
    <cellStyle name="Hipervínculo" xfId="34132" builtinId="8" hidden="1"/>
    <cellStyle name="Hipervínculo" xfId="54020" builtinId="8" hidden="1"/>
    <cellStyle name="Hipervínculo" xfId="11730" builtinId="8" hidden="1"/>
    <cellStyle name="Hipervínculo" xfId="25450" builtinId="8" hidden="1"/>
    <cellStyle name="Hipervínculo" xfId="1565" builtinId="8" hidden="1"/>
    <cellStyle name="Hipervínculo" xfId="8009" builtinId="8" hidden="1"/>
    <cellStyle name="Hipervínculo" xfId="406" builtinId="8" hidden="1"/>
    <cellStyle name="Hipervínculo" xfId="50077" builtinId="8" hidden="1"/>
    <cellStyle name="Hipervínculo" xfId="46773" builtinId="8" hidden="1"/>
    <cellStyle name="Hipervínculo" xfId="42683" builtinId="8" hidden="1"/>
    <cellStyle name="Hipervínculo" xfId="18655" builtinId="8" hidden="1"/>
    <cellStyle name="Hipervínculo" xfId="58022" builtinId="8" hidden="1"/>
    <cellStyle name="Hipervínculo" xfId="3994" builtinId="8" hidden="1"/>
    <cellStyle name="Hipervínculo" xfId="25370" builtinId="8" hidden="1"/>
    <cellStyle name="Hipervínculo" xfId="57005" builtinId="8" hidden="1"/>
    <cellStyle name="Hipervínculo" xfId="52189" builtinId="8" hidden="1"/>
    <cellStyle name="Hipervínculo" xfId="35880" builtinId="8" hidden="1"/>
    <cellStyle name="Hipervínculo" xfId="2716" builtinId="8" hidden="1"/>
    <cellStyle name="Hipervínculo" xfId="12056" builtinId="8" hidden="1"/>
    <cellStyle name="Hipervínculo" xfId="1536" builtinId="8" hidden="1"/>
    <cellStyle name="Hipervínculo" xfId="40179" builtinId="8" hidden="1"/>
    <cellStyle name="Hipervínculo" xfId="36266" builtinId="8" hidden="1"/>
    <cellStyle name="Hipervínculo" xfId="33175" builtinId="8" hidden="1"/>
    <cellStyle name="Hipervínculo" xfId="29080" builtinId="8" hidden="1"/>
    <cellStyle name="Hipervínculo" xfId="5054" builtinId="8" hidden="1"/>
    <cellStyle name="Hipervínculo" xfId="18858" builtinId="8" hidden="1"/>
    <cellStyle name="Hipervínculo" xfId="16073" builtinId="8" hidden="1"/>
    <cellStyle name="Hipervínculo" xfId="46976" builtinId="8" hidden="1"/>
    <cellStyle name="Hipervínculo" xfId="19409" builtinId="8" hidden="1"/>
    <cellStyle name="Hipervínculo" xfId="21034" builtinId="8" hidden="1"/>
    <cellStyle name="Hipervínculo" xfId="9425" builtinId="8" hidden="1"/>
    <cellStyle name="Hipervínculo" xfId="1928" builtinId="8" hidden="1"/>
    <cellStyle name="Hipervínculo" xfId="25655" builtinId="8" hidden="1"/>
    <cellStyle name="Hipervínculo" xfId="27521" builtinId="8" hidden="1"/>
    <cellStyle name="Hipervínculo" xfId="53778" builtinId="8" hidden="1"/>
    <cellStyle name="Hipervínculo" xfId="43354" builtinId="8" hidden="1"/>
    <cellStyle name="Hipervínculo" xfId="30141" builtinId="8" hidden="1"/>
    <cellStyle name="Hipervínculo" xfId="28626" builtinId="8" hidden="1"/>
    <cellStyle name="Hipervínculo" xfId="7184" builtinId="8" hidden="1"/>
    <cellStyle name="Hipervínculo" xfId="32457" builtinId="8" hidden="1"/>
    <cellStyle name="Hipervínculo" xfId="34389" builtinId="8" hidden="1"/>
    <cellStyle name="Hipervínculo" xfId="33743" builtinId="8" hidden="1"/>
    <cellStyle name="Hipervínculo" xfId="36427" builtinId="8" hidden="1"/>
    <cellStyle name="Hipervínculo" xfId="18462" builtinId="8" hidden="1"/>
    <cellStyle name="Hipervínculo" xfId="43935" builtinId="8" hidden="1"/>
    <cellStyle name="Hipervínculo" xfId="22422" builtinId="8" hidden="1"/>
    <cellStyle name="Hipervínculo" xfId="39259" builtinId="8" hidden="1"/>
    <cellStyle name="Hipervínculo" xfId="41318" builtinId="8" hidden="1"/>
    <cellStyle name="Hipervínculo" xfId="51231" builtinId="8" hidden="1"/>
    <cellStyle name="Hipervínculo" xfId="29497" builtinId="8" hidden="1"/>
    <cellStyle name="Hipervínculo" xfId="19193" builtinId="8" hidden="1"/>
    <cellStyle name="Hipervínculo" xfId="23632" builtinId="8" hidden="1"/>
    <cellStyle name="Hipervínculo" xfId="21456" builtinId="8" hidden="1"/>
    <cellStyle name="Hipervínculo" xfId="54452" builtinId="8" hidden="1"/>
    <cellStyle name="Hipervínculo" xfId="52658" builtinId="8" hidden="1"/>
    <cellStyle name="Hipervínculo" xfId="43264" builtinId="8" hidden="1"/>
    <cellStyle name="Hipervínculo" xfId="87" builtinId="8" hidden="1"/>
    <cellStyle name="Hipervínculo" xfId="37880" builtinId="8" hidden="1"/>
    <cellStyle name="Hipervínculo" xfId="53454" builtinId="8" hidden="1"/>
    <cellStyle name="Hipervínculo" xfId="5777" builtinId="8" hidden="1"/>
    <cellStyle name="Hipervínculo" xfId="23901" builtinId="8" hidden="1"/>
    <cellStyle name="Hipervínculo" xfId="58171" builtinId="8" hidden="1"/>
    <cellStyle name="Hipervínculo" xfId="39521" builtinId="8" hidden="1"/>
    <cellStyle name="Hipervínculo" xfId="7122" builtinId="8" hidden="1"/>
    <cellStyle name="Hipervínculo" xfId="11288" builtinId="8" hidden="1"/>
    <cellStyle name="Hipervínculo" xfId="13319" builtinId="8" hidden="1"/>
    <cellStyle name="Hipervínculo" xfId="38090" builtinId="8" hidden="1"/>
    <cellStyle name="Hipervínculo" xfId="59441" builtinId="8" hidden="1"/>
    <cellStyle name="Hipervínculo" xfId="55366" builtinId="8" hidden="1"/>
    <cellStyle name="Hipervínculo" xfId="30449" builtinId="8" hidden="1"/>
    <cellStyle name="Hipervínculo" xfId="25129" builtinId="8" hidden="1"/>
    <cellStyle name="Hipervínculo" xfId="9018" builtinId="8" hidden="1"/>
    <cellStyle name="Hipervínculo" xfId="17987" builtinId="8" hidden="1"/>
    <cellStyle name="Hipervínculo" xfId="42239" builtinId="8" hidden="1"/>
    <cellStyle name="Hipervínculo" xfId="24702" builtinId="8" hidden="1"/>
    <cellStyle name="Hipervínculo" xfId="48568" builtinId="8" hidden="1"/>
    <cellStyle name="Hipervínculo" xfId="23518" builtinId="8" hidden="1"/>
    <cellStyle name="Hipervínculo" xfId="1368" builtinId="8" hidden="1"/>
    <cellStyle name="Hipervínculo" xfId="12382" builtinId="8" hidden="1"/>
    <cellStyle name="Hipervínculo" xfId="27431" builtinId="8" hidden="1"/>
    <cellStyle name="Hipervínculo" xfId="49167" builtinId="8" hidden="1"/>
    <cellStyle name="Hipervínculo" xfId="45859" builtinId="8" hidden="1"/>
    <cellStyle name="Hipervínculo" xfId="41769" builtinId="8" hidden="1"/>
    <cellStyle name="Hipervínculo" xfId="16592" builtinId="8" hidden="1"/>
    <cellStyle name="Hipervínculo" xfId="1054" builtinId="8" hidden="1"/>
    <cellStyle name="Hipervínculo" xfId="39525" builtinId="8" hidden="1"/>
    <cellStyle name="Hipervínculo" xfId="34288" builtinId="8" hidden="1"/>
    <cellStyle name="Hipervínculo" xfId="26762" builtinId="8" hidden="1"/>
    <cellStyle name="Hipervínculo" xfId="53928" builtinId="8" hidden="1"/>
    <cellStyle name="Hipervínculo" xfId="40155" builtinId="8" hidden="1"/>
    <cellStyle name="Hipervínculo" xfId="47082" builtinId="8" hidden="1"/>
    <cellStyle name="Hipervínculo" xfId="12968" builtinId="8" hidden="1"/>
    <cellStyle name="Hipervínculo" xfId="25540" builtinId="8" hidden="1"/>
    <cellStyle name="Hipervínculo" xfId="41088" builtinId="8" hidden="1"/>
    <cellStyle name="Hipervínculo" xfId="56286" builtinId="8" hidden="1"/>
    <cellStyle name="Hipervínculo" xfId="32260" builtinId="8" hidden="1"/>
    <cellStyle name="Hipervínculo" xfId="28168" builtinId="8" hidden="1"/>
    <cellStyle name="Hipervínculo" xfId="8217" builtinId="8" hidden="1"/>
    <cellStyle name="Hipervínculo" xfId="19771" builtinId="8" hidden="1"/>
    <cellStyle name="Hipervínculo" xfId="28088" builtinId="8" hidden="1"/>
    <cellStyle name="Hipervínculo" xfId="47889" builtinId="8" hidden="1"/>
    <cellStyle name="Hipervínculo" xfId="49489" builtinId="8" hidden="1"/>
    <cellStyle name="Hipervínculo" xfId="25458" builtinId="8" hidden="1"/>
    <cellStyle name="Hipervínculo" xfId="21368" builtinId="8" hidden="1"/>
    <cellStyle name="Hipervínculo" xfId="24566" builtinId="8" hidden="1"/>
    <cellStyle name="Hipervínculo" xfId="34883" builtinId="8" hidden="1"/>
    <cellStyle name="Hipervínculo" xfId="48578" builtinId="8" hidden="1"/>
    <cellStyle name="Hipervínculo" xfId="54689" builtinId="8" hidden="1"/>
    <cellStyle name="Hipervínculo" xfId="18202" builtinId="8" hidden="1"/>
    <cellStyle name="Hipervínculo" xfId="18663" builtinId="8" hidden="1"/>
    <cellStyle name="Hipervínculo" xfId="14569" builtinId="8" hidden="1"/>
    <cellStyle name="Hipervínculo" xfId="9341" builtinId="8" hidden="1"/>
    <cellStyle name="Hipervínculo" xfId="17537" builtinId="8" hidden="1"/>
    <cellStyle name="Hipervínculo" xfId="55094" builtinId="8" hidden="1"/>
    <cellStyle name="Hipervínculo" xfId="3750" builtinId="8" hidden="1"/>
    <cellStyle name="Hipervínculo" xfId="35890" builtinId="8" hidden="1"/>
    <cellStyle name="Hipervínculo" xfId="11862" builtinId="8" hidden="1"/>
    <cellStyle name="Hipervínculo" xfId="36148" builtinId="8" hidden="1"/>
    <cellStyle name="Hipervínculo" xfId="13541" builtinId="8" hidden="1"/>
    <cellStyle name="Hipervínculo" xfId="7969" builtinId="8" hidden="1"/>
    <cellStyle name="Hipervínculo" xfId="50098" builtinId="8" hidden="1"/>
    <cellStyle name="Hipervínculo" xfId="16371" builtinId="8" hidden="1"/>
    <cellStyle name="Hipervínculo" xfId="29088" builtinId="8" hidden="1"/>
    <cellStyle name="Hipervínculo" xfId="53665" builtinId="8" hidden="1"/>
    <cellStyle name="Hipervínculo" xfId="452" builtinId="8" hidden="1"/>
    <cellStyle name="Hipervínculo" xfId="20602" builtinId="8" hidden="1"/>
    <cellStyle name="Hipervínculo" xfId="46968" builtinId="8" hidden="1"/>
    <cellStyle name="Hipervínculo" xfId="17809" builtinId="8" hidden="1"/>
    <cellStyle name="Hipervínculo" xfId="45217" builtinId="8" hidden="1"/>
    <cellStyle name="Hipervínculo" xfId="22288" builtinId="8" hidden="1"/>
    <cellStyle name="Hipervínculo" xfId="6565" builtinId="8" hidden="1"/>
    <cellStyle name="Hipervínculo" xfId="5741" builtinId="8" hidden="1"/>
    <cellStyle name="Hipervínculo" xfId="27515" builtinId="8" hidden="1"/>
    <cellStyle name="Hipervínculo" xfId="53770" builtinId="8" hidden="1"/>
    <cellStyle name="Hipervínculo" xfId="42915" builtinId="8" hidden="1"/>
    <cellStyle name="Hipervínculo" xfId="38284" builtinId="8" hidden="1"/>
    <cellStyle name="Hipervínculo" xfId="15489" builtinId="8" hidden="1"/>
    <cellStyle name="Hipervínculo" xfId="796" builtinId="8" hidden="1"/>
    <cellStyle name="Hipervínculo" xfId="34457" builtinId="8" hidden="1"/>
    <cellStyle name="Hipervínculo" xfId="34397" builtinId="8" hidden="1"/>
    <cellStyle name="Hipervínculo" xfId="41825" builtinId="8" hidden="1"/>
    <cellStyle name="Hipervínculo" xfId="45907" builtinId="8" hidden="1"/>
    <cellStyle name="Hipervínculo" xfId="55270" builtinId="8" hidden="1"/>
    <cellStyle name="Hipervínculo" xfId="8691" builtinId="8" hidden="1"/>
    <cellStyle name="Hipervínculo" xfId="1858" builtinId="8" hidden="1"/>
    <cellStyle name="Hipervínculo" xfId="19597" builtinId="8" hidden="1"/>
    <cellStyle name="Hipervínculo" xfId="41326" builtinId="8" hidden="1"/>
    <cellStyle name="Hipervínculo" xfId="51225" builtinId="8" hidden="1"/>
    <cellStyle name="Hipervínculo" xfId="46164" builtinId="8" hidden="1"/>
    <cellStyle name="Hipervínculo" xfId="20659" builtinId="8" hidden="1"/>
    <cellStyle name="Hipervínculo" xfId="28268" builtinId="8" hidden="1"/>
    <cellStyle name="Hipervínculo" xfId="9092" builtinId="8" hidden="1"/>
    <cellStyle name="Hipervínculo" xfId="26522" builtinId="8" hidden="1"/>
    <cellStyle name="Hipervínculo" xfId="39965" builtinId="8" hidden="1"/>
    <cellStyle name="Hipervínculo" xfId="58476" builtinId="8" hidden="1"/>
    <cellStyle name="Hipervínculo" xfId="21674" builtinId="8" hidden="1"/>
    <cellStyle name="Hipervínculo" xfId="17505" builtinId="8" hidden="1"/>
    <cellStyle name="Hipervínculo" xfId="15751" builtinId="8" hidden="1"/>
    <cellStyle name="Hipervínculo" xfId="11173" builtinId="8" hidden="1"/>
    <cellStyle name="Hipervínculo" xfId="33453" builtinId="8" hidden="1"/>
    <cellStyle name="Hipervínculo" xfId="55180" builtinId="8" hidden="1"/>
    <cellStyle name="Hipervínculo" xfId="58340" builtinId="8" hidden="1"/>
    <cellStyle name="Hipervínculo" xfId="57693" builtinId="8" hidden="1"/>
    <cellStyle name="Hipervínculo" xfId="46222" builtinId="8" hidden="1"/>
    <cellStyle name="Hipervínculo" xfId="34879" builtinId="8" hidden="1"/>
    <cellStyle name="Hipervínculo" xfId="12222" builtinId="8" hidden="1"/>
    <cellStyle name="Hipervínculo" xfId="10023" builtinId="8" hidden="1"/>
    <cellStyle name="Hipervínculo" xfId="16933" builtinId="8" hidden="1"/>
    <cellStyle name="Hipervínculo" xfId="15045" builtinId="8" hidden="1"/>
    <cellStyle name="Hipervínculo" xfId="44213" builtinId="8" hidden="1"/>
    <cellStyle name="Hipervínculo" xfId="44639" builtinId="8" hidden="1"/>
    <cellStyle name="Hipervínculo" xfId="32150" builtinId="8" hidden="1"/>
    <cellStyle name="Hipervínculo" xfId="42627" builtinId="8" hidden="1"/>
    <cellStyle name="Hipervínculo" xfId="11017" builtinId="8" hidden="1"/>
    <cellStyle name="Hipervínculo" xfId="6219" builtinId="8" hidden="1"/>
    <cellStyle name="Hipervínculo" xfId="870" builtinId="8" hidden="1"/>
    <cellStyle name="Hipervínculo" xfId="46735" builtinId="8" hidden="1"/>
    <cellStyle name="Hipervínculo" xfId="26500" builtinId="8" hidden="1"/>
    <cellStyle name="Hipervínculo" xfId="11474" builtinId="8" hidden="1"/>
    <cellStyle name="Hipervínculo" xfId="39209" builtinId="8" hidden="1"/>
    <cellStyle name="Hipervínculo" xfId="11519" builtinId="8" hidden="1"/>
    <cellStyle name="Hipervínculo" xfId="24046" builtinId="8" hidden="1"/>
    <cellStyle name="Hipervínculo" xfId="32280" builtinId="8" hidden="1"/>
    <cellStyle name="Hipervínculo" xfId="22584" builtinId="8" hidden="1"/>
    <cellStyle name="Hipervínculo" xfId="49853" builtinId="8" hidden="1"/>
    <cellStyle name="Hipervínculo" xfId="31213" builtinId="8" hidden="1"/>
    <cellStyle name="Hipervínculo" xfId="51757" builtinId="8" hidden="1"/>
    <cellStyle name="Hipervínculo" xfId="22905" builtinId="8" hidden="1"/>
    <cellStyle name="Hipervínculo" xfId="36377" builtinId="8" hidden="1"/>
    <cellStyle name="Hipervínculo" xfId="56906" builtinId="8" hidden="1"/>
    <cellStyle name="Hipervínculo" xfId="37364" builtinId="8" hidden="1"/>
    <cellStyle name="Hipervínculo" xfId="21972" builtinId="8" hidden="1"/>
    <cellStyle name="Hipervínculo" xfId="28491" builtinId="8" hidden="1"/>
    <cellStyle name="Hipervínculo" xfId="10577" builtinId="8" hidden="1"/>
    <cellStyle name="Hipervínculo" xfId="8427" builtinId="8" hidden="1"/>
    <cellStyle name="Hipervínculo" xfId="35826" builtinId="8" hidden="1"/>
    <cellStyle name="Hipervínculo" xfId="29440" builtinId="8" hidden="1"/>
    <cellStyle name="Hipervínculo" xfId="32215" builtinId="8" hidden="1"/>
    <cellStyle name="Hipervínculo" xfId="47566" builtinId="8" hidden="1"/>
    <cellStyle name="Hipervínculo" xfId="47881" builtinId="8" hidden="1"/>
    <cellStyle name="Hipervínculo" xfId="19719" builtinId="8" hidden="1"/>
    <cellStyle name="Hipervínculo" xfId="45407" builtinId="8" hidden="1"/>
    <cellStyle name="Hipervínculo" xfId="21376" builtinId="8" hidden="1"/>
    <cellStyle name="Hipervínculo" xfId="16518" builtinId="8" hidden="1"/>
    <cellStyle name="Hipervínculo" xfId="4826" builtinId="8" hidden="1"/>
    <cellStyle name="Hipervínculo" xfId="30653" builtinId="8" hidden="1"/>
    <cellStyle name="Hipervínculo" xfId="54681" builtinId="8" hidden="1"/>
    <cellStyle name="Hipervínculo" xfId="57954" builtinId="8" hidden="1"/>
    <cellStyle name="Hipervínculo" xfId="10623" builtinId="8" hidden="1"/>
    <cellStyle name="Hipervínculo" xfId="15089" builtinId="8" hidden="1"/>
    <cellStyle name="Hipervínculo" xfId="42701" builtinId="8" hidden="1"/>
    <cellStyle name="Hipervínculo" xfId="56782" builtinId="8" hidden="1"/>
    <cellStyle name="Hipervínculo" xfId="37452" builtinId="8" hidden="1"/>
    <cellStyle name="Hipervínculo" xfId="58532" builtinId="8" hidden="1"/>
    <cellStyle name="Hipervínculo" xfId="54002" builtinId="8" hidden="1"/>
    <cellStyle name="Hipervínculo" xfId="31806" builtinId="8" hidden="1"/>
    <cellStyle name="Hipervínculo" xfId="7777" builtinId="8" hidden="1"/>
    <cellStyle name="Hipervínculo" xfId="17159" builtinId="8" hidden="1"/>
    <cellStyle name="Hipervínculo" xfId="18685" builtinId="8" hidden="1"/>
    <cellStyle name="Hipervínculo" xfId="44253" builtinId="8" hidden="1"/>
    <cellStyle name="Hipervínculo" xfId="52137" builtinId="8" hidden="1"/>
    <cellStyle name="Hipervínculo" xfId="47076" builtinId="8" hidden="1"/>
    <cellStyle name="Hipervínculo" xfId="10943" builtinId="8" hidden="1"/>
    <cellStyle name="Hipervínculo" xfId="456" builtinId="8" hidden="1"/>
    <cellStyle name="Hipervínculo" xfId="41154" builtinId="8" hidden="1"/>
    <cellStyle name="Hipervínculo" xfId="41535" builtinId="8" hidden="1"/>
    <cellStyle name="Hipervínculo" xfId="43724" builtinId="8" hidden="1"/>
    <cellStyle name="Hipervínculo" xfId="25968" builtinId="8" hidden="1"/>
    <cellStyle name="Hipervínculo" xfId="40147" builtinId="8" hidden="1"/>
    <cellStyle name="Hipervínculo" xfId="18204" builtinId="8" hidden="1"/>
    <cellStyle name="Hipervínculo" xfId="5749" builtinId="8" hidden="1"/>
    <cellStyle name="Hipervínculo" xfId="28372" builtinId="8" hidden="1"/>
    <cellStyle name="Hipervínculo" xfId="32540" builtinId="8" hidden="1"/>
    <cellStyle name="Hipervínculo" xfId="57494" builtinId="8" hidden="1"/>
    <cellStyle name="Hipervínculo" xfId="38017" builtinId="8" hidden="1"/>
    <cellStyle name="Hipervínculo" xfId="54488" builtinId="8" hidden="1"/>
    <cellStyle name="Hipervínculo" xfId="11404" builtinId="8" hidden="1"/>
    <cellStyle name="Hipervínculo" xfId="3688" builtinId="8" hidden="1"/>
    <cellStyle name="Hipervínculo" xfId="18609" builtinId="8" hidden="1"/>
    <cellStyle name="Hipervínculo" xfId="34391" builtinId="8" hidden="1"/>
    <cellStyle name="Hipervínculo" xfId="41090" builtinId="8" hidden="1"/>
    <cellStyle name="Hipervínculo" xfId="14712" builtinId="8" hidden="1"/>
    <cellStyle name="Hipervínculo" xfId="495" builtinId="8" hidden="1"/>
    <cellStyle name="Hipervínculo" xfId="56078" builtinId="8" hidden="1"/>
    <cellStyle name="Hipervínculo" xfId="19535" builtinId="8" hidden="1"/>
    <cellStyle name="Hipervínculo" xfId="19129" builtinId="8" hidden="1"/>
    <cellStyle name="Hipervínculo" xfId="46396" builtinId="8" hidden="1"/>
    <cellStyle name="Hipervínculo" xfId="46156" builtinId="8" hidden="1"/>
    <cellStyle name="Hipervínculo" xfId="56165" builtinId="8" hidden="1"/>
    <cellStyle name="Hipervínculo" xfId="19363" builtinId="8" hidden="1"/>
    <cellStyle name="Hipervínculo" xfId="3295" builtinId="8" hidden="1"/>
    <cellStyle name="Hipervínculo" xfId="26528" builtinId="8" hidden="1"/>
    <cellStyle name="Hipervínculo" xfId="43298" builtinId="8" hidden="1"/>
    <cellStyle name="Hipervínculo" xfId="53324" builtinId="8" hidden="1"/>
    <cellStyle name="Hipervínculo" xfId="39229" builtinId="8" hidden="1"/>
    <cellStyle name="Hipervínculo" xfId="8781" builtinId="8" hidden="1"/>
    <cellStyle name="Hipervínculo" xfId="12435" builtinId="8" hidden="1"/>
    <cellStyle name="Hipervínculo" xfId="11165" builtinId="8" hidden="1"/>
    <cellStyle name="Hipervínculo" xfId="33461" builtinId="8" hidden="1"/>
    <cellStyle name="Hipervínculo" xfId="19969" builtinId="8" hidden="1"/>
    <cellStyle name="Hipervínculo" xfId="25544" builtinId="8" hidden="1"/>
    <cellStyle name="Hipervínculo" xfId="42471" builtinId="8" hidden="1"/>
    <cellStyle name="Hipervínculo" xfId="10569" builtinId="8" hidden="1"/>
    <cellStyle name="Hipervínculo" xfId="7886" builtinId="8" hidden="1"/>
    <cellStyle name="Hipervínculo" xfId="17967" builtinId="8" hidden="1"/>
    <cellStyle name="Hipervínculo" xfId="58784" builtinId="8" hidden="1"/>
    <cellStyle name="Hipervínculo" xfId="58860" builtinId="8" hidden="1"/>
    <cellStyle name="Hipervínculo" xfId="51294" builtinId="8" hidden="1"/>
    <cellStyle name="Hipervínculo" xfId="25368" builtinId="8" hidden="1"/>
    <cellStyle name="Hipervínculo" xfId="9607" builtinId="8" hidden="1"/>
    <cellStyle name="Hipervínculo" xfId="26670" builtinId="8" hidden="1"/>
    <cellStyle name="Hipervínculo" xfId="22867" builtinId="8" hidden="1"/>
    <cellStyle name="Hipervínculo" xfId="47314" builtinId="8" hidden="1"/>
    <cellStyle name="Hipervínculo" xfId="52376" builtinId="8" hidden="1"/>
    <cellStyle name="Hipervínculo" xfId="44494" builtinId="8" hidden="1"/>
    <cellStyle name="Hipervínculo" xfId="18442" builtinId="8" hidden="1"/>
    <cellStyle name="Hipervínculo" xfId="3716" builtinId="8" hidden="1"/>
    <cellStyle name="Hipervínculo" xfId="7539" builtinId="8" hidden="1"/>
    <cellStyle name="Hipervínculo" xfId="46878" builtinId="8" hidden="1"/>
    <cellStyle name="Hipervínculo" xfId="44105" builtinId="8" hidden="1"/>
    <cellStyle name="Hipervínculo" xfId="8003" builtinId="8" hidden="1"/>
    <cellStyle name="Hipervínculo" xfId="37690" builtinId="8" hidden="1"/>
    <cellStyle name="Hipervínculo" xfId="11513" builtinId="8" hidden="1"/>
    <cellStyle name="Hipervínculo" xfId="340" builtinId="8" hidden="1"/>
    <cellStyle name="Hipervínculo" xfId="14335" builtinId="8" hidden="1"/>
    <cellStyle name="Hipervínculo" xfId="12952" builtinId="8" hidden="1"/>
    <cellStyle name="Hipervínculo" xfId="10551" builtinId="8" hidden="1"/>
    <cellStyle name="Hipervínculo" xfId="54913" builtinId="8" hidden="1"/>
    <cellStyle name="Hipervínculo" xfId="30895" builtinId="8" hidden="1"/>
    <cellStyle name="Hipervínculo" xfId="4640" builtinId="8" hidden="1"/>
    <cellStyle name="Hipervínculo" xfId="4387" builtinId="8" hidden="1"/>
    <cellStyle name="Hipervínculo" xfId="21137" builtinId="8" hidden="1"/>
    <cellStyle name="Hipervínculo" xfId="45165" builtinId="8" hidden="1"/>
    <cellStyle name="Hipervínculo" xfId="13262" builtinId="8" hidden="1"/>
    <cellStyle name="Hipervínculo" xfId="47985" builtinId="8" hidden="1"/>
    <cellStyle name="Hipervínculo" xfId="54260" builtinId="8" hidden="1"/>
    <cellStyle name="Hipervínculo" xfId="44002" builtinId="8" hidden="1"/>
    <cellStyle name="Hipervínculo" xfId="4467" builtinId="8" hidden="1"/>
    <cellStyle name="Hipervínculo" xfId="23216" builtinId="8" hidden="1"/>
    <cellStyle name="Hipervínculo" xfId="39505" builtinId="8" hidden="1"/>
    <cellStyle name="Hipervínculo" xfId="6601" builtinId="8" hidden="1"/>
    <cellStyle name="Hipervínculo" xfId="4911" builtinId="8" hidden="1"/>
    <cellStyle name="Hipervínculo" xfId="53252" builtinId="8" hidden="1"/>
    <cellStyle name="Hipervínculo" xfId="57488" builtinId="8" hidden="1"/>
    <cellStyle name="Hipervínculo" xfId="6728" builtinId="8" hidden="1"/>
    <cellStyle name="Hipervínculo" xfId="42973" builtinId="8" hidden="1"/>
    <cellStyle name="Hipervínculo" xfId="57950" builtinId="8" hidden="1"/>
    <cellStyle name="Hipervínculo" xfId="55863" builtinId="8" hidden="1"/>
    <cellStyle name="Hipervínculo" xfId="360" builtinId="8" hidden="1"/>
    <cellStyle name="Hipervínculo" xfId="10495" builtinId="8" hidden="1"/>
    <cellStyle name="Hipervínculo" xfId="11764" builtinId="8" hidden="1"/>
    <cellStyle name="Hipervínculo" xfId="16825" builtinId="8" hidden="1"/>
    <cellStyle name="Hipervínculo" xfId="16623" builtinId="8" hidden="1"/>
    <cellStyle name="Hipervínculo" xfId="31211" builtinId="8" hidden="1"/>
    <cellStyle name="Hipervínculo" xfId="31814" builtinId="8" hidden="1"/>
    <cellStyle name="Hipervínculo" xfId="27201" builtinId="8" hidden="1"/>
    <cellStyle name="Hipervínculo" xfId="33515" builtinId="8" hidden="1"/>
    <cellStyle name="Hipervínculo" xfId="18693" builtinId="8" hidden="1"/>
    <cellStyle name="Hipervínculo" xfId="23750" builtinId="8" hidden="1"/>
    <cellStyle name="Hipervínculo" xfId="48335" builtinId="8" hidden="1"/>
    <cellStyle name="Hipervínculo" xfId="47068" builtinId="8" hidden="1"/>
    <cellStyle name="Hipervínculo" xfId="37609" builtinId="8" hidden="1"/>
    <cellStyle name="Hipervínculo" xfId="20277" builtinId="8" hidden="1"/>
    <cellStyle name="Hipervínculo" xfId="3752" builtinId="8" hidden="1"/>
    <cellStyle name="Hipervínculo" xfId="25616" builtinId="8" hidden="1"/>
    <cellStyle name="Hipervínculo" xfId="30679" builtinId="8" hidden="1"/>
    <cellStyle name="Hipervínculo" xfId="55133" builtinId="8" hidden="1"/>
    <cellStyle name="Hipervínculo" xfId="30073" builtinId="8" hidden="1"/>
    <cellStyle name="Hipervínculo" xfId="23286" builtinId="8" hidden="1"/>
    <cellStyle name="Hipervínculo" xfId="15757" builtinId="8" hidden="1"/>
    <cellStyle name="Hipervínculo" xfId="18936" builtinId="8" hidden="1"/>
    <cellStyle name="Hipervínculo" xfId="29330" builtinId="8" hidden="1"/>
    <cellStyle name="Hipervínculo" xfId="39247" builtinId="8" hidden="1"/>
    <cellStyle name="Hipervínculo" xfId="54961" builtinId="8" hidden="1"/>
    <cellStyle name="Hipervínculo" xfId="56682" builtinId="8" hidden="1"/>
    <cellStyle name="Hipervínculo" xfId="36661" builtinId="8" hidden="1"/>
    <cellStyle name="Hipervínculo" xfId="989" builtinId="8" hidden="1"/>
    <cellStyle name="Hipervínculo" xfId="17745" builtinId="8" hidden="1"/>
    <cellStyle name="Hipervínculo" xfId="58390" builtinId="8" hidden="1"/>
    <cellStyle name="Hipervínculo" xfId="44535" builtinId="8" hidden="1"/>
    <cellStyle name="Hipervínculo" xfId="48067" builtinId="8" hidden="1"/>
    <cellStyle name="Hipervínculo" xfId="26282" builtinId="8" hidden="1"/>
    <cellStyle name="Hipervínculo" xfId="13158" builtinId="8" hidden="1"/>
    <cellStyle name="Hipervínculo" xfId="794" builtinId="8" hidden="1"/>
    <cellStyle name="Hipervínculo" xfId="24670" builtinId="8" hidden="1"/>
    <cellStyle name="Hipervínculo" xfId="46404" builtinId="8" hidden="1"/>
    <cellStyle name="Hipervínculo" xfId="20884" builtinId="8" hidden="1"/>
    <cellStyle name="Hipervínculo" xfId="46480" builtinId="8" hidden="1"/>
    <cellStyle name="Hipervínculo" xfId="58526" builtinId="8" hidden="1"/>
    <cellStyle name="Hipervínculo" xfId="44133" builtinId="8" hidden="1"/>
    <cellStyle name="Hipervínculo" xfId="8451" builtinId="8" hidden="1"/>
    <cellStyle name="Hipervínculo" xfId="15836" builtinId="8" hidden="1"/>
    <cellStyle name="Hipervínculo" xfId="53332" builtinId="8" hidden="1"/>
    <cellStyle name="Hipervínculo" xfId="58868" builtinId="8" hidden="1"/>
    <cellStyle name="Hipervínculo" xfId="36778" builtinId="8" hidden="1"/>
    <cellStyle name="Hipervínculo" xfId="12427" builtinId="8" hidden="1"/>
    <cellStyle name="Hipervínculo" xfId="10711" builtinId="8" hidden="1"/>
    <cellStyle name="Hipervínculo" xfId="8889" builtinId="8" hidden="1"/>
    <cellStyle name="Hipervínculo" xfId="25669" builtinId="8" hidden="1"/>
    <cellStyle name="Hipervínculo" xfId="41537" builtinId="8" hidden="1"/>
    <cellStyle name="Hipervínculo" xfId="19334" builtinId="8" hidden="1"/>
    <cellStyle name="Hipervínculo" xfId="58354" builtinId="8" hidden="1"/>
    <cellStyle name="Hipervínculo" xfId="33341" builtinId="8" hidden="1"/>
    <cellStyle name="Hipervínculo" xfId="7360" builtinId="8" hidden="1"/>
    <cellStyle name="Hipervínculo" xfId="31449" builtinId="8" hidden="1"/>
    <cellStyle name="Hipervínculo" xfId="42575" builtinId="8" hidden="1"/>
    <cellStyle name="Hipervínculo" xfId="21780" builtinId="8" hidden="1"/>
    <cellStyle name="Hipervínculo" xfId="25448" builtinId="8" hidden="1"/>
    <cellStyle name="Hipervínculo" xfId="14949" builtinId="8" hidden="1"/>
    <cellStyle name="Hipervínculo" xfId="27902" builtinId="8" hidden="1"/>
    <cellStyle name="Hipervínculo" xfId="44611" builtinId="8" hidden="1"/>
    <cellStyle name="Hipervínculo" xfId="30113" builtinId="8" hidden="1"/>
    <cellStyle name="Hipervínculo" xfId="8443" builtinId="8" hidden="1"/>
    <cellStyle name="Hipervínculo" xfId="28740" builtinId="8" hidden="1"/>
    <cellStyle name="Hipervínculo" xfId="59371" builtinId="8" hidden="1"/>
    <cellStyle name="Hipervínculo" xfId="39497" builtinId="8" hidden="1"/>
    <cellStyle name="Hipervínculo" xfId="278" builtinId="8" hidden="1"/>
    <cellStyle name="Hipervínculo" xfId="13553" builtinId="8" hidden="1"/>
    <cellStyle name="Hipervínculo" xfId="51473" builtinId="8" hidden="1"/>
    <cellStyle name="Hipervínculo" xfId="838" builtinId="8" hidden="1"/>
    <cellStyle name="Hipervínculo" xfId="15307" builtinId="8" hidden="1"/>
    <cellStyle name="Hipervínculo" xfId="4738" builtinId="8" hidden="1"/>
    <cellStyle name="Hipervínculo" xfId="45564" builtinId="8" hidden="1"/>
    <cellStyle name="Hipervínculo" xfId="4329" builtinId="8" hidden="1"/>
    <cellStyle name="Hipervínculo" xfId="21214" builtinId="8" hidden="1"/>
    <cellStyle name="Hipervínculo" xfId="17849" builtinId="8" hidden="1"/>
    <cellStyle name="Hipervínculo" xfId="30017" builtinId="8" hidden="1"/>
    <cellStyle name="Hipervínculo" xfId="48063" builtinId="8" hidden="1"/>
    <cellStyle name="Hipervínculo" xfId="30091" builtinId="8" hidden="1"/>
    <cellStyle name="Hipervínculo" xfId="4678" builtinId="8" hidden="1"/>
    <cellStyle name="Hipervínculo" xfId="45105" builtinId="8" hidden="1"/>
    <cellStyle name="Hipervínculo" xfId="33074" builtinId="8" hidden="1"/>
    <cellStyle name="Hipervínculo" xfId="43968" builtinId="8" hidden="1"/>
    <cellStyle name="Hipervínculo" xfId="6411" builtinId="8" hidden="1"/>
    <cellStyle name="Hipervínculo" xfId="15141" builtinId="8" hidden="1"/>
    <cellStyle name="Hipervínculo" xfId="43508" builtinId="8" hidden="1"/>
    <cellStyle name="Hipervínculo" xfId="46372" builtinId="8" hidden="1"/>
    <cellStyle name="Hipervínculo" xfId="12320" builtinId="8" hidden="1"/>
    <cellStyle name="Hipervínculo" xfId="1076" builtinId="8" hidden="1"/>
    <cellStyle name="Hipervínculo" xfId="46072" builtinId="8" hidden="1"/>
    <cellStyle name="Hipervínculo" xfId="5169" builtinId="8" hidden="1"/>
    <cellStyle name="Hipervínculo" xfId="33785" builtinId="8" hidden="1"/>
    <cellStyle name="Hipervínculo" xfId="16481" builtinId="8" hidden="1"/>
    <cellStyle name="Hipervínculo" xfId="34978" builtinId="8" hidden="1"/>
    <cellStyle name="Hipervínculo" xfId="34401" builtinId="8" hidden="1"/>
    <cellStyle name="Hipervínculo" xfId="10829" builtinId="8" hidden="1"/>
    <cellStyle name="Hipervínculo" xfId="49048" builtinId="8" hidden="1"/>
    <cellStyle name="Hipervínculo" xfId="29605" builtinId="8" hidden="1"/>
    <cellStyle name="Hipervínculo" xfId="31261" builtinId="8" hidden="1"/>
    <cellStyle name="Hipervínculo" xfId="53183" builtinId="8" hidden="1"/>
    <cellStyle name="Hipervínculo" xfId="28493" builtinId="8" hidden="1"/>
    <cellStyle name="Hipervínculo" xfId="15627" builtinId="8" hidden="1"/>
    <cellStyle name="Hipervínculo" xfId="13786" builtinId="8" hidden="1"/>
    <cellStyle name="Hipervínculo" xfId="29154" builtinId="8" hidden="1"/>
    <cellStyle name="Hipervínculo" xfId="21790" builtinId="8" hidden="1"/>
    <cellStyle name="Hipervínculo" xfId="58420" builtinId="8" hidden="1"/>
    <cellStyle name="Hipervínculo" xfId="37730" builtinId="8" hidden="1"/>
    <cellStyle name="Hipervínculo" xfId="10043" builtinId="8" hidden="1"/>
    <cellStyle name="Hipervínculo" xfId="52514" builtinId="8" hidden="1"/>
    <cellStyle name="Hipervínculo" xfId="9082" builtinId="8" hidden="1"/>
    <cellStyle name="Hipervínculo" xfId="51789" builtinId="8" hidden="1"/>
    <cellStyle name="Hipervínculo" xfId="56804" builtinId="8" hidden="1"/>
    <cellStyle name="Hipervínculo" xfId="2002" builtinId="8" hidden="1"/>
    <cellStyle name="Hipervínculo" xfId="8761" builtinId="8" hidden="1"/>
    <cellStyle name="Hipervínculo" xfId="33997" builtinId="8" hidden="1"/>
    <cellStyle name="Hipervínculo" xfId="55481" builtinId="8" hidden="1"/>
    <cellStyle name="Hipervínculo" xfId="8159" builtinId="8" hidden="1"/>
    <cellStyle name="Hipervínculo" xfId="52767" builtinId="8" hidden="1"/>
    <cellStyle name="Hipervínculo" xfId="1760" builtinId="8" hidden="1"/>
    <cellStyle name="Hipervínculo" xfId="41531" builtinId="8" hidden="1"/>
    <cellStyle name="Hipervínculo" xfId="12802" builtinId="8" hidden="1"/>
    <cellStyle name="Hipervínculo" xfId="26706" builtinId="8" hidden="1"/>
    <cellStyle name="Hipervínculo" xfId="6409" builtinId="8" hidden="1"/>
    <cellStyle name="Hipervínculo" xfId="57982" builtinId="8" hidden="1"/>
    <cellStyle name="Hipervínculo" xfId="46642" builtinId="8" hidden="1"/>
    <cellStyle name="Hipervínculo" xfId="48853" builtinId="8" hidden="1"/>
    <cellStyle name="Hipervínculo" xfId="54809" builtinId="8" hidden="1"/>
    <cellStyle name="Hipervínculo" xfId="40393" builtinId="8" hidden="1"/>
    <cellStyle name="Hipervínculo" xfId="36725" builtinId="8" hidden="1"/>
    <cellStyle name="Hipervínculo" xfId="40033" builtinId="8" hidden="1"/>
    <cellStyle name="Hipervínculo" xfId="29416" builtinId="8" hidden="1"/>
    <cellStyle name="Hipervínculo" xfId="12272" builtinId="8" hidden="1"/>
    <cellStyle name="Hipervínculo" xfId="50937" builtinId="8" hidden="1"/>
    <cellStyle name="Hipervínculo" xfId="56874" builtinId="8" hidden="1"/>
    <cellStyle name="Hipervínculo" xfId="17303" builtinId="8" hidden="1"/>
    <cellStyle name="Hipervínculo" xfId="51267" builtinId="8" hidden="1"/>
    <cellStyle name="Hipervínculo" xfId="36232" builtinId="8" hidden="1"/>
    <cellStyle name="Hipervínculo" xfId="5999" builtinId="8" hidden="1"/>
    <cellStyle name="Hipervínculo" xfId="25117" builtinId="8" hidden="1"/>
    <cellStyle name="Hipervínculo" xfId="12188" builtinId="8" hidden="1"/>
    <cellStyle name="Hipervínculo" xfId="27926" builtinId="8" hidden="1"/>
    <cellStyle name="Hipervínculo" xfId="41629" builtinId="8" hidden="1"/>
    <cellStyle name="Hipervínculo" xfId="40311" builtinId="8" hidden="1"/>
    <cellStyle name="Hipervínculo" xfId="20009" builtinId="8" hidden="1"/>
    <cellStyle name="Hipervínculo" xfId="18800" builtinId="8" hidden="1"/>
    <cellStyle name="Hipervínculo" xfId="33042" builtinId="8" hidden="1"/>
    <cellStyle name="Hipervínculo" xfId="47977" builtinId="8" hidden="1"/>
    <cellStyle name="Hipervínculo" xfId="21583" builtinId="8" hidden="1"/>
    <cellStyle name="Hipervínculo" xfId="23248" builtinId="8" hidden="1"/>
    <cellStyle name="Hipervínculo" xfId="23984" builtinId="8" hidden="1"/>
    <cellStyle name="Hipervínculo" xfId="2642" builtinId="8" hidden="1"/>
    <cellStyle name="Hipervínculo" xfId="43017" builtinId="8" hidden="1"/>
    <cellStyle name="Hipervínculo" xfId="2501" builtinId="8" hidden="1"/>
    <cellStyle name="Hipervínculo" xfId="37336" builtinId="8" hidden="1"/>
    <cellStyle name="Hipervínculo" xfId="4995" builtinId="8" hidden="1"/>
    <cellStyle name="Hipervínculo" xfId="30903" builtinId="8" hidden="1"/>
    <cellStyle name="Hipervínculo" xfId="10603" builtinId="8" hidden="1"/>
    <cellStyle name="Hipervínculo" xfId="39563" builtinId="8" hidden="1"/>
    <cellStyle name="Hipervínculo" xfId="42451" builtinId="8" hidden="1"/>
    <cellStyle name="Hipervínculo" xfId="38719" builtinId="8" hidden="1"/>
    <cellStyle name="Hipervínculo" xfId="2853" builtinId="8" hidden="1"/>
    <cellStyle name="Hipervínculo" xfId="14327" builtinId="8" hidden="1"/>
    <cellStyle name="Hipervínculo" xfId="53992" builtinId="8" hidden="1"/>
    <cellStyle name="Hipervínculo" xfId="53910" builtinId="8" hidden="1"/>
    <cellStyle name="Hipervínculo" xfId="56282" builtinId="8" hidden="1"/>
    <cellStyle name="Hipervínculo" xfId="4945" builtinId="8" hidden="1"/>
    <cellStyle name="Hipervínculo" xfId="19443" builtinId="8" hidden="1"/>
    <cellStyle name="Hipervínculo" xfId="58406" builtinId="8" hidden="1"/>
    <cellStyle name="Hipervínculo" xfId="21492" builtinId="8" hidden="1"/>
    <cellStyle name="Hipervínculo" xfId="7467" builtinId="8" hidden="1"/>
    <cellStyle name="Hipervínculo" xfId="38926" builtinId="8" hidden="1"/>
    <cellStyle name="Hipervínculo" xfId="7213" builtinId="8" hidden="1"/>
    <cellStyle name="Hipervínculo" xfId="56614" builtinId="8" hidden="1"/>
    <cellStyle name="Hipervínculo" xfId="16383" builtinId="8" hidden="1"/>
    <cellStyle name="Hipervínculo" xfId="38190" builtinId="8" hidden="1"/>
    <cellStyle name="Hipervínculo" xfId="36557" builtinId="8" hidden="1"/>
    <cellStyle name="Hipervínculo" xfId="15077" builtinId="8" hidden="1"/>
    <cellStyle name="Hipervínculo" xfId="58792" builtinId="8" hidden="1"/>
    <cellStyle name="Hipervínculo" xfId="31527" builtinId="8" hidden="1"/>
    <cellStyle name="Hipervínculo" xfId="28846" builtinId="8" hidden="1"/>
    <cellStyle name="Hipervínculo" xfId="52321" builtinId="8" hidden="1"/>
    <cellStyle name="Hipervínculo" xfId="39390" builtinId="8" hidden="1"/>
    <cellStyle name="Hipervínculo" xfId="51207" builtinId="8" hidden="1"/>
    <cellStyle name="Hipervínculo" xfId="27359" builtinId="8" hidden="1"/>
    <cellStyle name="Hipervínculo" xfId="51364" builtinId="8" hidden="1"/>
    <cellStyle name="Hipervínculo" xfId="47210" builtinId="8" hidden="1"/>
    <cellStyle name="Hipervínculo" xfId="7445" builtinId="8" hidden="1"/>
    <cellStyle name="Hipervínculo" xfId="5843" builtinId="8" hidden="1"/>
    <cellStyle name="Hipervínculo" xfId="39122" builtinId="8" hidden="1"/>
    <cellStyle name="Hipervínculo" xfId="35092" builtinId="8" hidden="1"/>
    <cellStyle name="Hipervínculo" xfId="21324" builtinId="8" hidden="1"/>
    <cellStyle name="Hipervínculo" xfId="18027" builtinId="8" hidden="1"/>
    <cellStyle name="Hipervínculo" xfId="23604" builtinId="8" hidden="1"/>
    <cellStyle name="Hipervínculo" xfId="11286" builtinId="8" hidden="1"/>
    <cellStyle name="Hipervínculo" xfId="34102" builtinId="8" hidden="1"/>
    <cellStyle name="Hipervínculo" xfId="37316" builtinId="8" hidden="1"/>
    <cellStyle name="Hipervínculo" xfId="37087" builtinId="8" hidden="1"/>
    <cellStyle name="Hipervínculo" xfId="1648" builtinId="8" hidden="1"/>
    <cellStyle name="Hipervínculo" xfId="37800" builtinId="8" hidden="1"/>
    <cellStyle name="Hipervínculo" xfId="34951" builtinId="8" hidden="1"/>
    <cellStyle name="Hipervínculo" xfId="15247" builtinId="8" hidden="1"/>
    <cellStyle name="Hipervínculo" xfId="44075" builtinId="8" hidden="1"/>
    <cellStyle name="Hipervínculo" xfId="30989" builtinId="8" hidden="1"/>
    <cellStyle name="Hipervínculo" xfId="13737" builtinId="8" hidden="1"/>
    <cellStyle name="Hipervínculo" xfId="36509" builtinId="8" hidden="1"/>
    <cellStyle name="Hipervínculo" xfId="28208" builtinId="8" hidden="1"/>
    <cellStyle name="Hipervínculo" xfId="14119" builtinId="8" hidden="1"/>
    <cellStyle name="Hipervínculo" xfId="40599" builtinId="8" hidden="1"/>
    <cellStyle name="Hipervínculo" xfId="30220" builtinId="8" hidden="1"/>
    <cellStyle name="Hipervínculo" xfId="3980" builtinId="8" hidden="1"/>
    <cellStyle name="Hipervínculo" xfId="5058" builtinId="8" hidden="1"/>
    <cellStyle name="Hipervínculo" xfId="22498" builtinId="8" hidden="1"/>
    <cellStyle name="Hipervínculo" xfId="32629" builtinId="8" hidden="1"/>
    <cellStyle name="Hipervínculo" xfId="27259" builtinId="8" hidden="1"/>
    <cellStyle name="Hipervínculo" xfId="54454" builtinId="8" hidden="1"/>
    <cellStyle name="Hipervínculo" xfId="16365" builtinId="8" hidden="1"/>
    <cellStyle name="Hipervínculo" xfId="10035" builtinId="8" hidden="1"/>
    <cellStyle name="Hipervínculo" xfId="55419" builtinId="8" hidden="1"/>
    <cellStyle name="Hipervínculo" xfId="5695" builtinId="8" hidden="1"/>
    <cellStyle name="Hipervínculo" xfId="6251" builtinId="8" hidden="1"/>
    <cellStyle name="Hipervínculo" xfId="40863" builtinId="8" hidden="1"/>
    <cellStyle name="Hipervínculo" xfId="52426" builtinId="8" hidden="1"/>
    <cellStyle name="Hipervínculo" xfId="4439" builtinId="8" hidden="1"/>
    <cellStyle name="Hipervínculo" xfId="23630" builtinId="8" hidden="1"/>
    <cellStyle name="Hipervínculo" xfId="49717" builtinId="8" hidden="1"/>
    <cellStyle name="Hipervínculo" xfId="24294" builtinId="8" hidden="1"/>
    <cellStyle name="Hipervínculo" xfId="39335" builtinId="8" hidden="1"/>
    <cellStyle name="Hipervínculo" xfId="20584" builtinId="8" hidden="1"/>
    <cellStyle name="Hipervínculo" xfId="40763" builtinId="8" hidden="1"/>
    <cellStyle name="Hipervínculo" xfId="19965" builtinId="8" hidden="1"/>
    <cellStyle name="Hipervínculo" xfId="26872" builtinId="8" hidden="1"/>
    <cellStyle name="Hipervínculo" xfId="30089" builtinId="8" hidden="1"/>
    <cellStyle name="Hipervínculo" xfId="58756" builtinId="8" hidden="1"/>
    <cellStyle name="Hipervínculo" xfId="24746" builtinId="8" hidden="1"/>
    <cellStyle name="Hipervínculo" xfId="55728" builtinId="8" hidden="1"/>
    <cellStyle name="Hipervínculo" xfId="50747" builtinId="8" hidden="1"/>
    <cellStyle name="Hipervínculo" xfId="19089" builtinId="8" hidden="1"/>
    <cellStyle name="Hipervínculo" xfId="25438" builtinId="8" hidden="1"/>
    <cellStyle name="Hipervínculo" xfId="22518" builtinId="8" hidden="1"/>
    <cellStyle name="Hipervínculo" xfId="5967" builtinId="8" hidden="1"/>
    <cellStyle name="Hipervínculo" xfId="27569" builtinId="8" hidden="1"/>
    <cellStyle name="Hipervínculo" xfId="38058" builtinId="8" hidden="1"/>
    <cellStyle name="Hipervínculo" xfId="11268" builtinId="8" hidden="1"/>
    <cellStyle name="Hipervínculo" xfId="34626" builtinId="8" hidden="1"/>
    <cellStyle name="Hipervínculo" xfId="31427" builtinId="8" hidden="1"/>
    <cellStyle name="Hipervínculo" xfId="4941" builtinId="8" hidden="1"/>
    <cellStyle name="Hipervínculo" xfId="15699" builtinId="8" hidden="1"/>
    <cellStyle name="Hipervínculo" xfId="38974" builtinId="8" hidden="1"/>
    <cellStyle name="Hipervínculo" xfId="5165" builtinId="8" hidden="1"/>
    <cellStyle name="Hipervínculo" xfId="50757" builtinId="8" hidden="1"/>
    <cellStyle name="Hipervínculo" xfId="48481" builtinId="8" hidden="1"/>
    <cellStyle name="Hipervínculo" xfId="39006" builtinId="8" hidden="1"/>
    <cellStyle name="Hipervínculo" xfId="39140" builtinId="8" hidden="1"/>
    <cellStyle name="Hipervínculo" xfId="16939" builtinId="8" hidden="1"/>
    <cellStyle name="Hipervínculo" xfId="28640" builtinId="8" hidden="1"/>
    <cellStyle name="Hipervínculo" xfId="13882" builtinId="8" hidden="1"/>
    <cellStyle name="Hipervínculo" xfId="26230" builtinId="8" hidden="1"/>
    <cellStyle name="Hipervínculo" xfId="43964" builtinId="8" hidden="1"/>
    <cellStyle name="Hipervínculo" xfId="52177" builtinId="8" hidden="1"/>
    <cellStyle name="Hipervínculo" xfId="6591" builtinId="8" hidden="1"/>
    <cellStyle name="Hipervínculo" xfId="25685" builtinId="8" hidden="1"/>
    <cellStyle name="Hipervínculo" xfId="3237" builtinId="8" hidden="1"/>
    <cellStyle name="Hipervínculo" xfId="45572" builtinId="8" hidden="1"/>
    <cellStyle name="Hipervínculo" xfId="14049" builtinId="8" hidden="1"/>
    <cellStyle name="Hipervínculo" xfId="21204" builtinId="8" hidden="1"/>
    <cellStyle name="Hipervínculo" xfId="49447" builtinId="8" hidden="1"/>
    <cellStyle name="Hipervínculo" xfId="15691" builtinId="8" hidden="1"/>
    <cellStyle name="Hipervínculo" xfId="32245" builtinId="8" hidden="1"/>
    <cellStyle name="Hipervínculo" xfId="53444" builtinId="8" hidden="1"/>
    <cellStyle name="Hipervínculo" xfId="30923" builtinId="8" hidden="1"/>
    <cellStyle name="Hipervínculo" xfId="4493" builtinId="8" hidden="1"/>
    <cellStyle name="Hipervínculo" xfId="41660" builtinId="8" hidden="1"/>
    <cellStyle name="Hipervínculo" xfId="39671" builtinId="8" hidden="1"/>
    <cellStyle name="Hipervínculo" xfId="13826" builtinId="8" hidden="1"/>
    <cellStyle name="Hipervínculo" xfId="51851" builtinId="8" hidden="1"/>
    <cellStyle name="Hipervínculo" xfId="38424" builtinId="8" hidden="1"/>
    <cellStyle name="Hipervínculo" xfId="10903" builtinId="8" hidden="1"/>
    <cellStyle name="Hipervínculo" xfId="6447" builtinId="8" hidden="1"/>
    <cellStyle name="Hipervínculo" xfId="31029" builtinId="8" hidden="1"/>
    <cellStyle name="Hipervínculo" xfId="8960" builtinId="8" hidden="1"/>
    <cellStyle name="Hipervínculo" xfId="35230" builtinId="8" hidden="1"/>
    <cellStyle name="Hipervínculo" xfId="24208" builtinId="8" hidden="1"/>
    <cellStyle name="Hipervínculo" xfId="37123" builtinId="8" hidden="1"/>
    <cellStyle name="Hipervínculo" xfId="55604" builtinId="8" hidden="1"/>
    <cellStyle name="Hipervínculo" xfId="55258" builtinId="8" hidden="1"/>
    <cellStyle name="Hipervínculo" xfId="28019" builtinId="8" hidden="1"/>
    <cellStyle name="Hipervínculo" xfId="50554" builtinId="8" hidden="1"/>
    <cellStyle name="Hipervínculo" xfId="30371" builtinId="8" hidden="1"/>
    <cellStyle name="Hipervínculo" xfId="24764" builtinId="8" hidden="1"/>
    <cellStyle name="Hipervínculo" xfId="4108" builtinId="8" hidden="1"/>
    <cellStyle name="Hipervínculo" xfId="10349" builtinId="8" hidden="1"/>
    <cellStyle name="Hipervínculo" xfId="15655" builtinId="8" hidden="1"/>
    <cellStyle name="Hipervínculo" xfId="43805" builtinId="8" hidden="1"/>
    <cellStyle name="Hipervínculo" xfId="22130" builtinId="8" hidden="1"/>
    <cellStyle name="Hipervínculo" xfId="26131" builtinId="8" hidden="1"/>
    <cellStyle name="Hipervínculo" xfId="11091" builtinId="8" hidden="1"/>
    <cellStyle name="Hipervínculo" xfId="6309" builtinId="8" hidden="1"/>
    <cellStyle name="Hipervínculo" xfId="33681" builtinId="8" hidden="1"/>
    <cellStyle name="Hipervínculo" xfId="46196" builtinId="8" hidden="1"/>
    <cellStyle name="Hipervínculo" xfId="6271" builtinId="8" hidden="1"/>
    <cellStyle name="Hipervínculo" xfId="22502" builtinId="8" hidden="1"/>
    <cellStyle name="Hipervínculo" xfId="48257" builtinId="8" hidden="1"/>
    <cellStyle name="Hipervínculo" xfId="57449" builtinId="8" hidden="1"/>
    <cellStyle name="Hipervínculo" xfId="57844" builtinId="8" hidden="1"/>
    <cellStyle name="Hipervínculo" xfId="11979" builtinId="8" hidden="1"/>
    <cellStyle name="Hipervínculo" xfId="32028" builtinId="8" hidden="1"/>
    <cellStyle name="Hipervínculo" xfId="6734" builtinId="8" hidden="1"/>
    <cellStyle name="Hipervínculo" xfId="569" builtinId="8" hidden="1"/>
    <cellStyle name="Hipervínculo" xfId="56961" builtinId="8" hidden="1"/>
    <cellStyle name="Hipervínculo" xfId="33213" builtinId="8" hidden="1"/>
    <cellStyle name="Hipervínculo" xfId="35984" builtinId="8" hidden="1"/>
    <cellStyle name="Hipervínculo" xfId="3692" builtinId="8" hidden="1"/>
    <cellStyle name="Hipervínculo" xfId="52494" builtinId="8" hidden="1"/>
    <cellStyle name="Hipervínculo" xfId="20159" builtinId="8" hidden="1"/>
    <cellStyle name="Hipervínculo" xfId="28736" builtinId="8" hidden="1"/>
    <cellStyle name="Hipervínculo" xfId="13392" builtinId="8" hidden="1"/>
    <cellStyle name="Hipervínculo" xfId="33151" builtinId="8" hidden="1"/>
    <cellStyle name="Hipervínculo" xfId="44947" builtinId="8" hidden="1"/>
    <cellStyle name="Hipervínculo" xfId="57311" builtinId="8" hidden="1"/>
    <cellStyle name="Hipervínculo" xfId="13549" builtinId="8" hidden="1"/>
    <cellStyle name="Hipervínculo" xfId="58696" builtinId="8" hidden="1"/>
    <cellStyle name="Hipervínculo" xfId="10243" builtinId="8" hidden="1"/>
    <cellStyle name="Hipervínculo" xfId="43514" builtinId="8" hidden="1"/>
    <cellStyle name="Hipervínculo" xfId="42913" builtinId="8" hidden="1"/>
    <cellStyle name="Hipervínculo" xfId="5731" builtinId="8" hidden="1"/>
    <cellStyle name="Hipervínculo" xfId="53334" builtinId="8" hidden="1"/>
    <cellStyle name="Hipervínculo" xfId="11981" builtinId="8" hidden="1"/>
    <cellStyle name="Hipervínculo" xfId="21938" builtinId="8" hidden="1"/>
    <cellStyle name="Hipervínculo" xfId="48817" builtinId="8" hidden="1"/>
    <cellStyle name="Hipervínculo" xfId="6894" builtinId="8" hidden="1"/>
    <cellStyle name="Hipervínculo" xfId="5925" builtinId="8" hidden="1"/>
    <cellStyle name="Hipervínculo" xfId="57616" builtinId="8" hidden="1"/>
    <cellStyle name="Hipervínculo" xfId="8407" builtinId="8" hidden="1"/>
    <cellStyle name="Hipervínculo" xfId="12690" builtinId="8" hidden="1"/>
    <cellStyle name="Hipervínculo" xfId="58248" builtinId="8" hidden="1"/>
    <cellStyle name="Hipervínculo" xfId="7356" builtinId="8" hidden="1"/>
    <cellStyle name="Hipervínculo" xfId="36699" builtinId="8" hidden="1"/>
    <cellStyle name="Hipervínculo" xfId="40025" builtinId="8" hidden="1"/>
    <cellStyle name="Hipervínculo" xfId="44448" builtinId="8" hidden="1"/>
    <cellStyle name="Hipervínculo" xfId="55017" builtinId="8" hidden="1"/>
    <cellStyle name="Hipervínculo" xfId="16494" builtinId="8" hidden="1"/>
    <cellStyle name="Hipervínculo" xfId="30795" builtinId="8" hidden="1"/>
    <cellStyle name="Hipervínculo" xfId="40523" builtinId="8" hidden="1"/>
    <cellStyle name="Hipervínculo" xfId="26276" builtinId="8" hidden="1"/>
    <cellStyle name="Hipervínculo" xfId="39002" builtinId="8" hidden="1"/>
    <cellStyle name="Hipervínculo" xfId="5056" builtinId="8" hidden="1"/>
    <cellStyle name="Hipervínculo" xfId="25089" builtinId="8" hidden="1"/>
    <cellStyle name="Hipervínculo" xfId="46243" builtinId="8" hidden="1"/>
    <cellStyle name="Hipervínculo" xfId="13573" builtinId="8" hidden="1"/>
    <cellStyle name="Hipervínculo" xfId="14678" builtinId="8" hidden="1"/>
    <cellStyle name="Hipervínculo" xfId="10299" builtinId="8" hidden="1"/>
    <cellStyle name="Hipervínculo" xfId="6417" builtinId="8" hidden="1"/>
    <cellStyle name="Hipervínculo" xfId="57215" builtinId="8" hidden="1"/>
    <cellStyle name="Hipervínculo" xfId="12210" builtinId="8" hidden="1"/>
    <cellStyle name="Hipervínculo" xfId="21900" builtinId="8" hidden="1"/>
    <cellStyle name="Hipervínculo" xfId="34516" builtinId="8" hidden="1"/>
    <cellStyle name="Hipervínculo" xfId="33721" builtinId="8" hidden="1"/>
    <cellStyle name="Hipervínculo" xfId="59359" builtinId="8" hidden="1"/>
    <cellStyle name="Hipervínculo" xfId="9694" builtinId="8" hidden="1"/>
    <cellStyle name="Hipervínculo" xfId="20878" builtinId="8" hidden="1"/>
    <cellStyle name="Hipervínculo" xfId="23176" builtinId="8" hidden="1"/>
    <cellStyle name="Hipervínculo" xfId="46634" builtinId="8" hidden="1"/>
    <cellStyle name="Hipervínculo" xfId="6918" builtinId="8" hidden="1"/>
    <cellStyle name="Hipervínculo" xfId="50727" builtinId="8" hidden="1"/>
    <cellStyle name="Hipervínculo" xfId="166" builtinId="8" hidden="1"/>
    <cellStyle name="Hipervínculo" xfId="45930" builtinId="8" hidden="1"/>
    <cellStyle name="Hipervínculo" xfId="23622" builtinId="8" hidden="1"/>
    <cellStyle name="Hipervínculo" xfId="24198" builtinId="8" hidden="1"/>
    <cellStyle name="Hipervínculo" xfId="27713" builtinId="8" hidden="1"/>
    <cellStyle name="Hipervínculo" xfId="19141" builtinId="8" hidden="1"/>
    <cellStyle name="Hipervínculo" xfId="51745" builtinId="8" hidden="1"/>
    <cellStyle name="Hipervínculo" xfId="34070" builtinId="8" hidden="1"/>
    <cellStyle name="Hipervínculo" xfId="55784" builtinId="8" hidden="1"/>
    <cellStyle name="Hipervínculo" xfId="21591" builtinId="8" hidden="1"/>
    <cellStyle name="Hipervínculo" xfId="46620" builtinId="8" hidden="1"/>
    <cellStyle name="Hipervínculo" xfId="23606" builtinId="8" hidden="1"/>
    <cellStyle name="Hipervínculo" xfId="43025" builtinId="8" hidden="1"/>
    <cellStyle name="Hipervínculo" xfId="15087" builtinId="8" hidden="1"/>
    <cellStyle name="Hipervínculo" xfId="49703" builtinId="8" hidden="1"/>
    <cellStyle name="Hipervínculo" xfId="58185" builtinId="8" hidden="1"/>
    <cellStyle name="Hipervínculo" xfId="12900" builtinId="8" hidden="1"/>
    <cellStyle name="Hipervínculo" xfId="32068" builtinId="8" hidden="1"/>
    <cellStyle name="Hipervínculo" xfId="45568" builtinId="8" hidden="1"/>
    <cellStyle name="Hipervínculo" xfId="3018" builtinId="8" hidden="1"/>
    <cellStyle name="Hipervínculo" xfId="51413" builtinId="8" hidden="1"/>
    <cellStyle name="Hipervínculo" xfId="23086" builtinId="8" hidden="1"/>
    <cellStyle name="Hipervínculo" xfId="20017" builtinId="8" hidden="1"/>
    <cellStyle name="Hipervínculo" xfId="44677" builtinId="8" hidden="1"/>
    <cellStyle name="Hipervínculo" xfId="11587" builtinId="8" hidden="1"/>
    <cellStyle name="Hipervínculo" xfId="3305" builtinId="8" hidden="1"/>
    <cellStyle name="Hipervínculo" xfId="35652" builtinId="8" hidden="1"/>
    <cellStyle name="Hipervínculo" xfId="38358" builtinId="8" hidden="1"/>
    <cellStyle name="Hipervínculo" xfId="54975" builtinId="8" hidden="1"/>
    <cellStyle name="Hipervínculo" xfId="2990" builtinId="8" hidden="1"/>
    <cellStyle name="Hipervínculo" xfId="9463" builtinId="8" hidden="1"/>
    <cellStyle name="Hipervínculo" xfId="57932" builtinId="8" hidden="1"/>
    <cellStyle name="Hipervínculo" xfId="24312" builtinId="8" hidden="1"/>
    <cellStyle name="Hipervínculo" xfId="39311" builtinId="8" hidden="1"/>
    <cellStyle name="Hipervínculo" xfId="32765" builtinId="8" hidden="1"/>
    <cellStyle name="Hipervínculo" xfId="54995" builtinId="8" hidden="1"/>
    <cellStyle name="Hipervínculo" xfId="17893" builtinId="8" hidden="1"/>
    <cellStyle name="Hipervínculo" xfId="51913" builtinId="8" hidden="1"/>
    <cellStyle name="Hipervínculo" xfId="10811" builtinId="8" hidden="1"/>
    <cellStyle name="Hipervínculo" xfId="37226" builtinId="8" hidden="1"/>
    <cellStyle name="Hipervínculo" xfId="38825" builtinId="8" hidden="1"/>
    <cellStyle name="Hipervínculo" xfId="7923" builtinId="8" hidden="1"/>
    <cellStyle name="Hipervínculo" xfId="57213" builtinId="8" hidden="1"/>
    <cellStyle name="Hipervínculo" xfId="21962" builtinId="8" hidden="1"/>
    <cellStyle name="Hipervínculo" xfId="12512" builtinId="8" hidden="1"/>
    <cellStyle name="Hipervínculo" xfId="43626" builtinId="8" hidden="1"/>
    <cellStyle name="Hipervínculo" xfId="41332" builtinId="8" hidden="1"/>
    <cellStyle name="Hipervínculo" xfId="42105" builtinId="8" hidden="1"/>
    <cellStyle name="Hipervínculo" xfId="48178" builtinId="8" hidden="1"/>
    <cellStyle name="Hipervínculo" xfId="17855" builtinId="8" hidden="1"/>
    <cellStyle name="Hipervínculo" xfId="31011" builtinId="8" hidden="1"/>
    <cellStyle name="Hipervínculo" xfId="50160" builtinId="8" hidden="1"/>
    <cellStyle name="Hipervínculo" xfId="1246" builtinId="8" hidden="1"/>
    <cellStyle name="Hipervínculo" xfId="37954" builtinId="8" hidden="1"/>
    <cellStyle name="Hipervínculo" xfId="53700" builtinId="8" hidden="1"/>
    <cellStyle name="Hipervínculo" xfId="10231" builtinId="8" hidden="1"/>
    <cellStyle name="Hipervínculo" xfId="26169" builtinId="8" hidden="1"/>
    <cellStyle name="Hipervínculo" xfId="45051" builtinId="8" hidden="1"/>
    <cellStyle name="Hipervínculo" xfId="4812" builtinId="8" hidden="1"/>
    <cellStyle name="Hipervínculo" xfId="41997" builtinId="8" hidden="1"/>
    <cellStyle name="Hipervínculo" xfId="34732" builtinId="8" hidden="1"/>
    <cellStyle name="Hipervínculo" xfId="9327" builtinId="8" hidden="1"/>
    <cellStyle name="Hipervínculo" xfId="51515" builtinId="8" hidden="1"/>
    <cellStyle name="Hipervínculo" xfId="26568" builtinId="8" hidden="1"/>
    <cellStyle name="Hipervínculo" xfId="15860" builtinId="8" hidden="1"/>
    <cellStyle name="Hipervínculo" xfId="40417" builtinId="8" hidden="1"/>
    <cellStyle name="Hipervínculo" xfId="30692" builtinId="8" hidden="1"/>
    <cellStyle name="Hipervínculo" xfId="6742" builtinId="8" hidden="1"/>
    <cellStyle name="Hipervínculo" xfId="35032" builtinId="8" hidden="1"/>
    <cellStyle name="Hipervínculo" xfId="24544" builtinId="8" hidden="1"/>
    <cellStyle name="Hipervínculo" xfId="1756" builtinId="8" hidden="1"/>
    <cellStyle name="Hipervínculo" xfId="55939" builtinId="8" hidden="1"/>
    <cellStyle name="Hipervínculo" xfId="35642" builtinId="8" hidden="1"/>
    <cellStyle name="Hipervínculo" xfId="13336" builtinId="8" hidden="1"/>
    <cellStyle name="Hipervínculo" xfId="50892" builtinId="8" hidden="1"/>
    <cellStyle name="Hipervínculo" xfId="19435" builtinId="8" hidden="1"/>
    <cellStyle name="Hipervínculo" xfId="20683" builtinId="8" hidden="1"/>
    <cellStyle name="Hipervínculo" xfId="51967" builtinId="8" hidden="1"/>
    <cellStyle name="Hipervínculo" xfId="7884" builtinId="8" hidden="1"/>
    <cellStyle name="Hipervínculo" xfId="31910" builtinId="8" hidden="1"/>
    <cellStyle name="Hipervínculo" xfId="20494" builtinId="8" hidden="1"/>
    <cellStyle name="Hipervínculo" xfId="54693" builtinId="8" hidden="1"/>
    <cellStyle name="Hipervínculo" xfId="37192" builtinId="8" hidden="1"/>
    <cellStyle name="Hipervínculo" xfId="54074" builtinId="8" hidden="1"/>
    <cellStyle name="Hipervínculo" xfId="49661" builtinId="8" hidden="1"/>
    <cellStyle name="Hipervínculo" xfId="32697" builtinId="8" hidden="1"/>
    <cellStyle name="Hipervínculo" xfId="17285" builtinId="8" hidden="1"/>
    <cellStyle name="Hipervínculo" xfId="1590" builtinId="8" hidden="1"/>
    <cellStyle name="Hipervínculo" xfId="22232" builtinId="8" hidden="1"/>
    <cellStyle name="Hipervínculo" xfId="30325" builtinId="8" hidden="1"/>
    <cellStyle name="Hipervínculo" xfId="10027" builtinId="8" hidden="1"/>
    <cellStyle name="Hipervínculo" xfId="52634" builtinId="8" hidden="1"/>
    <cellStyle name="Hipervínculo" xfId="14557" builtinId="8" hidden="1"/>
    <cellStyle name="Hipervínculo" xfId="46138" builtinId="8" hidden="1"/>
    <cellStyle name="Hipervínculo" xfId="47504" builtinId="8" hidden="1"/>
    <cellStyle name="Hipervínculo" xfId="34728" builtinId="8" hidden="1"/>
    <cellStyle name="Hipervínculo" xfId="48713" builtinId="8" hidden="1"/>
    <cellStyle name="Hipervínculo" xfId="28399" builtinId="8" hidden="1"/>
    <cellStyle name="Hipervínculo" xfId="44951" builtinId="8" hidden="1"/>
    <cellStyle name="Hipervínculo" xfId="16831" builtinId="8" hidden="1"/>
    <cellStyle name="Hipervínculo" xfId="37782" builtinId="8" hidden="1"/>
    <cellStyle name="Hipervínculo" xfId="58183" builtinId="8" hidden="1"/>
    <cellStyle name="Hipervínculo" xfId="34057" builtinId="8" hidden="1"/>
    <cellStyle name="Hipervínculo" xfId="39059" builtinId="8" hidden="1"/>
    <cellStyle name="Hipervínculo" xfId="42003" builtinId="8" hidden="1"/>
    <cellStyle name="Hipervínculo" xfId="31351" builtinId="8" hidden="1"/>
    <cellStyle name="Hipervínculo" xfId="27317" builtinId="8" hidden="1"/>
    <cellStyle name="Hipervínculo" xfId="49469" builtinId="8" hidden="1"/>
    <cellStyle name="Hipervínculo" xfId="32036" builtinId="8" hidden="1"/>
    <cellStyle name="Hipervínculo" xfId="22420" builtinId="8" hidden="1"/>
    <cellStyle name="Hipervínculo" xfId="11810" builtinId="8" hidden="1"/>
    <cellStyle name="Hipervínculo" xfId="54330" builtinId="8" hidden="1"/>
    <cellStyle name="Hipervínculo" xfId="53127" builtinId="8" hidden="1"/>
    <cellStyle name="Hipervínculo" xfId="11585" builtinId="8" hidden="1"/>
    <cellStyle name="Hipervínculo" xfId="48606" builtinId="8" hidden="1"/>
    <cellStyle name="Hipervínculo" xfId="23180" builtinId="8" hidden="1"/>
    <cellStyle name="Hipervínculo" xfId="6856" builtinId="8" hidden="1"/>
    <cellStyle name="Hipervínculo" xfId="39010" builtinId="8" hidden="1"/>
    <cellStyle name="Hipervínculo" xfId="34514" builtinId="8" hidden="1"/>
    <cellStyle name="Hipervínculo" xfId="9078" builtinId="8" hidden="1"/>
    <cellStyle name="Hipervínculo" xfId="43921" builtinId="8" hidden="1"/>
    <cellStyle name="Hipervínculo" xfId="5017" builtinId="8" hidden="1"/>
    <cellStyle name="Hipervínculo" xfId="51525" builtinId="8" hidden="1"/>
    <cellStyle name="Hipervínculo" xfId="8914" builtinId="8" hidden="1"/>
    <cellStyle name="Hipervínculo" xfId="52865" builtinId="8" hidden="1"/>
    <cellStyle name="Hipervínculo" xfId="34622" builtinId="8" hidden="1"/>
    <cellStyle name="Hipervínculo" xfId="33787" builtinId="8" hidden="1"/>
    <cellStyle name="Hipervínculo" xfId="38062" builtinId="8" hidden="1"/>
    <cellStyle name="Hipervínculo" xfId="45512" builtinId="8" hidden="1"/>
    <cellStyle name="Hipervínculo" xfId="5963" builtinId="8" hidden="1"/>
    <cellStyle name="Hipervínculo" xfId="22514" builtinId="8" hidden="1"/>
    <cellStyle name="Hipervínculo" xfId="50838" builtinId="8" hidden="1"/>
    <cellStyle name="Hipervínculo" xfId="20766" builtinId="8" hidden="1"/>
    <cellStyle name="Hipervínculo" xfId="45678" builtinId="8" hidden="1"/>
    <cellStyle name="Hipervínculo" xfId="51921" builtinId="8" hidden="1"/>
    <cellStyle name="Hipervínculo" xfId="59295" builtinId="8" hidden="1"/>
    <cellStyle name="Hipervínculo" xfId="7995" builtinId="8" hidden="1"/>
    <cellStyle name="Hipervínculo" xfId="11808" builtinId="8" hidden="1"/>
    <cellStyle name="Hipervínculo" xfId="37234" builtinId="8" hidden="1"/>
    <cellStyle name="Hipervínculo" xfId="6902" builtinId="8" hidden="1"/>
    <cellStyle name="Hipervínculo" xfId="1714" builtinId="8" hidden="1"/>
    <cellStyle name="Hipervínculo" xfId="23017" builtinId="8" hidden="1"/>
    <cellStyle name="Hipervínculo" xfId="26344" builtinId="8" hidden="1"/>
    <cellStyle name="Hipervínculo" xfId="5861" builtinId="8" hidden="1"/>
    <cellStyle name="Hipervínculo" xfId="10045" builtinId="8" hidden="1"/>
    <cellStyle name="Hipervínculo" xfId="46646" builtinId="8" hidden="1"/>
    <cellStyle name="Hipervínculo" xfId="34423" builtinId="8" hidden="1"/>
    <cellStyle name="Hipervínculo" xfId="13208" builtinId="8" hidden="1"/>
    <cellStyle name="Hipervínculo" xfId="29565" builtinId="8" hidden="1"/>
    <cellStyle name="Hipervínculo" xfId="10421" builtinId="8" hidden="1"/>
    <cellStyle name="Hipervínculo" xfId="13270" builtinId="8" hidden="1"/>
    <cellStyle name="Hipervínculo" xfId="5576" builtinId="8" hidden="1"/>
    <cellStyle name="Hipervínculo" xfId="54206" builtinId="8" hidden="1"/>
    <cellStyle name="Hipervínculo" xfId="51691" builtinId="8" hidden="1"/>
    <cellStyle name="Hipervínculo" xfId="25215" builtinId="8" hidden="1"/>
    <cellStyle name="Hipervínculo" xfId="47094" builtinId="8" hidden="1"/>
    <cellStyle name="Hipervínculo" xfId="2962" builtinId="8" hidden="1"/>
    <cellStyle name="Hipervínculo" xfId="32082" builtinId="8" hidden="1"/>
    <cellStyle name="Hipervínculo" xfId="965" builtinId="8" hidden="1"/>
    <cellStyle name="Hipervínculo" xfId="23754" builtinId="8" hidden="1"/>
    <cellStyle name="Hipervínculo" xfId="2345" builtinId="8" hidden="1"/>
    <cellStyle name="Hipervínculo" xfId="48909" builtinId="8" hidden="1"/>
    <cellStyle name="Hipervínculo" xfId="55059" builtinId="8" hidden="1"/>
    <cellStyle name="Hipervínculo" xfId="32124" builtinId="8" hidden="1"/>
    <cellStyle name="Hipervínculo" xfId="19717" builtinId="8" hidden="1"/>
    <cellStyle name="Hipervínculo" xfId="20273" builtinId="8" hidden="1"/>
    <cellStyle name="Hipervínculo" xfId="59150" builtinId="8" hidden="1"/>
    <cellStyle name="Hipervínculo" xfId="46506" builtinId="8" hidden="1"/>
    <cellStyle name="Hipervínculo" xfId="4999" builtinId="8" hidden="1"/>
    <cellStyle name="Hipervínculo" xfId="13106" builtinId="8" hidden="1"/>
    <cellStyle name="Hipervínculo" xfId="37097" builtinId="8" hidden="1"/>
    <cellStyle name="Hipervínculo" xfId="55129" builtinId="8" hidden="1"/>
    <cellStyle name="Hipervínculo" xfId="17261" builtinId="8" hidden="1"/>
    <cellStyle name="Hipervínculo" xfId="13840" builtinId="8" hidden="1"/>
    <cellStyle name="Hipervínculo" xfId="35074" builtinId="8" hidden="1"/>
    <cellStyle name="Hipervínculo" xfId="37814" builtinId="8" hidden="1"/>
    <cellStyle name="Hipervínculo" xfId="31705" builtinId="8" hidden="1"/>
    <cellStyle name="Hipervínculo" xfId="10821" builtinId="8" hidden="1"/>
    <cellStyle name="Hipervínculo" xfId="48116" builtinId="8" hidden="1"/>
    <cellStyle name="Hipervínculo" xfId="39114" builtinId="8" hidden="1"/>
    <cellStyle name="Hipervínculo" xfId="6281" builtinId="8" hidden="1"/>
    <cellStyle name="Hipervínculo" xfId="7671" builtinId="8" hidden="1"/>
    <cellStyle name="Hipervínculo" xfId="43556" builtinId="8" hidden="1"/>
    <cellStyle name="Hipervínculo" xfId="32820" builtinId="8" hidden="1"/>
    <cellStyle name="Hipervínculo" xfId="19947" builtinId="8" hidden="1"/>
    <cellStyle name="Hipervínculo" xfId="33571" builtinId="8" hidden="1"/>
    <cellStyle name="Hipervínculo" xfId="10575" builtinId="8" hidden="1"/>
    <cellStyle name="Hipervínculo" xfId="43972" builtinId="8" hidden="1"/>
    <cellStyle name="Hipervínculo" xfId="57670" builtinId="8" hidden="1"/>
    <cellStyle name="Hipervínculo" xfId="10190" builtinId="8" hidden="1"/>
    <cellStyle name="Hipervínculo" xfId="56072" builtinId="8" hidden="1"/>
    <cellStyle name="Hipervínculo" xfId="37204" builtinId="8" hidden="1"/>
    <cellStyle name="Hipervínculo" xfId="26900" builtinId="8" hidden="1"/>
    <cellStyle name="Hipervínculo" xfId="28714" builtinId="8" hidden="1"/>
    <cellStyle name="Hipervínculo" xfId="39831" builtinId="8" hidden="1"/>
    <cellStyle name="Hipervínculo" xfId="47538" builtinId="8" hidden="1"/>
    <cellStyle name="Hipervínculo" xfId="58668" builtinId="8" hidden="1"/>
    <cellStyle name="Hipervínculo" xfId="45560" builtinId="8" hidden="1"/>
    <cellStyle name="Hipervínculo" xfId="24674" builtinId="8" hidden="1"/>
    <cellStyle name="Hipervínculo" xfId="15311" builtinId="8" hidden="1"/>
    <cellStyle name="Hipervínculo" xfId="25255" builtinId="8" hidden="1"/>
    <cellStyle name="Hipervínculo" xfId="51469" builtinId="8" hidden="1"/>
    <cellStyle name="Hipervínculo" xfId="35876" builtinId="8" hidden="1"/>
    <cellStyle name="Hipervínculo" xfId="280" builtinId="8" hidden="1"/>
    <cellStyle name="Hipervínculo" xfId="49191" builtinId="8" hidden="1"/>
    <cellStyle name="Hipervínculo" xfId="59373" builtinId="8" hidden="1"/>
    <cellStyle name="Hipervínculo" xfId="30337" builtinId="8" hidden="1"/>
    <cellStyle name="Hipervínculo" xfId="8447" builtinId="8" hidden="1"/>
    <cellStyle name="Hipervínculo" xfId="30117" builtinId="8" hidden="1"/>
    <cellStyle name="Hipervínculo" xfId="16114" builtinId="8" hidden="1"/>
    <cellStyle name="Hipervínculo" xfId="36563" builtinId="8" hidden="1"/>
    <cellStyle name="Hipervínculo" xfId="15778" builtinId="8" hidden="1"/>
    <cellStyle name="Hipervínculo" xfId="18907" builtinId="8" hidden="1"/>
    <cellStyle name="Hipervínculo" xfId="36782" builtinId="8" hidden="1"/>
    <cellStyle name="Hipervínculo" xfId="42571" builtinId="8" hidden="1"/>
    <cellStyle name="Hipervínculo" xfId="15325" builtinId="8" hidden="1"/>
    <cellStyle name="Hipervínculo" xfId="7364" builtinId="8" hidden="1"/>
    <cellStyle name="Hipervínculo" xfId="12060" builtinId="8" hidden="1"/>
    <cellStyle name="Hipervínculo" xfId="54616" builtinId="8" hidden="1"/>
    <cellStyle name="Hipervínculo" xfId="53794" builtinId="8" hidden="1"/>
    <cellStyle name="Hipervínculo" xfId="1534" builtinId="8" hidden="1"/>
    <cellStyle name="Hipervínculo" xfId="11462" builtinId="8" hidden="1"/>
    <cellStyle name="Hipervínculo" xfId="54012" builtinId="8" hidden="1"/>
    <cellStyle name="Hipervínculo" xfId="27154" builtinId="8" hidden="1"/>
    <cellStyle name="Hipervínculo" xfId="14224" builtinId="8" hidden="1"/>
    <cellStyle name="Hipervínculo" xfId="35722" builtinId="8" hidden="1"/>
    <cellStyle name="Hipervínculo" xfId="43238" builtinId="8" hidden="1"/>
    <cellStyle name="Hipervínculo" xfId="3572" builtinId="8" hidden="1"/>
    <cellStyle name="Hipervínculo" xfId="17627" builtinId="8" hidden="1"/>
    <cellStyle name="Hipervínculo" xfId="37846" builtinId="8" hidden="1"/>
    <cellStyle name="Hipervínculo" xfId="52546" builtinId="8" hidden="1"/>
    <cellStyle name="Hipervínculo" xfId="21726" builtinId="8" hidden="1"/>
    <cellStyle name="Hipervínculo" xfId="1064" builtinId="8" hidden="1"/>
    <cellStyle name="Hipervínculo" xfId="14033" builtinId="8" hidden="1"/>
    <cellStyle name="Hipervínculo" xfId="43905" builtinId="8" hidden="1"/>
    <cellStyle name="Hipervínculo" xfId="6057" builtinId="8" hidden="1"/>
    <cellStyle name="Hipervínculo" xfId="3826" builtinId="8" hidden="1"/>
    <cellStyle name="Hipervínculo" xfId="5526" builtinId="8" hidden="1"/>
    <cellStyle name="Hipervínculo" xfId="40569" builtinId="8" hidden="1"/>
    <cellStyle name="Hipervínculo" xfId="54771" builtinId="8" hidden="1"/>
    <cellStyle name="Hipervínculo" xfId="47406" builtinId="8" hidden="1"/>
    <cellStyle name="Hipervínculo" xfId="19911" builtinId="8" hidden="1"/>
    <cellStyle name="Hipervínculo" xfId="52458" builtinId="8" hidden="1"/>
    <cellStyle name="Hipervínculo" xfId="17151" builtinId="8" hidden="1"/>
    <cellStyle name="Hipervínculo" xfId="57089" builtinId="8" hidden="1"/>
    <cellStyle name="Hipervínculo" xfId="53185" builtinId="8" hidden="1"/>
    <cellStyle name="Hipervínculo" xfId="13693" builtinId="8" hidden="1"/>
    <cellStyle name="Hipervínculo" xfId="33703" builtinId="8" hidden="1"/>
    <cellStyle name="Hipervínculo" xfId="29140" builtinId="8" hidden="1"/>
    <cellStyle name="Hipervínculo" xfId="10489" builtinId="8" hidden="1"/>
    <cellStyle name="Hipervínculo" xfId="54404" builtinId="8" hidden="1"/>
    <cellStyle name="Hipervínculo" xfId="45700" builtinId="8" hidden="1"/>
    <cellStyle name="Hipervínculo" xfId="50492" builtinId="8" hidden="1"/>
    <cellStyle name="Hipervínculo" xfId="4032" builtinId="8" hidden="1"/>
    <cellStyle name="Hipervínculo" xfId="10225" builtinId="8" hidden="1"/>
    <cellStyle name="Hipervínculo" xfId="9585" builtinId="8" hidden="1"/>
    <cellStyle name="Hipervínculo" xfId="49821" builtinId="8" hidden="1"/>
    <cellStyle name="Hipervínculo" xfId="7874" builtinId="8" hidden="1"/>
    <cellStyle name="Hipervínculo" xfId="18416" builtinId="8" hidden="1"/>
    <cellStyle name="Hipervínculo" xfId="37332" builtinId="8" hidden="1"/>
    <cellStyle name="Hipervínculo" xfId="37794" builtinId="8" hidden="1"/>
    <cellStyle name="Hipervínculo" xfId="54901" builtinId="8" hidden="1"/>
    <cellStyle name="Hipervínculo" xfId="26234" builtinId="8" hidden="1"/>
    <cellStyle name="Hipervínculo" xfId="10039" builtinId="8" hidden="1"/>
    <cellStyle name="Hipervínculo" xfId="9176" builtinId="8" hidden="1"/>
    <cellStyle name="Hipervínculo" xfId="54358" builtinId="8" hidden="1"/>
    <cellStyle name="Hipervínculo" xfId="41424" builtinId="8" hidden="1"/>
    <cellStyle name="Hipervínculo" xfId="39048" builtinId="8" hidden="1"/>
    <cellStyle name="Hipervínculo" xfId="18995" builtinId="8" hidden="1"/>
    <cellStyle name="Hipervínculo" xfId="31924" builtinId="8" hidden="1"/>
    <cellStyle name="Hipervínculo" xfId="45758" builtinId="8" hidden="1"/>
    <cellStyle name="Hipervínculo" xfId="7018" builtinId="8" hidden="1"/>
    <cellStyle name="Hipervínculo" xfId="3016" builtinId="8" hidden="1"/>
    <cellStyle name="Hipervínculo" xfId="42917" builtinId="8" hidden="1"/>
    <cellStyle name="Hipervínculo" xfId="57749" builtinId="8" hidden="1"/>
    <cellStyle name="Hipervínculo" xfId="58956" builtinId="8" hidden="1"/>
    <cellStyle name="Hipervínculo" xfId="4206" builtinId="8" hidden="1"/>
    <cellStyle name="Hipervínculo" xfId="36222" builtinId="8" hidden="1"/>
    <cellStyle name="Hipervínculo" xfId="46956" builtinId="8" hidden="1"/>
    <cellStyle name="Hipervínculo" xfId="29796" builtinId="8" hidden="1"/>
    <cellStyle name="Hipervínculo" xfId="27812" builtinId="8" hidden="1"/>
    <cellStyle name="Hipervínculo" xfId="20163" builtinId="8" hidden="1"/>
    <cellStyle name="Hipervínculo" xfId="41046" builtinId="8" hidden="1"/>
    <cellStyle name="Hipervínculo" xfId="39837" builtinId="8" hidden="1"/>
    <cellStyle name="Hipervínculo" xfId="39844" builtinId="8" hidden="1"/>
    <cellStyle name="Hipervínculo" xfId="7287" builtinId="8" hidden="1"/>
    <cellStyle name="Hipervínculo" xfId="35408" builtinId="8" hidden="1"/>
    <cellStyle name="Hipervínculo" xfId="28216" builtinId="8" hidden="1"/>
    <cellStyle name="Hipervínculo" xfId="35592" builtinId="8" hidden="1"/>
    <cellStyle name="Hipervínculo" xfId="5395" builtinId="8" hidden="1"/>
    <cellStyle name="Hipervínculo" xfId="18294" builtinId="8" hidden="1"/>
    <cellStyle name="Hipervínculo" xfId="55848" builtinId="8" hidden="1"/>
    <cellStyle name="Hipervínculo" xfId="20874" builtinId="8" hidden="1"/>
    <cellStyle name="Hipervínculo" xfId="13040" builtinId="8" hidden="1"/>
    <cellStyle name="Hipervínculo" xfId="29058" builtinId="8" hidden="1"/>
    <cellStyle name="Hipervínculo" xfId="49943" builtinId="8" hidden="1"/>
    <cellStyle name="Hipervínculo" xfId="34851" builtinId="8" hidden="1"/>
    <cellStyle name="Hipervínculo" xfId="26742" builtinId="8" hidden="1"/>
    <cellStyle name="Hipervínculo" xfId="21682" builtinId="8" hidden="1"/>
    <cellStyle name="Hipervínculo" xfId="1023" builtinId="8" hidden="1"/>
    <cellStyle name="Hipervínculo" xfId="9370" builtinId="8" hidden="1"/>
    <cellStyle name="Hipervínculo" xfId="52117" builtinId="8" hidden="1"/>
    <cellStyle name="Hipervínculo" xfId="8403" builtinId="8" hidden="1"/>
    <cellStyle name="Hipervínculo" xfId="41549" builtinId="8" hidden="1"/>
    <cellStyle name="Hipervínculo" xfId="19817" builtinId="8" hidden="1"/>
    <cellStyle name="Hipervínculo" xfId="14754" builtinId="8" hidden="1"/>
    <cellStyle name="Hipervínculo" xfId="8910" builtinId="8" hidden="1"/>
    <cellStyle name="Hipervínculo" xfId="57673" builtinId="8" hidden="1"/>
    <cellStyle name="Hipervínculo" xfId="36200" builtinId="8" hidden="1"/>
    <cellStyle name="Hipervínculo" xfId="59098" builtinId="8" hidden="1"/>
    <cellStyle name="Hipervínculo" xfId="34618" builtinId="8" hidden="1"/>
    <cellStyle name="Hipervínculo" xfId="57207" builtinId="8" hidden="1"/>
    <cellStyle name="Hipervínculo" xfId="7828" builtinId="8" hidden="1"/>
    <cellStyle name="Hipervínculo" xfId="15709" builtinId="8" hidden="1"/>
    <cellStyle name="Hipervínculo" xfId="38066" builtinId="8" hidden="1"/>
    <cellStyle name="Hipervínculo" xfId="20782" builtinId="8" hidden="1"/>
    <cellStyle name="Hipervínculo" xfId="53548" builtinId="8" hidden="1"/>
    <cellStyle name="Hipervínculo" xfId="27687" builtinId="8" hidden="1"/>
    <cellStyle name="Hipervínculo" xfId="6169" builtinId="8" hidden="1"/>
    <cellStyle name="Hipervínculo" xfId="57093" builtinId="8" hidden="1"/>
    <cellStyle name="Hipervínculo" xfId="22510" builtinId="8" hidden="1"/>
    <cellStyle name="Hipervínculo" xfId="44995" builtinId="8" hidden="1"/>
    <cellStyle name="Hipervínculo" xfId="32018" builtinId="8" hidden="1"/>
    <cellStyle name="Hipervínculo" xfId="28054" builtinId="8" hidden="1"/>
    <cellStyle name="Hipervínculo" xfId="20762" builtinId="8" hidden="1"/>
    <cellStyle name="Hipervínculo" xfId="8601" builtinId="8" hidden="1"/>
    <cellStyle name="Hipervínculo" xfId="31059" builtinId="8" hidden="1"/>
    <cellStyle name="Hipervínculo" xfId="29306" builtinId="8" hidden="1"/>
    <cellStyle name="Hipervínculo" xfId="39231" builtinId="8" hidden="1"/>
    <cellStyle name="Hipervínculo" xfId="52213" builtinId="8" hidden="1"/>
    <cellStyle name="Hipervínculo" xfId="43730" builtinId="8" hidden="1"/>
    <cellStyle name="Hipervínculo" xfId="13832" builtinId="8" hidden="1"/>
    <cellStyle name="Hipervínculo" xfId="1218" builtinId="8" hidden="1"/>
    <cellStyle name="Hipervínculo" xfId="12082" builtinId="8" hidden="1"/>
    <cellStyle name="Hipervínculo" xfId="36110" builtinId="8" hidden="1"/>
    <cellStyle name="Hipervínculo" xfId="58638" builtinId="8" hidden="1"/>
    <cellStyle name="Hipervínculo" xfId="57173" builtinId="8" hidden="1"/>
    <cellStyle name="Hipervínculo" xfId="33531" builtinId="8" hidden="1"/>
    <cellStyle name="Hipervínculo" xfId="8667" builtinId="8" hidden="1"/>
    <cellStyle name="Hipervínculo" xfId="2636" builtinId="8" hidden="1"/>
    <cellStyle name="Hipervínculo" xfId="18882" builtinId="8" hidden="1"/>
    <cellStyle name="Hipervínculo" xfId="32833" builtinId="8" hidden="1"/>
    <cellStyle name="Hipervínculo" xfId="53446" builtinId="8" hidden="1"/>
    <cellStyle name="Hipervínculo" xfId="28112" builtinId="8" hidden="1"/>
    <cellStyle name="Hipervínculo" xfId="26348" builtinId="8" hidden="1"/>
    <cellStyle name="Hipervínculo" xfId="19369" builtinId="8" hidden="1"/>
    <cellStyle name="Hipervínculo" xfId="7416" builtinId="8" hidden="1"/>
    <cellStyle name="Hipervínculo" xfId="25679" builtinId="8" hidden="1"/>
    <cellStyle name="Hipervínculo" xfId="42033" builtinId="8" hidden="1"/>
    <cellStyle name="Hipervínculo" xfId="9551" builtinId="8" hidden="1"/>
    <cellStyle name="Hipervínculo" xfId="54332" builtinId="8" hidden="1"/>
    <cellStyle name="Hipervínculo" xfId="12576" builtinId="8" hidden="1"/>
    <cellStyle name="Hipervínculo" xfId="30010" builtinId="8" hidden="1"/>
    <cellStyle name="Hipervínculo" xfId="56440" builtinId="8" hidden="1"/>
    <cellStyle name="Hipervínculo" xfId="11888" builtinId="8" hidden="1"/>
    <cellStyle name="Hipervínculo" xfId="20426" builtinId="8" hidden="1"/>
    <cellStyle name="Hipervínculo" xfId="12389" builtinId="8" hidden="1"/>
    <cellStyle name="Hipervínculo" xfId="41450" builtinId="8" hidden="1"/>
    <cellStyle name="Hipervínculo" xfId="14187" builtinId="8" hidden="1"/>
    <cellStyle name="Hipervínculo" xfId="9443" builtinId="8" hidden="1"/>
    <cellStyle name="Hipervínculo" xfId="45097" builtinId="8" hidden="1"/>
    <cellStyle name="Hipervínculo" xfId="39283" builtinId="8" hidden="1"/>
    <cellStyle name="Hipervínculo" xfId="23042" builtinId="8" hidden="1"/>
    <cellStyle name="Hipervínculo" xfId="11941" builtinId="8" hidden="1"/>
    <cellStyle name="Hipervínculo" xfId="40139" builtinId="8" hidden="1"/>
    <cellStyle name="Hipervínculo" xfId="5949" builtinId="8" hidden="1"/>
    <cellStyle name="Hipervínculo" xfId="16373" builtinId="8" hidden="1"/>
    <cellStyle name="Hipervínculo" xfId="21432" builtinId="8" hidden="1"/>
    <cellStyle name="Hipervínculo" xfId="38362" builtinId="8" hidden="1"/>
    <cellStyle name="Hipervínculo" xfId="49387" builtinId="8" hidden="1"/>
    <cellStyle name="Hipervínculo" xfId="55344" builtinId="8" hidden="1"/>
    <cellStyle name="Hipervínculo" xfId="51433" builtinId="8" hidden="1"/>
    <cellStyle name="Hipervínculo" xfId="1480" builtinId="8" hidden="1"/>
    <cellStyle name="Hipervínculo" xfId="23298" builtinId="8" hidden="1"/>
    <cellStyle name="Hipervínculo" xfId="28356" builtinId="8" hidden="1"/>
    <cellStyle name="Hipervínculo" xfId="2847" builtinId="8" hidden="1"/>
    <cellStyle name="Hipervínculo" xfId="42461" builtinId="8" hidden="1"/>
    <cellStyle name="Hipervínculo" xfId="24020" builtinId="8" hidden="1"/>
    <cellStyle name="Hipervínculo" xfId="15667" builtinId="8" hidden="1"/>
    <cellStyle name="Hipervínculo" xfId="15577" builtinId="8" hidden="1"/>
    <cellStyle name="Hipervínculo" xfId="54476" builtinId="8" hidden="1"/>
    <cellStyle name="Hipervínculo" xfId="5102" builtinId="8" hidden="1"/>
    <cellStyle name="Hipervínculo" xfId="11728" builtinId="8" hidden="1"/>
    <cellStyle name="Hipervínculo" xfId="36316" builtinId="8" hidden="1"/>
    <cellStyle name="Hipervínculo" xfId="37633" builtinId="8" hidden="1"/>
    <cellStyle name="Hipervínculo" xfId="8739" builtinId="8" hidden="1"/>
    <cellStyle name="Hipervínculo" xfId="15421" builtinId="8" hidden="1"/>
    <cellStyle name="Hipervínculo" xfId="37153" builtinId="8" hidden="1"/>
    <cellStyle name="Hipervínculo" xfId="11638" builtinId="8" hidden="1"/>
    <cellStyle name="Hipervínculo" xfId="50394" builtinId="8" hidden="1"/>
    <cellStyle name="Hipervínculo" xfId="28602" builtinId="8" hidden="1"/>
    <cellStyle name="Hipervínculo" xfId="21508" builtinId="8" hidden="1"/>
    <cellStyle name="Hipervínculo" xfId="1097" builtinId="8" hidden="1"/>
    <cellStyle name="Hipervínculo" xfId="22352" builtinId="8" hidden="1"/>
    <cellStyle name="Hipervínculo" xfId="44083" builtinId="8" hidden="1"/>
    <cellStyle name="Hipervínculo" xfId="49141" builtinId="8" hidden="1"/>
    <cellStyle name="Hipervínculo" xfId="4959" builtinId="8" hidden="1"/>
    <cellStyle name="Hipervínculo" xfId="58199" builtinId="8" hidden="1"/>
    <cellStyle name="Hipervínculo" xfId="40271" builtinId="8" hidden="1"/>
    <cellStyle name="Hipervínculo" xfId="8037" builtinId="8" hidden="1"/>
    <cellStyle name="Hipervínculo" xfId="29278" builtinId="8" hidden="1"/>
    <cellStyle name="Hipervínculo" xfId="51013" builtinId="8" hidden="1"/>
    <cellStyle name="Hipervínculo" xfId="56070" builtinId="8" hidden="1"/>
    <cellStyle name="Hipervínculo" xfId="39036" builtinId="8" hidden="1"/>
    <cellStyle name="Hipervínculo" xfId="14746" builtinId="8" hidden="1"/>
    <cellStyle name="Hipervínculo" xfId="9720" builtinId="8" hidden="1"/>
    <cellStyle name="Hipervínculo" xfId="12992" builtinId="8" hidden="1"/>
    <cellStyle name="Hipervínculo" xfId="36208" builtinId="8" hidden="1"/>
    <cellStyle name="Hipervínculo" xfId="59094" builtinId="8" hidden="1"/>
    <cellStyle name="Hipervínculo" xfId="56264" builtinId="8" hidden="1"/>
    <cellStyle name="Hipervínculo" xfId="14670" builtinId="8" hidden="1"/>
    <cellStyle name="Hipervínculo" xfId="49983" builtinId="8" hidden="1"/>
    <cellStyle name="Hipervínculo" xfId="40609" builtinId="8" hidden="1"/>
    <cellStyle name="Hipervínculo" xfId="55746" builtinId="8" hidden="1"/>
    <cellStyle name="Hipervínculo" xfId="11505" builtinId="8" hidden="1"/>
    <cellStyle name="Hipervínculo" xfId="32546" builtinId="8" hidden="1"/>
    <cellStyle name="Hipervínculo" xfId="49465" builtinId="8" hidden="1"/>
    <cellStyle name="Hipervínculo" xfId="25434" builtinId="8" hidden="1"/>
    <cellStyle name="Hipervínculo" xfId="1818" builtinId="8" hidden="1"/>
    <cellStyle name="Hipervínculo" xfId="11975" builtinId="8" hidden="1"/>
    <cellStyle name="Hipervínculo" xfId="26592" builtinId="8" hidden="1"/>
    <cellStyle name="Hipervínculo" xfId="50061" builtinId="8" hidden="1"/>
    <cellStyle name="Hipervínculo" xfId="46757" builtinId="8" hidden="1"/>
    <cellStyle name="Hipervínculo" xfId="58900" builtinId="8" hidden="1"/>
    <cellStyle name="Hipervínculo" xfId="18639" builtinId="8" hidden="1"/>
    <cellStyle name="Hipervínculo" xfId="1630" builtinId="8" hidden="1"/>
    <cellStyle name="Hipervínculo" xfId="40039" builtinId="8" hidden="1"/>
    <cellStyle name="Hipervínculo" xfId="56192" builtinId="8" hidden="1"/>
    <cellStyle name="Hipervínculo" xfId="16747" builtinId="8" hidden="1"/>
    <cellStyle name="Hipervínculo" xfId="39957" builtinId="8" hidden="1"/>
    <cellStyle name="Hipervínculo" xfId="35864" builtinId="8" hidden="1"/>
    <cellStyle name="Hipervínculo" xfId="51647" builtinId="8" hidden="1"/>
    <cellStyle name="Hipervínculo" xfId="25067" builtinId="8" hidden="1"/>
    <cellStyle name="Hipervínculo" xfId="26115" builtinId="8" hidden="1"/>
    <cellStyle name="Hipervínculo" xfId="40195" builtinId="8" hidden="1"/>
    <cellStyle name="Hipervínculo" xfId="57181" builtinId="8" hidden="1"/>
    <cellStyle name="Hipervínculo" xfId="55131" builtinId="8" hidden="1"/>
    <cellStyle name="Hipervínculo" xfId="29064" builtinId="8" hidden="1"/>
    <cellStyle name="Hipervínculo" xfId="5037" builtinId="8" hidden="1"/>
    <cellStyle name="Hipervínculo" xfId="18874" builtinId="8" hidden="1"/>
    <cellStyle name="Hipervínculo" xfId="38632" builtinId="8" hidden="1"/>
    <cellStyle name="Hipervínculo" xfId="46992" builtinId="8" hidden="1"/>
    <cellStyle name="Hipervínculo" xfId="50296" builtinId="8" hidden="1"/>
    <cellStyle name="Hipervínculo" xfId="58478" builtinId="8" hidden="1"/>
    <cellStyle name="Hipervínculo" xfId="1572" builtinId="8" hidden="1"/>
    <cellStyle name="Hipervínculo" xfId="1936" builtinId="8" hidden="1"/>
    <cellStyle name="Hipervínculo" xfId="25671" builtinId="8" hidden="1"/>
    <cellStyle name="Hipervínculo" xfId="11661" builtinId="8" hidden="1"/>
    <cellStyle name="Hipervínculo" xfId="31844" builtinId="8" hidden="1"/>
    <cellStyle name="Hipervínculo" xfId="38849" builtinId="8" hidden="1"/>
    <cellStyle name="Hipervínculo" xfId="19557" builtinId="8" hidden="1"/>
    <cellStyle name="Hipervínculo" xfId="24636" builtinId="8" hidden="1"/>
    <cellStyle name="Hipervínculo" xfId="7585" builtinId="8" hidden="1"/>
    <cellStyle name="Hipervínculo" xfId="56336" builtinId="8" hidden="1"/>
    <cellStyle name="Hipervínculo" xfId="53028" builtinId="8" hidden="1"/>
    <cellStyle name="Hipervínculo" xfId="6103" builtinId="8" hidden="1"/>
    <cellStyle name="Hipervínculo" xfId="24108" builtinId="8" hidden="1"/>
    <cellStyle name="Hipervínculo" xfId="53950" builtinId="8" hidden="1"/>
    <cellStyle name="Hipervínculo" xfId="38982" builtinId="8" hidden="1"/>
    <cellStyle name="Hipervínculo" xfId="50904" builtinId="8" hidden="1"/>
    <cellStyle name="Hipervínculo" xfId="1138" builtinId="8" hidden="1"/>
    <cellStyle name="Hipervínculo" xfId="37456" builtinId="8" hidden="1"/>
    <cellStyle name="Hipervínculo" xfId="19917" builtinId="8" hidden="1"/>
    <cellStyle name="Hipervínculo" xfId="27122" builtinId="8" hidden="1"/>
    <cellStyle name="Hipervínculo" xfId="15151" builtinId="8" hidden="1"/>
    <cellStyle name="Hipervínculo" xfId="13398" builtinId="8" hidden="1"/>
    <cellStyle name="Hipervínculo" xfId="32301" builtinId="8" hidden="1"/>
    <cellStyle name="Hipervínculo" xfId="16514" builtinId="8" hidden="1"/>
    <cellStyle name="Hipervínculo" xfId="22394" builtinId="8" hidden="1"/>
    <cellStyle name="Hipervínculo" xfId="29474" builtinId="8" hidden="1"/>
    <cellStyle name="Hipervínculo" xfId="23021" builtinId="8" hidden="1"/>
    <cellStyle name="Hipervínculo" xfId="36338" builtinId="8" hidden="1"/>
    <cellStyle name="Hipervínculo" xfId="49269" builtinId="8" hidden="1"/>
    <cellStyle name="Hipervínculo" xfId="3188" builtinId="8" hidden="1"/>
    <cellStyle name="Hipervínculo" xfId="12886" builtinId="8" hidden="1"/>
    <cellStyle name="Hipervínculo" xfId="4871" builtinId="8" hidden="1"/>
    <cellStyle name="Hipervínculo" xfId="33111" builtinId="8" hidden="1"/>
    <cellStyle name="Hipervínculo" xfId="30155" builtinId="8" hidden="1"/>
    <cellStyle name="Hipervínculo" xfId="24552" builtinId="8" hidden="1"/>
    <cellStyle name="Hipervínculo" xfId="25001" builtinId="8" hidden="1"/>
    <cellStyle name="Hipervínculo" xfId="57880" builtinId="8" hidden="1"/>
    <cellStyle name="Hipervínculo" xfId="49899" builtinId="8" hidden="1"/>
    <cellStyle name="Hipervínculo" xfId="3946" builtinId="8" hidden="1"/>
    <cellStyle name="Hipervínculo" xfId="49405" builtinId="8" hidden="1"/>
    <cellStyle name="Hipervínculo" xfId="25756" builtinId="8" hidden="1"/>
    <cellStyle name="Hipervínculo" xfId="27981" builtinId="8" hidden="1"/>
    <cellStyle name="Hipervínculo" xfId="38817" builtinId="8" hidden="1"/>
    <cellStyle name="Hipervínculo" xfId="51279" builtinId="8" hidden="1"/>
    <cellStyle name="Hipervínculo" xfId="47943" builtinId="8" hidden="1"/>
    <cellStyle name="Hipervínculo" xfId="54238" builtinId="8" hidden="1"/>
    <cellStyle name="Hipervínculo" xfId="33741" builtinId="8" hidden="1"/>
    <cellStyle name="Hipervínculo" xfId="10061" builtinId="8" hidden="1"/>
    <cellStyle name="Hipervínculo" xfId="2688" builtinId="8" hidden="1"/>
    <cellStyle name="Hipervínculo" xfId="27415" builtinId="8" hidden="1"/>
    <cellStyle name="Hipervínculo" xfId="49151" builtinId="8" hidden="1"/>
    <cellStyle name="Hipervínculo" xfId="58155" builtinId="8" hidden="1"/>
    <cellStyle name="Hipervínculo" xfId="17533" builtinId="8" hidden="1"/>
    <cellStyle name="Hipervínculo" xfId="16607" builtinId="8" hidden="1"/>
    <cellStyle name="Hipervínculo" xfId="6187" builtinId="8" hidden="1"/>
    <cellStyle name="Hipervínculo" xfId="3690" builtinId="8" hidden="1"/>
    <cellStyle name="Hipervínculo" xfId="14093" builtinId="8" hidden="1"/>
    <cellStyle name="Hipervínculo" xfId="23538" builtinId="8" hidden="1"/>
    <cellStyle name="Hipervínculo" xfId="39044" builtinId="8" hidden="1"/>
    <cellStyle name="Hipervínculo" xfId="31563" builtinId="8" hidden="1"/>
    <cellStyle name="Hipervínculo" xfId="36196" builtinId="8" hidden="1"/>
    <cellStyle name="Hipervínculo" xfId="12984" builtinId="8" hidden="1"/>
    <cellStyle name="Hipervínculo" xfId="17077" builtinId="8" hidden="1"/>
    <cellStyle name="Hipervínculo" xfId="41104" builtinId="8" hidden="1"/>
    <cellStyle name="Hipervínculo" xfId="56270" builtinId="8" hidden="1"/>
    <cellStyle name="Hipervínculo" xfId="31357" builtinId="8" hidden="1"/>
    <cellStyle name="Hipervínculo" xfId="28152" builtinId="8" hidden="1"/>
    <cellStyle name="Hipervínculo" xfId="4318" builtinId="8" hidden="1"/>
    <cellStyle name="Hipervínculo" xfId="19787" builtinId="8" hidden="1"/>
    <cellStyle name="Hipervínculo" xfId="23875" builtinId="8" hidden="1"/>
    <cellStyle name="Hipervínculo" xfId="47903" builtinId="8" hidden="1"/>
    <cellStyle name="Hipervínculo" xfId="38374" builtinId="8" hidden="1"/>
    <cellStyle name="Hipervínculo" xfId="20502" builtinId="8" hidden="1"/>
    <cellStyle name="Hipervínculo" xfId="31041" builtinId="8" hidden="1"/>
    <cellStyle name="Hipervínculo" xfId="55051" builtinId="8" hidden="1"/>
    <cellStyle name="Hipervínculo" xfId="25201" builtinId="8" hidden="1"/>
    <cellStyle name="Hipervínculo" xfId="30677" builtinId="8" hidden="1"/>
    <cellStyle name="Hipervínculo" xfId="54705" builtinId="8" hidden="1"/>
    <cellStyle name="Hipervínculo" xfId="57317" builtinId="8" hidden="1"/>
    <cellStyle name="Hipervínculo" xfId="47382" builtinId="8" hidden="1"/>
    <cellStyle name="Hipervínculo" xfId="4393" builtinId="8" hidden="1"/>
    <cellStyle name="Hipervínculo" xfId="9357" builtinId="8" hidden="1"/>
    <cellStyle name="Hipervínculo" xfId="52954" builtinId="8" hidden="1"/>
    <cellStyle name="Hipervínculo" xfId="37476" builtinId="8" hidden="1"/>
    <cellStyle name="Hipervínculo" xfId="58520" builtinId="8" hidden="1"/>
    <cellStyle name="Hipervínculo" xfId="35872" builtinId="8" hidden="1"/>
    <cellStyle name="Hipervínculo" xfId="29715" builtinId="8" hidden="1"/>
    <cellStyle name="Hipervínculo" xfId="7755" builtinId="8" hidden="1"/>
    <cellStyle name="Hipervínculo" xfId="50390" builtinId="8" hidden="1"/>
    <cellStyle name="Hipervínculo" xfId="17443" builtinId="8" hidden="1"/>
    <cellStyle name="Hipervínculo" xfId="23869" builtinId="8" hidden="1"/>
    <cellStyle name="Hipervínculo" xfId="54955" builtinId="8" hidden="1"/>
    <cellStyle name="Hipervínculo" xfId="41102" builtinId="8" hidden="1"/>
    <cellStyle name="Hipervínculo" xfId="40131" builtinId="8" hidden="1"/>
    <cellStyle name="Hipervínculo" xfId="444" builtinId="8" hidden="1"/>
    <cellStyle name="Hipervínculo" xfId="9662" builtinId="8" hidden="1"/>
    <cellStyle name="Hipervínculo" xfId="46984" builtinId="8" hidden="1"/>
    <cellStyle name="Hipervínculo" xfId="51077" builtinId="8" hidden="1"/>
    <cellStyle name="Hipervínculo" xfId="45233" builtinId="8" hidden="1"/>
    <cellStyle name="Hipervínculo" xfId="22272" builtinId="8" hidden="1"/>
    <cellStyle name="Hipervínculo" xfId="13781" builtinId="8" hidden="1"/>
    <cellStyle name="Hipervínculo" xfId="5725" builtinId="8" hidden="1"/>
    <cellStyle name="Hipervínculo" xfId="27511" builtinId="8" hidden="1"/>
    <cellStyle name="Hipervínculo" xfId="53786" builtinId="8" hidden="1"/>
    <cellStyle name="Hipervínculo" xfId="57506" builtinId="8" hidden="1"/>
    <cellStyle name="Hipervínculo" xfId="57568" builtinId="8" hidden="1"/>
    <cellStyle name="Hipervínculo" xfId="15705" builtinId="8" hidden="1"/>
    <cellStyle name="Hipervínculo" xfId="56118" builtinId="8" hidden="1"/>
    <cellStyle name="Hipervínculo" xfId="53597" builtinId="8" hidden="1"/>
    <cellStyle name="Hipervínculo" xfId="57427" builtinId="8" hidden="1"/>
    <cellStyle name="Hipervínculo" xfId="58980" builtinId="8" hidden="1"/>
    <cellStyle name="Hipervínculo" xfId="53107" builtinId="8" hidden="1"/>
    <cellStyle name="Hipervínculo" xfId="31377" builtinId="8" hidden="1"/>
    <cellStyle name="Hipervínculo" xfId="58932" builtinId="8" hidden="1"/>
    <cellStyle name="Hipervínculo" xfId="15954" builtinId="8" hidden="1"/>
    <cellStyle name="Hipervínculo" xfId="19581" builtinId="8" hidden="1"/>
    <cellStyle name="Hipervínculo" xfId="41310" builtinId="8" hidden="1"/>
    <cellStyle name="Hipervínculo" xfId="19945" builtinId="8" hidden="1"/>
    <cellStyle name="Hipervínculo" xfId="46180" builtinId="8" hidden="1"/>
    <cellStyle name="Hipervínculo" xfId="24446" builtinId="8" hidden="1"/>
    <cellStyle name="Hipervínculo" xfId="27100" builtinId="8" hidden="1"/>
    <cellStyle name="Hipervínculo" xfId="23504" builtinId="8" hidden="1"/>
    <cellStyle name="Hipervínculo" xfId="26506" builtinId="8" hidden="1"/>
    <cellStyle name="Hipervínculo" xfId="48237" builtinId="8" hidden="1"/>
    <cellStyle name="Hipervínculo" xfId="21032" builtinId="8" hidden="1"/>
    <cellStyle name="Hipervínculo" xfId="47740" builtinId="8" hidden="1"/>
    <cellStyle name="Hipervínculo" xfId="26004" builtinId="8" hidden="1"/>
    <cellStyle name="Hipervínculo" xfId="6644" builtinId="8" hidden="1"/>
    <cellStyle name="Hipervínculo" xfId="57725" builtinId="8" hidden="1"/>
    <cellStyle name="Hipervínculo" xfId="33435" builtinId="8" hidden="1"/>
    <cellStyle name="Hipervínculo" xfId="55163" builtinId="8" hidden="1"/>
    <cellStyle name="Hipervínculo" xfId="37380" builtinId="8" hidden="1"/>
    <cellStyle name="Hipervínculo" xfId="32323" builtinId="8" hidden="1"/>
    <cellStyle name="Hipervínculo" xfId="10593" builtinId="8" hidden="1"/>
    <cellStyle name="Hipervínculo" xfId="43988" builtinId="8" hidden="1"/>
    <cellStyle name="Hipervínculo" xfId="52796" builtinId="8" hidden="1"/>
    <cellStyle name="Hipervínculo" xfId="41457" builtinId="8" hidden="1"/>
    <cellStyle name="Hipervínculo" xfId="55358" builtinId="8" hidden="1"/>
    <cellStyle name="Hipervínculo" xfId="30457" builtinId="8" hidden="1"/>
    <cellStyle name="Hipervínculo" xfId="25391" builtinId="8" hidden="1"/>
    <cellStyle name="Hipervínculo" xfId="3864" builtinId="8" hidden="1"/>
    <cellStyle name="Hipervínculo" xfId="20498" builtinId="8" hidden="1"/>
    <cellStyle name="Hipervínculo" xfId="11256" builtinId="8" hidden="1"/>
    <cellStyle name="Hipervínculo" xfId="9613" builtinId="8" hidden="1"/>
    <cellStyle name="Hipervínculo" xfId="48560" builtinId="8" hidden="1"/>
    <cellStyle name="Hipervínculo" xfId="23526" builtinId="8" hidden="1"/>
    <cellStyle name="Hipervínculo" xfId="27539" builtinId="8" hidden="1"/>
    <cellStyle name="Hipervínculo" xfId="36934" builtinId="8" hidden="1"/>
    <cellStyle name="Hipervínculo" xfId="40419" builtinId="8" hidden="1"/>
    <cellStyle name="Hipervínculo" xfId="25175" builtinId="8" hidden="1"/>
    <cellStyle name="Hipervínculo" xfId="47262" builtinId="8" hidden="1"/>
    <cellStyle name="Hipervínculo" xfId="14309" builtinId="8" hidden="1"/>
    <cellStyle name="Hipervínculo" xfId="7471" builtinId="8" hidden="1"/>
    <cellStyle name="Hipervínculo" xfId="14107" builtinId="8" hidden="1"/>
    <cellStyle name="Hipervínculo" xfId="46576" builtinId="8" hidden="1"/>
    <cellStyle name="Hipervínculo" xfId="23326" builtinId="8" hidden="1"/>
    <cellStyle name="Hipervínculo" xfId="38388" builtinId="8" hidden="1"/>
    <cellStyle name="Hipervínculo" xfId="58064" builtinId="8" hidden="1"/>
    <cellStyle name="Hipervínculo" xfId="47378" builtinId="8" hidden="1"/>
    <cellStyle name="Hipervínculo" xfId="9672" builtinId="8" hidden="1"/>
    <cellStyle name="Hipervínculo" xfId="7303" builtinId="8" hidden="1"/>
    <cellStyle name="Hipervínculo" xfId="17069" builtinId="8" hidden="1"/>
    <cellStyle name="Hipervínculo" xfId="28594" builtinId="8" hidden="1"/>
    <cellStyle name="Hipervínculo" xfId="59148" builtinId="8" hidden="1"/>
    <cellStyle name="Hipervínculo" xfId="41134" builtinId="8" hidden="1"/>
    <cellStyle name="Hipervínculo" xfId="28160" builtinId="8" hidden="1"/>
    <cellStyle name="Hipervínculo" xfId="4435" builtinId="8" hidden="1"/>
    <cellStyle name="Hipervínculo" xfId="37" builtinId="8" hidden="1"/>
    <cellStyle name="Hipervínculo" xfId="23867" builtinId="8" hidden="1"/>
    <cellStyle name="Hipervínculo" xfId="47897" builtinId="8" hidden="1"/>
    <cellStyle name="Hipervínculo" xfId="51991" builtinId="8" hidden="1"/>
    <cellStyle name="Hipervínculo" xfId="45391" builtinId="8" hidden="1"/>
    <cellStyle name="Hipervínculo" xfId="21360" builtinId="8" hidden="1"/>
    <cellStyle name="Hipervínculo" xfId="18887" builtinId="8" hidden="1"/>
    <cellStyle name="Hipervínculo" xfId="4810" builtinId="8" hidden="1"/>
    <cellStyle name="Hipervínculo" xfId="30669" builtinId="8" hidden="1"/>
    <cellStyle name="Hipervínculo" xfId="44745" builtinId="8" hidden="1"/>
    <cellStyle name="Hipervínculo" xfId="48407" builtinId="8" hidden="1"/>
    <cellStyle name="Hipervínculo" xfId="38588" builtinId="8" hidden="1"/>
    <cellStyle name="Hipervínculo" xfId="14561" builtinId="8" hidden="1"/>
    <cellStyle name="Hipervínculo" xfId="52885" builtinId="8" hidden="1"/>
    <cellStyle name="Hipervínculo" xfId="35742" builtinId="8" hidden="1"/>
    <cellStyle name="Hipervínculo" xfId="37468" builtinId="8" hidden="1"/>
    <cellStyle name="Hipervínculo" xfId="58524" builtinId="8" hidden="1"/>
    <cellStyle name="Hipervínculo" xfId="54018" builtinId="8" hidden="1"/>
    <cellStyle name="Hipervínculo" xfId="31790" builtinId="8" hidden="1"/>
    <cellStyle name="Hipervínculo" xfId="7761" builtinId="8" hidden="1"/>
    <cellStyle name="Hipervínculo" xfId="3490" builtinId="8" hidden="1"/>
    <cellStyle name="Hipervínculo" xfId="18669" builtinId="8" hidden="1"/>
    <cellStyle name="Hipervínculo" xfId="44271" builtinId="8" hidden="1"/>
    <cellStyle name="Hipervínculo" xfId="41222" builtinId="8" hidden="1"/>
    <cellStyle name="Hipervínculo" xfId="47092" builtinId="8" hidden="1"/>
    <cellStyle name="Hipervínculo" xfId="19963" builtinId="8" hidden="1"/>
    <cellStyle name="Hipervínculo" xfId="448" builtinId="8" hidden="1"/>
    <cellStyle name="Hipervínculo" xfId="7709" builtinId="8" hidden="1"/>
    <cellStyle name="Hipervínculo" xfId="25592" builtinId="8" hidden="1"/>
    <cellStyle name="Hipervínculo" xfId="49417" builtinId="8" hidden="1"/>
    <cellStyle name="Hipervínculo" xfId="45225" builtinId="8" hidden="1"/>
    <cellStyle name="Hipervínculo" xfId="40165" builtinId="8" hidden="1"/>
    <cellStyle name="Hipervínculo" xfId="18188" builtinId="8" hidden="1"/>
    <cellStyle name="Hipervínculo" xfId="5733" builtinId="8" hidden="1"/>
    <cellStyle name="Hipervínculo" xfId="10793" builtinId="8" hidden="1"/>
    <cellStyle name="Hipervínculo" xfId="32524" builtinId="8" hidden="1"/>
    <cellStyle name="Hipervínculo" xfId="2982" builtinId="8" hidden="1"/>
    <cellStyle name="Hipervínculo" xfId="56438" builtinId="8" hidden="1"/>
    <cellStyle name="Hipervínculo" xfId="17677" builtinId="8" hidden="1"/>
    <cellStyle name="Hipervínculo" xfId="11388" builtinId="8" hidden="1"/>
    <cellStyle name="Hipervínculo" xfId="12658" builtinId="8" hidden="1"/>
    <cellStyle name="Hipervínculo" xfId="17719" builtinId="8" hidden="1"/>
    <cellStyle name="Hipervínculo" xfId="39420" builtinId="8" hidden="1"/>
    <cellStyle name="Hipervínculo" xfId="33699" builtinId="8" hidden="1"/>
    <cellStyle name="Hipervínculo" xfId="21480" builtinId="8" hidden="1"/>
    <cellStyle name="Hipervínculo" xfId="32691" builtinId="8" hidden="1"/>
    <cellStyle name="Hipervínculo" xfId="3894" builtinId="8" hidden="1"/>
    <cellStyle name="Hipervínculo" xfId="19589" builtinId="8" hidden="1"/>
    <cellStyle name="Hipervínculo" xfId="24646" builtinId="8" hidden="1"/>
    <cellStyle name="Hipervínculo" xfId="46378" builtinId="8" hidden="1"/>
    <cellStyle name="Hipervínculo" xfId="46172" builtinId="8" hidden="1"/>
    <cellStyle name="Hipervínculo" xfId="29368" builtinId="8" hidden="1"/>
    <cellStyle name="Hipervínculo" xfId="19379" builtinId="8" hidden="1"/>
    <cellStyle name="Hipervínculo" xfId="4355" builtinId="8" hidden="1"/>
    <cellStyle name="Hipervínculo" xfId="26514" builtinId="8" hidden="1"/>
    <cellStyle name="Hipervínculo" xfId="31575" builtinId="8" hidden="1"/>
    <cellStyle name="Hipervínculo" xfId="53308" builtinId="8" hidden="1"/>
    <cellStyle name="Hipervínculo" xfId="39245" builtinId="8" hidden="1"/>
    <cellStyle name="Hipervínculo" xfId="23893" builtinId="8" hidden="1"/>
    <cellStyle name="Hipervínculo" xfId="21172" builtinId="8" hidden="1"/>
    <cellStyle name="Hipervínculo" xfId="11181" builtinId="8" hidden="1"/>
    <cellStyle name="Hipervínculo" xfId="44313" builtinId="8" hidden="1"/>
    <cellStyle name="Hipervínculo" xfId="32564" builtinId="8" hidden="1"/>
    <cellStyle name="Hipervínculo" xfId="9541" builtinId="8" hidden="1"/>
    <cellStyle name="Hipervínculo" xfId="32315" builtinId="8" hidden="1"/>
    <cellStyle name="Hipervínculo" xfId="37141" builtinId="8" hidden="1"/>
    <cellStyle name="Hipervínculo" xfId="3104" builtinId="8" hidden="1"/>
    <cellStyle name="Hipervínculo" xfId="19001" builtinId="8" hidden="1"/>
    <cellStyle name="Hipervínculo" xfId="40373" builtinId="8" hidden="1"/>
    <cellStyle name="Hipervínculo" xfId="45433" builtinId="8" hidden="1"/>
    <cellStyle name="Hipervínculo" xfId="51277" builtinId="8" hidden="1"/>
    <cellStyle name="Hipervínculo" xfId="25383" builtinId="8" hidden="1"/>
    <cellStyle name="Hipervínculo" xfId="17833" builtinId="8" hidden="1"/>
    <cellStyle name="Hipervínculo" xfId="346" builtinId="8" hidden="1"/>
    <cellStyle name="Hipervínculo" xfId="21236" builtinId="8" hidden="1"/>
    <cellStyle name="Hipervínculo" xfId="42093" builtinId="8" hidden="1"/>
    <cellStyle name="Hipervínculo" xfId="52359" builtinId="8" hidden="1"/>
    <cellStyle name="Hipervínculo" xfId="44478" builtinId="8" hidden="1"/>
    <cellStyle name="Hipervínculo" xfId="49115" builtinId="8" hidden="1"/>
    <cellStyle name="Hipervínculo" xfId="8273" builtinId="8" hidden="1"/>
    <cellStyle name="Hipervínculo" xfId="7565" builtinId="8" hidden="1"/>
    <cellStyle name="Hipervínculo" xfId="31581" builtinId="8" hidden="1"/>
    <cellStyle name="Hipervínculo" xfId="55980" builtinId="8" hidden="1"/>
    <cellStyle name="Hipervínculo" xfId="58418" builtinId="8" hidden="1"/>
    <cellStyle name="Hipervínculo" xfId="37674" builtinId="8" hidden="1"/>
    <cellStyle name="Hipervínculo" xfId="11529" builtinId="8" hidden="1"/>
    <cellStyle name="Hipervínculo" xfId="11190" builtinId="8" hidden="1"/>
    <cellStyle name="Hipervínculo" xfId="14351" builtinId="8" hidden="1"/>
    <cellStyle name="Hipervínculo" xfId="38380" builtinId="8" hidden="1"/>
    <cellStyle name="Hipervínculo" xfId="35682" builtinId="8" hidden="1"/>
    <cellStyle name="Hipervínculo" xfId="54903" builtinId="8" hidden="1"/>
    <cellStyle name="Hipervínculo" xfId="30879" builtinId="8" hidden="1"/>
    <cellStyle name="Hipervínculo" xfId="23980" builtinId="8" hidden="1"/>
    <cellStyle name="Hipervínculo" xfId="34756" builtinId="8" hidden="1"/>
    <cellStyle name="Hipervínculo" xfId="19579" builtinId="8" hidden="1"/>
    <cellStyle name="Hipervínculo" xfId="57566" builtinId="8" hidden="1"/>
    <cellStyle name="Hipervínculo" xfId="47240" builtinId="8" hidden="1"/>
    <cellStyle name="Hipervínculo" xfId="42897" builtinId="8" hidden="1"/>
    <cellStyle name="Hipervínculo" xfId="31419" builtinId="8" hidden="1"/>
    <cellStyle name="Hipervínculo" xfId="14935" builtinId="8" hidden="1"/>
    <cellStyle name="Hipervínculo" xfId="30369" builtinId="8" hidden="1"/>
    <cellStyle name="Hipervínculo" xfId="42983" builtinId="8" hidden="1"/>
    <cellStyle name="Hipervínculo" xfId="5064" builtinId="8" hidden="1"/>
    <cellStyle name="Hipervínculo" xfId="48799" builtinId="8" hidden="1"/>
    <cellStyle name="Hipervínculo" xfId="36278" builtinId="8" hidden="1"/>
    <cellStyle name="Hipervínculo" xfId="42065" builtinId="8" hidden="1"/>
    <cellStyle name="Hipervínculo" xfId="16048" builtinId="8" hidden="1"/>
    <cellStyle name="Hipervínculo" xfId="52045" builtinId="8" hidden="1"/>
    <cellStyle name="Hipervínculo" xfId="50896" builtinId="8" hidden="1"/>
    <cellStyle name="Hipervínculo" xfId="13046" builtinId="8" hidden="1"/>
    <cellStyle name="Hipervínculo" xfId="59449" builtinId="8" hidden="1"/>
    <cellStyle name="Hipervínculo" xfId="36020" builtinId="8" hidden="1"/>
    <cellStyle name="Hipervínculo" xfId="33087" builtinId="8" hidden="1"/>
    <cellStyle name="Hipervínculo" xfId="13593" builtinId="8" hidden="1"/>
    <cellStyle name="Hipervínculo" xfId="7902" builtinId="8" hidden="1"/>
    <cellStyle name="Hipervínculo" xfId="41555" builtinId="8" hidden="1"/>
    <cellStyle name="Hipervínculo" xfId="7131" builtinId="8" hidden="1"/>
    <cellStyle name="Hipervínculo" xfId="31798" builtinId="8" hidden="1"/>
    <cellStyle name="Hipervínculo" xfId="27217" builtinId="8" hidden="1"/>
    <cellStyle name="Hipervínculo" xfId="2952" builtinId="8" hidden="1"/>
    <cellStyle name="Hipervínculo" xfId="28948" builtinId="8" hidden="1"/>
    <cellStyle name="Hipervínculo" xfId="59084" builtinId="8" hidden="1"/>
    <cellStyle name="Hipervínculo" xfId="10661" builtinId="8" hidden="1"/>
    <cellStyle name="Hipervínculo" xfId="47084" builtinId="8" hidden="1"/>
    <cellStyle name="Hipervínculo" xfId="24995" builtinId="8" hidden="1"/>
    <cellStyle name="Hipervínculo" xfId="20291" builtinId="8" hidden="1"/>
    <cellStyle name="Hipervínculo" xfId="3760" builtinId="8" hidden="1"/>
    <cellStyle name="Hipervínculo" xfId="56912" builtinId="8" hidden="1"/>
    <cellStyle name="Hipervínculo" xfId="30663" builtinId="8" hidden="1"/>
    <cellStyle name="Hipervínculo" xfId="55149" builtinId="8" hidden="1"/>
    <cellStyle name="Hipervínculo" xfId="40157" builtinId="8" hidden="1"/>
    <cellStyle name="Hipervínculo" xfId="59257" builtinId="8" hidden="1"/>
    <cellStyle name="Hipervínculo" xfId="13364" builtinId="8" hidden="1"/>
    <cellStyle name="Hipervínculo" xfId="10801" builtinId="8" hidden="1"/>
    <cellStyle name="Hipervínculo" xfId="38394" builtinId="8" hidden="1"/>
    <cellStyle name="Hipervínculo" xfId="2626" builtinId="8" hidden="1"/>
    <cellStyle name="Hipervínculo" xfId="54949" builtinId="8" hidden="1"/>
    <cellStyle name="Hipervínculo" xfId="33229" builtinId="8" hidden="1"/>
    <cellStyle name="Hipervínculo" xfId="11396" builtinId="8" hidden="1"/>
    <cellStyle name="Hipervínculo" xfId="58534" builtinId="8" hidden="1"/>
    <cellStyle name="Hipervínculo" xfId="17727" builtinId="8" hidden="1"/>
    <cellStyle name="Hipervínculo" xfId="39460" builtinId="8" hidden="1"/>
    <cellStyle name="Hipervínculo" xfId="44415" builtinId="8" hidden="1"/>
    <cellStyle name="Hipervínculo" xfId="48071" builtinId="8" hidden="1"/>
    <cellStyle name="Hipervínculo" xfId="26298" builtinId="8" hidden="1"/>
    <cellStyle name="Hipervínculo" xfId="8934" builtinId="8" hidden="1"/>
    <cellStyle name="Hipervínculo" xfId="29248" builtinId="8" hidden="1"/>
    <cellStyle name="Hipervínculo" xfId="24654" builtinId="8" hidden="1"/>
    <cellStyle name="Hipervínculo" xfId="48433" builtinId="8" hidden="1"/>
    <cellStyle name="Hipervínculo" xfId="54408" builtinId="8" hidden="1"/>
    <cellStyle name="Hipervínculo" xfId="39697" builtinId="8" hidden="1"/>
    <cellStyle name="Hipervínculo" xfId="19371" builtinId="8" hidden="1"/>
    <cellStyle name="Hipervínculo" xfId="1796" builtinId="8" hidden="1"/>
    <cellStyle name="Hipervínculo" xfId="8467" builtinId="8" hidden="1"/>
    <cellStyle name="Hipervínculo" xfId="31583" builtinId="8" hidden="1"/>
    <cellStyle name="Hipervínculo" xfId="53316" builtinId="8" hidden="1"/>
    <cellStyle name="Hipervínculo" xfId="58874" builtinId="8" hidden="1"/>
    <cellStyle name="Hipervínculo" xfId="36761" builtinId="8" hidden="1"/>
    <cellStyle name="Hipervínculo" xfId="12443" builtinId="8" hidden="1"/>
    <cellStyle name="Hipervínculo" xfId="610" builtinId="8" hidden="1"/>
    <cellStyle name="Hipervínculo" xfId="15263" builtinId="8" hidden="1"/>
    <cellStyle name="Hipervínculo" xfId="31345" builtinId="8" hidden="1"/>
    <cellStyle name="Hipervínculo" xfId="48081" builtinId="8" hidden="1"/>
    <cellStyle name="Hipervínculo" xfId="7410" builtinId="8" hidden="1"/>
    <cellStyle name="Hipervínculo" xfId="17817" builtinId="8" hidden="1"/>
    <cellStyle name="Hipervínculo" xfId="38256" builtinId="8" hidden="1"/>
    <cellStyle name="Hipervínculo" xfId="27042" builtinId="8" hidden="1"/>
    <cellStyle name="Hipervínculo" xfId="12820" builtinId="8" hidden="1"/>
    <cellStyle name="Hipervínculo" xfId="45441" builtinId="8" hidden="1"/>
    <cellStyle name="Hipervínculo" xfId="51286" builtinId="8" hidden="1"/>
    <cellStyle name="Hipervínculo" xfId="47194" builtinId="8" hidden="1"/>
    <cellStyle name="Hipervínculo" xfId="23162" builtinId="8" hidden="1"/>
    <cellStyle name="Hipervínculo" xfId="342" builtinId="8" hidden="1"/>
    <cellStyle name="Hipervínculo" xfId="7255" builtinId="8" hidden="1"/>
    <cellStyle name="Hipervínculo" xfId="13242" builtinId="8" hidden="1"/>
    <cellStyle name="Hipervínculo" xfId="52367" builtinId="8" hidden="1"/>
    <cellStyle name="Hipervínculo" xfId="22280" builtinId="8" hidden="1"/>
    <cellStyle name="Hipervínculo" xfId="40395" builtinId="8" hidden="1"/>
    <cellStyle name="Hipervínculo" xfId="17279" builtinId="8" hidden="1"/>
    <cellStyle name="Hipervínculo" xfId="7547" builtinId="8" hidden="1"/>
    <cellStyle name="Hipervínculo" xfId="473" builtinId="8" hidden="1"/>
    <cellStyle name="Hipervínculo" xfId="35666" builtinId="8" hidden="1"/>
    <cellStyle name="Hipervínculo" xfId="21238" builtinId="8" hidden="1"/>
    <cellStyle name="Hipervínculo" xfId="13767" builtinId="8" hidden="1"/>
    <cellStyle name="Hipervínculo" xfId="42909" builtinId="8" hidden="1"/>
    <cellStyle name="Hipervínculo" xfId="9567" builtinId="8" hidden="1"/>
    <cellStyle name="Hipervínculo" xfId="14343" builtinId="8" hidden="1"/>
    <cellStyle name="Hipervínculo" xfId="18436" builtinId="8" hidden="1"/>
    <cellStyle name="Hipervínculo" xfId="42467" builtinId="8" hidden="1"/>
    <cellStyle name="Hipervínculo" xfId="54911" builtinId="8" hidden="1"/>
    <cellStyle name="Hipervínculo" xfId="50715" builtinId="8" hidden="1"/>
    <cellStyle name="Hipervínculo" xfId="45497" builtinId="8" hidden="1"/>
    <cellStyle name="Hipervínculo" xfId="2494" builtinId="8" hidden="1"/>
    <cellStyle name="Hipervínculo" xfId="21145" builtinId="8" hidden="1"/>
    <cellStyle name="Hipervínculo" xfId="18361" builtinId="8" hidden="1"/>
    <cellStyle name="Hipervínculo" xfId="54052" builtinId="8" hidden="1"/>
    <cellStyle name="Hipervínculo" xfId="58386" builtinId="8" hidden="1"/>
    <cellStyle name="Hipervínculo" xfId="20835" builtinId="8" hidden="1"/>
    <cellStyle name="Hipervínculo" xfId="19993" builtinId="8" hidden="1"/>
    <cellStyle name="Hipervínculo" xfId="18272" builtinId="8" hidden="1"/>
    <cellStyle name="Hipervínculo" xfId="44289" builtinId="8" hidden="1"/>
    <cellStyle name="Hipervínculo" xfId="8958" builtinId="8" hidden="1"/>
    <cellStyle name="Hipervínculo" xfId="56064" builtinId="8" hidden="1"/>
    <cellStyle name="Hipervínculo" xfId="40889" builtinId="8" hidden="1"/>
    <cellStyle name="Hipervínculo" xfId="49377" builtinId="8" hidden="1"/>
    <cellStyle name="Hipervínculo" xfId="13194" builtinId="8" hidden="1"/>
    <cellStyle name="Hipervínculo" xfId="9472" builtinId="8" hidden="1"/>
    <cellStyle name="Hipervínculo" xfId="34744" builtinId="8" hidden="1"/>
    <cellStyle name="Hipervínculo" xfId="10409" builtinId="8" hidden="1"/>
    <cellStyle name="Hipervínculo" xfId="55869" builtinId="8" hidden="1"/>
    <cellStyle name="Hipervínculo" xfId="10182" builtinId="8" hidden="1"/>
    <cellStyle name="Hipervínculo" xfId="28469" builtinId="8" hidden="1"/>
    <cellStyle name="Hipervínculo" xfId="6395" builtinId="8" hidden="1"/>
    <cellStyle name="Hipervínculo" xfId="16817" builtinId="8" hidden="1"/>
    <cellStyle name="Hipervínculo" xfId="41547" builtinId="8" hidden="1"/>
    <cellStyle name="Hipervínculo" xfId="43606" builtinId="8" hidden="1"/>
    <cellStyle name="Hipervínculo" xfId="1664" builtinId="8" hidden="1"/>
    <cellStyle name="Hipervínculo" xfId="58736" builtinId="8" hidden="1"/>
    <cellStyle name="Hipervínculo" xfId="48977" builtinId="8" hidden="1"/>
    <cellStyle name="Hipervínculo" xfId="6549" builtinId="8" hidden="1"/>
    <cellStyle name="Hipervínculo" xfId="23742" builtinId="8" hidden="1"/>
    <cellStyle name="Hipervínculo" xfId="41905" builtinId="8" hidden="1"/>
    <cellStyle name="Hipervínculo" xfId="27808" builtinId="8" hidden="1"/>
    <cellStyle name="Hipervínculo" xfId="36062" builtinId="8" hidden="1"/>
    <cellStyle name="Hipervínculo" xfId="50100" builtinId="8" hidden="1"/>
    <cellStyle name="Hipervínculo" xfId="46448" builtinId="8" hidden="1"/>
    <cellStyle name="Hipervínculo" xfId="50274" builtinId="8" hidden="1"/>
    <cellStyle name="Hipervínculo" xfId="57974" builtinId="8" hidden="1"/>
    <cellStyle name="Hipervínculo" xfId="21530" builtinId="8" hidden="1"/>
    <cellStyle name="Hipervínculo" xfId="38721" builtinId="8" hidden="1"/>
    <cellStyle name="Hipervínculo" xfId="11260" builtinId="8" hidden="1"/>
    <cellStyle name="Hipervínculo" xfId="13356" builtinId="8" hidden="1"/>
    <cellStyle name="Hipervínculo" xfId="49155" builtinId="8" hidden="1"/>
    <cellStyle name="Hipervínculo" xfId="700" builtinId="8" hidden="1"/>
    <cellStyle name="Hipervínculo" xfId="48221" builtinId="8" hidden="1"/>
    <cellStyle name="Hipervínculo" xfId="33165" builtinId="8" hidden="1"/>
    <cellStyle name="Hipervínculo" xfId="53080" builtinId="8" hidden="1"/>
    <cellStyle name="Hipervínculo" xfId="28158" builtinId="8" hidden="1"/>
    <cellStyle name="Hipervínculo" xfId="6427" builtinId="8" hidden="1"/>
    <cellStyle name="Hipervínculo" xfId="14165" builtinId="8" hidden="1"/>
    <cellStyle name="Hipervínculo" xfId="22793" builtinId="8" hidden="1"/>
    <cellStyle name="Hipervínculo" xfId="48247" builtinId="8" hidden="1"/>
    <cellStyle name="Hipervínculo" xfId="48061" builtinId="8" hidden="1"/>
    <cellStyle name="Hipervínculo" xfId="57265" builtinId="8" hidden="1"/>
    <cellStyle name="Hipervínculo" xfId="21232" builtinId="8" hidden="1"/>
    <cellStyle name="Hipervínculo" xfId="4381" builtinId="8" hidden="1"/>
    <cellStyle name="Hipervínculo" xfId="42421" builtinId="8" hidden="1"/>
    <cellStyle name="Hipervínculo" xfId="53105" builtinId="8" hidden="1"/>
    <cellStyle name="Hipervínculo" xfId="46368" builtinId="8" hidden="1"/>
    <cellStyle name="Hipervínculo" xfId="43572" builtinId="8" hidden="1"/>
    <cellStyle name="Hipervínculo" xfId="39481" builtinId="8" hidden="1"/>
    <cellStyle name="Hipervínculo" xfId="48811" builtinId="8" hidden="1"/>
    <cellStyle name="Hipervínculo" xfId="27084" builtinId="8" hidden="1"/>
    <cellStyle name="Hipervínculo" xfId="29298" builtinId="8" hidden="1"/>
    <cellStyle name="Hipervínculo" xfId="36575" builtinId="8" hidden="1"/>
    <cellStyle name="Hipervínculo" xfId="21870" builtinId="8" hidden="1"/>
    <cellStyle name="Hipervínculo" xfId="36950" builtinId="8" hidden="1"/>
    <cellStyle name="Hipervínculo" xfId="32683" builtinId="8" hidden="1"/>
    <cellStyle name="Hipervínculo" xfId="7376" builtinId="8" hidden="1"/>
    <cellStyle name="Hipervínculo" xfId="15255" builtinId="8" hidden="1"/>
    <cellStyle name="Hipervínculo" xfId="35866" builtinId="8" hidden="1"/>
    <cellStyle name="Hipervínculo" xfId="43376" builtinId="8" hidden="1"/>
    <cellStyle name="Hipervínculo" xfId="54000" builtinId="8" hidden="1"/>
    <cellStyle name="Hipervínculo" xfId="29972" builtinId="8" hidden="1"/>
    <cellStyle name="Hipervínculo" xfId="25880" builtinId="8" hidden="1"/>
    <cellStyle name="Hipervínculo" xfId="2039" builtinId="8" hidden="1"/>
    <cellStyle name="Hipervínculo" xfId="22058" builtinId="8" hidden="1"/>
    <cellStyle name="Hipervínculo" xfId="11708" builtinId="8" hidden="1"/>
    <cellStyle name="Hipervínculo" xfId="33587" builtinId="8" hidden="1"/>
    <cellStyle name="Hipervínculo" xfId="36182" builtinId="8" hidden="1"/>
    <cellStyle name="Hipervínculo" xfId="23170" builtinId="8" hidden="1"/>
    <cellStyle name="Hipervínculo" xfId="46003" builtinId="8" hidden="1"/>
    <cellStyle name="Hipervínculo" xfId="4828" builtinId="8" hidden="1"/>
    <cellStyle name="Hipervínculo" xfId="53762" builtinId="8" hidden="1"/>
    <cellStyle name="Hipervínculo" xfId="51669" builtinId="8" hidden="1"/>
    <cellStyle name="Hipervínculo" xfId="56975" builtinId="8" hidden="1"/>
    <cellStyle name="Hipervínculo" xfId="40403" builtinId="8" hidden="1"/>
    <cellStyle name="Hipervínculo" xfId="20516" builtinId="8" hidden="1"/>
    <cellStyle name="Hipervínculo" xfId="12282" builtinId="8" hidden="1"/>
    <cellStyle name="Hipervínculo" xfId="11628" builtinId="8" hidden="1"/>
    <cellStyle name="Hipervínculo" xfId="35658" builtinId="8" hidden="1"/>
    <cellStyle name="Hipervínculo" xfId="39751" builtinId="8" hidden="1"/>
    <cellStyle name="Hipervínculo" xfId="56780" builtinId="8" hidden="1"/>
    <cellStyle name="Hipervínculo" xfId="33603" builtinId="8" hidden="1"/>
    <cellStyle name="Hipervínculo" xfId="6696" builtinId="8" hidden="1"/>
    <cellStyle name="Hipervínculo" xfId="32333" builtinId="8" hidden="1"/>
    <cellStyle name="Hipervínculo" xfId="37151" builtinId="8" hidden="1"/>
    <cellStyle name="Hipervínculo" xfId="41501" builtinId="8" hidden="1"/>
    <cellStyle name="Hipervínculo" xfId="19903" builtinId="8" hidden="1"/>
    <cellStyle name="Hipervínculo" xfId="49855" builtinId="8" hidden="1"/>
    <cellStyle name="Hipervínculo" xfId="26800" builtinId="8" hidden="1"/>
    <cellStyle name="Hipervínculo" xfId="8169" builtinId="8" hidden="1"/>
    <cellStyle name="Hipervínculo" xfId="1712" builtinId="8" hidden="1"/>
    <cellStyle name="Hipervínculo" xfId="22889" builtinId="8" hidden="1"/>
    <cellStyle name="Hipervínculo" xfId="49255" builtinId="8" hidden="1"/>
    <cellStyle name="Hipervínculo" xfId="53350" builtinId="8" hidden="1"/>
    <cellStyle name="Hipervínculo" xfId="42929" builtinId="8" hidden="1"/>
    <cellStyle name="Hipervínculo" xfId="20001" builtinId="8" hidden="1"/>
    <cellStyle name="Hipervínculo" xfId="2313" builtinId="8" hidden="1"/>
    <cellStyle name="Hipervínculo" xfId="8029" builtinId="8" hidden="1"/>
    <cellStyle name="Hipervínculo" xfId="29806" builtinId="8" hidden="1"/>
    <cellStyle name="Hipervínculo" xfId="39134" builtinId="8" hidden="1"/>
    <cellStyle name="Hipervínculo" xfId="49637" builtinId="8" hidden="1"/>
    <cellStyle name="Hipervínculo" xfId="58772" builtinId="8" hidden="1"/>
    <cellStyle name="Hipervínculo" xfId="13202" builtinId="8" hidden="1"/>
    <cellStyle name="Hipervínculo" xfId="59361" builtinId="8" hidden="1"/>
    <cellStyle name="Hipervínculo" xfId="14953" builtinId="8" hidden="1"/>
    <cellStyle name="Hipervínculo" xfId="36683" builtinId="8" hidden="1"/>
    <cellStyle name="Hipervínculo" xfId="55861" builtinId="8" hidden="1"/>
    <cellStyle name="Hipervínculo" xfId="29334" builtinId="8" hidden="1"/>
    <cellStyle name="Hipervínculo" xfId="16544" builtinId="8" hidden="1"/>
    <cellStyle name="Hipervínculo" xfId="43129" builtinId="8" hidden="1"/>
    <cellStyle name="Hipervínculo" xfId="16735" builtinId="8" hidden="1"/>
    <cellStyle name="Hipervínculo" xfId="692" builtinId="8" hidden="1"/>
    <cellStyle name="Hipervínculo" xfId="55108" builtinId="8" hidden="1"/>
    <cellStyle name="Hipervínculo" xfId="41152" builtinId="8" hidden="1"/>
    <cellStyle name="Hipervínculo" xfId="30260" builtinId="8" hidden="1"/>
    <cellStyle name="Hipervínculo" xfId="40469" builtinId="8" hidden="1"/>
    <cellStyle name="Hipervínculo" xfId="56456" builtinId="8" hidden="1"/>
    <cellStyle name="Hipervínculo" xfId="35018" builtinId="8" hidden="1"/>
    <cellStyle name="Hipervínculo" xfId="5429" builtinId="8" hidden="1"/>
    <cellStyle name="Hipervínculo" xfId="51387" builtinId="8" hidden="1"/>
    <cellStyle name="Hipervínculo" xfId="12922" builtinId="8" hidden="1"/>
    <cellStyle name="Hipervínculo" xfId="32219" builtinId="8" hidden="1"/>
    <cellStyle name="Hipervínculo" xfId="47562" builtinId="8" hidden="1"/>
    <cellStyle name="Hipervínculo" xfId="41040" builtinId="8" hidden="1"/>
    <cellStyle name="Hipervínculo" xfId="38596" builtinId="8" hidden="1"/>
    <cellStyle name="Hipervínculo" xfId="45724" builtinId="8" hidden="1"/>
    <cellStyle name="Hipervínculo" xfId="17571" builtinId="8" hidden="1"/>
    <cellStyle name="Hipervínculo" xfId="3309" builtinId="8" hidden="1"/>
    <cellStyle name="Hipervínculo" xfId="25884" builtinId="8" hidden="1"/>
    <cellStyle name="Hipervínculo" xfId="56896" builtinId="8" hidden="1"/>
    <cellStyle name="Hipervínculo" xfId="50172" builtinId="8" hidden="1"/>
    <cellStyle name="Hipervínculo" xfId="43115" builtinId="8" hidden="1"/>
    <cellStyle name="Hipervínculo" xfId="3666" builtinId="8" hidden="1"/>
    <cellStyle name="Hipervínculo" xfId="44787" builtinId="8" hidden="1"/>
    <cellStyle name="Hipervínculo" xfId="30149" builtinId="8" hidden="1"/>
    <cellStyle name="Hipervínculo" xfId="40189" builtinId="8" hidden="1"/>
    <cellStyle name="Hipervínculo" xfId="6193" builtinId="8" hidden="1"/>
    <cellStyle name="Hipervínculo" xfId="38540" builtinId="8" hidden="1"/>
    <cellStyle name="Hipervínculo" xfId="51791" builtinId="8" hidden="1"/>
    <cellStyle name="Hipervínculo" xfId="30975" builtinId="8" hidden="1"/>
    <cellStyle name="Hipervínculo" xfId="41849" builtinId="8" hidden="1"/>
    <cellStyle name="Hipervínculo" xfId="54262" builtinId="8" hidden="1"/>
    <cellStyle name="Hipervínculo" xfId="3820" builtinId="8" hidden="1"/>
    <cellStyle name="Hipervínculo" xfId="25651" builtinId="8" hidden="1"/>
    <cellStyle name="Hipervínculo" xfId="40891" builtinId="8" hidden="1"/>
    <cellStyle name="Hipervínculo" xfId="22200" builtinId="8" hidden="1"/>
    <cellStyle name="Hipervínculo" xfId="36276" builtinId="8" hidden="1"/>
    <cellStyle name="Hipervínculo" xfId="3776" builtinId="8" hidden="1"/>
    <cellStyle name="Hipervínculo" xfId="58153" builtinId="8" hidden="1"/>
    <cellStyle name="Hipervínculo" xfId="22548" builtinId="8" hidden="1"/>
    <cellStyle name="Hipervínculo" xfId="29665" builtinId="8" hidden="1"/>
    <cellStyle name="Hipervínculo" xfId="5247" builtinId="8" hidden="1"/>
    <cellStyle name="Hipervínculo" xfId="7521" builtinId="8" hidden="1"/>
    <cellStyle name="Hipervínculo" xfId="48475" builtinId="8" hidden="1"/>
    <cellStyle name="Hipervínculo" xfId="12162" builtinId="8" hidden="1"/>
    <cellStyle name="Hipervínculo" xfId="58434" builtinId="8" hidden="1"/>
    <cellStyle name="Hipervínculo" xfId="41216" builtinId="8" hidden="1"/>
    <cellStyle name="Hipervínculo" xfId="37430" builtinId="8" hidden="1"/>
    <cellStyle name="Hipervínculo" xfId="46797" builtinId="8" hidden="1"/>
    <cellStyle name="Hipervínculo" xfId="45045" builtinId="8" hidden="1"/>
    <cellStyle name="Hipervínculo" xfId="45155" builtinId="8" hidden="1"/>
    <cellStyle name="Hipervínculo" xfId="47959" builtinId="8" hidden="1"/>
    <cellStyle name="Hipervínculo" xfId="43175" builtinId="8" hidden="1"/>
    <cellStyle name="Hipervínculo" xfId="15661" builtinId="8" hidden="1"/>
    <cellStyle name="Hipervínculo" xfId="14063" builtinId="8" hidden="1"/>
    <cellStyle name="Hipervínculo" xfId="42259" builtinId="8" hidden="1"/>
    <cellStyle name="Hipervínculo" xfId="22588" builtinId="8" hidden="1"/>
    <cellStyle name="Hipervínculo" xfId="43815" builtinId="8" hidden="1"/>
    <cellStyle name="Hipervínculo" xfId="16347" builtinId="8" hidden="1"/>
    <cellStyle name="Hipervínculo" xfId="49975" builtinId="8" hidden="1"/>
    <cellStyle name="Hipervínculo" xfId="24772" builtinId="8" hidden="1"/>
    <cellStyle name="Hipervínculo" xfId="36058" builtinId="8" hidden="1"/>
    <cellStyle name="Hipervínculo" xfId="20841" builtinId="8" hidden="1"/>
    <cellStyle name="Hipervínculo" xfId="8853" builtinId="8" hidden="1"/>
    <cellStyle name="Hipervínculo" xfId="11880" builtinId="8" hidden="1"/>
    <cellStyle name="Hipervínculo" xfId="35726" builtinId="8" hidden="1"/>
    <cellStyle name="Hipervínculo" xfId="36998" builtinId="8" hidden="1"/>
    <cellStyle name="Hipervínculo" xfId="46142" builtinId="8" hidden="1"/>
    <cellStyle name="Hipervínculo" xfId="51845" builtinId="8" hidden="1"/>
    <cellStyle name="Hipervínculo" xfId="35600" builtinId="8" hidden="1"/>
    <cellStyle name="Hipervínculo" xfId="33351" builtinId="8" hidden="1"/>
    <cellStyle name="Hipervínculo" xfId="39870" builtinId="8" hidden="1"/>
    <cellStyle name="Hipervínculo" xfId="6279" builtinId="8" hidden="1"/>
    <cellStyle name="Hipervínculo" xfId="30955" builtinId="8" hidden="1"/>
    <cellStyle name="Hipervínculo" xfId="20972" builtinId="8" hidden="1"/>
    <cellStyle name="Hipervínculo" xfId="46540" builtinId="8" hidden="1"/>
    <cellStyle name="Hipervínculo" xfId="13665" builtinId="8" hidden="1"/>
    <cellStyle name="Hipervínculo" xfId="36637" builtinId="8" hidden="1"/>
    <cellStyle name="Hipervínculo" xfId="24196" builtinId="8" hidden="1"/>
    <cellStyle name="Hipervínculo" xfId="1708" builtinId="8" hidden="1"/>
    <cellStyle name="Hipervínculo" xfId="24354" builtinId="8" hidden="1"/>
    <cellStyle name="Hipervínculo" xfId="27896" builtinId="8" hidden="1"/>
    <cellStyle name="Hipervínculo" xfId="53342" builtinId="8" hidden="1"/>
    <cellStyle name="Hipervínculo" xfId="42921" builtinId="8" hidden="1"/>
    <cellStyle name="Hipervínculo" xfId="37856" builtinId="8" hidden="1"/>
    <cellStyle name="Hipervínculo" xfId="15914" builtinId="8" hidden="1"/>
    <cellStyle name="Hipervínculo" xfId="41732" builtinId="8" hidden="1"/>
    <cellStyle name="Hipervínculo" xfId="38162" builtinId="8" hidden="1"/>
    <cellStyle name="Hipervínculo" xfId="34827" builtinId="8" hidden="1"/>
    <cellStyle name="Hipervínculo" xfId="59200" builtinId="8" hidden="1"/>
    <cellStyle name="Hipervínculo" xfId="35731" builtinId="8" hidden="1"/>
    <cellStyle name="Hipervínculo" xfId="30933" builtinId="8" hidden="1"/>
    <cellStyle name="Hipervínculo" xfId="9116" builtinId="8" hidden="1"/>
    <cellStyle name="Hipervínculo" xfId="42441" builtinId="8" hidden="1"/>
    <cellStyle name="Hipervínculo" xfId="43254" builtinId="8" hidden="1"/>
    <cellStyle name="Hipervínculo" xfId="33211" builtinId="8" hidden="1"/>
    <cellStyle name="Hipervínculo" xfId="28648" builtinId="8" hidden="1"/>
    <cellStyle name="Hipervínculo" xfId="3014" builtinId="8" hidden="1"/>
    <cellStyle name="Hipervínculo" xfId="24002" builtinId="8" hidden="1"/>
    <cellStyle name="Hipervínculo" xfId="5679" builtinId="8" hidden="1"/>
    <cellStyle name="Hipervínculo" xfId="21892" builtinId="8" hidden="1"/>
    <cellStyle name="Hipervínculo" xfId="27695" builtinId="8" hidden="1"/>
    <cellStyle name="Hipervínculo" xfId="48683" builtinId="8" hidden="1"/>
    <cellStyle name="Hipervínculo" xfId="533" builtinId="8" hidden="1"/>
    <cellStyle name="Hipervínculo" xfId="22134" builtinId="8" hidden="1"/>
    <cellStyle name="Hipervínculo" xfId="17075" builtinId="8" hidden="1"/>
    <cellStyle name="Hipervínculo" xfId="6654" builtinId="8" hidden="1"/>
    <cellStyle name="Hipervínculo" xfId="28816" builtinId="8" hidden="1"/>
    <cellStyle name="Hipervínculo" xfId="33879" builtinId="8" hidden="1"/>
    <cellStyle name="Hipervínculo" xfId="55610" builtinId="8" hidden="1"/>
    <cellStyle name="Hipervínculo" xfId="21234" builtinId="8" hidden="1"/>
    <cellStyle name="Hipervínculo" xfId="15207" builtinId="8" hidden="1"/>
    <cellStyle name="Hipervínculo" xfId="16086" builtinId="8" hidden="1"/>
    <cellStyle name="Hipervínculo" xfId="13452" builtinId="8" hidden="1"/>
    <cellStyle name="Hipervínculo" xfId="28600" builtinId="8" hidden="1"/>
    <cellStyle name="Hipervínculo" xfId="55023" builtinId="8" hidden="1"/>
    <cellStyle name="Hipervínculo" xfId="42625" builtinId="8" hidden="1"/>
    <cellStyle name="Hipervínculo" xfId="30011" builtinId="8" hidden="1"/>
    <cellStyle name="Hipervínculo" xfId="4529" builtinId="8" hidden="1"/>
    <cellStyle name="Hipervínculo" xfId="4086" builtinId="8" hidden="1"/>
    <cellStyle name="Hipervínculo" xfId="20255" builtinId="8" hidden="1"/>
    <cellStyle name="Hipervínculo" xfId="42677" builtinId="8" hidden="1"/>
    <cellStyle name="Hipervínculo" xfId="47736" builtinId="8" hidden="1"/>
    <cellStyle name="Hipervínculo" xfId="49004" builtinId="8" hidden="1"/>
    <cellStyle name="Hipervínculo" xfId="23080" builtinId="8" hidden="1"/>
    <cellStyle name="Hipervínculo" xfId="2065" builtinId="8" hidden="1"/>
    <cellStyle name="Hipervínculo" xfId="5205" builtinId="8" hidden="1"/>
    <cellStyle name="Hipervínculo" xfId="27052" builtinId="8" hidden="1"/>
    <cellStyle name="Hipervínculo" xfId="49601" builtinId="8" hidden="1"/>
    <cellStyle name="Hipervínculo" xfId="51177" builtinId="8" hidden="1"/>
    <cellStyle name="Hipervínculo" xfId="42206" builtinId="8" hidden="1"/>
    <cellStyle name="Hipervínculo" xfId="16154" builtinId="8" hidden="1"/>
    <cellStyle name="Hipervínculo" xfId="2835" builtinId="8" hidden="1"/>
    <cellStyle name="Hipervínculo" xfId="13458" builtinId="8" hidden="1"/>
    <cellStyle name="Hipervínculo" xfId="33855" builtinId="8" hidden="1"/>
    <cellStyle name="Hipervínculo" xfId="56530" builtinId="8" hidden="1"/>
    <cellStyle name="Hipervínculo" xfId="58284" builtinId="8" hidden="1"/>
    <cellStyle name="Hipervínculo" xfId="35404" builtinId="8" hidden="1"/>
    <cellStyle name="Hipervínculo" xfId="9226" builtinId="8" hidden="1"/>
    <cellStyle name="Hipervínculo" xfId="1035" builtinId="8" hidden="1"/>
    <cellStyle name="Hipervínculo" xfId="33761" builtinId="8" hidden="1"/>
    <cellStyle name="Hipervínculo" xfId="40655" builtinId="8" hidden="1"/>
    <cellStyle name="Hipervínculo" xfId="43534" builtinId="8" hidden="1"/>
    <cellStyle name="Hipervínculo" xfId="43909" builtinId="8" hidden="1"/>
    <cellStyle name="Hipervínculo" xfId="23576" builtinId="8" hidden="1"/>
    <cellStyle name="Hipervínculo" xfId="4543" builtinId="8" hidden="1"/>
    <cellStyle name="Hipervínculo" xfId="10477" builtinId="8" hidden="1"/>
    <cellStyle name="Hipervínculo" xfId="23423" builtinId="8" hidden="1"/>
    <cellStyle name="Hipervínculo" xfId="25890" builtinId="8" hidden="1"/>
    <cellStyle name="Hipervínculo" xfId="49923" builtinId="8" hidden="1"/>
    <cellStyle name="Hipervínculo" xfId="45698" builtinId="8" hidden="1"/>
    <cellStyle name="Hipervínculo" xfId="43394" builtinId="8" hidden="1"/>
    <cellStyle name="Hipervínculo" xfId="6587" builtinId="8" hidden="1"/>
    <cellStyle name="Hipervínculo" xfId="14447" builtinId="8" hidden="1"/>
    <cellStyle name="Hipervínculo" xfId="34893" builtinId="8" hidden="1"/>
    <cellStyle name="Hipervínculo" xfId="31511" builtinId="8" hidden="1"/>
    <cellStyle name="Hipervínculo" xfId="19631" builtinId="8" hidden="1"/>
    <cellStyle name="Hipervínculo" xfId="57339" builtinId="8" hidden="1"/>
    <cellStyle name="Hipervínculo" xfId="47346" builtinId="8" hidden="1"/>
    <cellStyle name="Hipervínculo" xfId="15816" builtinId="8" hidden="1"/>
    <cellStyle name="Hipervínculo" xfId="52470" builtinId="8" hidden="1"/>
    <cellStyle name="Hipervínculo" xfId="37024" builtinId="8" hidden="1"/>
    <cellStyle name="Hipervínculo" xfId="58744" builtinId="8" hidden="1"/>
    <cellStyle name="Hipervínculo" xfId="41168" builtinId="8" hidden="1"/>
    <cellStyle name="Hipervínculo" xfId="40938" builtinId="8" hidden="1"/>
    <cellStyle name="Hipervínculo" xfId="8207" builtinId="8" hidden="1"/>
    <cellStyle name="Hipervínculo" xfId="14051" builtinId="8" hidden="1"/>
    <cellStyle name="Hipervínculo" xfId="19113" builtinId="8" hidden="1"/>
    <cellStyle name="Hipervínculo" xfId="43827" builtinId="8" hidden="1"/>
    <cellStyle name="Hipervínculo" xfId="51707" builtinId="8" hidden="1"/>
    <cellStyle name="Hipervínculo" xfId="13214" builtinId="8" hidden="1"/>
    <cellStyle name="Hipervínculo" xfId="38076" builtinId="8" hidden="1"/>
    <cellStyle name="Hipervínculo" xfId="555" builtinId="8" hidden="1"/>
    <cellStyle name="Hipervínculo" xfId="20980" builtinId="8" hidden="1"/>
    <cellStyle name="Hipervínculo" xfId="26038" builtinId="8" hidden="1"/>
    <cellStyle name="Hipervínculo" xfId="50625" builtinId="8" hidden="1"/>
    <cellStyle name="Hipervínculo" xfId="44781" builtinId="8" hidden="1"/>
    <cellStyle name="Hipervínculo" xfId="22504" builtinId="8" hidden="1"/>
    <cellStyle name="Hipervínculo" xfId="13577" builtinId="8" hidden="1"/>
    <cellStyle name="Hipervínculo" xfId="6177" builtinId="8" hidden="1"/>
    <cellStyle name="Hipervínculo" xfId="43364" builtinId="8" hidden="1"/>
    <cellStyle name="Hipervínculo" xfId="43322" builtinId="8" hidden="1"/>
    <cellStyle name="Hipervínculo" xfId="3028" builtinId="8" hidden="1"/>
    <cellStyle name="Hipervínculo" xfId="37848" builtinId="8" hidden="1"/>
    <cellStyle name="Hipervínculo" xfId="34952" builtinId="8" hidden="1"/>
    <cellStyle name="Hipervínculo" xfId="38867" builtinId="8" hidden="1"/>
    <cellStyle name="Hipervínculo" xfId="25336" builtinId="8" hidden="1"/>
    <cellStyle name="Hipervínculo" xfId="34835" builtinId="8" hidden="1"/>
    <cellStyle name="Hipervínculo" xfId="39896" builtinId="8" hidden="1"/>
    <cellStyle name="Hipervínculo" xfId="52674" builtinId="8" hidden="1"/>
    <cellStyle name="Hipervínculo" xfId="30925" builtinId="8" hidden="1"/>
    <cellStyle name="Hipervínculo" xfId="26020" builtinId="8" hidden="1"/>
    <cellStyle name="Hipervínculo" xfId="3630" builtinId="8" hidden="1"/>
    <cellStyle name="Hipervínculo" xfId="26574" builtinId="8" hidden="1"/>
    <cellStyle name="Hipervínculo" xfId="41659" builtinId="8" hidden="1"/>
    <cellStyle name="Hipervínculo" xfId="46822" builtinId="8" hidden="1"/>
    <cellStyle name="Hipervínculo" xfId="45780" builtinId="8" hidden="1"/>
    <cellStyle name="Hipervínculo" xfId="55774" builtinId="8" hidden="1"/>
    <cellStyle name="Hipervínculo" xfId="12506" builtinId="8" hidden="1"/>
    <cellStyle name="Hipervínculo" xfId="4794" builtinId="8" hidden="1"/>
    <cellStyle name="Hipervínculo" xfId="26958" builtinId="8" hidden="1"/>
    <cellStyle name="Hipervínculo" xfId="16124" builtinId="8" hidden="1"/>
    <cellStyle name="Hipervínculo" xfId="53752" builtinId="8" hidden="1"/>
    <cellStyle name="Hipervínculo" xfId="41292" builtinId="8" hidden="1"/>
    <cellStyle name="Hipervínculo" xfId="17067" builtinId="8" hidden="1"/>
    <cellStyle name="Hipervínculo" xfId="13062" builtinId="8" hidden="1"/>
    <cellStyle name="Hipervínculo" xfId="10739" builtinId="8" hidden="1"/>
    <cellStyle name="Hipervínculo" xfId="33887" builtinId="8" hidden="1"/>
    <cellStyle name="Hipervínculo" xfId="55618" builtinId="8" hidden="1"/>
    <cellStyle name="Hipervínculo" xfId="57830" builtinId="8" hidden="1"/>
    <cellStyle name="Hipervínculo" xfId="34492" builtinId="8" hidden="1"/>
    <cellStyle name="Hipervínculo" xfId="30577" builtinId="8" hidden="1"/>
    <cellStyle name="Hipervínculo" xfId="32180" builtinId="8" hidden="1"/>
    <cellStyle name="Hipervínculo" xfId="16363" builtinId="8" hidden="1"/>
    <cellStyle name="Hipervínculo" xfId="26540" builtinId="8" hidden="1"/>
    <cellStyle name="Hipervínculo" xfId="53472" builtinId="8" hidden="1"/>
    <cellStyle name="Hipervínculo" xfId="39679" builtinId="8" hidden="1"/>
    <cellStyle name="Hipervínculo" xfId="39955" builtinId="8" hidden="1"/>
    <cellStyle name="Hipervínculo" xfId="21064" builtinId="8" hidden="1"/>
    <cellStyle name="Hipervínculo" xfId="15796" builtinId="8" hidden="1"/>
    <cellStyle name="Hipervínculo" xfId="24336" builtinId="8" hidden="1"/>
    <cellStyle name="Hipervínculo" xfId="47483" builtinId="8" hidden="1"/>
    <cellStyle name="Hipervínculo" xfId="49012" builtinId="8" hidden="1"/>
    <cellStyle name="Hipervínculo" xfId="44923" builtinId="8" hidden="1"/>
    <cellStyle name="Hipervínculo" xfId="32391" builtinId="8" hidden="1"/>
    <cellStyle name="Hipervínculo" xfId="2622" builtinId="8" hidden="1"/>
    <cellStyle name="Hipervínculo" xfId="42393" builtinId="8" hidden="1"/>
    <cellStyle name="Hipervínculo" xfId="31137" builtinId="8" hidden="1"/>
    <cellStyle name="Hipervínculo" xfId="30286" builtinId="8" hidden="1"/>
    <cellStyle name="Hipervínculo" xfId="42214" builtinId="8" hidden="1"/>
    <cellStyle name="Hipervínculo" xfId="38120" builtinId="8" hidden="1"/>
    <cellStyle name="Hipervínculo" xfId="29986" builtinId="8" hidden="1"/>
    <cellStyle name="Hipervínculo" xfId="25992" builtinId="8" hidden="1"/>
    <cellStyle name="Hipervínculo" xfId="53538" builtinId="8" hidden="1"/>
    <cellStyle name="Hipervínculo" xfId="37936" builtinId="8" hidden="1"/>
    <cellStyle name="Hipervínculo" xfId="7088" builtinId="8" hidden="1"/>
    <cellStyle name="Hipervínculo" xfId="35412" builtinId="8" hidden="1"/>
    <cellStyle name="Hipervínculo" xfId="31323" builtinId="8" hidden="1"/>
    <cellStyle name="Hipervínculo" xfId="7293" builtinId="8" hidden="1"/>
    <cellStyle name="Hipervínculo" xfId="6652" builtinId="8" hidden="1"/>
    <cellStyle name="Hipervínculo" xfId="51511" builtinId="8" hidden="1"/>
    <cellStyle name="Hipervínculo" xfId="12916" builtinId="8" hidden="1"/>
    <cellStyle name="Hipervínculo" xfId="52618" builtinId="8" hidden="1"/>
    <cellStyle name="Hipervínculo" xfId="28612" builtinId="8" hidden="1"/>
    <cellStyle name="Hipervínculo" xfId="24520" builtinId="8" hidden="1"/>
    <cellStyle name="Hipervínculo" xfId="213" builtinId="8" hidden="1"/>
    <cellStyle name="Hipervínculo" xfId="29012" builtinId="8" hidden="1"/>
    <cellStyle name="Hipervínculo" xfId="810" builtinId="8" hidden="1"/>
    <cellStyle name="Hipervínculo" xfId="51539" builtinId="8" hidden="1"/>
    <cellStyle name="Hipervínculo" xfId="45690" builtinId="8" hidden="1"/>
    <cellStyle name="Hipervínculo" xfId="56412" builtinId="8" hidden="1"/>
    <cellStyle name="Hipervínculo" xfId="17721" builtinId="8" hidden="1"/>
    <cellStyle name="Hipervínculo" xfId="5265" builtinId="8" hidden="1"/>
    <cellStyle name="Hipervínculo" xfId="30217" builtinId="8" hidden="1"/>
    <cellStyle name="Hipervínculo" xfId="26044" builtinId="8" hidden="1"/>
    <cellStyle name="Hipervínculo" xfId="57737" builtinId="8" hidden="1"/>
    <cellStyle name="Hipervínculo" xfId="38759" builtinId="8" hidden="1"/>
    <cellStyle name="Hipervínculo" xfId="15013" builtinId="8" hidden="1"/>
    <cellStyle name="Hipervínculo" xfId="57634" builtinId="8" hidden="1"/>
    <cellStyle name="Hipervínculo" xfId="12190" builtinId="8" hidden="1"/>
    <cellStyle name="Hipervínculo" xfId="37016" builtinId="8" hidden="1"/>
    <cellStyle name="Hipervínculo" xfId="48249" builtinId="8" hidden="1"/>
    <cellStyle name="Hipervínculo" xfId="53567" builtinId="8" hidden="1"/>
    <cellStyle name="Hipervínculo" xfId="31836" builtinId="8" hidden="1"/>
    <cellStyle name="Hipervínculo" xfId="5767" builtinId="8" hidden="1"/>
    <cellStyle name="Hipervínculo" xfId="27437" builtinId="8" hidden="1"/>
    <cellStyle name="Hipervínculo" xfId="19121" builtinId="8" hidden="1"/>
    <cellStyle name="Hipervínculo" xfId="27060" builtinId="8" hidden="1"/>
    <cellStyle name="Hipervínculo" xfId="40487" builtinId="8" hidden="1"/>
    <cellStyle name="Hipervínculo" xfId="19599" builtinId="8" hidden="1"/>
    <cellStyle name="Hipervínculo" xfId="58810" builtinId="8" hidden="1"/>
    <cellStyle name="Hipervínculo" xfId="19407" builtinId="8" hidden="1"/>
    <cellStyle name="Hipervínculo" xfId="29569" builtinId="8" hidden="1"/>
    <cellStyle name="Hipervínculo" xfId="56362" builtinId="8" hidden="1"/>
    <cellStyle name="Hipervínculo" xfId="41981" builtinId="8" hidden="1"/>
    <cellStyle name="Hipervínculo" xfId="26938" builtinId="8" hidden="1"/>
    <cellStyle name="Hipervínculo" xfId="14861" builtinId="8" hidden="1"/>
    <cellStyle name="Hipervínculo" xfId="11476" builtinId="8" hidden="1"/>
    <cellStyle name="Hipervínculo" xfId="40948" builtinId="8" hidden="1"/>
    <cellStyle name="Hipervínculo" xfId="37524" builtinId="8" hidden="1"/>
    <cellStyle name="Hipervínculo" xfId="21014" builtinId="8" hidden="1"/>
    <cellStyle name="Hipervínculo" xfId="26682" builtinId="8" hidden="1"/>
    <cellStyle name="Hipervínculo" xfId="5719" builtinId="8" hidden="1"/>
    <cellStyle name="Hipervínculo" xfId="2263" builtinId="8" hidden="1"/>
    <cellStyle name="Hipervínculo" xfId="14493" builtinId="8" hidden="1"/>
    <cellStyle name="Hipervínculo" xfId="31319" builtinId="8" hidden="1"/>
    <cellStyle name="Hipervínculo" xfId="25695" builtinId="8" hidden="1"/>
    <cellStyle name="Hipervínculo" xfId="39904" builtinId="8" hidden="1"/>
    <cellStyle name="Hipervínculo" xfId="52678" builtinId="8" hidden="1"/>
    <cellStyle name="Hipervínculo" xfId="50809" builtinId="8" hidden="1"/>
    <cellStyle name="Hipervínculo" xfId="25854" builtinId="8" hidden="1"/>
    <cellStyle name="Hipervínculo" xfId="4361" builtinId="8" hidden="1"/>
    <cellStyle name="Hipervínculo" xfId="18330" builtinId="8" hidden="1"/>
    <cellStyle name="Hipervínculo" xfId="15968" builtinId="8" hidden="1"/>
    <cellStyle name="Hipervínculo" xfId="46830" builtinId="8" hidden="1"/>
    <cellStyle name="Hipervínculo" xfId="12419" builtinId="8" hidden="1"/>
    <cellStyle name="Hipervínculo" xfId="44010" builtinId="8" hidden="1"/>
    <cellStyle name="Hipervínculo" xfId="20574" builtinId="8" hidden="1"/>
    <cellStyle name="Hipervínculo" xfId="3078" builtinId="8" hidden="1"/>
    <cellStyle name="Hipervínculo" xfId="17993" builtinId="8" hidden="1"/>
    <cellStyle name="Hipervínculo" xfId="32026" builtinId="8" hidden="1"/>
    <cellStyle name="Hipervínculo" xfId="16951" builtinId="8" hidden="1"/>
    <cellStyle name="Hipervínculo" xfId="15381" builtinId="8" hidden="1"/>
    <cellStyle name="Hipervínculo" xfId="47666" builtinId="8" hidden="1"/>
    <cellStyle name="Hipervínculo" xfId="11999" builtinId="8" hidden="1"/>
    <cellStyle name="Hipervínculo" xfId="10731" builtinId="8" hidden="1"/>
    <cellStyle name="Hipervínculo" xfId="48278" builtinId="8" hidden="1"/>
    <cellStyle name="Hipervínculo" xfId="11718" builtinId="8" hidden="1"/>
    <cellStyle name="Hipervínculo" xfId="57834" builtinId="8" hidden="1"/>
    <cellStyle name="Hipervínculo" xfId="53864" builtinId="8" hidden="1"/>
    <cellStyle name="Hipervínculo" xfId="28744" builtinId="8" hidden="1"/>
    <cellStyle name="Hipervínculo" xfId="5072" builtinId="8" hidden="1"/>
    <cellStyle name="Hipervínculo" xfId="17531" builtinId="8" hidden="1"/>
    <cellStyle name="Hipervínculo" xfId="21621" builtinId="8" hidden="1"/>
    <cellStyle name="Hipervínculo" xfId="133" builtinId="8" hidden="1"/>
    <cellStyle name="Hipervínculo" xfId="51729" builtinId="8" hidden="1"/>
    <cellStyle name="Hipervínculo" xfId="16649" builtinId="8" hidden="1"/>
    <cellStyle name="Hipervínculo" xfId="23608" builtinId="8" hidden="1"/>
    <cellStyle name="Hipervínculo" xfId="20083" builtinId="8" hidden="1"/>
    <cellStyle name="Hipervínculo" xfId="37724" builtinId="8" hidden="1"/>
    <cellStyle name="Hipervínculo" xfId="10767" builtinId="8" hidden="1"/>
    <cellStyle name="Hipervínculo" xfId="52450" builtinId="8" hidden="1"/>
    <cellStyle name="Hipervínculo" xfId="15035" builtinId="8" hidden="1"/>
    <cellStyle name="Hipervínculo" xfId="47312" builtinId="8" hidden="1"/>
    <cellStyle name="Hipervínculo" xfId="16811" builtinId="8" hidden="1"/>
    <cellStyle name="Hipervínculo" xfId="7100" builtinId="8" hidden="1"/>
    <cellStyle name="Hipervínculo" xfId="31129" builtinId="8" hidden="1"/>
    <cellStyle name="Hipervínculo" xfId="4804" builtinId="8" hidden="1"/>
    <cellStyle name="Hipervínculo" xfId="58193" builtinId="8" hidden="1"/>
    <cellStyle name="Hipervínculo" xfId="38126" builtinId="8" hidden="1"/>
    <cellStyle name="Hipervínculo" xfId="25894" builtinId="8" hidden="1"/>
    <cellStyle name="Hipervínculo" xfId="10011" builtinId="8" hidden="1"/>
    <cellStyle name="Hipervínculo" xfId="13899" builtinId="8" hidden="1"/>
    <cellStyle name="Hipervínculo" xfId="37928" builtinId="8" hidden="1"/>
    <cellStyle name="Hipervínculo" xfId="42023" builtinId="8" hidden="1"/>
    <cellStyle name="Hipervínculo" xfId="2435" builtinId="8" hidden="1"/>
    <cellStyle name="Hipervínculo" xfId="22074" builtinId="8" hidden="1"/>
    <cellStyle name="Hipervínculo" xfId="1732" builtinId="8" hidden="1"/>
    <cellStyle name="Hipervínculo" xfId="23035" builtinId="8" hidden="1"/>
    <cellStyle name="Hipervínculo" xfId="26111" builtinId="8" hidden="1"/>
    <cellStyle name="Hipervínculo" xfId="44731" builtinId="8" hidden="1"/>
    <cellStyle name="Hipervínculo" xfId="48819" builtinId="8" hidden="1"/>
    <cellStyle name="Hipervínculo" xfId="47552" builtinId="8" hidden="1"/>
    <cellStyle name="Hipervínculo" xfId="24528" builtinId="8" hidden="1"/>
    <cellStyle name="Hipervínculo" xfId="15669" builtinId="8" hidden="1"/>
    <cellStyle name="Hipervínculo" xfId="3992" builtinId="8" hidden="1"/>
    <cellStyle name="Hipervínculo" xfId="25187" builtinId="8" hidden="1"/>
    <cellStyle name="Hipervínculo" xfId="51531" builtinId="8" hidden="1"/>
    <cellStyle name="Hipervínculo" xfId="55620" builtinId="8" hidden="1"/>
    <cellStyle name="Hipervínculo" xfId="21262" builtinId="8" hidden="1"/>
    <cellStyle name="Hipervínculo" xfId="17729" builtinId="8" hidden="1"/>
    <cellStyle name="Hipervínculo" xfId="46132" builtinId="8" hidden="1"/>
    <cellStyle name="Hipervínculo" xfId="34300" builtinId="8" hidden="1"/>
    <cellStyle name="Hipervínculo" xfId="53006" builtinId="8" hidden="1"/>
    <cellStyle name="Hipervínculo" xfId="37054" builtinId="8" hidden="1"/>
    <cellStyle name="Hipervínculo" xfId="55425" builtinId="8" hidden="1"/>
    <cellStyle name="Hipervínculo" xfId="33697" builtinId="8" hidden="1"/>
    <cellStyle name="Hipervínculo" xfId="10931" builtinId="8" hidden="1"/>
    <cellStyle name="Hipervínculo" xfId="13156" builtinId="8" hidden="1"/>
    <cellStyle name="Hipervínculo" xfId="17259" builtinId="8" hidden="1"/>
    <cellStyle name="Hipervínculo" xfId="38990" builtinId="8" hidden="1"/>
    <cellStyle name="Hipervínculo" xfId="53558" builtinId="8" hidden="1"/>
    <cellStyle name="Hipervínculo" xfId="53496" builtinId="8" hidden="1"/>
    <cellStyle name="Hipervínculo" xfId="26766" builtinId="8" hidden="1"/>
    <cellStyle name="Hipervínculo" xfId="7465" builtinId="8" hidden="1"/>
    <cellStyle name="Hipervínculo" xfId="33143" builtinId="8" hidden="1"/>
    <cellStyle name="Hipervínculo" xfId="41248" builtinId="8" hidden="1"/>
    <cellStyle name="Hipervínculo" xfId="5167" builtinId="8" hidden="1"/>
    <cellStyle name="Hipervínculo" xfId="25914" builtinId="8" hidden="1"/>
    <cellStyle name="Hipervínculo" xfId="41573" builtinId="8" hidden="1"/>
    <cellStyle name="Hipervínculo" xfId="45979" builtinId="8" hidden="1"/>
    <cellStyle name="Hipervínculo" xfId="30702" builtinId="8" hidden="1"/>
    <cellStyle name="Hipervínculo" xfId="25634" builtinId="8" hidden="1"/>
    <cellStyle name="Hipervínculo" xfId="31115" builtinId="8" hidden="1"/>
    <cellStyle name="Hipervínculo" xfId="52845" builtinId="8" hidden="1"/>
    <cellStyle name="Hipervínculo" xfId="53647" builtinId="8" hidden="1"/>
    <cellStyle name="Hipervínculo" xfId="34644" builtinId="8" hidden="1"/>
    <cellStyle name="Hipervínculo" xfId="12912" builtinId="8" hidden="1"/>
    <cellStyle name="Hipervínculo" xfId="11252" builtinId="8" hidden="1"/>
    <cellStyle name="Hipervínculo" xfId="33099" builtinId="8" hidden="1"/>
    <cellStyle name="Hipervínculo" xfId="38042" builtinId="8" hidden="1"/>
    <cellStyle name="Hipervínculo" xfId="57376" builtinId="8" hidden="1"/>
    <cellStyle name="Hipervínculo" xfId="24058" builtinId="8" hidden="1"/>
    <cellStyle name="Hipervínculo" xfId="27711" builtinId="8" hidden="1"/>
    <cellStyle name="Hipervínculo" xfId="5983" builtinId="8" hidden="1"/>
    <cellStyle name="Hipervínculo" xfId="18178" builtinId="8" hidden="1"/>
    <cellStyle name="Hipervínculo" xfId="9901" builtinId="8" hidden="1"/>
    <cellStyle name="Hipervínculo" xfId="34352" builtinId="8" hidden="1"/>
    <cellStyle name="Hipervínculo" xfId="33191" builtinId="8" hidden="1"/>
    <cellStyle name="Hipervínculo" xfId="25846" builtinId="8" hidden="1"/>
    <cellStyle name="Hipervínculo" xfId="40992" builtinId="8" hidden="1"/>
    <cellStyle name="Hipervínculo" xfId="575" builtinId="8" hidden="1"/>
    <cellStyle name="Hipervínculo" xfId="51443" builtinId="8" hidden="1"/>
    <cellStyle name="Hipervínculo" xfId="11336" builtinId="8" hidden="1"/>
    <cellStyle name="Hipervínculo" xfId="58510" builtinId="8" hidden="1"/>
    <cellStyle name="Hipervínculo" xfId="12980" builtinId="8" hidden="1"/>
    <cellStyle name="Hipervínculo" xfId="40603" builtinId="8" hidden="1"/>
    <cellStyle name="Hipervínculo" xfId="7106" builtinId="8" hidden="1"/>
    <cellStyle name="Hipervínculo" xfId="22775" builtinId="8" hidden="1"/>
    <cellStyle name="Hipervínculo" xfId="50977" builtinId="8" hidden="1"/>
    <cellStyle name="Hipervínculo" xfId="54582" builtinId="8" hidden="1"/>
    <cellStyle name="Hipervínculo" xfId="53372" builtinId="8" hidden="1"/>
    <cellStyle name="Hipervínculo" xfId="21518" builtinId="8" hidden="1"/>
    <cellStyle name="Hipervínculo" xfId="11991" builtinId="8" hidden="1"/>
    <cellStyle name="Hipervínculo" xfId="6890" builtinId="8" hidden="1"/>
    <cellStyle name="Hipervínculo" xfId="53440" builtinId="8" hidden="1"/>
    <cellStyle name="Hipervínculo" xfId="38837" builtinId="8" hidden="1"/>
    <cellStyle name="Hipervínculo" xfId="37490" builtinId="8" hidden="1"/>
    <cellStyle name="Hipervínculo" xfId="54446" builtinId="8" hidden="1"/>
    <cellStyle name="Hipervínculo" xfId="30419" builtinId="8" hidden="1"/>
    <cellStyle name="Hipervínculo" xfId="6758" builtinId="8" hidden="1"/>
    <cellStyle name="Hipervínculo" xfId="2259" builtinId="8" hidden="1"/>
    <cellStyle name="Hipervínculo" xfId="21750" builtinId="8" hidden="1"/>
    <cellStyle name="Hipervínculo" xfId="12038" builtinId="8" hidden="1"/>
    <cellStyle name="Hipervínculo" xfId="49731" builtinId="8" hidden="1"/>
    <cellStyle name="Hipervínculo" xfId="47646" builtinId="8" hidden="1"/>
    <cellStyle name="Hipervínculo" xfId="23614" builtinId="8" hidden="1"/>
    <cellStyle name="Hipervínculo" xfId="4579" builtinId="8" hidden="1"/>
    <cellStyle name="Hipervínculo" xfId="4447" builtinId="8" hidden="1"/>
    <cellStyle name="Hipervínculo" xfId="28411" builtinId="8" hidden="1"/>
    <cellStyle name="Hipervínculo" xfId="53629" builtinId="8" hidden="1"/>
    <cellStyle name="Hipervínculo" xfId="52408" builtinId="8" hidden="1"/>
    <cellStyle name="Hipervínculo" xfId="55812" builtinId="8" hidden="1"/>
    <cellStyle name="Hipervínculo" xfId="16819" builtinId="8" hidden="1"/>
    <cellStyle name="Hipervínculo" xfId="56200" builtinId="8" hidden="1"/>
    <cellStyle name="Hipervínculo" xfId="9419" builtinId="8" hidden="1"/>
    <cellStyle name="Hipervínculo" xfId="35212" builtinId="8" hidden="1"/>
    <cellStyle name="Hipervínculo" xfId="54252" builtinId="8" hidden="1"/>
    <cellStyle name="Hipervínculo" xfId="34833" builtinId="8" hidden="1"/>
    <cellStyle name="Hipervínculo" xfId="34045" builtinId="8" hidden="1"/>
    <cellStyle name="Hipervínculo" xfId="10019" builtinId="8" hidden="1"/>
    <cellStyle name="Hipervínculo" xfId="4694" builtinId="8" hidden="1"/>
    <cellStyle name="Hipervínculo" xfId="16349" builtinId="8" hidden="1"/>
    <cellStyle name="Hipervínculo" xfId="42015" builtinId="8" hidden="1"/>
    <cellStyle name="Hipervínculo" xfId="52867" builtinId="8" hidden="1"/>
    <cellStyle name="Hipervínculo" xfId="23294" builtinId="8" hidden="1"/>
    <cellStyle name="Hipervínculo" xfId="27243" builtinId="8" hidden="1"/>
    <cellStyle name="Hipervínculo" xfId="2720" builtinId="8" hidden="1"/>
    <cellStyle name="Hipervínculo" xfId="6880" builtinId="8" hidden="1"/>
    <cellStyle name="Hipervínculo" xfId="10479" builtinId="8" hidden="1"/>
    <cellStyle name="Hipervínculo" xfId="20123" builtinId="8" hidden="1"/>
    <cellStyle name="Hipervínculo" xfId="47544" builtinId="8" hidden="1"/>
    <cellStyle name="Hipervínculo" xfId="42485" builtinId="8" hidden="1"/>
    <cellStyle name="Hipervínculo" xfId="38212" builtinId="8" hidden="1"/>
    <cellStyle name="Hipervínculo" xfId="3988" builtinId="8" hidden="1"/>
    <cellStyle name="Hipervínculo" xfId="4676" builtinId="8" hidden="1"/>
    <cellStyle name="Hipervínculo" xfId="30203" builtinId="8" hidden="1"/>
    <cellStyle name="Hipervínculo" xfId="55612" builtinId="8" hidden="1"/>
    <cellStyle name="Hipervínculo" xfId="11053" builtinId="8" hidden="1"/>
    <cellStyle name="Hipervínculo" xfId="35554" builtinId="8" hidden="1"/>
    <cellStyle name="Hipervínculo" xfId="13643" builtinId="8" hidden="1"/>
    <cellStyle name="Hipervínculo" xfId="10341" builtinId="8" hidden="1"/>
    <cellStyle name="Hipervínculo" xfId="15138" builtinId="8" hidden="1"/>
    <cellStyle name="Hipervínculo" xfId="37129" builtinId="8" hidden="1"/>
    <cellStyle name="Hipervínculo" xfId="44853" builtinId="8" hidden="1"/>
    <cellStyle name="Hipervínculo" xfId="33689" builtinId="8" hidden="1"/>
    <cellStyle name="Hipervínculo" xfId="17623" builtinId="8" hidden="1"/>
    <cellStyle name="Hipervínculo" xfId="24128" builtinId="8" hidden="1"/>
    <cellStyle name="Hipervínculo" xfId="36940" builtinId="8" hidden="1"/>
    <cellStyle name="Hipervínculo" xfId="21416" builtinId="8" hidden="1"/>
    <cellStyle name="Hipervínculo" xfId="46464" builtinId="8" hidden="1"/>
    <cellStyle name="Hipervínculo" xfId="51905" builtinId="8" hidden="1"/>
    <cellStyle name="Hipervínculo" xfId="57135" builtinId="8" hidden="1"/>
    <cellStyle name="Hipervínculo" xfId="10579" builtinId="8" hidden="1"/>
    <cellStyle name="Hipervínculo" xfId="1031" builtinId="8" hidden="1"/>
    <cellStyle name="Hipervínculo" xfId="47044" builtinId="8" hidden="1"/>
    <cellStyle name="Hipervínculo" xfId="29254" builtinId="8" hidden="1"/>
    <cellStyle name="Hipervínculo" xfId="50989" builtinId="8" hidden="1"/>
    <cellStyle name="Hipervínculo" xfId="41565" builtinId="8" hidden="1"/>
    <cellStyle name="Hipervínculo" xfId="23411" builtinId="8" hidden="1"/>
    <cellStyle name="Hipervínculo" xfId="14770" builtinId="8" hidden="1"/>
    <cellStyle name="Hipervínculo" xfId="8926" builtinId="8" hidden="1"/>
    <cellStyle name="Hipervínculo" xfId="31123" builtinId="8" hidden="1"/>
    <cellStyle name="Hipervínculo" xfId="29094" builtinId="8" hidden="1"/>
    <cellStyle name="Hipervínculo" xfId="38476" builtinId="8" hidden="1"/>
    <cellStyle name="Hipervínculo" xfId="53380" builtinId="8" hidden="1"/>
    <cellStyle name="Hipervínculo" xfId="38258" builtinId="8" hidden="1"/>
    <cellStyle name="Hipervínculo" xfId="7844" builtinId="8" hidden="1"/>
    <cellStyle name="Hipervínculo" xfId="3872" builtinId="8" hidden="1"/>
    <cellStyle name="Hipervínculo" xfId="38050" builtinId="8" hidden="1"/>
    <cellStyle name="Hipervínculo" xfId="43113" builtinId="8" hidden="1"/>
    <cellStyle name="Hipervínculo" xfId="53532" builtinId="8" hidden="1"/>
    <cellStyle name="Hipervínculo" xfId="27703" builtinId="8" hidden="1"/>
    <cellStyle name="Hipervínculo" xfId="22472" builtinId="8" hidden="1"/>
    <cellStyle name="Hipervínculo" xfId="1806" builtinId="8" hidden="1"/>
    <cellStyle name="Hipervínculo" xfId="22526" builtinId="8" hidden="1"/>
    <cellStyle name="Hipervínculo" xfId="44981" builtinId="8" hidden="1"/>
    <cellStyle name="Hipervínculo" xfId="26700" builtinId="8" hidden="1"/>
    <cellStyle name="Hipervínculo" xfId="58690" builtinId="8" hidden="1"/>
    <cellStyle name="Hipervínculo" xfId="43456" builtinId="8" hidden="1"/>
    <cellStyle name="Hipervínculo" xfId="59401" builtinId="8" hidden="1"/>
    <cellStyle name="Hipervínculo" xfId="49981" builtinId="8" hidden="1"/>
    <cellStyle name="Hipervínculo" xfId="44601" builtinId="8" hidden="1"/>
    <cellStyle name="Hipervínculo" xfId="51909" builtinId="8" hidden="1"/>
    <cellStyle name="Hipervínculo" xfId="56965" builtinId="8" hidden="1"/>
    <cellStyle name="Hipervínculo" xfId="39934" builtinId="8" hidden="1"/>
    <cellStyle name="Hipervínculo" xfId="57061" builtinId="8" hidden="1"/>
    <cellStyle name="Hipervínculo" xfId="10168" builtinId="8" hidden="1"/>
    <cellStyle name="Hipervínculo" xfId="12098" builtinId="8" hidden="1"/>
    <cellStyle name="Hipervínculo" xfId="36126" builtinId="8" hidden="1"/>
    <cellStyle name="Hipervínculo" xfId="26726" builtinId="8" hidden="1"/>
    <cellStyle name="Hipervínculo" xfId="29472" builtinId="8" hidden="1"/>
    <cellStyle name="Hipervínculo" xfId="6059" builtinId="8" hidden="1"/>
    <cellStyle name="Hipervínculo" xfId="8289" builtinId="8" hidden="1"/>
    <cellStyle name="Hipervínculo" xfId="7235" builtinId="8" hidden="1"/>
    <cellStyle name="Hipervínculo" xfId="9182" builtinId="8" hidden="1"/>
    <cellStyle name="Hipervínculo" xfId="29639" builtinId="8" hidden="1"/>
    <cellStyle name="Hipervínculo" xfId="49008" builtinId="8" hidden="1"/>
    <cellStyle name="Hipervínculo" xfId="58292" builtinId="8" hidden="1"/>
    <cellStyle name="Hipervínculo" xfId="51173" builtinId="8" hidden="1"/>
    <cellStyle name="Hipervínculo" xfId="29860" builtinId="8" hidden="1"/>
    <cellStyle name="Hipervínculo" xfId="50393" builtinId="8" hidden="1"/>
    <cellStyle name="Hipervínculo" xfId="54897" builtinId="8" hidden="1"/>
    <cellStyle name="Hipervínculo" xfId="4539" builtinId="8" hidden="1"/>
    <cellStyle name="Hipervínculo" xfId="53536" builtinId="8" hidden="1"/>
    <cellStyle name="Hipervínculo" xfId="5769" builtinId="8" hidden="1"/>
    <cellStyle name="Hipervínculo" xfId="39581" builtinId="8" hidden="1"/>
    <cellStyle name="Hipervínculo" xfId="52834" builtinId="8" hidden="1"/>
    <cellStyle name="Hipervínculo" xfId="16645" builtinId="8" hidden="1"/>
    <cellStyle name="Hipervínculo" xfId="29890" builtinId="8" hidden="1"/>
    <cellStyle name="Hipervínculo" xfId="4624" builtinId="8" hidden="1"/>
    <cellStyle name="Hipervínculo" xfId="4636" builtinId="8" hidden="1"/>
    <cellStyle name="Hipervínculo" xfId="52203" builtinId="8" hidden="1"/>
    <cellStyle name="Hipervínculo" xfId="5485" builtinId="8" hidden="1"/>
    <cellStyle name="Hipervínculo" xfId="4397" builtinId="8" hidden="1"/>
    <cellStyle name="Hipervínculo" xfId="59008" builtinId="8" hidden="1"/>
    <cellStyle name="Hipervínculo" xfId="38560" builtinId="8" hidden="1"/>
    <cellStyle name="Hipervínculo" xfId="8605" builtinId="8" hidden="1"/>
    <cellStyle name="Hipervínculo" xfId="41395" builtinId="8" hidden="1"/>
    <cellStyle name="Hipervínculo" xfId="27096" builtinId="8" hidden="1"/>
    <cellStyle name="Hipervínculo" xfId="874" builtinId="8" hidden="1"/>
    <cellStyle name="Hipervínculo" xfId="3446" builtinId="8" hidden="1"/>
    <cellStyle name="Hipervínculo" xfId="20839" builtinId="8" hidden="1"/>
    <cellStyle name="Hipervínculo" xfId="38498" builtinId="8" hidden="1"/>
    <cellStyle name="Hipervínculo" xfId="17785" builtinId="8" hidden="1"/>
    <cellStyle name="Hipervínculo" xfId="48959" builtinId="8" hidden="1"/>
    <cellStyle name="Hipervínculo" xfId="53982" builtinId="8" hidden="1"/>
    <cellStyle name="Hipervínculo" xfId="43191" builtinId="8" hidden="1"/>
    <cellStyle name="Hipervínculo" xfId="23282" builtinId="8" hidden="1"/>
    <cellStyle name="Hipervínculo" xfId="17671" builtinId="8" hidden="1"/>
    <cellStyle name="Hipervínculo" xfId="52896" builtinId="8" hidden="1"/>
    <cellStyle name="Hipervínculo" xfId="43195" builtinId="8" hidden="1"/>
    <cellStyle name="Hipervínculo" xfId="20452" builtinId="8" hidden="1"/>
    <cellStyle name="Hipervínculo" xfId="34998" builtinId="8" hidden="1"/>
    <cellStyle name="Hipervínculo" xfId="8481" builtinId="8" hidden="1"/>
    <cellStyle name="Hipervínculo" xfId="26151" builtinId="8" hidden="1"/>
    <cellStyle name="Hipervínculo" xfId="53667" builtinId="8" hidden="1"/>
    <cellStyle name="Hipervínculo" xfId="43857" builtinId="8" hidden="1"/>
    <cellStyle name="Hipervínculo" xfId="38044" builtinId="8" hidden="1"/>
    <cellStyle name="Hipervínculo" xfId="36124" builtinId="8" hidden="1"/>
    <cellStyle name="Hipervínculo" xfId="8757" builtinId="8" hidden="1"/>
    <cellStyle name="Hipervínculo" xfId="15405" builtinId="8" hidden="1"/>
    <cellStyle name="Hipervínculo" xfId="37137" builtinId="8" hidden="1"/>
    <cellStyle name="Hipervínculo" xfId="42200" builtinId="8" hidden="1"/>
    <cellStyle name="Hipervínculo" xfId="50398" builtinId="8" hidden="1"/>
    <cellStyle name="Hipervínculo" xfId="28618" builtinId="8" hidden="1"/>
    <cellStyle name="Hipervínculo" xfId="24420" builtinId="8" hidden="1"/>
    <cellStyle name="Hipervínculo" xfId="1350" builtinId="8" hidden="1"/>
    <cellStyle name="Hipervínculo" xfId="22336" builtinId="8" hidden="1"/>
    <cellStyle name="Hipervínculo" xfId="44067" builtinId="8" hidden="1"/>
    <cellStyle name="Hipervínculo" xfId="53944" builtinId="8" hidden="1"/>
    <cellStyle name="Hipervínculo" xfId="43482" builtinId="8" hidden="1"/>
    <cellStyle name="Hipervínculo" xfId="21692" builtinId="8" hidden="1"/>
    <cellStyle name="Hipervínculo" xfId="7862" builtinId="8" hidden="1"/>
    <cellStyle name="Hipervínculo" xfId="12926" builtinId="8" hidden="1"/>
    <cellStyle name="Hipervínculo" xfId="29262" builtinId="8" hidden="1"/>
    <cellStyle name="Hipervínculo" xfId="50997" builtinId="8" hidden="1"/>
    <cellStyle name="Hipervínculo" xfId="56054" builtinId="8" hidden="1"/>
    <cellStyle name="Hipervínculo" xfId="39020" builtinId="8" hidden="1"/>
    <cellStyle name="Hipervínculo" xfId="14762" builtinId="8" hidden="1"/>
    <cellStyle name="Hipervínculo" xfId="1468" builtinId="8" hidden="1"/>
    <cellStyle name="Hipervínculo" xfId="13010" builtinId="8" hidden="1"/>
    <cellStyle name="Hipervínculo" xfId="36190" builtinId="8" hidden="1"/>
    <cellStyle name="Hipervínculo" xfId="45784" builtinId="8" hidden="1"/>
    <cellStyle name="Hipervínculo" xfId="47062" builtinId="8" hidden="1"/>
    <cellStyle name="Hipervínculo" xfId="36853" builtinId="8" hidden="1"/>
    <cellStyle name="Hipervínculo" xfId="7836" builtinId="8" hidden="1"/>
    <cellStyle name="Hipervínculo" xfId="27616" builtinId="8" hidden="1"/>
    <cellStyle name="Hipervínculo" xfId="37258" builtinId="8" hidden="1"/>
    <cellStyle name="Hipervínculo" xfId="25701" builtinId="8" hidden="1"/>
    <cellStyle name="Hipervínculo" xfId="28122" builtinId="8" hidden="1"/>
    <cellStyle name="Hipervínculo" xfId="31970" builtinId="8" hidden="1"/>
    <cellStyle name="Hipervínculo" xfId="25417" builtinId="8" hidden="1"/>
    <cellStyle name="Hipervínculo" xfId="1810" builtinId="8" hidden="1"/>
    <cellStyle name="Hipervínculo" xfId="8041" builtinId="8" hidden="1"/>
    <cellStyle name="Hipervínculo" xfId="26608" builtinId="8" hidden="1"/>
    <cellStyle name="Hipervínculo" xfId="1506" builtinId="8" hidden="1"/>
    <cellStyle name="Hipervínculo" xfId="57868" builtinId="8" hidden="1"/>
    <cellStyle name="Hipervínculo" xfId="22957" builtinId="8" hidden="1"/>
    <cellStyle name="Hipervínculo" xfId="18621" builtinId="8" hidden="1"/>
    <cellStyle name="Hipervínculo" xfId="5291" builtinId="8" hidden="1"/>
    <cellStyle name="Hipervínculo" xfId="3986" builtinId="8" hidden="1"/>
    <cellStyle name="Hipervínculo" xfId="33409" builtinId="8" hidden="1"/>
    <cellStyle name="Hipervínculo" xfId="56973" builtinId="8" hidden="1"/>
    <cellStyle name="Hipervínculo" xfId="39773" builtinId="8" hidden="1"/>
    <cellStyle name="Hipervínculo" xfId="43187" builtinId="8" hidden="1"/>
    <cellStyle name="Hipervínculo" xfId="11822" builtinId="8" hidden="1"/>
    <cellStyle name="Hipervínculo" xfId="12090" builtinId="8" hidden="1"/>
    <cellStyle name="Hipervínculo" xfId="16181" builtinId="8" hidden="1"/>
    <cellStyle name="Hipervínculo" xfId="40211" builtinId="8" hidden="1"/>
    <cellStyle name="Hipervínculo" xfId="57165" builtinId="8" hidden="1"/>
    <cellStyle name="Hipervínculo" xfId="34138" builtinId="8" hidden="1"/>
    <cellStyle name="Hipervínculo" xfId="29048" builtinId="8" hidden="1"/>
    <cellStyle name="Hipervínculo" xfId="9284" builtinId="8" hidden="1"/>
    <cellStyle name="Hipervínculo" xfId="18889" builtinId="8" hidden="1"/>
    <cellStyle name="Hipervínculo" xfId="22977" builtinId="8" hidden="1"/>
    <cellStyle name="Hipervínculo" xfId="47008" builtinId="8" hidden="1"/>
    <cellStyle name="Hipervínculo" xfId="50312" builtinId="8" hidden="1"/>
    <cellStyle name="Hipervínculo" xfId="1578" builtinId="8" hidden="1"/>
    <cellStyle name="Hipervínculo" xfId="29862" builtinId="8" hidden="1"/>
    <cellStyle name="Hipervínculo" xfId="59066" builtinId="8" hidden="1"/>
    <cellStyle name="Hipervínculo" xfId="39509" builtinId="8" hidden="1"/>
    <cellStyle name="Hipervínculo" xfId="50552" builtinId="8" hidden="1"/>
    <cellStyle name="Hipervínculo" xfId="5570" builtinId="8" hidden="1"/>
    <cellStyle name="Hipervínculo" xfId="43386" builtinId="8" hidden="1"/>
    <cellStyle name="Hipervínculo" xfId="46936" builtinId="8" hidden="1"/>
    <cellStyle name="Hipervínculo" xfId="20462" builtinId="8" hidden="1"/>
    <cellStyle name="Hipervínculo" xfId="23090" builtinId="8" hidden="1"/>
    <cellStyle name="Hipervínculo" xfId="32489" builtinId="8" hidden="1"/>
    <cellStyle name="Hipervínculo" xfId="34364" builtinId="8" hidden="1"/>
    <cellStyle name="Hipervínculo" xfId="58968" builtinId="8" hidden="1"/>
    <cellStyle name="Hipervínculo" xfId="36199" builtinId="8" hidden="1"/>
    <cellStyle name="Hipervínculo" xfId="29170" builtinId="8" hidden="1"/>
    <cellStyle name="Hipervínculo" xfId="8651" builtinId="8" hidden="1"/>
    <cellStyle name="Hipervínculo" xfId="30135" builtinId="8" hidden="1"/>
    <cellStyle name="Hipervínculo" xfId="39291" builtinId="8" hidden="1"/>
    <cellStyle name="Hipervínculo" xfId="41286" builtinId="8" hidden="1"/>
    <cellStyle name="Hipervínculo" xfId="51263" builtinId="8" hidden="1"/>
    <cellStyle name="Hipervínculo" xfId="54298" builtinId="8" hidden="1"/>
    <cellStyle name="Hipervínculo" xfId="9739" builtinId="8" hidden="1"/>
    <cellStyle name="Hipervínculo" xfId="3656" builtinId="8" hidden="1"/>
    <cellStyle name="Hipervínculo" xfId="21424" builtinId="8" hidden="1"/>
    <cellStyle name="Hipervínculo" xfId="50446" builtinId="8" hidden="1"/>
    <cellStyle name="Hipervínculo" xfId="48213" builtinId="8" hidden="1"/>
    <cellStyle name="Hipervínculo" xfId="44337" builtinId="8" hidden="1"/>
    <cellStyle name="Hipervínculo" xfId="44131" builtinId="8" hidden="1"/>
    <cellStyle name="Hipervínculo" xfId="26189" builtinId="8" hidden="1"/>
    <cellStyle name="Hipervínculo" xfId="21980" builtinId="8" hidden="1"/>
    <cellStyle name="Hipervínculo" xfId="31775" builtinId="8" hidden="1"/>
    <cellStyle name="Hipervínculo" xfId="32959" builtinId="8" hidden="1"/>
    <cellStyle name="Hipervínculo" xfId="38544" builtinId="8" hidden="1"/>
    <cellStyle name="Hipervínculo" xfId="14081" builtinId="8" hidden="1"/>
    <cellStyle name="Hipervínculo" xfId="13372" builtinId="8" hidden="1"/>
    <cellStyle name="Hipervínculo" xfId="24534" builtinId="8" hidden="1"/>
    <cellStyle name="Hipervínculo" xfId="16148" builtinId="8" hidden="1"/>
    <cellStyle name="Hipervínculo" xfId="12202" builtinId="8" hidden="1"/>
    <cellStyle name="Hipervínculo" xfId="7404" builtinId="8" hidden="1"/>
    <cellStyle name="Hipervínculo" xfId="52388" builtinId="8" hidden="1"/>
    <cellStyle name="Hipervínculo" xfId="30064" builtinId="8" hidden="1"/>
    <cellStyle name="Hipervínculo" xfId="8749" builtinId="8" hidden="1"/>
    <cellStyle name="Hipervínculo" xfId="12806" builtinId="8" hidden="1"/>
    <cellStyle name="Hipervínculo" xfId="20474" builtinId="8" hidden="1"/>
    <cellStyle name="Hipervínculo" xfId="42208" builtinId="8" hidden="1"/>
    <cellStyle name="Hipervínculo" xfId="50404" builtinId="8" hidden="1"/>
    <cellStyle name="Hipervínculo" xfId="44605" builtinId="8" hidden="1"/>
    <cellStyle name="Hipervínculo" xfId="1762" builtinId="8" hidden="1"/>
    <cellStyle name="Hipervínculo" xfId="1354" builtinId="8" hidden="1"/>
    <cellStyle name="Hipervínculo" xfId="40203" builtinId="8" hidden="1"/>
    <cellStyle name="Hipervínculo" xfId="27399" builtinId="8" hidden="1"/>
    <cellStyle name="Hipervínculo" xfId="25436" builtinId="8" hidden="1"/>
    <cellStyle name="Hipervínculo" xfId="38953" builtinId="8" hidden="1"/>
    <cellStyle name="Hipervínculo" xfId="41738" builtinId="8" hidden="1"/>
    <cellStyle name="Hipervínculo" xfId="35530" builtinId="8" hidden="1"/>
    <cellStyle name="Hipervínculo" xfId="23158" builtinId="8" hidden="1"/>
    <cellStyle name="Hipervínculo" xfId="54184" builtinId="8" hidden="1"/>
    <cellStyle name="Hipervínculo" xfId="34320" builtinId="8" hidden="1"/>
    <cellStyle name="Hipervínculo" xfId="2849" builtinId="8" hidden="1"/>
    <cellStyle name="Hipervínculo" xfId="39028" builtinId="8" hidden="1"/>
    <cellStyle name="Hipervínculo" xfId="34936" builtinId="8" hidden="1"/>
    <cellStyle name="Hipervínculo" xfId="18402" builtinId="8" hidden="1"/>
    <cellStyle name="Hipervínculo" xfId="38286" builtinId="8" hidden="1"/>
    <cellStyle name="Hipervínculo" xfId="36294" builtinId="8" hidden="1"/>
    <cellStyle name="Hipervínculo" xfId="15171" builtinId="8" hidden="1"/>
    <cellStyle name="Hipervínculo" xfId="56256" builtinId="8" hidden="1"/>
    <cellStyle name="Hipervínculo" xfId="32229" builtinId="8" hidden="1"/>
    <cellStyle name="Hipervínculo" xfId="28136" builtinId="8" hidden="1"/>
    <cellStyle name="Hipervínculo" xfId="4310" builtinId="8" hidden="1"/>
    <cellStyle name="Hipervínculo" xfId="58714" builtinId="8" hidden="1"/>
    <cellStyle name="Hipervínculo" xfId="20966" builtinId="8" hidden="1"/>
    <cellStyle name="Hipervínculo" xfId="47919" builtinId="8" hidden="1"/>
    <cellStyle name="Hipervínculo" xfId="49455" builtinId="8" hidden="1"/>
    <cellStyle name="Hipervínculo" xfId="54606" builtinId="8" hidden="1"/>
    <cellStyle name="Hipervínculo" xfId="21336" builtinId="8" hidden="1"/>
    <cellStyle name="Hipervínculo" xfId="2397" builtinId="8" hidden="1"/>
    <cellStyle name="Hipervínculo" xfId="26600" builtinId="8" hidden="1"/>
    <cellStyle name="Hipervínculo" xfId="22332" builtinId="8" hidden="1"/>
    <cellStyle name="Hipervínculo" xfId="54721" builtinId="8" hidden="1"/>
    <cellStyle name="Hipervínculo" xfId="42659" builtinId="8" hidden="1"/>
    <cellStyle name="Hipervínculo" xfId="18631" builtinId="8" hidden="1"/>
    <cellStyle name="Hipervínculo" xfId="52757" builtinId="8" hidden="1"/>
    <cellStyle name="Hipervínculo" xfId="9372" builtinId="8" hidden="1"/>
    <cellStyle name="Hipervínculo" xfId="33401" builtinId="8" hidden="1"/>
    <cellStyle name="Hipervínculo" xfId="37492" builtinId="8" hidden="1"/>
    <cellStyle name="Hipervínculo" xfId="58512" builtinId="8" hidden="1"/>
    <cellStyle name="Hipervínculo" xfId="35856" builtinId="8" hidden="1"/>
    <cellStyle name="Hipervínculo" xfId="11830" builtinId="8" hidden="1"/>
    <cellStyle name="Hipervínculo" xfId="21948" builtinId="8" hidden="1"/>
    <cellStyle name="Hipervínculo" xfId="16172" builtinId="8" hidden="1"/>
    <cellStyle name="Hipervínculo" xfId="53810" builtinId="8" hidden="1"/>
    <cellStyle name="Hipervínculo" xfId="13258" builtinId="8" hidden="1"/>
    <cellStyle name="Hipervínculo" xfId="54480" builtinId="8" hidden="1"/>
    <cellStyle name="Hipervínculo" xfId="19149" builtinId="8" hidden="1"/>
    <cellStyle name="Hipervínculo" xfId="2700" builtinId="8" hidden="1"/>
    <cellStyle name="Hipervínculo" xfId="436" builtinId="8" hidden="1"/>
    <cellStyle name="Hipervínculo" xfId="22969" builtinId="8" hidden="1"/>
    <cellStyle name="Hipervínculo" xfId="47000" builtinId="8" hidden="1"/>
    <cellStyle name="Hipervínculo" xfId="51093" builtinId="8" hidden="1"/>
    <cellStyle name="Hipervínculo" xfId="45249" builtinId="8" hidden="1"/>
    <cellStyle name="Hipervínculo" xfId="22258" builtinId="8" hidden="1"/>
    <cellStyle name="Hipervínculo" xfId="6503" builtinId="8" hidden="1"/>
    <cellStyle name="Hipervínculo" xfId="5709" builtinId="8" hidden="1"/>
    <cellStyle name="Hipervínculo" xfId="26300" builtinId="8" hidden="1"/>
    <cellStyle name="Hipervínculo" xfId="45319" builtinId="8" hidden="1"/>
    <cellStyle name="Hipervínculo" xfId="6706" builtinId="8" hidden="1"/>
    <cellStyle name="Hipervínculo" xfId="38316" builtinId="8" hidden="1"/>
    <cellStyle name="Hipervínculo" xfId="43111" builtinId="8" hidden="1"/>
    <cellStyle name="Hipervínculo" xfId="804" builtinId="8" hidden="1"/>
    <cellStyle name="Hipervínculo" xfId="12636" builtinId="8" hidden="1"/>
    <cellStyle name="Hipervínculo" xfId="34358" builtinId="8" hidden="1"/>
    <cellStyle name="Hipervínculo" xfId="58972" builtinId="8" hidden="1"/>
    <cellStyle name="Hipervínculo" xfId="53123" builtinId="8" hidden="1"/>
    <cellStyle name="Hipervínculo" xfId="31393" builtinId="8" hidden="1"/>
    <cellStyle name="Hipervínculo" xfId="8659" builtinId="8" hidden="1"/>
    <cellStyle name="Hipervínculo" xfId="1850" builtinId="8" hidden="1"/>
    <cellStyle name="Hipervínculo" xfId="17205" builtinId="8" hidden="1"/>
    <cellStyle name="Hipervínculo" xfId="41294" builtinId="8" hidden="1"/>
    <cellStyle name="Hipervínculo" xfId="5530" builtinId="8" hidden="1"/>
    <cellStyle name="Hipervínculo" xfId="46194" builtinId="8" hidden="1"/>
    <cellStyle name="Hipervínculo" xfId="22064" builtinId="8" hidden="1"/>
    <cellStyle name="Hipervínculo" xfId="6740" builtinId="8" hidden="1"/>
    <cellStyle name="Hipervínculo" xfId="50828" builtinId="8" hidden="1"/>
    <cellStyle name="Hipervínculo" xfId="25123" builtinId="8" hidden="1"/>
    <cellStyle name="Hipervínculo" xfId="14181" builtinId="8" hidden="1"/>
    <cellStyle name="Hipervínculo" xfId="17511" builtinId="8" hidden="1"/>
    <cellStyle name="Hipervínculo" xfId="49473" builtinId="8" hidden="1"/>
    <cellStyle name="Hipervínculo" xfId="17535" builtinId="8" hidden="1"/>
    <cellStyle name="Hipervínculo" xfId="6628" builtinId="8" hidden="1"/>
    <cellStyle name="Hipervínculo" xfId="11206" builtinId="8" hidden="1"/>
    <cellStyle name="Hipervínculo" xfId="33419" builtinId="8" hidden="1"/>
    <cellStyle name="Hipervínculo" xfId="55147" builtinId="8" hidden="1"/>
    <cellStyle name="Hipervínculo" xfId="57077" builtinId="8" hidden="1"/>
    <cellStyle name="Hipervínculo" xfId="11993" builtinId="8" hidden="1"/>
    <cellStyle name="Hipervínculo" xfId="10609" builtinId="8" hidden="1"/>
    <cellStyle name="Hipervínculo" xfId="13555" builtinId="8" hidden="1"/>
    <cellStyle name="Hipervínculo" xfId="18005" builtinId="8" hidden="1"/>
    <cellStyle name="Hipervínculo" xfId="18828" builtinId="8" hidden="1"/>
    <cellStyle name="Hipervínculo" xfId="55342" builtinId="8" hidden="1"/>
    <cellStyle name="Hipervínculo" xfId="30473" builtinId="8" hidden="1"/>
    <cellStyle name="Hipervínculo" xfId="25407" builtinId="8" hidden="1"/>
    <cellStyle name="Hipervínculo" xfId="21890" builtinId="8" hidden="1"/>
    <cellStyle name="Hipervínculo" xfId="29004" builtinId="8" hidden="1"/>
    <cellStyle name="Hipervínculo" xfId="4917" builtinId="8" hidden="1"/>
    <cellStyle name="Hipervínculo" xfId="24999" builtinId="8" hidden="1"/>
    <cellStyle name="Hipervínculo" xfId="28524" builtinId="8" hidden="1"/>
    <cellStyle name="Hipervínculo" xfId="3512" builtinId="8" hidden="1"/>
    <cellStyle name="Hipervínculo" xfId="52141" builtinId="8" hidden="1"/>
    <cellStyle name="Hipervínculo" xfId="8765" builtinId="8" hidden="1"/>
    <cellStyle name="Hipervínculo" xfId="55320" builtinId="8" hidden="1"/>
    <cellStyle name="Hipervínculo" xfId="35868" builtinId="8" hidden="1"/>
    <cellStyle name="Hipervínculo" xfId="4881" builtinId="8" hidden="1"/>
    <cellStyle name="Hipervínculo" xfId="18577" builtinId="8" hidden="1"/>
    <cellStyle name="Hipervínculo" xfId="31489" builtinId="8" hidden="1"/>
    <cellStyle name="Hipervínculo" xfId="45251" builtinId="8" hidden="1"/>
    <cellStyle name="Hipervínculo" xfId="15493" builtinId="8" hidden="1"/>
    <cellStyle name="Hipervínculo" xfId="45307" builtinId="8" hidden="1"/>
    <cellStyle name="Hipervínculo" xfId="16262" builtinId="8" hidden="1"/>
    <cellStyle name="Hipervínculo" xfId="25317" builtinId="8" hidden="1"/>
    <cellStyle name="Hipervínculo" xfId="31293" builtinId="8" hidden="1"/>
    <cellStyle name="Hipervínculo" xfId="29026" builtinId="8" hidden="1"/>
    <cellStyle name="Hipervínculo" xfId="53442" builtinId="8" hidden="1"/>
    <cellStyle name="Hipervínculo" xfId="17085" builtinId="8" hidden="1"/>
    <cellStyle name="Hipervínculo" xfId="41112" builtinId="8" hidden="1"/>
    <cellStyle name="Hipervínculo" xfId="45207" builtinId="8" hidden="1"/>
    <cellStyle name="Hipervínculo" xfId="52173" builtinId="8" hidden="1"/>
    <cellStyle name="Hipervínculo" xfId="28144" builtinId="8" hidden="1"/>
    <cellStyle name="Hipervínculo" xfId="46727" builtinId="8" hidden="1"/>
    <cellStyle name="Hipervínculo" xfId="678" builtinId="8" hidden="1"/>
    <cellStyle name="Hipervínculo" xfId="23883" builtinId="8" hidden="1"/>
    <cellStyle name="Hipervínculo" xfId="47911" builtinId="8" hidden="1"/>
    <cellStyle name="Hipervínculo" xfId="52007" builtinId="8" hidden="1"/>
    <cellStyle name="Hipervínculo" xfId="24604" builtinId="8" hidden="1"/>
    <cellStyle name="Hipervínculo" xfId="21344" builtinId="8" hidden="1"/>
    <cellStyle name="Hipervínculo" xfId="46007" builtinId="8" hidden="1"/>
    <cellStyle name="Hipervínculo" xfId="2458" builtinId="8" hidden="1"/>
    <cellStyle name="Hipervínculo" xfId="55834" builtinId="8" hidden="1"/>
    <cellStyle name="Hipervínculo" xfId="36649" builtinId="8" hidden="1"/>
    <cellStyle name="Hipervínculo" xfId="57970" builtinId="8" hidden="1"/>
    <cellStyle name="Hipervínculo" xfId="38572" builtinId="8" hidden="1"/>
    <cellStyle name="Hipervínculo" xfId="14545" builtinId="8" hidden="1"/>
    <cellStyle name="Hipervínculo" xfId="11095" builtinId="8" hidden="1"/>
    <cellStyle name="Hipervínculo" xfId="33905" builtinId="8" hidden="1"/>
    <cellStyle name="Hipervínculo" xfId="10561" builtinId="8" hidden="1"/>
    <cellStyle name="Hipervínculo" xfId="58516" builtinId="8" hidden="1"/>
    <cellStyle name="Hipervínculo" xfId="51753" builtinId="8" hidden="1"/>
    <cellStyle name="Hipervínculo" xfId="31773" builtinId="8" hidden="1"/>
    <cellStyle name="Hipervínculo" xfId="10553" builtinId="8" hidden="1"/>
    <cellStyle name="Hipervínculo" xfId="35206" builtinId="8" hidden="1"/>
    <cellStyle name="Hipervínculo" xfId="50797" builtinId="8" hidden="1"/>
    <cellStyle name="Hipervínculo" xfId="42755" builtinId="8" hidden="1"/>
    <cellStyle name="Hipervínculo" xfId="52167" builtinId="8" hidden="1"/>
    <cellStyle name="Hipervínculo" xfId="47108" builtinId="8" hidden="1"/>
    <cellStyle name="Hipervínculo" xfId="42284" builtinId="8" hidden="1"/>
    <cellStyle name="Hipervínculo" xfId="32510" builtinId="8" hidden="1"/>
    <cellStyle name="Hipervínculo" xfId="18214" builtinId="8" hidden="1"/>
    <cellStyle name="Hipervínculo" xfId="25578" builtinId="8" hidden="1"/>
    <cellStyle name="Hipervínculo" xfId="51085" builtinId="8" hidden="1"/>
    <cellStyle name="Hipervínculo" xfId="11559" builtinId="8" hidden="1"/>
    <cellStyle name="Hipervínculo" xfId="40181" builtinId="8" hidden="1"/>
    <cellStyle name="Hipervínculo" xfId="18172" builtinId="8" hidden="1"/>
    <cellStyle name="Hipervínculo" xfId="5717" builtinId="8" hidden="1"/>
    <cellStyle name="Hipervínculo" xfId="39953" builtinId="8" hidden="1"/>
    <cellStyle name="Hipervínculo" xfId="32508" builtinId="8" hidden="1"/>
    <cellStyle name="Hipervínculo" xfId="57510" builtinId="8" hidden="1"/>
    <cellStyle name="Hipervínculo" xfId="38308" builtinId="8" hidden="1"/>
    <cellStyle name="Hipervínculo" xfId="33251" builtinId="8" hidden="1"/>
    <cellStyle name="Hipervínculo" xfId="11372" builtinId="8" hidden="1"/>
    <cellStyle name="Hipervínculo" xfId="12227" builtinId="8" hidden="1"/>
    <cellStyle name="Hipervínculo" xfId="6285" builtinId="8" hidden="1"/>
    <cellStyle name="Hipervínculo" xfId="39466" builtinId="8" hidden="1"/>
    <cellStyle name="Hipervínculo" xfId="58205" builtinId="8" hidden="1"/>
    <cellStyle name="Hipervínculo" xfId="39623" builtinId="8" hidden="1"/>
    <cellStyle name="Hipervínculo" xfId="13824" builtinId="8" hidden="1"/>
    <cellStyle name="Hipervínculo" xfId="30455" builtinId="8" hidden="1"/>
    <cellStyle name="Hipervínculo" xfId="9682" builtinId="8" hidden="1"/>
    <cellStyle name="Hipervínculo" xfId="58187" builtinId="8" hidden="1"/>
    <cellStyle name="Hipervínculo" xfId="46362" builtinId="8" hidden="1"/>
    <cellStyle name="Hipervínculo" xfId="46186" builtinId="8" hidden="1"/>
    <cellStyle name="Hipervínculo" xfId="23652" builtinId="8" hidden="1"/>
    <cellStyle name="Hipervínculo" xfId="19395" builtinId="8" hidden="1"/>
    <cellStyle name="Hipervínculo" xfId="3311" builtinId="8" hidden="1"/>
    <cellStyle name="Hipervínculo" xfId="26498" builtinId="8" hidden="1"/>
    <cellStyle name="Hipervínculo" xfId="31561" builtinId="8" hidden="1"/>
    <cellStyle name="Hipervínculo" xfId="53292" builtinId="8" hidden="1"/>
    <cellStyle name="Hipervínculo" xfId="39261" builtinId="8" hidden="1"/>
    <cellStyle name="Hipervínculo" xfId="17529" builtinId="8" hidden="1"/>
    <cellStyle name="Hipervínculo" xfId="12467" builtinId="8" hidden="1"/>
    <cellStyle name="Hipervínculo" xfId="8319" builtinId="8" hidden="1"/>
    <cellStyle name="Hipervínculo" xfId="33427" builtinId="8" hidden="1"/>
    <cellStyle name="Hipervínculo" xfId="35234" builtinId="8" hidden="1"/>
    <cellStyle name="Hipervínculo" xfId="57600" builtinId="8" hidden="1"/>
    <cellStyle name="Hipervínculo" xfId="32331" builtinId="8" hidden="1"/>
    <cellStyle name="Hipervínculo" xfId="10601" builtinId="8" hidden="1"/>
    <cellStyle name="Hipervínculo" xfId="5540" builtinId="8" hidden="1"/>
    <cellStyle name="Hipervínculo" xfId="17999" builtinId="8" hidden="1"/>
    <cellStyle name="Hipervínculo" xfId="40357" builtinId="8" hidden="1"/>
    <cellStyle name="Hipervínculo" xfId="45417" builtinId="8" hidden="1"/>
    <cellStyle name="Hipervínculo" xfId="51261" builtinId="8" hidden="1"/>
    <cellStyle name="Hipervínculo" xfId="25399" builtinId="8" hidden="1"/>
    <cellStyle name="Hipervínculo" xfId="8343" builtinId="8" hidden="1"/>
    <cellStyle name="Hipervínculo" xfId="354" builtinId="8" hidden="1"/>
    <cellStyle name="Hipervínculo" xfId="42739" builtinId="8" hidden="1"/>
    <cellStyle name="Hipervínculo" xfId="1490" builtinId="8" hidden="1"/>
    <cellStyle name="Hipervínculo" xfId="7683" builtinId="8" hidden="1"/>
    <cellStyle name="Hipervínculo" xfId="52889" builtinId="8" hidden="1"/>
    <cellStyle name="Hipervínculo" xfId="18475" builtinId="8" hidden="1"/>
    <cellStyle name="Hipervínculo" xfId="54394" builtinId="8" hidden="1"/>
    <cellStyle name="Hipervínculo" xfId="7571" builtinId="8" hidden="1"/>
    <cellStyle name="Hipervínculo" xfId="31597" builtinId="8" hidden="1"/>
    <cellStyle name="Hipervínculo" xfId="54212" builtinId="8" hidden="1"/>
    <cellStyle name="Hipervínculo" xfId="58426" builtinId="8" hidden="1"/>
    <cellStyle name="Hipervínculo" xfId="37658" builtinId="8" hidden="1"/>
    <cellStyle name="Hipervínculo" xfId="11545" builtinId="8" hidden="1"/>
    <cellStyle name="Hipervínculo" xfId="7799" builtinId="8" hidden="1"/>
    <cellStyle name="Hipervínculo" xfId="14369" builtinId="8" hidden="1"/>
    <cellStyle name="Hipervínculo" xfId="38396" builtinId="8" hidden="1"/>
    <cellStyle name="Hipervínculo" xfId="48743" builtinId="8" hidden="1"/>
    <cellStyle name="Hipervínculo" xfId="22296" builtinId="8" hidden="1"/>
    <cellStyle name="Hipervínculo" xfId="30863" builtinId="8" hidden="1"/>
    <cellStyle name="Hipervínculo" xfId="4618" builtinId="8" hidden="1"/>
    <cellStyle name="Hipervínculo" xfId="4419" builtinId="8" hidden="1"/>
    <cellStyle name="Hipervínculo" xfId="6860" builtinId="8" hidden="1"/>
    <cellStyle name="Hipervínculo" xfId="17291" builtinId="8" hidden="1"/>
    <cellStyle name="Hipervínculo" xfId="52181" builtinId="8" hidden="1"/>
    <cellStyle name="Hipervínculo" xfId="48017" builtinId="8" hidden="1"/>
    <cellStyle name="Hipervínculo" xfId="15956" builtinId="8" hidden="1"/>
    <cellStyle name="Hipervínculo" xfId="29" builtinId="8" hidden="1"/>
    <cellStyle name="Hipervínculo" xfId="7846" builtinId="8" hidden="1"/>
    <cellStyle name="Hipervínculo" xfId="52934" builtinId="8" hidden="1"/>
    <cellStyle name="Hipervínculo" xfId="6648" builtinId="8" hidden="1"/>
    <cellStyle name="Hipervínculo" xfId="45117" builtinId="8" hidden="1"/>
    <cellStyle name="Hipervínculo" xfId="33899" builtinId="8" hidden="1"/>
    <cellStyle name="Hipervínculo" xfId="4739" builtinId="8" hidden="1"/>
    <cellStyle name="Hipervínculo" xfId="18593" builtinId="8" hidden="1"/>
    <cellStyle name="Hipervínculo" xfId="26790" builtinId="8" hidden="1"/>
    <cellStyle name="Hipervínculo" xfId="20864" builtinId="8" hidden="1"/>
    <cellStyle name="Hipervínculo" xfId="14863" builtinId="8" hidden="1"/>
    <cellStyle name="Hipervínculo" xfId="790" builtinId="8" hidden="1"/>
    <cellStyle name="Hipervínculo" xfId="57019" builtinId="8" hidden="1"/>
    <cellStyle name="Hipervínculo" xfId="54815" builtinId="8" hidden="1"/>
    <cellStyle name="Hipervínculo" xfId="17633" builtinId="8" hidden="1"/>
    <cellStyle name="Hipervínculo" xfId="16791" builtinId="8" hidden="1"/>
    <cellStyle name="Hipervínculo" xfId="41571" builtinId="8" hidden="1"/>
    <cellStyle name="Hipervínculo" xfId="50266" builtinId="8" hidden="1"/>
    <cellStyle name="Hipervínculo" xfId="51290" builtinId="8" hidden="1"/>
    <cellStyle name="Hipervínculo" xfId="13673" builtinId="8" hidden="1"/>
    <cellStyle name="Hipervínculo" xfId="2944" builtinId="8" hidden="1"/>
    <cellStyle name="Hipervínculo" xfId="45011" builtinId="8" hidden="1"/>
    <cellStyle name="Hipervínculo" xfId="41108" builtinId="8" hidden="1"/>
    <cellStyle name="Hipervínculo" xfId="48369" builtinId="8" hidden="1"/>
    <cellStyle name="Hipervínculo" xfId="47100" builtinId="8" hidden="1"/>
    <cellStyle name="Hipervínculo" xfId="18649" builtinId="8" hidden="1"/>
    <cellStyle name="Hipervínculo" xfId="20307" builtinId="8" hidden="1"/>
    <cellStyle name="Hipervínculo" xfId="3768" builtinId="8" hidden="1"/>
    <cellStyle name="Hipervínculo" xfId="25586" builtinId="8" hidden="1"/>
    <cellStyle name="Hipervínculo" xfId="48544" builtinId="8" hidden="1"/>
    <cellStyle name="Hipervínculo" xfId="35710" builtinId="8" hidden="1"/>
    <cellStyle name="Hipervínculo" xfId="52343" builtinId="8" hidden="1"/>
    <cellStyle name="Hipervínculo" xfId="24850" builtinId="8" hidden="1"/>
    <cellStyle name="Hipervínculo" xfId="13380" builtinId="8" hidden="1"/>
    <cellStyle name="Hipervínculo" xfId="1184" builtinId="8" hidden="1"/>
    <cellStyle name="Hipervínculo" xfId="32516" builtinId="8" hidden="1"/>
    <cellStyle name="Hipervínculo" xfId="32104" builtinId="8" hidden="1"/>
    <cellStyle name="Hipervínculo" xfId="58582" builtinId="8" hidden="1"/>
    <cellStyle name="Hipervínculo" xfId="33243" builtinId="8" hidden="1"/>
    <cellStyle name="Hipervínculo" xfId="27892" builtinId="8" hidden="1"/>
    <cellStyle name="Hipervínculo" xfId="6451" builtinId="8" hidden="1"/>
    <cellStyle name="Hipervínculo" xfId="17711" builtinId="8" hidden="1"/>
    <cellStyle name="Hipervínculo" xfId="39444" builtinId="8" hidden="1"/>
    <cellStyle name="Hipervínculo" xfId="44504" builtinId="8" hidden="1"/>
    <cellStyle name="Hipervínculo" xfId="22899" builtinId="8" hidden="1"/>
    <cellStyle name="Hipervínculo" xfId="20600" builtinId="8" hidden="1"/>
    <cellStyle name="Hipervínculo" xfId="58028" builtinId="8" hidden="1"/>
    <cellStyle name="Hipervínculo" xfId="47148" builtinId="8" hidden="1"/>
    <cellStyle name="Hipervínculo" xfId="37412" builtinId="8" hidden="1"/>
    <cellStyle name="Hipervínculo" xfId="46370" builtinId="8" hidden="1"/>
    <cellStyle name="Hipervínculo" xfId="51431" builtinId="8" hidden="1"/>
    <cellStyle name="Hipervínculo" xfId="10723" builtinId="8" hidden="1"/>
    <cellStyle name="Hipervínculo" xfId="51881" builtinId="8" hidden="1"/>
    <cellStyle name="Hipervínculo" xfId="40079" builtinId="8" hidden="1"/>
    <cellStyle name="Hipervínculo" xfId="55634" builtinId="8" hidden="1"/>
    <cellStyle name="Hipervínculo" xfId="40976" builtinId="8" hidden="1"/>
    <cellStyle name="Hipervínculo" xfId="8245" builtinId="8" hidden="1"/>
    <cellStyle name="Hipervínculo" xfId="34508" builtinId="8" hidden="1"/>
    <cellStyle name="Hipervínculo" xfId="13256" builtinId="8" hidden="1"/>
    <cellStyle name="Hipervínculo" xfId="7882" builtinId="8" hidden="1"/>
    <cellStyle name="Hipervínculo" xfId="2018" builtinId="8" hidden="1"/>
    <cellStyle name="Hipervínculo" xfId="34654" builtinId="8" hidden="1"/>
    <cellStyle name="Hipervínculo" xfId="3924" builtinId="8" hidden="1"/>
    <cellStyle name="Hipervínculo" xfId="15043" builtinId="8" hidden="1"/>
    <cellStyle name="Hipervínculo" xfId="56308" builtinId="8" hidden="1"/>
    <cellStyle name="Hipervínculo" xfId="18340" builtinId="8" hidden="1"/>
    <cellStyle name="Hipervínculo" xfId="798" builtinId="8" hidden="1"/>
    <cellStyle name="Hipervínculo" xfId="57620" builtinId="8" hidden="1"/>
    <cellStyle name="Hipervínculo" xfId="10089" builtinId="8" hidden="1"/>
    <cellStyle name="Hipervínculo" xfId="4098" builtinId="8" hidden="1"/>
    <cellStyle name="Hipervínculo" xfId="44113" builtinId="8" hidden="1"/>
    <cellStyle name="Hipervínculo" xfId="49381" builtinId="8" hidden="1"/>
    <cellStyle name="Hipervínculo" xfId="24320" builtinId="8" hidden="1"/>
    <cellStyle name="Hipervínculo" xfId="53912" builtinId="8" hidden="1"/>
    <cellStyle name="Hipervínculo" xfId="32415" builtinId="8" hidden="1"/>
    <cellStyle name="Hipervínculo" xfId="49028" builtinId="8" hidden="1"/>
    <cellStyle name="Hipervínculo" xfId="44143" builtinId="8" hidden="1"/>
    <cellStyle name="Hipervínculo" xfId="2425" builtinId="8" hidden="1"/>
    <cellStyle name="Hipervínculo" xfId="20908" builtinId="8" hidden="1"/>
    <cellStyle name="Hipervínculo" xfId="14549" builtinId="8" hidden="1"/>
    <cellStyle name="Hipervínculo" xfId="43312" builtinId="8" hidden="1"/>
    <cellStyle name="Hipervínculo" xfId="12374" builtinId="8" hidden="1"/>
    <cellStyle name="Hipervínculo" xfId="48251" builtinId="8" hidden="1"/>
    <cellStyle name="Hipervínculo" xfId="49641" builtinId="8" hidden="1"/>
    <cellStyle name="Hipervínculo" xfId="54687" builtinId="8" hidden="1"/>
    <cellStyle name="Hipervínculo" xfId="41923" builtinId="8" hidden="1"/>
    <cellStyle name="Hipervínculo" xfId="14220" builtinId="8" hidden="1"/>
    <cellStyle name="Hipervínculo" xfId="2724" builtinId="8" hidden="1"/>
    <cellStyle name="Hipervínculo" xfId="768" builtinId="8" hidden="1"/>
    <cellStyle name="Hipervínculo" xfId="26414" builtinId="8" hidden="1"/>
    <cellStyle name="Hipervínculo" xfId="59391" builtinId="8" hidden="1"/>
    <cellStyle name="Hipervínculo" xfId="38420" builtinId="8" hidden="1"/>
    <cellStyle name="Hipervínculo" xfId="15741" builtinId="8" hidden="1"/>
    <cellStyle name="Hipervínculo" xfId="42537" builtinId="8" hidden="1"/>
    <cellStyle name="Hipervínculo" xfId="28282" builtinId="8" hidden="1"/>
    <cellStyle name="Hipervínculo" xfId="1516" builtinId="8" hidden="1"/>
    <cellStyle name="Hipervínculo" xfId="46422" builtinId="8" hidden="1"/>
    <cellStyle name="Hipervínculo" xfId="39515" builtinId="8" hidden="1"/>
    <cellStyle name="Hipervínculo" xfId="45133" builtinId="8" hidden="1"/>
    <cellStyle name="Hipervínculo" xfId="18130" builtinId="8" hidden="1"/>
    <cellStyle name="Hipervínculo" xfId="56390" builtinId="8" hidden="1"/>
    <cellStyle name="Hipervínculo" xfId="9162" builtinId="8" hidden="1"/>
    <cellStyle name="Hipervínculo" xfId="37188" builtinId="8" hidden="1"/>
    <cellStyle name="Hipervínculo" xfId="26201" builtinId="8" hidden="1"/>
    <cellStyle name="Hipervínculo" xfId="24262" builtinId="8" hidden="1"/>
    <cellStyle name="Hipervínculo" xfId="515" builtinId="8" hidden="1"/>
    <cellStyle name="Hipervínculo" xfId="21099" builtinId="8" hidden="1"/>
    <cellStyle name="Hipervínculo" xfId="21418" builtinId="8" hidden="1"/>
    <cellStyle name="Hipervínculo" xfId="670" builtinId="8" hidden="1"/>
    <cellStyle name="Hipervínculo" xfId="28405" builtinId="8" hidden="1"/>
    <cellStyle name="Hipervínculo" xfId="46484" builtinId="8" hidden="1"/>
    <cellStyle name="Hipervínculo" xfId="479" builtinId="8" hidden="1"/>
    <cellStyle name="Hipervínculo" xfId="40387" builtinId="8" hidden="1"/>
    <cellStyle name="Hipervínculo" xfId="22843" builtinId="8" hidden="1"/>
    <cellStyle name="Hipervínculo" xfId="38777" builtinId="8" hidden="1"/>
    <cellStyle name="Hipervínculo" xfId="46074" builtinId="8" hidden="1"/>
    <cellStyle name="Hipervínculo" xfId="7333" builtinId="8" hidden="1"/>
    <cellStyle name="Hipervínculo" xfId="7735" builtinId="8" hidden="1"/>
    <cellStyle name="Hipervínculo" xfId="2281" builtinId="8" hidden="1"/>
    <cellStyle name="Hipervínculo" xfId="3796" builtinId="8" hidden="1"/>
    <cellStyle name="Hipervínculo" xfId="23810" builtinId="8" hidden="1"/>
    <cellStyle name="Hipervínculo" xfId="37666" builtinId="8" hidden="1"/>
    <cellStyle name="Hipervínculo" xfId="4913" builtinId="8" hidden="1"/>
    <cellStyle name="Hipervínculo" xfId="10785" builtinId="8" hidden="1"/>
    <cellStyle name="Hipervínculo" xfId="12354" builtinId="8" hidden="1"/>
    <cellStyle name="Hipervínculo" xfId="19941" builtinId="8" hidden="1"/>
    <cellStyle name="Hipervínculo" xfId="52544" builtinId="8" hidden="1"/>
    <cellStyle name="Hipervínculo" xfId="5933" builtinId="8" hidden="1"/>
    <cellStyle name="Hipervínculo" xfId="33649" builtinId="8" hidden="1"/>
    <cellStyle name="Hipervínculo" xfId="23312" builtinId="8" hidden="1"/>
    <cellStyle name="Hipervínculo" xfId="4351" builtinId="8" hidden="1"/>
    <cellStyle name="Hipervínculo" xfId="41371" builtinId="8" hidden="1"/>
    <cellStyle name="Hipervínculo" xfId="27768" builtinId="8" hidden="1"/>
    <cellStyle name="Hipervínculo" xfId="46880" builtinId="8" hidden="1"/>
    <cellStyle name="Hipervínculo" xfId="33331" builtinId="8" hidden="1"/>
    <cellStyle name="Hipervínculo" xfId="47186" builtinId="8" hidden="1"/>
    <cellStyle name="Hipervínculo" xfId="58750" builtinId="8" hidden="1"/>
    <cellStyle name="Hipervínculo" xfId="54588" builtinId="8" hidden="1"/>
    <cellStyle name="Hipervínculo" xfId="31423" builtinId="8" hidden="1"/>
    <cellStyle name="Hipervínculo" xfId="32558" builtinId="8" hidden="1"/>
    <cellStyle name="Hipervínculo" xfId="12672" builtinId="8" hidden="1"/>
    <cellStyle name="Hipervínculo" xfId="54727" builtinId="8" hidden="1"/>
    <cellStyle name="Hipervínculo" xfId="22995" builtinId="8" hidden="1"/>
    <cellStyle name="Hipervínculo" xfId="1322" builtinId="8" hidden="1"/>
    <cellStyle name="Hipervínculo" xfId="24830" builtinId="8" hidden="1"/>
    <cellStyle name="Hipervínculo" xfId="16351" builtinId="8" hidden="1"/>
    <cellStyle name="Hipervínculo" xfId="59138" builtinId="8" hidden="1"/>
    <cellStyle name="Hipervínculo" xfId="20862" builtinId="8" hidden="1"/>
    <cellStyle name="Hipervínculo" xfId="33895" builtinId="8" hidden="1"/>
    <cellStyle name="Hipervínculo" xfId="812" builtinId="8" hidden="1"/>
    <cellStyle name="Hipervínculo" xfId="40485" builtinId="8" hidden="1"/>
    <cellStyle name="Hipervínculo" xfId="54805" builtinId="8" hidden="1"/>
    <cellStyle name="Hipervínculo" xfId="58422" builtinId="8" hidden="1"/>
    <cellStyle name="Hipervínculo" xfId="52351" builtinId="8" hidden="1"/>
    <cellStyle name="Hipervínculo" xfId="42935" builtinId="8" hidden="1"/>
    <cellStyle name="Hipervínculo" xfId="23146" builtinId="8" hidden="1"/>
    <cellStyle name="Hipervínculo" xfId="51269" builtinId="8" hidden="1"/>
    <cellStyle name="Hipervínculo" xfId="20510" builtinId="8" hidden="1"/>
    <cellStyle name="Hipervínculo" xfId="11374" builtinId="8" hidden="1"/>
    <cellStyle name="Hipervínculo" xfId="21388" builtinId="8" hidden="1"/>
    <cellStyle name="Hipervínculo" xfId="38494" builtinId="8" hidden="1"/>
    <cellStyle name="Hipervínculo" xfId="29210" builtinId="8" hidden="1"/>
    <cellStyle name="Hipervínculo" xfId="36745" builtinId="8" hidden="1"/>
    <cellStyle name="Hipervínculo" xfId="28483" builtinId="8" hidden="1"/>
    <cellStyle name="Hipervínculo" xfId="8483" builtinId="8" hidden="1"/>
    <cellStyle name="Hipervínculo" xfId="57864" builtinId="8" hidden="1"/>
    <cellStyle name="Hipervínculo" xfId="30569" builtinId="8" hidden="1"/>
    <cellStyle name="Hipervínculo" xfId="16761" builtinId="8" hidden="1"/>
    <cellStyle name="Hipervínculo" xfId="34606" builtinId="8" hidden="1"/>
    <cellStyle name="Hipervínculo" xfId="33793" builtinId="8" hidden="1"/>
    <cellStyle name="Hipervínculo" xfId="13812" builtinId="8" hidden="1"/>
    <cellStyle name="Hipervínculo" xfId="39470" builtinId="8" hidden="1"/>
    <cellStyle name="Hipervínculo" xfId="57780" builtinId="8" hidden="1"/>
    <cellStyle name="Hipervínculo" xfId="34459" builtinId="8" hidden="1"/>
    <cellStyle name="Hipervínculo" xfId="51445" builtinId="8" hidden="1"/>
    <cellStyle name="Hipervínculo" xfId="10235" builtinId="8" hidden="1"/>
    <cellStyle name="Hipervínculo" xfId="46922" builtinId="8" hidden="1"/>
    <cellStyle name="Hipervínculo" xfId="5763" builtinId="8" hidden="1"/>
    <cellStyle name="Hipervínculo" xfId="17635" builtinId="8" hidden="1"/>
    <cellStyle name="Hipervínculo" xfId="52538" builtinId="8" hidden="1"/>
    <cellStyle name="Hipervínculo" xfId="21244" builtinId="8" hidden="1"/>
    <cellStyle name="Hipervínculo" xfId="55716" builtinId="8" hidden="1"/>
    <cellStyle name="Hipervínculo" xfId="24856" builtinId="8" hidden="1"/>
    <cellStyle name="Hipervínculo" xfId="56466" builtinId="8" hidden="1"/>
    <cellStyle name="Hipervínculo" xfId="13517" builtinId="8" hidden="1"/>
    <cellStyle name="Hipervínculo" xfId="38725" builtinId="8" hidden="1"/>
    <cellStyle name="Hipervínculo" xfId="22781" builtinId="8" hidden="1"/>
    <cellStyle name="Hipervínculo" xfId="46988" builtinId="8" hidden="1"/>
    <cellStyle name="Hipervínculo" xfId="11663" builtinId="8" hidden="1"/>
    <cellStyle name="Hipervínculo" xfId="19161" builtinId="8" hidden="1"/>
    <cellStyle name="Hipervínculo" xfId="4753" builtinId="8" hidden="1"/>
    <cellStyle name="Hipervínculo" xfId="48445" builtinId="8" hidden="1"/>
    <cellStyle name="Hipervínculo" xfId="52741" builtinId="8" hidden="1"/>
    <cellStyle name="Hipervínculo" xfId="1140" builtinId="8" hidden="1"/>
    <cellStyle name="Hipervínculo" xfId="58552" builtinId="8" hidden="1"/>
    <cellStyle name="Hipervínculo" xfId="37585" builtinId="8" hidden="1"/>
    <cellStyle name="Hipervínculo" xfId="2670" builtinId="8" hidden="1"/>
    <cellStyle name="Hipervínculo" xfId="33323" builtinId="8" hidden="1"/>
    <cellStyle name="Hipervínculo" xfId="8309" builtinId="8" hidden="1"/>
    <cellStyle name="Hipervínculo" xfId="31235" builtinId="8" hidden="1"/>
    <cellStyle name="Hipervínculo" xfId="14617" builtinId="8" hidden="1"/>
    <cellStyle name="Hipervínculo" xfId="44217" builtinId="8" hidden="1"/>
    <cellStyle name="Hipervínculo" xfId="42117" builtinId="8" hidden="1"/>
    <cellStyle name="Hipervínculo" xfId="42737" builtinId="8" hidden="1"/>
    <cellStyle name="Hipervínculo" xfId="35560" builtinId="8" hidden="1"/>
    <cellStyle name="Hipervínculo" xfId="13186" builtinId="8" hidden="1"/>
    <cellStyle name="Hipervínculo" xfId="9623" builtinId="8" hidden="1"/>
    <cellStyle name="Hipervínculo" xfId="14937" builtinId="8" hidden="1"/>
    <cellStyle name="Hipervínculo" xfId="36635" builtinId="8" hidden="1"/>
    <cellStyle name="Hipervínculo" xfId="55877" builtinId="8" hidden="1"/>
    <cellStyle name="Hipervínculo" xfId="50820" builtinId="8" hidden="1"/>
    <cellStyle name="Hipervínculo" xfId="49139" builtinId="8" hidden="1"/>
    <cellStyle name="Hipervínculo" xfId="6387" builtinId="8" hidden="1"/>
    <cellStyle name="Hipervínculo" xfId="47288" builtinId="8" hidden="1"/>
    <cellStyle name="Hipervínculo" xfId="21868" builtinId="8" hidden="1"/>
    <cellStyle name="Hipervínculo" xfId="24206" builtinId="8" hidden="1"/>
    <cellStyle name="Hipervínculo" xfId="48949" builtinId="8" hidden="1"/>
    <cellStyle name="Hipervínculo" xfId="42559" builtinId="8" hidden="1"/>
    <cellStyle name="Hipervínculo" xfId="54468" builtinId="8" hidden="1"/>
    <cellStyle name="Hipervínculo" xfId="27279" builtinId="8" hidden="1"/>
    <cellStyle name="Hipervínculo" xfId="50212" builtinId="8" hidden="1"/>
    <cellStyle name="Hipervínculo" xfId="28794" builtinId="8" hidden="1"/>
    <cellStyle name="Hipervínculo" xfId="802" builtinId="8" hidden="1"/>
    <cellStyle name="Hipervínculo" xfId="42025" builtinId="8" hidden="1"/>
    <cellStyle name="Hipervínculo" xfId="36962" builtinId="8" hidden="1"/>
    <cellStyle name="Hipervínculo" xfId="15231" builtinId="8" hidden="1"/>
    <cellStyle name="Hipervínculo" xfId="362" builtinId="8" hidden="1"/>
    <cellStyle name="Hipervínculo" xfId="38675" builtinId="8" hidden="1"/>
    <cellStyle name="Hipervínculo" xfId="17429" builtinId="8" hidden="1"/>
    <cellStyle name="Hipervínculo" xfId="59335" builtinId="8" hidden="1"/>
    <cellStyle name="Hipervínculo" xfId="35094" builtinId="8" hidden="1"/>
    <cellStyle name="Hipervínculo" xfId="30035" builtinId="8" hidden="1"/>
    <cellStyle name="Hipervínculo" xfId="8305" builtinId="8" hidden="1"/>
    <cellStyle name="Hipervínculo" xfId="29689" builtinId="8" hidden="1"/>
    <cellStyle name="Hipervínculo" xfId="24148" builtinId="8" hidden="1"/>
    <cellStyle name="Hipervínculo" xfId="42653" builtinId="8" hidden="1"/>
    <cellStyle name="Hipervínculo" xfId="53072" builtinId="8" hidden="1"/>
    <cellStyle name="Hipervínculo" xfId="52464" builtinId="8" hidden="1"/>
    <cellStyle name="Hipervínculo" xfId="23103" builtinId="8" hidden="1"/>
    <cellStyle name="Hipervínculo" xfId="1576" builtinId="8" hidden="1"/>
    <cellStyle name="Hipervínculo" xfId="22785" builtinId="8" hidden="1"/>
    <cellStyle name="Hipervínculo" xfId="29130" builtinId="8" hidden="1"/>
    <cellStyle name="Hipervínculo" xfId="49577" builtinId="8" hidden="1"/>
    <cellStyle name="Hipervínculo" xfId="46273" builtinId="8" hidden="1"/>
    <cellStyle name="Hipervínculo" xfId="10192" builtinId="8" hidden="1"/>
    <cellStyle name="Hipervínculo" xfId="59190" builtinId="8" hidden="1"/>
    <cellStyle name="Hipervínculo" xfId="52792" builtinId="8" hidden="1"/>
    <cellStyle name="Hipervínculo" xfId="31079" builtinId="8" hidden="1"/>
    <cellStyle name="Hipervínculo" xfId="56602" builtinId="8" hidden="1"/>
    <cellStyle name="Hipervínculo" xfId="5681" builtinId="8" hidden="1"/>
    <cellStyle name="Hipervínculo" xfId="34455" builtinId="8" hidden="1"/>
    <cellStyle name="Hipervínculo" xfId="16421" builtinId="8" hidden="1"/>
    <cellStyle name="Hipervínculo" xfId="49973" builtinId="8" hidden="1"/>
    <cellStyle name="Hipervínculo" xfId="22881" builtinId="8" hidden="1"/>
    <cellStyle name="Hipervínculo" xfId="24448" builtinId="8" hidden="1"/>
    <cellStyle name="Hipervínculo" xfId="55664" builtinId="8" hidden="1"/>
    <cellStyle name="Hipervínculo" xfId="13172" builtinId="8" hidden="1"/>
    <cellStyle name="Hipervínculo" xfId="32675" builtinId="8" hidden="1"/>
    <cellStyle name="Hipervínculo" xfId="4236" builtinId="8" hidden="1"/>
    <cellStyle name="Hipervínculo" xfId="4531" builtinId="8" hidden="1"/>
    <cellStyle name="Hipervínculo" xfId="19357" builtinId="8" hidden="1"/>
    <cellStyle name="Hipervínculo" xfId="43384" builtinId="8" hidden="1"/>
    <cellStyle name="Hipervínculo" xfId="47476" builtinId="8" hidden="1"/>
    <cellStyle name="Hipervínculo" xfId="39331" builtinId="8" hidden="1"/>
    <cellStyle name="Hipervínculo" xfId="13856" builtinId="8" hidden="1"/>
    <cellStyle name="Hipervínculo" xfId="7545" builtinId="8" hidden="1"/>
    <cellStyle name="Hipervínculo" xfId="2175" builtinId="8" hidden="1"/>
    <cellStyle name="Hipervínculo" xfId="23212" builtinId="8" hidden="1"/>
    <cellStyle name="Hipervínculo" xfId="50184" builtinId="8" hidden="1"/>
    <cellStyle name="Hipervínculo" xfId="2460" builtinId="8" hidden="1"/>
    <cellStyle name="Hipervínculo" xfId="43103" builtinId="8" hidden="1"/>
    <cellStyle name="Hipervínculo" xfId="26034" builtinId="8" hidden="1"/>
    <cellStyle name="Hipervínculo" xfId="2578" builtinId="8" hidden="1"/>
    <cellStyle name="Hipervínculo" xfId="7098" builtinId="8" hidden="1"/>
    <cellStyle name="Hipervínculo" xfId="32957" builtinId="8" hidden="1"/>
    <cellStyle name="Hipervínculo" xfId="56983" builtinId="8" hidden="1"/>
    <cellStyle name="Hipervínculo" xfId="58732" builtinId="8" hidden="1"/>
    <cellStyle name="Hipervínculo" xfId="36302" builtinId="8" hidden="1"/>
    <cellStyle name="Hipervínculo" xfId="17823" builtinId="8" hidden="1"/>
    <cellStyle name="Hipervínculo" xfId="12391" builtinId="8" hidden="1"/>
    <cellStyle name="Hipervínculo" xfId="18434" builtinId="8" hidden="1"/>
    <cellStyle name="Hipervínculo" xfId="39759" builtinId="8" hidden="1"/>
    <cellStyle name="Hipervínculo" xfId="3048" builtinId="8" hidden="1"/>
    <cellStyle name="Hipervínculo" xfId="44486" builtinId="8" hidden="1"/>
    <cellStyle name="Hipervínculo" xfId="23550" builtinId="8" hidden="1"/>
    <cellStyle name="Hipervínculo" xfId="5473" builtinId="8" hidden="1"/>
    <cellStyle name="Hipervínculo" xfId="29044" builtinId="8" hidden="1"/>
    <cellStyle name="Hipervínculo" xfId="20956" builtinId="8" hidden="1"/>
    <cellStyle name="Hipervínculo" xfId="11454" builtinId="8" hidden="1"/>
    <cellStyle name="Hipervínculo" xfId="22598" builtinId="8" hidden="1"/>
    <cellStyle name="Hipervínculo" xfId="51282" builtinId="8" hidden="1"/>
    <cellStyle name="Hipervínculo" xfId="22701" builtinId="8" hidden="1"/>
    <cellStyle name="Hipervínculo" xfId="1716" builtinId="8" hidden="1"/>
    <cellStyle name="Hipervínculo" xfId="6041" builtinId="8" hidden="1"/>
    <cellStyle name="Hipervínculo" xfId="20594" builtinId="8" hidden="1"/>
    <cellStyle name="Hipervínculo" xfId="53358" builtinId="8" hidden="1"/>
    <cellStyle name="Hipervínculo" xfId="58686" builtinId="8" hidden="1"/>
    <cellStyle name="Hipervínculo" xfId="4575" builtinId="8" hidden="1"/>
    <cellStyle name="Hipervínculo" xfId="15898" builtinId="8" hidden="1"/>
    <cellStyle name="Hipervínculo" xfId="8021" builtinId="8" hidden="1"/>
    <cellStyle name="Hipervínculo" xfId="13080" builtinId="8" hidden="1"/>
    <cellStyle name="Hipervínculo" xfId="2533" builtinId="8" hidden="1"/>
    <cellStyle name="Hipervínculo" xfId="59192" builtinId="8" hidden="1"/>
    <cellStyle name="Hipervínculo" xfId="36006" builtinId="8" hidden="1"/>
    <cellStyle name="Hipervínculo" xfId="30532" builtinId="8" hidden="1"/>
    <cellStyle name="Hipervínculo" xfId="23696" builtinId="8" hidden="1"/>
    <cellStyle name="Hipervínculo" xfId="20974" builtinId="8" hidden="1"/>
    <cellStyle name="Hipervínculo" xfId="53346" builtinId="8" hidden="1"/>
    <cellStyle name="Hipervínculo" xfId="10154" builtinId="8" hidden="1"/>
    <cellStyle name="Hipervínculo" xfId="25598" builtinId="8" hidden="1"/>
    <cellStyle name="Hipervínculo" xfId="50136" builtinId="8" hidden="1"/>
    <cellStyle name="Hipervínculo" xfId="47827" builtinId="8" hidden="1"/>
    <cellStyle name="Hipervínculo" xfId="1120" builtinId="8" hidden="1"/>
    <cellStyle name="Hipervínculo" xfId="21876" builtinId="8" hidden="1"/>
    <cellStyle name="Hipervínculo" xfId="8297" builtinId="8" hidden="1"/>
    <cellStyle name="Hipervínculo" xfId="48665" builtinId="8" hidden="1"/>
    <cellStyle name="Hipervínculo" xfId="43885" builtinId="8" hidden="1"/>
    <cellStyle name="Hipervínculo" xfId="22693" builtinId="8" hidden="1"/>
    <cellStyle name="Hipervínculo" xfId="17091" builtinId="8" hidden="1"/>
    <cellStyle name="Hipervínculo" xfId="6670" builtinId="8" hidden="1"/>
    <cellStyle name="Hipervínculo" xfId="28802" builtinId="8" hidden="1"/>
    <cellStyle name="Hipervínculo" xfId="33863" builtinId="8" hidden="1"/>
    <cellStyle name="Hipervínculo" xfId="5441" builtinId="8" hidden="1"/>
    <cellStyle name="Hipervínculo" xfId="51372" builtinId="8" hidden="1"/>
    <cellStyle name="Hipervínculo" xfId="32590" builtinId="8" hidden="1"/>
    <cellStyle name="Hipervínculo" xfId="2215" builtinId="8" hidden="1"/>
    <cellStyle name="Hipervínculo" xfId="13468" builtinId="8" hidden="1"/>
    <cellStyle name="Hipervínculo" xfId="35732" builtinId="8" hidden="1"/>
    <cellStyle name="Hipervínculo" xfId="40793" builtinId="8" hidden="1"/>
    <cellStyle name="Hipervínculo" xfId="55788" builtinId="8" hidden="1"/>
    <cellStyle name="Hipervínculo" xfId="30027" builtinId="8" hidden="1"/>
    <cellStyle name="Hipervínculo" xfId="27110" builtinId="8" hidden="1"/>
    <cellStyle name="Hipervínculo" xfId="4078" builtinId="8" hidden="1"/>
    <cellStyle name="Hipervínculo" xfId="20271" builtinId="8" hidden="1"/>
    <cellStyle name="Hipervínculo" xfId="42661" builtinId="8" hidden="1"/>
    <cellStyle name="Hipervínculo" xfId="47720" builtinId="8" hidden="1"/>
    <cellStyle name="Hipervínculo" xfId="27229" builtinId="8" hidden="1"/>
    <cellStyle name="Hipervínculo" xfId="23095" builtinId="8" hidden="1"/>
    <cellStyle name="Hipervínculo" xfId="26854" builtinId="8" hidden="1"/>
    <cellStyle name="Hipervínculo" xfId="24188" builtinId="8" hidden="1"/>
    <cellStyle name="Hipervínculo" xfId="49797" builtinId="8" hidden="1"/>
    <cellStyle name="Hipervínculo" xfId="42721" builtinId="8" hidden="1"/>
    <cellStyle name="Hipervínculo" xfId="54646" builtinId="8" hidden="1"/>
    <cellStyle name="Hipervínculo" xfId="42190" builtinId="8" hidden="1"/>
    <cellStyle name="Hipervínculo" xfId="16170" builtinId="8" hidden="1"/>
    <cellStyle name="Hipervínculo" xfId="12582" builtinId="8" hidden="1"/>
    <cellStyle name="Hipervínculo" xfId="9843" builtinId="8" hidden="1"/>
    <cellStyle name="Hipervínculo" xfId="33869" builtinId="8" hidden="1"/>
    <cellStyle name="Hipervínculo" xfId="56514" builtinId="8" hidden="1"/>
    <cellStyle name="Hipervínculo" xfId="50164" builtinId="8" hidden="1"/>
    <cellStyle name="Hipervínculo" xfId="35388" builtinId="8" hidden="1"/>
    <cellStyle name="Hipervínculo" xfId="13697" builtinId="8" hidden="1"/>
    <cellStyle name="Hipervínculo" xfId="30887" builtinId="8" hidden="1"/>
    <cellStyle name="Hipervínculo" xfId="43390" builtinId="8" hidden="1"/>
    <cellStyle name="Hipervínculo" xfId="10293" builtinId="8" hidden="1"/>
    <cellStyle name="Hipervínculo" xfId="56708" builtinId="8" hidden="1"/>
    <cellStyle name="Hipervínculo" xfId="52616" builtinId="8" hidden="1"/>
    <cellStyle name="Hipervínculo" xfId="40801" builtinId="8" hidden="1"/>
    <cellStyle name="Hipervínculo" xfId="32094" builtinId="8" hidden="1"/>
    <cellStyle name="Hipervínculo" xfId="15733" builtinId="8" hidden="1"/>
    <cellStyle name="Hipervínculo" xfId="40255" builtinId="8" hidden="1"/>
    <cellStyle name="Hipervínculo" xfId="55692" builtinId="8" hidden="1"/>
    <cellStyle name="Hipervínculo" xfId="55405" builtinId="8" hidden="1"/>
    <cellStyle name="Hipervínculo" xfId="52229" builtinId="8" hidden="1"/>
    <cellStyle name="Hipervínculo" xfId="34567" builtinId="8" hidden="1"/>
    <cellStyle name="Hipervínculo" xfId="350" builtinId="8" hidden="1"/>
    <cellStyle name="Hipervínculo" xfId="53879" builtinId="8" hidden="1"/>
    <cellStyle name="Hipervínculo" xfId="22713" builtinId="8" hidden="1"/>
    <cellStyle name="Hipervínculo" xfId="44163" builtinId="8" hidden="1"/>
    <cellStyle name="Hipervínculo" xfId="18737" builtinId="8" hidden="1"/>
    <cellStyle name="Hipervínculo" xfId="33549" builtinId="8" hidden="1"/>
    <cellStyle name="Hipervínculo" xfId="10150" builtinId="8" hidden="1"/>
    <cellStyle name="Hipervínculo" xfId="46608" builtinId="8" hidden="1"/>
    <cellStyle name="Hipervínculo" xfId="49843" builtinId="8" hidden="1"/>
    <cellStyle name="Hipervínculo" xfId="42325" builtinId="8" hidden="1"/>
    <cellStyle name="Hipervínculo" xfId="12730" builtinId="8" hidden="1"/>
    <cellStyle name="Hipervínculo" xfId="56396" builtinId="8" hidden="1"/>
    <cellStyle name="Hipervínculo" xfId="23125" builtinId="8" hidden="1"/>
    <cellStyle name="Hipervínculo" xfId="34248" builtinId="8" hidden="1"/>
    <cellStyle name="Hipervínculo" xfId="22208" builtinId="8" hidden="1"/>
    <cellStyle name="Hipervínculo" xfId="48679" builtinId="8" hidden="1"/>
    <cellStyle name="Hipervínculo" xfId="43843" builtinId="8" hidden="1"/>
    <cellStyle name="Hipervínculo" xfId="51723" builtinId="8" hidden="1"/>
    <cellStyle name="Hipervínculo" xfId="27746" builtinId="8" hidden="1"/>
    <cellStyle name="Hipervínculo" xfId="57719" builtinId="8" hidden="1"/>
    <cellStyle name="Hipervínculo" xfId="33437" builtinId="8" hidden="1"/>
    <cellStyle name="Hipervínculo" xfId="20964" builtinId="8" hidden="1"/>
    <cellStyle name="Hipervínculo" xfId="18388" builtinId="8" hidden="1"/>
    <cellStyle name="Hipervínculo" xfId="50641" builtinId="8" hidden="1"/>
    <cellStyle name="Hipervínculo" xfId="44797" builtinId="8" hidden="1"/>
    <cellStyle name="Hipervínculo" xfId="22709" builtinId="8" hidden="1"/>
    <cellStyle name="Hipervínculo" xfId="18003" builtinId="8" hidden="1"/>
    <cellStyle name="Hipervínculo" xfId="58574" builtinId="8" hidden="1"/>
    <cellStyle name="Hipervínculo" xfId="27888" builtinId="8" hidden="1"/>
    <cellStyle name="Hipervínculo" xfId="33107" builtinId="8" hidden="1"/>
    <cellStyle name="Hipervínculo" xfId="57287" builtinId="8" hidden="1"/>
    <cellStyle name="Hipervínculo" xfId="37866" builtinId="8" hidden="1"/>
    <cellStyle name="Hipervínculo" xfId="15906" builtinId="8" hidden="1"/>
    <cellStyle name="Hipervínculo" xfId="11077" builtinId="8" hidden="1"/>
    <cellStyle name="Hipervínculo" xfId="33319" builtinId="8" hidden="1"/>
    <cellStyle name="Hipervínculo" xfId="47869" builtinId="8" hidden="1"/>
    <cellStyle name="Hipervínculo" xfId="39880" builtinId="8" hidden="1"/>
    <cellStyle name="Hipervínculo" xfId="52662" builtinId="8" hidden="1"/>
    <cellStyle name="Hipervínculo" xfId="30941" builtinId="8" hidden="1"/>
    <cellStyle name="Hipervínculo" xfId="5173" builtinId="8" hidden="1"/>
    <cellStyle name="Hipervínculo" xfId="3622" builtinId="8" hidden="1"/>
    <cellStyle name="Hipervínculo" xfId="20015" builtinId="8" hidden="1"/>
    <cellStyle name="Hipervínculo" xfId="59106" builtinId="8" hidden="1"/>
    <cellStyle name="Hipervínculo" xfId="55254" builtinId="8" hidden="1"/>
    <cellStyle name="Hipervínculo" xfId="52327" builtinId="8" hidden="1"/>
    <cellStyle name="Hipervínculo" xfId="24010" builtinId="8" hidden="1"/>
    <cellStyle name="Hipervínculo" xfId="52584" builtinId="8" hidden="1"/>
    <cellStyle name="Hipervínculo" xfId="3090" builtinId="8" hidden="1"/>
    <cellStyle name="Hipervínculo" xfId="26942" builtinId="8" hidden="1"/>
    <cellStyle name="Hipervínculo" xfId="48673" builtinId="8" hidden="1"/>
    <cellStyle name="Hipervínculo" xfId="5150" builtinId="8" hidden="1"/>
    <cellStyle name="Hipervínculo" xfId="41276" builtinId="8" hidden="1"/>
    <cellStyle name="Hipervínculo" xfId="17083" builtinId="8" hidden="1"/>
    <cellStyle name="Hipervínculo" xfId="7193" builtinId="8" hidden="1"/>
    <cellStyle name="Hipervínculo" xfId="10755" builtinId="8" hidden="1"/>
    <cellStyle name="Hipervínculo" xfId="33871" builtinId="8" hidden="1"/>
    <cellStyle name="Hipervínculo" xfId="47318" builtinId="8" hidden="1"/>
    <cellStyle name="Hipervínculo" xfId="34284" builtinId="8" hidden="1"/>
    <cellStyle name="Hipervínculo" xfId="34475" builtinId="8" hidden="1"/>
    <cellStyle name="Hipervínculo" xfId="10156" builtinId="8" hidden="1"/>
    <cellStyle name="Hipervínculo" xfId="2083" builtinId="8" hidden="1"/>
    <cellStyle name="Hipervínculo" xfId="3640" builtinId="8" hidden="1"/>
    <cellStyle name="Hipervínculo" xfId="14457" builtinId="8" hidden="1"/>
    <cellStyle name="Hipervínculo" xfId="50162" builtinId="8" hidden="1"/>
    <cellStyle name="Hipervínculo" xfId="59273" builtinId="8" hidden="1"/>
    <cellStyle name="Hipervínculo" xfId="45197" builtinId="8" hidden="1"/>
    <cellStyle name="Hipervínculo" xfId="25953" builtinId="8" hidden="1"/>
    <cellStyle name="Hipervínculo" xfId="9801" builtinId="8" hidden="1"/>
    <cellStyle name="Hipervínculo" xfId="24352" builtinId="8" hidden="1"/>
    <cellStyle name="Hipervínculo" xfId="47728" builtinId="8" hidden="1"/>
    <cellStyle name="Hipervínculo" xfId="15561" builtinId="8" hidden="1"/>
    <cellStyle name="Hipervínculo" xfId="44907" builtinId="8" hidden="1"/>
    <cellStyle name="Hipervínculo" xfId="20876" builtinId="8" hidden="1"/>
    <cellStyle name="Hipervínculo" xfId="2630" builtinId="8" hidden="1"/>
    <cellStyle name="Hipervínculo" xfId="6487" builtinId="8" hidden="1"/>
    <cellStyle name="Hipervínculo" xfId="31153" builtinId="8" hidden="1"/>
    <cellStyle name="Hipervínculo" xfId="48469" builtinId="8" hidden="1"/>
    <cellStyle name="Hipervínculo" xfId="42198" builtinId="8" hidden="1"/>
    <cellStyle name="Hipervínculo" xfId="52654" builtinId="8" hidden="1"/>
    <cellStyle name="Hipervínculo" xfId="50961" builtinId="8" hidden="1"/>
    <cellStyle name="Hipervínculo" xfId="29828" builtinId="8" hidden="1"/>
    <cellStyle name="Hipervínculo" xfId="13923" builtinId="8" hidden="1"/>
    <cellStyle name="Hipervínculo" xfId="37952" builtinId="8" hidden="1"/>
    <cellStyle name="Hipervínculo" xfId="46926" builtinId="8" hidden="1"/>
    <cellStyle name="Hipervínculo" xfId="54506" builtinId="8" hidden="1"/>
    <cellStyle name="Hipervínculo" xfId="15163" builtinId="8" hidden="1"/>
    <cellStyle name="Hipervínculo" xfId="7279" builtinId="8" hidden="1"/>
    <cellStyle name="Hipervínculo" xfId="42889" builtinId="8" hidden="1"/>
    <cellStyle name="Hipervínculo" xfId="20723" builtinId="8" hidden="1"/>
    <cellStyle name="Hipervínculo" xfId="44755" builtinId="8" hidden="1"/>
    <cellStyle name="Hipervínculo" xfId="52624" builtinId="8" hidden="1"/>
    <cellStyle name="Hipervínculo" xfId="17255" builtinId="8" hidden="1"/>
    <cellStyle name="Hipervínculo" xfId="24504" builtinId="8" hidden="1"/>
    <cellStyle name="Hipervínculo" xfId="206" builtinId="8" hidden="1"/>
    <cellStyle name="Hipervínculo" xfId="274" builtinId="8" hidden="1"/>
    <cellStyle name="Hipervínculo" xfId="14244" builtinId="8" hidden="1"/>
    <cellStyle name="Hipervínculo" xfId="29647" builtinId="8" hidden="1"/>
    <cellStyle name="Hipervínculo" xfId="49573" builtinId="8" hidden="1"/>
    <cellStyle name="Hipervínculo" xfId="26978" builtinId="8" hidden="1"/>
    <cellStyle name="Hipervínculo" xfId="17705" builtinId="8" hidden="1"/>
    <cellStyle name="Hipervínculo" xfId="1512" builtinId="8" hidden="1"/>
    <cellStyle name="Hipervínculo" xfId="30234" builtinId="8" hidden="1"/>
    <cellStyle name="Hipervínculo" xfId="32100" builtinId="8" hidden="1"/>
    <cellStyle name="Hipervínculo" xfId="57745" builtinId="8" hidden="1"/>
    <cellStyle name="Hipervínculo" xfId="38775" builtinId="8" hidden="1"/>
    <cellStyle name="Hipervínculo" xfId="26502" builtinId="8" hidden="1"/>
    <cellStyle name="Hipervínculo" xfId="10907" builtinId="8" hidden="1"/>
    <cellStyle name="Hipervínculo" xfId="11759" builtinId="8" hidden="1"/>
    <cellStyle name="Hipervínculo" xfId="37030" builtinId="8" hidden="1"/>
    <cellStyle name="Hipervínculo" xfId="38966" builtinId="8" hidden="1"/>
    <cellStyle name="Hipervínculo" xfId="49917" builtinId="8" hidden="1"/>
    <cellStyle name="Hipervínculo" xfId="31852" builtinId="8" hidden="1"/>
    <cellStyle name="Hipervínculo" xfId="57105" builtinId="8" hidden="1"/>
    <cellStyle name="Hipervínculo" xfId="45341" builtinId="8" hidden="1"/>
    <cellStyle name="Hipervínculo" xfId="29316" builtinId="8" hidden="1"/>
    <cellStyle name="Hipervínculo" xfId="43835" builtinId="8" hidden="1"/>
    <cellStyle name="Hipervínculo" xfId="45893" builtinId="8" hidden="1"/>
    <cellStyle name="Hipervínculo" xfId="46654" builtinId="8" hidden="1"/>
    <cellStyle name="Hipervínculo" xfId="51813" builtinId="8" hidden="1"/>
    <cellStyle name="Hipervínculo" xfId="15157" builtinId="8" hidden="1"/>
    <cellStyle name="Hipervínculo" xfId="3546" builtinId="8" hidden="1"/>
    <cellStyle name="Hipervínculo" xfId="45493" builtinId="8" hidden="1"/>
    <cellStyle name="Hipervínculo" xfId="27365" builtinId="8" hidden="1"/>
    <cellStyle name="Hipervínculo" xfId="54156" builtinId="8" hidden="1"/>
    <cellStyle name="Hipervínculo" xfId="29258" builtinId="8" hidden="1"/>
    <cellStyle name="Hipervínculo" xfId="47388" builtinId="8" hidden="1"/>
    <cellStyle name="Hipervínculo" xfId="25374" builtinId="8" hidden="1"/>
    <cellStyle name="Hipervínculo" xfId="35822" builtinId="8" hidden="1"/>
    <cellStyle name="Hipervínculo" xfId="12734" builtinId="8" hidden="1"/>
    <cellStyle name="Hipervínculo" xfId="33485" builtinId="8" hidden="1"/>
    <cellStyle name="Hipervínculo" xfId="32008" builtinId="8" hidden="1"/>
    <cellStyle name="Hipervínculo" xfId="15079" builtinId="8" hidden="1"/>
    <cellStyle name="Hipervínculo" xfId="11069" builtinId="8" hidden="1"/>
    <cellStyle name="Hipervínculo" xfId="32439" builtinId="8" hidden="1"/>
    <cellStyle name="Hipervínculo" xfId="17896" builtinId="8" hidden="1"/>
    <cellStyle name="Hipervínculo" xfId="39888" builtinId="8" hidden="1"/>
    <cellStyle name="Hipervínculo" xfId="52668" builtinId="8" hidden="1"/>
    <cellStyle name="Hipervínculo" xfId="50793" builtinId="8" hidden="1"/>
    <cellStyle name="Hipervínculo" xfId="25870" builtinId="8" hidden="1"/>
    <cellStyle name="Hipervínculo" xfId="35476" builtinId="8" hidden="1"/>
    <cellStyle name="Hipervínculo" xfId="45566" builtinId="8" hidden="1"/>
    <cellStyle name="Hipervínculo" xfId="49707" builtinId="8" hidden="1"/>
    <cellStyle name="Hipervínculo" xfId="46814" builtinId="8" hidden="1"/>
    <cellStyle name="Hipervínculo" xfId="45774" builtinId="8" hidden="1"/>
    <cellStyle name="Hipervínculo" xfId="43994" builtinId="8" hidden="1"/>
    <cellStyle name="Hipervínculo" xfId="18945" builtinId="8" hidden="1"/>
    <cellStyle name="Hipervínculo" xfId="3086" builtinId="8" hidden="1"/>
    <cellStyle name="Hipervínculo" xfId="12455" builtinId="8" hidden="1"/>
    <cellStyle name="Hipervínculo" xfId="17489" builtinId="8" hidden="1"/>
    <cellStyle name="Hipervínculo" xfId="53744" builtinId="8" hidden="1"/>
    <cellStyle name="Hipervínculo" xfId="41284" builtinId="8" hidden="1"/>
    <cellStyle name="Hipervínculo" xfId="37190" builtinId="8" hidden="1"/>
    <cellStyle name="Hipervínculo" xfId="2976" builtinId="8" hidden="1"/>
    <cellStyle name="Hipervínculo" xfId="10747" builtinId="8" hidden="1"/>
    <cellStyle name="Hipervínculo" xfId="33881" builtinId="8" hidden="1"/>
    <cellStyle name="Hipervínculo" xfId="17437" builtinId="8" hidden="1"/>
    <cellStyle name="Hipervínculo" xfId="35918" builtinId="8" hidden="1"/>
    <cellStyle name="Hipervínculo" xfId="34484" builtinId="8" hidden="1"/>
    <cellStyle name="Hipervínculo" xfId="30395" builtinId="8" hidden="1"/>
    <cellStyle name="Hipervínculo" xfId="5088" builtinId="8" hidden="1"/>
    <cellStyle name="Hipervínculo" xfId="17545" builtinId="8" hidden="1"/>
    <cellStyle name="Hipervínculo" xfId="21768" builtinId="8" hidden="1"/>
    <cellStyle name="Hipervínculo" xfId="45664" builtinId="8" hidden="1"/>
    <cellStyle name="Hipervínculo" xfId="37656" builtinId="8" hidden="1"/>
    <cellStyle name="Hipervínculo" xfId="27681" builtinId="8" hidden="1"/>
    <cellStyle name="Hipervínculo" xfId="52355" builtinId="8" hidden="1"/>
    <cellStyle name="Hipervínculo" xfId="153" builtinId="8" hidden="1"/>
    <cellStyle name="Hipervínculo" xfId="28214" builtinId="8" hidden="1"/>
    <cellStyle name="Hipervínculo" xfId="54442" builtinId="8" hidden="1"/>
    <cellStyle name="Hipervínculo" xfId="51565" builtinId="8" hidden="1"/>
    <cellStyle name="Hipervínculo" xfId="44915" builtinId="8" hidden="1"/>
    <cellStyle name="Hipervínculo" xfId="12274" builtinId="8" hidden="1"/>
    <cellStyle name="Hipervínculo" xfId="16793" builtinId="8" hidden="1"/>
    <cellStyle name="Hipervínculo" xfId="7116" builtinId="8" hidden="1"/>
    <cellStyle name="Hipervínculo" xfId="31145" builtinId="8" hidden="1"/>
    <cellStyle name="Hipervínculo" xfId="35236" builtinId="8" hidden="1"/>
    <cellStyle name="Hipervínculo" xfId="58201" builtinId="8" hidden="1"/>
    <cellStyle name="Hipervínculo" xfId="38112" builtinId="8" hidden="1"/>
    <cellStyle name="Hipervínculo" xfId="29539" builtinId="8" hidden="1"/>
    <cellStyle name="Hipervínculo" xfId="9995" builtinId="8" hidden="1"/>
    <cellStyle name="Hipervínculo" xfId="13915" builtinId="8" hidden="1"/>
    <cellStyle name="Hipervínculo" xfId="37944" builtinId="8" hidden="1"/>
    <cellStyle name="Hipervínculo" xfId="58324" builtinId="8" hidden="1"/>
    <cellStyle name="Hipervínculo" xfId="54494" builtinId="8" hidden="1"/>
    <cellStyle name="Hipervínculo" xfId="34465" builtinId="8" hidden="1"/>
    <cellStyle name="Hipervínculo" xfId="54204" builtinId="8" hidden="1"/>
    <cellStyle name="Hipervínculo" xfId="17753" builtinId="8" hidden="1"/>
    <cellStyle name="Hipervínculo" xfId="43807" builtinId="8" hidden="1"/>
    <cellStyle name="Hipervínculo" xfId="6618" builtinId="8" hidden="1"/>
    <cellStyle name="Hipervínculo" xfId="48837" builtinId="8" hidden="1"/>
    <cellStyle name="Hipervínculo" xfId="47568" builtinId="8" hidden="1"/>
    <cellStyle name="Hipervínculo" xfId="24512" builtinId="8" hidden="1"/>
    <cellStyle name="Hipervínculo" xfId="10919" builtinId="8" hidden="1"/>
    <cellStyle name="Hipervínculo" xfId="4000" builtinId="8" hidden="1"/>
    <cellStyle name="Hipervínculo" xfId="25177" builtinId="8" hidden="1"/>
    <cellStyle name="Hipervínculo" xfId="52974" builtinId="8" hidden="1"/>
    <cellStyle name="Hipervínculo" xfId="51833" builtinId="8" hidden="1"/>
    <cellStyle name="Hipervínculo" xfId="34407" builtinId="8" hidden="1"/>
    <cellStyle name="Hipervínculo" xfId="17713" builtinId="8" hidden="1"/>
    <cellStyle name="Hipervínculo" xfId="16733" builtinId="8" hidden="1"/>
    <cellStyle name="Hipervínculo" xfId="10317" builtinId="8" hidden="1"/>
    <cellStyle name="Hipervínculo" xfId="14131" builtinId="8" hidden="1"/>
    <cellStyle name="Hipervínculo" xfId="57741" builtinId="8" hidden="1"/>
    <cellStyle name="Hipervínculo" xfId="55441" builtinId="8" hidden="1"/>
    <cellStyle name="Hipervínculo" xfId="33711" builtinId="8" hidden="1"/>
    <cellStyle name="Hipervínculo" xfId="10915" builtinId="8" hidden="1"/>
    <cellStyle name="Hipervínculo" xfId="3148" builtinId="8" hidden="1"/>
    <cellStyle name="Hipervínculo" xfId="17243" builtinId="8" hidden="1"/>
    <cellStyle name="Hipervínculo" xfId="6029" builtinId="8" hidden="1"/>
    <cellStyle name="Hipervínculo" xfId="50745" builtinId="8" hidden="1"/>
    <cellStyle name="Hipervínculo" xfId="29264" builtinId="8" hidden="1"/>
    <cellStyle name="Hipervínculo" xfId="26782" builtinId="8" hidden="1"/>
    <cellStyle name="Hipervínculo" xfId="3170" builtinId="8" hidden="1"/>
    <cellStyle name="Hipervínculo" xfId="9815" builtinId="8" hidden="1"/>
    <cellStyle name="Hipervínculo" xfId="24170" builtinId="8" hidden="1"/>
    <cellStyle name="Hipervínculo" xfId="35301" builtinId="8" hidden="1"/>
    <cellStyle name="Hipervínculo" xfId="27790" builtinId="8" hidden="1"/>
    <cellStyle name="Hipervínculo" xfId="58712" builtinId="8" hidden="1"/>
    <cellStyle name="Hipervínculo" xfId="19855" builtinId="8" hidden="1"/>
    <cellStyle name="Hipervínculo" xfId="3542" builtinId="8" hidden="1"/>
    <cellStyle name="Hipervínculo" xfId="5271" builtinId="8" hidden="1"/>
    <cellStyle name="Hipervínculo" xfId="31101" builtinId="8" hidden="1"/>
    <cellStyle name="Hipervínculo" xfId="52830" builtinId="8" hidden="1"/>
    <cellStyle name="Hipervínculo" xfId="38895" builtinId="8" hidden="1"/>
    <cellStyle name="Hipervínculo" xfId="34660" builtinId="8" hidden="1"/>
    <cellStyle name="Hipervínculo" xfId="16375" builtinId="8" hidden="1"/>
    <cellStyle name="Hipervínculo" xfId="11236" builtinId="8" hidden="1"/>
    <cellStyle name="Hipervínculo" xfId="15747" builtinId="8" hidden="1"/>
    <cellStyle name="Hipervínculo" xfId="36751" builtinId="8" hidden="1"/>
    <cellStyle name="Hipervínculo" xfId="57183" builtinId="8" hidden="1"/>
    <cellStyle name="Hipervínculo" xfId="46488" builtinId="8" hidden="1"/>
    <cellStyle name="Hipervínculo" xfId="14722" builtinId="8" hidden="1"/>
    <cellStyle name="Hipervínculo" xfId="36288" builtinId="8" hidden="1"/>
    <cellStyle name="Hipervínculo" xfId="55378" builtinId="8" hidden="1"/>
    <cellStyle name="Hipervínculo" xfId="5289" builtinId="8" hidden="1"/>
    <cellStyle name="Hipervínculo" xfId="10095" builtinId="8" hidden="1"/>
    <cellStyle name="Hipervínculo" xfId="5357" builtinId="8" hidden="1"/>
    <cellStyle name="Hipervínculo" xfId="58976" builtinId="8" hidden="1"/>
    <cellStyle name="Hipervínculo" xfId="17175" builtinId="8" hidden="1"/>
    <cellStyle name="Hipervínculo" xfId="24142" builtinId="8" hidden="1"/>
    <cellStyle name="Hipervínculo" xfId="37645" builtinId="8" hidden="1"/>
    <cellStyle name="Hipervínculo" xfId="10981" builtinId="8" hidden="1"/>
    <cellStyle name="Hipervínculo" xfId="41523" builtinId="8" hidden="1"/>
    <cellStyle name="Hipervínculo" xfId="7329" builtinId="8" hidden="1"/>
    <cellStyle name="Hipervínculo" xfId="58114" builtinId="8" hidden="1"/>
    <cellStyle name="Hipervínculo" xfId="10063" builtinId="8" hidden="1"/>
    <cellStyle name="Hipervínculo" xfId="38306" builtinId="8" hidden="1"/>
    <cellStyle name="Hipervínculo" xfId="11426" builtinId="8" hidden="1"/>
    <cellStyle name="Hipervínculo" xfId="5751" builtinId="8" hidden="1"/>
    <cellStyle name="Hipervínculo" xfId="17247" builtinId="8" hidden="1"/>
    <cellStyle name="Hipervínculo" xfId="38562" builtinId="8" hidden="1"/>
    <cellStyle name="Hipervínculo" xfId="27664" builtinId="8" hidden="1"/>
    <cellStyle name="Hipervínculo" xfId="51821" builtinId="8" hidden="1"/>
    <cellStyle name="Hipervínculo" xfId="3488" builtinId="8" hidden="1"/>
    <cellStyle name="Hipervínculo" xfId="44149" builtinId="8" hidden="1"/>
    <cellStyle name="Hipervínculo" xfId="30529" builtinId="8" hidden="1"/>
    <cellStyle name="Hipervínculo" xfId="41690" builtinId="8" hidden="1"/>
    <cellStyle name="Hipervínculo" xfId="22923" builtinId="8" hidden="1"/>
    <cellStyle name="Hipervínculo" xfId="41881" builtinId="8" hidden="1"/>
    <cellStyle name="Hipervínculo" xfId="44393" builtinId="8" hidden="1"/>
    <cellStyle name="Hipervínculo" xfId="33135" builtinId="8" hidden="1"/>
    <cellStyle name="Hipervínculo" xfId="14826" builtinId="8" hidden="1"/>
    <cellStyle name="Hipervínculo" xfId="44375" builtinId="8" hidden="1"/>
    <cellStyle name="Hipervínculo" xfId="27671" builtinId="8" hidden="1"/>
    <cellStyle name="Hipervínculo" xfId="13334" builtinId="8" hidden="1"/>
    <cellStyle name="Hipervínculo" xfId="23598" builtinId="8" hidden="1"/>
    <cellStyle name="Hipervínculo" xfId="9128" builtinId="8" hidden="1"/>
    <cellStyle name="Hipervínculo" xfId="8715" builtinId="8" hidden="1"/>
    <cellStyle name="Hipervínculo" xfId="23324" builtinId="8" hidden="1"/>
    <cellStyle name="Hipervínculo" xfId="41314" builtinId="8" hidden="1"/>
    <cellStyle name="Hipervínculo" xfId="40831" builtinId="8" hidden="1"/>
    <cellStyle name="Hipervínculo" xfId="16801" builtinId="8" hidden="1"/>
    <cellStyle name="Hipervínculo" xfId="10649" builtinId="8" hidden="1"/>
    <cellStyle name="Hipervínculo" xfId="9402" builtinId="8" hidden="1"/>
    <cellStyle name="Hipervínculo" xfId="35228" builtinId="8" hidden="1"/>
    <cellStyle name="Hipervínculo" xfId="58197" builtinId="8" hidden="1"/>
    <cellStyle name="Hipervínculo" xfId="29834" builtinId="8" hidden="1"/>
    <cellStyle name="Hipervínculo" xfId="37038" builtinId="8" hidden="1"/>
    <cellStyle name="Hipervínculo" xfId="10003" builtinId="8" hidden="1"/>
    <cellStyle name="Hipervínculo" xfId="48967" builtinId="8" hidden="1"/>
    <cellStyle name="Hipervínculo" xfId="16331" builtinId="8" hidden="1"/>
    <cellStyle name="Hipervínculo" xfId="22719" builtinId="8" hidden="1"/>
    <cellStyle name="Hipervínculo" xfId="54486" builtinId="8" hidden="1"/>
    <cellStyle name="Hipervínculo" xfId="49425" builtinId="8" hidden="1"/>
    <cellStyle name="Hipervínculo" xfId="41066" builtinId="8" hidden="1"/>
    <cellStyle name="Hipervínculo" xfId="17859" builtinId="8" hidden="1"/>
    <cellStyle name="Hipervínculo" xfId="38164" builtinId="8" hidden="1"/>
    <cellStyle name="Hipervínculo" xfId="23258" builtinId="8" hidden="1"/>
    <cellStyle name="Hipervínculo" xfId="1126" builtinId="8" hidden="1"/>
    <cellStyle name="Hipervínculo" xfId="47560" builtinId="8" hidden="1"/>
    <cellStyle name="Hipervínculo" xfId="42501" builtinId="8" hidden="1"/>
    <cellStyle name="Hipervínculo" xfId="20430" builtinId="8" hidden="1"/>
    <cellStyle name="Hipervínculo" xfId="18056" builtinId="8" hidden="1"/>
    <cellStyle name="Hipervínculo" xfId="41060" builtinId="8" hidden="1"/>
    <cellStyle name="Hipervínculo" xfId="19173" builtinId="8" hidden="1"/>
    <cellStyle name="Hipervínculo" xfId="55628" builtinId="8" hidden="1"/>
    <cellStyle name="Hipervínculo" xfId="40633" builtinId="8" hidden="1"/>
    <cellStyle name="Hipervínculo" xfId="35570" builtinId="8" hidden="1"/>
    <cellStyle name="Hipervínculo" xfId="13627" builtinId="8" hidden="1"/>
    <cellStyle name="Hipervínculo" xfId="53159" builtinId="8" hidden="1"/>
    <cellStyle name="Hipervínculo" xfId="27329" builtinId="8" hidden="1"/>
    <cellStyle name="Hipervínculo" xfId="37113" builtinId="8" hidden="1"/>
    <cellStyle name="Hipervínculo" xfId="55433" builtinId="8" hidden="1"/>
    <cellStyle name="Hipervínculo" xfId="49695" builtinId="8" hidden="1"/>
    <cellStyle name="Hipervínculo" xfId="28642" builtinId="8" hidden="1"/>
    <cellStyle name="Hipervínculo" xfId="3301" builtinId="8" hidden="1"/>
    <cellStyle name="Hipervínculo" xfId="18808" builtinId="8" hidden="1"/>
    <cellStyle name="Hipervínculo" xfId="53068" builtinId="8" hidden="1"/>
    <cellStyle name="Hipervínculo" xfId="9923" builtinId="8" hidden="1"/>
    <cellStyle name="Hipervínculo" xfId="21615" builtinId="8" hidden="1"/>
    <cellStyle name="Hipervínculo" xfId="26774" builtinId="8" hidden="1"/>
    <cellStyle name="Hipervínculo" xfId="49783" builtinId="8" hidden="1"/>
    <cellStyle name="Hipervínculo" xfId="1039" builtinId="8" hidden="1"/>
    <cellStyle name="Hipervínculo" xfId="24178" builtinId="8" hidden="1"/>
    <cellStyle name="Hipervínculo" xfId="18244" builtinId="8" hidden="1"/>
    <cellStyle name="Hipervínculo" xfId="50973" builtinId="8" hidden="1"/>
    <cellStyle name="Hipervínculo" xfId="41581" builtinId="8" hidden="1"/>
    <cellStyle name="Hipervínculo" xfId="19847" builtinId="8" hidden="1"/>
    <cellStyle name="Hipervínculo" xfId="16413" builtinId="8" hidden="1"/>
    <cellStyle name="Hipervínculo" xfId="8942" builtinId="8" hidden="1"/>
    <cellStyle name="Hipervínculo" xfId="26254" builtinId="8" hidden="1"/>
    <cellStyle name="Hipervínculo" xfId="54244" builtinId="8" hidden="1"/>
    <cellStyle name="Hipervínculo" xfId="24412" builtinId="8" hidden="1"/>
    <cellStyle name="Hipervínculo" xfId="34652" builtinId="8" hidden="1"/>
    <cellStyle name="Hipervínculo" xfId="12920" builtinId="8" hidden="1"/>
    <cellStyle name="Hipervínculo" xfId="7860" builtinId="8" hidden="1"/>
    <cellStyle name="Hipervínculo" xfId="15739" builtinId="8" hidden="1"/>
    <cellStyle name="Hipervínculo" xfId="38034" builtinId="8" hidden="1"/>
    <cellStyle name="Hipervínculo" xfId="43097" builtinId="8" hidden="1"/>
    <cellStyle name="Hipervínculo" xfId="53516" builtinId="8" hidden="1"/>
    <cellStyle name="Hipervínculo" xfId="27720" builtinId="8" hidden="1"/>
    <cellStyle name="Hipervínculo" xfId="6135" builtinId="8" hidden="1"/>
    <cellStyle name="Hipervínculo" xfId="1798" builtinId="8" hidden="1"/>
    <cellStyle name="Hipervínculo" xfId="18624" builtinId="8" hidden="1"/>
    <cellStyle name="Hipervínculo" xfId="44965" builtinId="8" hidden="1"/>
    <cellStyle name="Hipervínculo" xfId="10675" builtinId="8" hidden="1"/>
    <cellStyle name="Hipervínculo" xfId="30254" builtinId="8" hidden="1"/>
    <cellStyle name="Hipervínculo" xfId="46148" builtinId="8" hidden="1"/>
    <cellStyle name="Hipervínculo" xfId="42781" builtinId="8" hidden="1"/>
    <cellStyle name="Hipervínculo" xfId="5313" builtinId="8" hidden="1"/>
    <cellStyle name="Hipervínculo" xfId="29340" builtinId="8" hidden="1"/>
    <cellStyle name="Hipervínculo" xfId="51891" builtinId="8" hidden="1"/>
    <cellStyle name="Hipervínculo" xfId="56949" builtinId="8" hidden="1"/>
    <cellStyle name="Hipervínculo" xfId="39918" builtinId="8" hidden="1"/>
    <cellStyle name="Hipervínculo" xfId="13864" builtinId="8" hidden="1"/>
    <cellStyle name="Hipervínculo" xfId="1226" builtinId="8" hidden="1"/>
    <cellStyle name="Hipervínculo" xfId="23302" builtinId="8" hidden="1"/>
    <cellStyle name="Hipervínculo" xfId="36142" builtinId="8" hidden="1"/>
    <cellStyle name="Hipervínculo" xfId="9501" builtinId="8" hidden="1"/>
    <cellStyle name="Hipervínculo" xfId="47702" builtinId="8" hidden="1"/>
    <cellStyle name="Hipervínculo" xfId="27852" builtinId="8" hidden="1"/>
    <cellStyle name="Hipervínculo" xfId="6938" builtinId="8" hidden="1"/>
    <cellStyle name="Hipervínculo" xfId="8393" builtinId="8" hidden="1"/>
    <cellStyle name="Hipervínculo" xfId="18913" builtinId="8" hidden="1"/>
    <cellStyle name="Hipervínculo" xfId="10695" builtinId="8" hidden="1"/>
    <cellStyle name="Hipervínculo" xfId="26084" builtinId="8" hidden="1"/>
    <cellStyle name="Hipervínculo" xfId="52676" builtinId="8" hidden="1"/>
    <cellStyle name="Hipervínculo" xfId="26316" builtinId="8" hidden="1"/>
    <cellStyle name="Hipervínculo" xfId="2255" builtinId="8" hidden="1"/>
    <cellStyle name="Hipervínculo" xfId="7432" builtinId="8" hidden="1"/>
    <cellStyle name="Hipervínculo" xfId="25711" builtinId="8" hidden="1"/>
    <cellStyle name="Hipervínculo" xfId="49739" builtinId="8" hidden="1"/>
    <cellStyle name="Hipervínculo" xfId="57580" builtinId="8" hidden="1"/>
    <cellStyle name="Hipervínculo" xfId="22586" builtinId="8" hidden="1"/>
    <cellStyle name="Hipervínculo" xfId="27391" builtinId="8" hidden="1"/>
    <cellStyle name="Hipervínculo" xfId="54314" builtinId="8" hidden="1"/>
    <cellStyle name="Hipervínculo" xfId="49753" builtinId="8" hidden="1"/>
    <cellStyle name="Hipervínculo" xfId="31629" builtinId="8" hidden="1"/>
    <cellStyle name="Hipervínculo" xfId="22933" builtinId="8" hidden="1"/>
    <cellStyle name="Hipervínculo" xfId="36044" builtinId="8" hidden="1"/>
    <cellStyle name="Hipervínculo" xfId="22230" builtinId="8" hidden="1"/>
    <cellStyle name="Hipervínculo" xfId="55917" builtinId="8" hidden="1"/>
    <cellStyle name="Hipervínculo" xfId="53230" builtinId="8" hidden="1"/>
    <cellStyle name="Hipervínculo" xfId="16337" builtinId="8" hidden="1"/>
    <cellStyle name="Hipervínculo" xfId="39315" builtinId="8" hidden="1"/>
    <cellStyle name="Hipervínculo" xfId="27750" builtinId="8" hidden="1"/>
    <cellStyle name="Hipervínculo" xfId="41120" builtinId="8" hidden="1"/>
    <cellStyle name="Hipervínculo" xfId="29553" builtinId="8" hidden="1"/>
    <cellStyle name="Hipervínculo" xfId="5919" builtinId="8" hidden="1"/>
    <cellStyle name="Hipervínculo" xfId="16341" builtinId="8" hidden="1"/>
    <cellStyle name="Hipervínculo" xfId="10311" builtinId="8" hidden="1"/>
    <cellStyle name="Hipervínculo" xfId="46114" builtinId="8" hidden="1"/>
    <cellStyle name="Hipervínculo" xfId="1580" builtinId="8" hidden="1"/>
    <cellStyle name="Hipervínculo" xfId="19509" builtinId="8" hidden="1"/>
    <cellStyle name="Hipervínculo" xfId="22627" builtinId="8" hidden="1"/>
    <cellStyle name="Hipervínculo" xfId="1496" builtinId="8" hidden="1"/>
    <cellStyle name="Hipervínculo" xfId="23266" builtinId="8" hidden="1"/>
    <cellStyle name="Hipervínculo" xfId="28326" builtinId="8" hidden="1"/>
    <cellStyle name="Hipervínculo" xfId="8209" builtinId="8" hidden="1"/>
    <cellStyle name="Hipervínculo" xfId="48602" builtinId="8" hidden="1"/>
    <cellStyle name="Hipervínculo" xfId="55558" builtinId="8" hidden="1"/>
    <cellStyle name="Hipervínculo" xfId="5427" builtinId="8" hidden="1"/>
    <cellStyle name="Hipervínculo" xfId="8465" builtinId="8" hidden="1"/>
    <cellStyle name="Hipervínculo" xfId="30195" builtinId="8" hidden="1"/>
    <cellStyle name="Hipervínculo" xfId="35254" builtinId="8" hidden="1"/>
    <cellStyle name="Hipervínculo" xfId="59413" builtinId="8" hidden="1"/>
    <cellStyle name="Hipervínculo" xfId="35562" builtinId="8" hidden="1"/>
    <cellStyle name="Hipervínculo" xfId="46614" builtinId="8" hidden="1"/>
    <cellStyle name="Hipervínculo" xfId="23642" builtinId="8" hidden="1"/>
    <cellStyle name="Hipervínculo" xfId="15391" builtinId="8" hidden="1"/>
    <cellStyle name="Hipervínculo" xfId="37121" builtinId="8" hidden="1"/>
    <cellStyle name="Hipervínculo" xfId="42184" builtinId="8" hidden="1"/>
    <cellStyle name="Hipervínculo" xfId="28718" builtinId="8" hidden="1"/>
    <cellStyle name="Hipervínculo" xfId="28634" builtinId="8" hidden="1"/>
    <cellStyle name="Hipervínculo" xfId="39107" builtinId="8" hidden="1"/>
    <cellStyle name="Hipervínculo" xfId="8679" builtinId="8" hidden="1"/>
    <cellStyle name="Hipervínculo" xfId="59032" builtinId="8" hidden="1"/>
    <cellStyle name="Hipervínculo" xfId="44957" builtinId="8" hidden="1"/>
    <cellStyle name="Hipervínculo" xfId="49109" builtinId="8" hidden="1"/>
    <cellStyle name="Hipervínculo" xfId="43492" builtinId="8" hidden="1"/>
    <cellStyle name="Hipervínculo" xfId="21708" builtinId="8" hidden="1"/>
    <cellStyle name="Hipervínculo" xfId="14669" builtinId="8" hidden="1"/>
    <cellStyle name="Hipervínculo" xfId="6227" builtinId="8" hidden="1"/>
    <cellStyle name="Hipervínculo" xfId="53432" builtinId="8" hidden="1"/>
    <cellStyle name="Hipervínculo" xfId="50981" builtinId="8" hidden="1"/>
    <cellStyle name="Hipervínculo" xfId="46820" builtinId="8" hidden="1"/>
    <cellStyle name="Hipervínculo" xfId="39004" builtinId="8" hidden="1"/>
    <cellStyle name="Hipervínculo" xfId="15059" builtinId="8" hidden="1"/>
    <cellStyle name="Hipervínculo" xfId="31719" builtinId="8" hidden="1"/>
    <cellStyle name="Hipervínculo" xfId="32319" builtinId="8" hidden="1"/>
    <cellStyle name="Hipervínculo" xfId="38665" builtinId="8" hidden="1"/>
    <cellStyle name="Hipervínculo" xfId="59110" builtinId="8" hidden="1"/>
    <cellStyle name="Hipervínculo" xfId="56232" builtinId="8" hidden="1"/>
    <cellStyle name="Hipervínculo" xfId="38745" builtinId="8" hidden="1"/>
    <cellStyle name="Hipervínculo" xfId="34815" builtinId="8" hidden="1"/>
    <cellStyle name="Hipervínculo" xfId="11683" builtinId="8" hidden="1"/>
    <cellStyle name="Hipervínculo" xfId="19280" builtinId="8" hidden="1"/>
    <cellStyle name="Hipervínculo" xfId="58660" builtinId="8" hidden="1"/>
    <cellStyle name="Hipervínculo" xfId="4058" builtinId="8" hidden="1"/>
    <cellStyle name="Hipervínculo" xfId="30673" builtinId="8" hidden="1"/>
    <cellStyle name="Hipervínculo" xfId="39410" builtinId="8" hidden="1"/>
    <cellStyle name="Hipervínculo" xfId="1802" builtinId="8" hidden="1"/>
    <cellStyle name="Hipervínculo" xfId="44081" builtinId="8" hidden="1"/>
    <cellStyle name="Hipervínculo" xfId="26624" builtinId="8" hidden="1"/>
    <cellStyle name="Hipervínculo" xfId="49770" builtinId="8" hidden="1"/>
    <cellStyle name="Hipervínculo" xfId="46725" builtinId="8" hidden="1"/>
    <cellStyle name="Hipervínculo" xfId="42635" builtinId="8" hidden="1"/>
    <cellStyle name="Hipervínculo" xfId="18605" builtinId="8" hidden="1"/>
    <cellStyle name="Hipervínculo" xfId="5307" builtinId="8" hidden="1"/>
    <cellStyle name="Hipervínculo" xfId="1304" builtinId="8" hidden="1"/>
    <cellStyle name="Hipervínculo" xfId="45381" builtinId="8" hidden="1"/>
    <cellStyle name="Hipervínculo" xfId="25715" builtinId="8" hidden="1"/>
    <cellStyle name="Hipervínculo" xfId="39926" builtinId="8" hidden="1"/>
    <cellStyle name="Hipervínculo" xfId="54310" builtinId="8" hidden="1"/>
    <cellStyle name="Hipervínculo" xfId="11806" builtinId="8" hidden="1"/>
    <cellStyle name="Hipervínculo" xfId="14043" builtinId="8" hidden="1"/>
    <cellStyle name="Hipervínculo" xfId="36423" builtinId="8" hidden="1"/>
    <cellStyle name="Hipervínculo" xfId="40227" builtinId="8" hidden="1"/>
    <cellStyle name="Hipervínculo" xfId="57149" builtinId="8" hidden="1"/>
    <cellStyle name="Hipervínculo" xfId="31095" builtinId="8" hidden="1"/>
    <cellStyle name="Hipervínculo" xfId="29032" builtinId="8" hidden="1"/>
    <cellStyle name="Hipervínculo" xfId="5005" builtinId="8" hidden="1"/>
    <cellStyle name="Hipervínculo" xfId="18905" builtinId="8" hidden="1"/>
    <cellStyle name="Hipervínculo" xfId="21573" builtinId="8" hidden="1"/>
    <cellStyle name="Hipervínculo" xfId="47026" builtinId="8" hidden="1"/>
    <cellStyle name="Hipervínculo" xfId="50328" builtinId="8" hidden="1"/>
    <cellStyle name="Hipervínculo" xfId="26324" builtinId="8" hidden="1"/>
    <cellStyle name="Hipervínculo" xfId="39085" builtinId="8" hidden="1"/>
    <cellStyle name="Hipervínculo" xfId="13298" builtinId="8" hidden="1"/>
    <cellStyle name="Hipervínculo" xfId="11983" builtinId="8" hidden="1"/>
    <cellStyle name="Hipervínculo" xfId="30853" builtinId="8" hidden="1"/>
    <cellStyle name="Hipervínculo" xfId="53826" builtinId="8" hidden="1"/>
    <cellStyle name="Hipervínculo" xfId="43402" builtinId="8" hidden="1"/>
    <cellStyle name="Hipervínculo" xfId="19525" builtinId="8" hidden="1"/>
    <cellStyle name="Hipervínculo" xfId="15431" builtinId="8" hidden="1"/>
    <cellStyle name="Hipervínculo" xfId="7553" builtinId="8" hidden="1"/>
    <cellStyle name="Hipervínculo" xfId="32505" builtinId="8" hidden="1"/>
    <cellStyle name="Hipervínculo" xfId="34374" builtinId="8" hidden="1"/>
    <cellStyle name="Hipervínculo" xfId="58960" builtinId="8" hidden="1"/>
    <cellStyle name="Hipervínculo" xfId="36473" builtinId="8" hidden="1"/>
    <cellStyle name="Hipervínculo" xfId="12726" builtinId="8" hidden="1"/>
    <cellStyle name="Hipervínculo" xfId="8635" builtinId="8" hidden="1"/>
    <cellStyle name="Hipervínculo" xfId="14477" builtinId="8" hidden="1"/>
    <cellStyle name="Hipervínculo" xfId="23853" builtinId="8" hidden="1"/>
    <cellStyle name="Hipervínculo" xfId="59228" builtinId="8" hidden="1"/>
    <cellStyle name="Hipervínculo" xfId="49559" builtinId="8" hidden="1"/>
    <cellStyle name="Hipervínculo" xfId="29545" builtinId="8" hidden="1"/>
    <cellStyle name="Hipervínculo" xfId="47138" builtinId="8" hidden="1"/>
    <cellStyle name="Hipervínculo" xfId="886" builtinId="8" hidden="1"/>
    <cellStyle name="Hipervínculo" xfId="43710" builtinId="8" hidden="1"/>
    <cellStyle name="Hipervínculo" xfId="4602" builtinId="8" hidden="1"/>
    <cellStyle name="Hipervínculo" xfId="25055" builtinId="8" hidden="1"/>
    <cellStyle name="Hipervínculo" xfId="47795" builtinId="8" hidden="1"/>
    <cellStyle name="Hipervínculo" xfId="5639" builtinId="8" hidden="1"/>
    <cellStyle name="Hipervínculo" xfId="28822" builtinId="8" hidden="1"/>
    <cellStyle name="Hipervínculo" xfId="34148" builtinId="8" hidden="1"/>
    <cellStyle name="Hipervínculo" xfId="9296" builtinId="8" hidden="1"/>
    <cellStyle name="Hipervínculo" xfId="6762" builtinId="8" hidden="1"/>
    <cellStyle name="Hipervínculo" xfId="35912" builtinId="8" hidden="1"/>
    <cellStyle name="Hipervínculo" xfId="58026" builtinId="8" hidden="1"/>
    <cellStyle name="Hipervínculo" xfId="57594" builtinId="8" hidden="1"/>
    <cellStyle name="Hipervínculo" xfId="1342" builtinId="8" hidden="1"/>
    <cellStyle name="Hipervínculo" xfId="55844" builtinId="8" hidden="1"/>
    <cellStyle name="Hipervínculo" xfId="50226" builtinId="8" hidden="1"/>
    <cellStyle name="Hipervínculo" xfId="28652" builtinId="8" hidden="1"/>
    <cellStyle name="Hipervínculo" xfId="35744" builtinId="8" hidden="1"/>
    <cellStyle name="Hipervínculo" xfId="7832" builtinId="8" hidden="1"/>
    <cellStyle name="Hipervínculo" xfId="15703" builtinId="8" hidden="1"/>
    <cellStyle name="Hipervínculo" xfId="2107" builtinId="8" hidden="1"/>
    <cellStyle name="Hipervínculo" xfId="20458" builtinId="8" hidden="1"/>
    <cellStyle name="Hipervínculo" xfId="42192" builtinId="8" hidden="1"/>
    <cellStyle name="Hipervínculo" xfId="18288" builtinId="8" hidden="1"/>
    <cellStyle name="Hipervínculo" xfId="48519" builtinId="8" hidden="1"/>
    <cellStyle name="Hipervínculo" xfId="23472" builtinId="8" hidden="1"/>
    <cellStyle name="Hipervínculo" xfId="1346" builtinId="8" hidden="1"/>
    <cellStyle name="Hipervínculo" xfId="8649" builtinId="8" hidden="1"/>
    <cellStyle name="Hipervínculo" xfId="27383" builtinId="8" hidden="1"/>
    <cellStyle name="Hipervínculo" xfId="50888" builtinId="8" hidden="1"/>
    <cellStyle name="Hipervínculo" xfId="43488" builtinId="8" hidden="1"/>
    <cellStyle name="Hipervínculo" xfId="47632" builtinId="8" hidden="1"/>
    <cellStyle name="Hipervínculo" xfId="48126" builtinId="8" hidden="1"/>
    <cellStyle name="Hipervínculo" xfId="22604" builtinId="8" hidden="1"/>
    <cellStyle name="Hipervínculo" xfId="3674" builtinId="8" hidden="1"/>
    <cellStyle name="Hipervínculo" xfId="34314" builtinId="8" hidden="1"/>
    <cellStyle name="Hipervínculo" xfId="43839" builtinId="8" hidden="1"/>
    <cellStyle name="Hipervínculo" xfId="56752" builtinId="8" hidden="1"/>
    <cellStyle name="Hipervínculo" xfId="16524" builtinId="8" hidden="1"/>
    <cellStyle name="Hipervínculo" xfId="9712" builtinId="8" hidden="1"/>
    <cellStyle name="Hipervínculo" xfId="39874" builtinId="8" hidden="1"/>
    <cellStyle name="Hipervínculo" xfId="19350" builtinId="8" hidden="1"/>
    <cellStyle name="Hipervínculo" xfId="41136" builtinId="8" hidden="1"/>
    <cellStyle name="Hipervínculo" xfId="56240" builtinId="8" hidden="1"/>
    <cellStyle name="Hipervínculo" xfId="32213" builtinId="8" hidden="1"/>
    <cellStyle name="Hipervínculo" xfId="28120" builtinId="8" hidden="1"/>
    <cellStyle name="Hipervínculo" xfId="4302" builtinId="8" hidden="1"/>
    <cellStyle name="Hipervínculo" xfId="19819" builtinId="8" hidden="1"/>
    <cellStyle name="Hipervínculo" xfId="14714" builtinId="8" hidden="1"/>
    <cellStyle name="Hipervínculo" xfId="31201" builtinId="8" hidden="1"/>
    <cellStyle name="Hipervínculo" xfId="46702" builtinId="8" hidden="1"/>
    <cellStyle name="Hipervínculo" xfId="29106" builtinId="8" hidden="1"/>
    <cellStyle name="Hipervínculo" xfId="21322" builtinId="8" hidden="1"/>
    <cellStyle name="Hipervínculo" xfId="4200" builtinId="8" hidden="1"/>
    <cellStyle name="Hipervínculo" xfId="26616" builtinId="8" hidden="1"/>
    <cellStyle name="Hipervínculo" xfId="30710" builtinId="8" hidden="1"/>
    <cellStyle name="Hipervínculo" xfId="38861" builtinId="8" hidden="1"/>
    <cellStyle name="Hipervínculo" xfId="42643" builtinId="8" hidden="1"/>
    <cellStyle name="Hipervínculo" xfId="25075" builtinId="8" hidden="1"/>
    <cellStyle name="Hipervínculo" xfId="14521" builtinId="8" hidden="1"/>
    <cellStyle name="Hipervínculo" xfId="9388" builtinId="8" hidden="1"/>
    <cellStyle name="Hipervínculo" xfId="33417" builtinId="8" hidden="1"/>
    <cellStyle name="Hipervínculo" xfId="37506" builtinId="8" hidden="1"/>
    <cellStyle name="Hipervínculo" xfId="21597" builtinId="8" hidden="1"/>
    <cellStyle name="Hipervínculo" xfId="35840" builtinId="8" hidden="1"/>
    <cellStyle name="Hipervínculo" xfId="54536" builtinId="8" hidden="1"/>
    <cellStyle name="Hipervínculo" xfId="43422" builtinId="8" hidden="1"/>
    <cellStyle name="Hipervínculo" xfId="13783" builtinId="8" hidden="1"/>
    <cellStyle name="Hipervínculo" xfId="40219" builtinId="8" hidden="1"/>
    <cellStyle name="Hipervínculo" xfId="37167" builtinId="8" hidden="1"/>
    <cellStyle name="Hipervínculo" xfId="46017" builtinId="8" hidden="1"/>
    <cellStyle name="Hipervínculo" xfId="58227" builtinId="8" hidden="1"/>
    <cellStyle name="Hipervínculo" xfId="13557" builtinId="8" hidden="1"/>
    <cellStyle name="Hipervínculo" xfId="56947" builtinId="8" hidden="1"/>
    <cellStyle name="Hipervínculo" xfId="22985" builtinId="8" hidden="1"/>
    <cellStyle name="Hipervínculo" xfId="33993" builtinId="8" hidden="1"/>
    <cellStyle name="Hipervínculo" xfId="51109" builtinId="8" hidden="1"/>
    <cellStyle name="Hipervínculo" xfId="45265" builtinId="8" hidden="1"/>
    <cellStyle name="Hipervínculo" xfId="30981" builtinId="8" hidden="1"/>
    <cellStyle name="Hipervínculo" xfId="32112" builtinId="8" hidden="1"/>
    <cellStyle name="Hipervínculo" xfId="5693" builtinId="8" hidden="1"/>
    <cellStyle name="Hipervínculo" xfId="27475" builtinId="8" hidden="1"/>
    <cellStyle name="Hipervínculo" xfId="19324" builtinId="8" hidden="1"/>
    <cellStyle name="Hipervínculo" xfId="6107" builtinId="8" hidden="1"/>
    <cellStyle name="Hipervínculo" xfId="13110" builtinId="8" hidden="1"/>
    <cellStyle name="Hipervínculo" xfId="15439" builtinId="8" hidden="1"/>
    <cellStyle name="Hipervínculo" xfId="33227" builtinId="8" hidden="1"/>
    <cellStyle name="Hipervínculo" xfId="12620" builtinId="8" hidden="1"/>
    <cellStyle name="Hipervínculo" xfId="34370" builtinId="8" hidden="1"/>
    <cellStyle name="Hipervínculo" xfId="58964" builtinId="8" hidden="1"/>
    <cellStyle name="Hipervínculo" xfId="53139" builtinId="8" hidden="1"/>
    <cellStyle name="Hipervínculo" xfId="31409" builtinId="8" hidden="1"/>
    <cellStyle name="Hipervínculo" xfId="33221" builtinId="8" hidden="1"/>
    <cellStyle name="Hipervínculo" xfId="35716" builtinId="8" hidden="1"/>
    <cellStyle name="Hipervínculo" xfId="16076" builtinId="8" hidden="1"/>
    <cellStyle name="Hipervínculo" xfId="41278" builtinId="8" hidden="1"/>
    <cellStyle name="Hipervínculo" xfId="51271" builtinId="8" hidden="1"/>
    <cellStyle name="Hipervínculo" xfId="46210" builtinId="8" hidden="1"/>
    <cellStyle name="Hipervínculo" xfId="24478" builtinId="8" hidden="1"/>
    <cellStyle name="Hipervínculo" xfId="629" builtinId="8" hidden="1"/>
    <cellStyle name="Hipervínculo" xfId="46912" builtinId="8" hidden="1"/>
    <cellStyle name="Hipervínculo" xfId="40653" builtinId="8" hidden="1"/>
    <cellStyle name="Hipervínculo" xfId="10969" builtinId="8" hidden="1"/>
    <cellStyle name="Hipervínculo" xfId="44345" builtinId="8" hidden="1"/>
    <cellStyle name="Hipervínculo" xfId="39285" builtinId="8" hidden="1"/>
    <cellStyle name="Hipervínculo" xfId="6672" builtinId="8" hidden="1"/>
    <cellStyle name="Hipervínculo" xfId="6612" builtinId="8" hidden="1"/>
    <cellStyle name="Hipervínculo" xfId="41220" builtinId="8" hidden="1"/>
    <cellStyle name="Hipervínculo" xfId="33403" builtinId="8" hidden="1"/>
    <cellStyle name="Hipervínculo" xfId="14537" builtinId="8" hidden="1"/>
    <cellStyle name="Hipervínculo" xfId="37414" builtinId="8" hidden="1"/>
    <cellStyle name="Hipervínculo" xfId="32357" builtinId="8" hidden="1"/>
    <cellStyle name="Hipervínculo" xfId="10625" builtinId="8" hidden="1"/>
    <cellStyle name="Hipervínculo" xfId="13539" builtinId="8" hidden="1"/>
    <cellStyle name="Hipervínculo" xfId="23156" builtinId="8" hidden="1"/>
    <cellStyle name="Hipervínculo" xfId="40333" builtinId="8" hidden="1"/>
    <cellStyle name="Hipervínculo" xfId="33167" builtinId="8" hidden="1"/>
    <cellStyle name="Hipervínculo" xfId="30487" builtinId="8" hidden="1"/>
    <cellStyle name="Hipervínculo" xfId="36152" builtinId="8" hidden="1"/>
    <cellStyle name="Hipervínculo" xfId="3846" builtinId="8" hidden="1"/>
    <cellStyle name="Hipervínculo" xfId="44841" builtinId="8" hidden="1"/>
    <cellStyle name="Hipervínculo" xfId="57289" builtinId="8" hidden="1"/>
    <cellStyle name="Hipervínculo" xfId="54907" builtinId="8" hidden="1"/>
    <cellStyle name="Hipervínculo" xfId="48528" builtinId="8" hidden="1"/>
    <cellStyle name="Hipervínculo" xfId="23558" builtinId="8" hidden="1"/>
    <cellStyle name="Hipervínculo" xfId="18499" builtinId="8" hidden="1"/>
    <cellStyle name="Hipervínculo" xfId="2863" builtinId="8" hidden="1"/>
    <cellStyle name="Hipervínculo" xfId="11778" builtinId="8" hidden="1"/>
    <cellStyle name="Hipervínculo" xfId="10923" builtinId="8" hidden="1"/>
    <cellStyle name="Hipervínculo" xfId="52952" builtinId="8" hidden="1"/>
    <cellStyle name="Hipervínculo" xfId="35748" builtinId="8" hidden="1"/>
    <cellStyle name="Hipervínculo" xfId="56930" builtinId="8" hidden="1"/>
    <cellStyle name="Hipervínculo" xfId="14847" builtinId="8" hidden="1"/>
    <cellStyle name="Hipervínculo" xfId="34680" builtinId="8" hidden="1"/>
    <cellStyle name="Hipervínculo" xfId="45085" builtinId="8" hidden="1"/>
    <cellStyle name="Hipervínculo" xfId="28459" builtinId="8" hidden="1"/>
    <cellStyle name="Hipervínculo" xfId="7368" builtinId="8" hidden="1"/>
    <cellStyle name="Hipervínculo" xfId="34928" builtinId="8" hidden="1"/>
    <cellStyle name="Hipervínculo" xfId="9704" builtinId="8" hidden="1"/>
    <cellStyle name="Hipervínculo" xfId="23202" builtinId="8" hidden="1"/>
    <cellStyle name="Hipervínculo" xfId="17101" builtinId="8" hidden="1"/>
    <cellStyle name="Hipervínculo" xfId="41128" builtinId="8" hidden="1"/>
    <cellStyle name="Hipervínculo" xfId="45223" builtinId="8" hidden="1"/>
    <cellStyle name="Hipervínculo" xfId="52159" builtinId="8" hidden="1"/>
    <cellStyle name="Hipervínculo" xfId="28128" builtinId="8" hidden="1"/>
    <cellStyle name="Hipervínculo" xfId="7751" builtinId="8" hidden="1"/>
    <cellStyle name="Hipervínculo" xfId="42125" builtinId="8" hidden="1"/>
    <cellStyle name="Hipervínculo" xfId="23899" builtinId="8" hidden="1"/>
    <cellStyle name="Hipervínculo" xfId="55292" builtinId="8" hidden="1"/>
    <cellStyle name="Hipervínculo" xfId="53256" builtinId="8" hidden="1"/>
    <cellStyle name="Hipervínculo" xfId="29752" builtinId="8" hidden="1"/>
    <cellStyle name="Hipervínculo" xfId="21328" builtinId="8" hidden="1"/>
    <cellStyle name="Hipervínculo" xfId="19501" builtinId="8" hidden="1"/>
    <cellStyle name="Hipervínculo" xfId="4779" builtinId="8" hidden="1"/>
    <cellStyle name="Hipervínculo" xfId="19513" builtinId="8" hidden="1"/>
    <cellStyle name="Hipervínculo" xfId="54729" builtinId="8" hidden="1"/>
    <cellStyle name="Hipervínculo" xfId="57978" builtinId="8" hidden="1"/>
    <cellStyle name="Hipervínculo" xfId="38556" builtinId="8" hidden="1"/>
    <cellStyle name="Hipervínculo" xfId="14529" builtinId="8" hidden="1"/>
    <cellStyle name="Hipervínculo" xfId="290" builtinId="8" hidden="1"/>
    <cellStyle name="Hipervínculo" xfId="11706" builtinId="8" hidden="1"/>
    <cellStyle name="Hipervínculo" xfId="18096" builtinId="8" hidden="1"/>
    <cellStyle name="Hipervínculo" xfId="21386" builtinId="8" hidden="1"/>
    <cellStyle name="Hipervínculo" xfId="19037" builtinId="8" hidden="1"/>
    <cellStyle name="Hipervínculo" xfId="31757" builtinId="8" hidden="1"/>
    <cellStyle name="Hipervínculo" xfId="7731" builtinId="8" hidden="1"/>
    <cellStyle name="Hipervínculo" xfId="3522" builtinId="8" hidden="1"/>
    <cellStyle name="Hipervínculo" xfId="18637" builtinId="8" hidden="1"/>
    <cellStyle name="Hipervínculo" xfId="44303" builtinId="8" hidden="1"/>
    <cellStyle name="Hipervínculo" xfId="48401" builtinId="8" hidden="1"/>
    <cellStyle name="Hipervínculo" xfId="51003" builtinId="8" hidden="1"/>
    <cellStyle name="Hipervínculo" xfId="24955" builtinId="8" hidden="1"/>
    <cellStyle name="Hipervínculo" xfId="432" builtinId="8" hidden="1"/>
    <cellStyle name="Hipervínculo" xfId="8455" builtinId="8" hidden="1"/>
    <cellStyle name="Hipervínculo" xfId="25562" builtinId="8" hidden="1"/>
    <cellStyle name="Hipervínculo" xfId="51101" builtinId="8" hidden="1"/>
    <cellStyle name="Hipervínculo" xfId="3966" builtinId="8" hidden="1"/>
    <cellStyle name="Hipervínculo" xfId="21326" builtinId="8" hidden="1"/>
    <cellStyle name="Hipervínculo" xfId="24454" builtinId="8" hidden="1"/>
    <cellStyle name="Hipervínculo" xfId="5701" builtinId="8" hidden="1"/>
    <cellStyle name="Hipervínculo" xfId="10761" builtinId="8" hidden="1"/>
    <cellStyle name="Hipervínculo" xfId="32491" builtinId="8" hidden="1"/>
    <cellStyle name="Hipervínculo" xfId="57520" builtinId="8" hidden="1"/>
    <cellStyle name="Hipervínculo" xfId="38324" builtinId="8" hidden="1"/>
    <cellStyle name="Hipervínculo" xfId="4284" builtinId="8" hidden="1"/>
    <cellStyle name="Hipervínculo" xfId="11356" builtinId="8" hidden="1"/>
    <cellStyle name="Hipervínculo" xfId="31800" builtinId="8" hidden="1"/>
    <cellStyle name="Hipervínculo" xfId="44583" builtinId="8" hidden="1"/>
    <cellStyle name="Hipervínculo" xfId="27656" builtinId="8" hidden="1"/>
    <cellStyle name="Hipervínculo" xfId="53131" builtinId="8" hidden="1"/>
    <cellStyle name="Hipervínculo" xfId="54709" builtinId="8" hidden="1"/>
    <cellStyle name="Hipervínculo" xfId="42273" builtinId="8" hidden="1"/>
    <cellStyle name="Hipervínculo" xfId="12622" builtinId="8" hidden="1"/>
    <cellStyle name="Hipervínculo" xfId="10515" builtinId="8" hidden="1"/>
    <cellStyle name="Hipervínculo" xfId="25653" builtinId="8" hidden="1"/>
    <cellStyle name="Hipervínculo" xfId="46346" builtinId="8" hidden="1"/>
    <cellStyle name="Hipervínculo" xfId="46202" builtinId="8" hidden="1"/>
    <cellStyle name="Hipervínculo" xfId="19256" builtinId="8" hidden="1"/>
    <cellStyle name="Hipervínculo" xfId="19413" builtinId="8" hidden="1"/>
    <cellStyle name="Hipervínculo" xfId="11738" builtinId="8" hidden="1"/>
    <cellStyle name="Hipervínculo" xfId="26482" builtinId="8" hidden="1"/>
    <cellStyle name="Hipervínculo" xfId="31545" builtinId="8" hidden="1"/>
    <cellStyle name="Hipervínculo" xfId="53276" builtinId="8" hidden="1"/>
    <cellStyle name="Hipervínculo" xfId="27945" builtinId="8" hidden="1"/>
    <cellStyle name="Hipervínculo" xfId="18763" builtinId="8" hidden="1"/>
    <cellStyle name="Hipervínculo" xfId="4413" builtinId="8" hidden="1"/>
    <cellStyle name="Hipervínculo" xfId="11214" builtinId="8" hidden="1"/>
    <cellStyle name="Hipervínculo" xfId="8893" builtinId="8" hidden="1"/>
    <cellStyle name="Hipervínculo" xfId="38468" builtinId="8" hidden="1"/>
    <cellStyle name="Hipervínculo" xfId="57592" builtinId="8" hidden="1"/>
    <cellStyle name="Hipervínculo" xfId="32347" builtinId="8" hidden="1"/>
    <cellStyle name="Hipervínculo" xfId="28396" builtinId="8" hidden="1"/>
    <cellStyle name="Hipervínculo" xfId="5556" builtinId="8" hidden="1"/>
    <cellStyle name="Hipervínculo" xfId="18013" builtinId="8" hidden="1"/>
    <cellStyle name="Hipervínculo" xfId="8475" builtinId="8" hidden="1"/>
    <cellStyle name="Hipervínculo" xfId="44209" builtinId="8" hidden="1"/>
    <cellStyle name="Hipervínculo" xfId="12100" builtinId="8" hidden="1"/>
    <cellStyle name="Hipervínculo" xfId="36591" builtinId="8" hidden="1"/>
    <cellStyle name="Hipervínculo" xfId="30252" builtinId="8" hidden="1"/>
    <cellStyle name="Hipervínculo" xfId="38944" builtinId="8" hidden="1"/>
    <cellStyle name="Hipervínculo" xfId="51793" builtinId="8" hidden="1"/>
    <cellStyle name="Hipervínculo" xfId="25155" builtinId="8" hidden="1"/>
    <cellStyle name="Hipervínculo" xfId="53540" builtinId="8" hidden="1"/>
    <cellStyle name="Hipervínculo" xfId="5142" builtinId="8" hidden="1"/>
    <cellStyle name="Hipervínculo" xfId="1874" builtinId="8" hidden="1"/>
    <cellStyle name="Hipervínculo" xfId="3128" builtinId="8" hidden="1"/>
    <cellStyle name="Hipervínculo" xfId="19365" builtinId="8" hidden="1"/>
    <cellStyle name="Hipervínculo" xfId="31295" builtinId="8" hidden="1"/>
    <cellStyle name="Hipervínculo" xfId="34336" builtinId="8" hidden="1"/>
    <cellStyle name="Hipervínculo" xfId="53984" builtinId="8" hidden="1"/>
    <cellStyle name="Hipervínculo" xfId="50023" builtinId="8" hidden="1"/>
    <cellStyle name="Hipervínculo" xfId="46731" builtinId="8" hidden="1"/>
    <cellStyle name="Hipervínculo" xfId="8357" builtinId="8" hidden="1"/>
    <cellStyle name="Hipervínculo" xfId="12732" builtinId="8" hidden="1"/>
    <cellStyle name="Hipervínculo" xfId="23602" builtinId="8" hidden="1"/>
    <cellStyle name="Hipervínculo" xfId="22290" builtinId="8" hidden="1"/>
    <cellStyle name="Hipervínculo" xfId="49082" builtinId="8" hidden="1"/>
    <cellStyle name="Hipervínculo" xfId="53742" builtinId="8" hidden="1"/>
    <cellStyle name="Hipervínculo" xfId="7275" builtinId="8" hidden="1"/>
    <cellStyle name="Hipervínculo" xfId="22376" builtinId="8" hidden="1"/>
    <cellStyle name="Hipervínculo" xfId="50043" builtinId="8" hidden="1"/>
    <cellStyle name="Hipervínculo" xfId="58072" builtinId="8" hidden="1"/>
    <cellStyle name="Hipervínculo" xfId="56314" builtinId="8" hidden="1"/>
    <cellStyle name="Hipervínculo" xfId="17701" builtinId="8" hidden="1"/>
    <cellStyle name="Hipervínculo" xfId="33451" builtinId="8" hidden="1"/>
    <cellStyle name="Hipervínculo" xfId="52394" builtinId="8" hidden="1"/>
    <cellStyle name="Hipervínculo" xfId="12986" builtinId="8" hidden="1"/>
    <cellStyle name="Hipervínculo" xfId="23977" builtinId="8" hidden="1"/>
    <cellStyle name="Hipervínculo" xfId="37836" builtinId="8" hidden="1"/>
    <cellStyle name="Hipervínculo" xfId="51441" builtinId="8" hidden="1"/>
    <cellStyle name="Hipervínculo" xfId="27313" builtinId="8" hidden="1"/>
    <cellStyle name="Hipervínculo" xfId="35740" builtinId="8" hidden="1"/>
    <cellStyle name="Hipervínculo" xfId="37068" builtinId="8" hidden="1"/>
    <cellStyle name="Hipervínculo" xfId="34244" builtinId="8" hidden="1"/>
    <cellStyle name="Hipervínculo" xfId="46456" builtinId="8" hidden="1"/>
    <cellStyle name="Hipervínculo" xfId="27030" builtinId="8" hidden="1"/>
    <cellStyle name="Hipervínculo" xfId="13178" builtinId="8" hidden="1"/>
    <cellStyle name="Hipervínculo" xfId="57733" builtinId="8" hidden="1"/>
    <cellStyle name="Hipervínculo" xfId="3060" builtinId="8" hidden="1"/>
    <cellStyle name="Hipervínculo" xfId="9124" builtinId="8" hidden="1"/>
    <cellStyle name="Hipervínculo" xfId="21844" builtinId="8" hidden="1"/>
    <cellStyle name="Hipervínculo" xfId="25606" builtinId="8" hidden="1"/>
    <cellStyle name="Hipervínculo" xfId="56957" builtinId="8" hidden="1"/>
    <cellStyle name="Hipervínculo" xfId="29260" builtinId="8" hidden="1"/>
    <cellStyle name="Hipervínculo" xfId="32514" builtinId="8" hidden="1"/>
    <cellStyle name="Hipervínculo" xfId="20281" builtinId="8" hidden="1"/>
    <cellStyle name="Hipervínculo" xfId="2549" builtinId="8" hidden="1"/>
    <cellStyle name="Hipervínculo" xfId="170" builtinId="8" hidden="1"/>
    <cellStyle name="Hipervínculo" xfId="42355" builtinId="8" hidden="1"/>
    <cellStyle name="Hipervínculo" xfId="14232" builtinId="8" hidden="1"/>
    <cellStyle name="Hipervínculo" xfId="33705" builtinId="8" hidden="1"/>
    <cellStyle name="Hipervínculo" xfId="53669" builtinId="8" hidden="1"/>
    <cellStyle name="Hipervínculo" xfId="27503" builtinId="8" hidden="1"/>
    <cellStyle name="Hipervínculo" xfId="39932" builtinId="8" hidden="1"/>
    <cellStyle name="Hipervínculo" xfId="53577" builtinId="8" hidden="1"/>
    <cellStyle name="Hipervínculo" xfId="20293" builtinId="8" hidden="1"/>
    <cellStyle name="Hipervínculo" xfId="52251" builtinId="8" hidden="1"/>
    <cellStyle name="Hipervínculo" xfId="38094" builtinId="8" hidden="1"/>
    <cellStyle name="Hipervínculo" xfId="4718" builtinId="8" hidden="1"/>
    <cellStyle name="Hipervínculo" xfId="3646" builtinId="8" hidden="1"/>
    <cellStyle name="Hipervínculo" xfId="7110" builtinId="8" hidden="1"/>
    <cellStyle name="Hipervínculo" xfId="31741" builtinId="8" hidden="1"/>
    <cellStyle name="Hipervínculo" xfId="52808" builtinId="8" hidden="1"/>
    <cellStyle name="Hipervínculo" xfId="59487" builtinId="8" hidden="1"/>
    <cellStyle name="Hipervínculo" xfId="44837" builtinId="8" hidden="1"/>
    <cellStyle name="Hipervínculo" xfId="19789" builtinId="8" hidden="1"/>
    <cellStyle name="Hipervínculo" xfId="50910" builtinId="8" hidden="1"/>
    <cellStyle name="Hipervínculo" xfId="11689" builtinId="8" hidden="1"/>
    <cellStyle name="Hipervínculo" xfId="18899" builtinId="8" hidden="1"/>
    <cellStyle name="Hipervínculo" xfId="14290" builtinId="8" hidden="1"/>
    <cellStyle name="Hipervínculo" xfId="14511" builtinId="8" hidden="1"/>
    <cellStyle name="Hipervínculo" xfId="8966" builtinId="8" hidden="1"/>
    <cellStyle name="Hipervínculo" xfId="818" builtinId="8" hidden="1"/>
    <cellStyle name="Hipervínculo" xfId="24622" builtinId="8" hidden="1"/>
    <cellStyle name="Hipervínculo" xfId="46354" builtinId="8" hidden="1"/>
    <cellStyle name="Hipervínculo" xfId="51415" builtinId="8" hidden="1"/>
    <cellStyle name="Hipervínculo" xfId="41194" builtinId="8" hidden="1"/>
    <cellStyle name="Hipervínculo" xfId="20962" builtinId="8" hidden="1"/>
    <cellStyle name="Hipervínculo" xfId="4148" builtinId="8" hidden="1"/>
    <cellStyle name="Hipervínculo" xfId="26648" builtinId="8" hidden="1"/>
    <cellStyle name="Hipervínculo" xfId="31553" builtinId="8" hidden="1"/>
    <cellStyle name="Hipervínculo" xfId="20570" builtinId="8" hidden="1"/>
    <cellStyle name="Hipervínculo" xfId="49831" builtinId="8" hidden="1"/>
    <cellStyle name="Hipervínculo" xfId="30943" builtinId="8" hidden="1"/>
    <cellStyle name="Hipervínculo" xfId="12475" builtinId="8" hidden="1"/>
    <cellStyle name="Hipervínculo" xfId="9168" builtinId="8" hidden="1"/>
    <cellStyle name="Hipervínculo" xfId="15297" builtinId="8" hidden="1"/>
    <cellStyle name="Hipervínculo" xfId="4411" builtinId="8" hidden="1"/>
    <cellStyle name="Hipervínculo" xfId="29587" builtinId="8" hidden="1"/>
    <cellStyle name="Hipervínculo" xfId="55417" builtinId="8" hidden="1"/>
    <cellStyle name="Hipervínculo" xfId="29933" builtinId="8" hidden="1"/>
    <cellStyle name="Hipervínculo" xfId="50584" builtinId="8" hidden="1"/>
    <cellStyle name="Hipervínculo" xfId="53978" builtinId="8" hidden="1"/>
    <cellStyle name="Hipervínculo" xfId="11194" builtinId="8" hidden="1"/>
    <cellStyle name="Hipervínculo" xfId="27626" builtinId="8" hidden="1"/>
    <cellStyle name="Hipervínculo" xfId="31453" builtinId="8" hidden="1"/>
    <cellStyle name="Hipervínculo" xfId="28350" builtinId="8" hidden="1"/>
    <cellStyle name="Hipervínculo" xfId="23129" builtinId="8" hidden="1"/>
    <cellStyle name="Hipervínculo" xfId="358" builtinId="8" hidden="1"/>
    <cellStyle name="Hipervínculo" xfId="7239" builtinId="8" hidden="1"/>
    <cellStyle name="Hipervínculo" xfId="9020" builtinId="8" hidden="1"/>
    <cellStyle name="Hipervínculo" xfId="52335" builtinId="8" hidden="1"/>
    <cellStyle name="Hipervínculo" xfId="44454" builtinId="8" hidden="1"/>
    <cellStyle name="Hipervínculo" xfId="40363" builtinId="8" hidden="1"/>
    <cellStyle name="Hipervínculo" xfId="28090" builtinId="8" hidden="1"/>
    <cellStyle name="Hipervínculo" xfId="4367" builtinId="8" hidden="1"/>
    <cellStyle name="Hipervínculo" xfId="21854" builtinId="8" hidden="1"/>
    <cellStyle name="Hipervínculo" xfId="35696" builtinId="8" hidden="1"/>
    <cellStyle name="Hipervínculo" xfId="25546" builtinId="8" hidden="1"/>
    <cellStyle name="Hipervínculo" xfId="58538" builtinId="8" hidden="1"/>
    <cellStyle name="Hipervínculo" xfId="33561" builtinId="8" hidden="1"/>
    <cellStyle name="Hipervínculo" xfId="9535" builtinId="8" hidden="1"/>
    <cellStyle name="Hipervínculo" xfId="14377" builtinId="8" hidden="1"/>
    <cellStyle name="Hipervínculo" xfId="4068" builtinId="8" hidden="1"/>
    <cellStyle name="Hipervínculo" xfId="42499" builtinId="8" hidden="1"/>
    <cellStyle name="Hipervínculo" xfId="54879" builtinId="8" hidden="1"/>
    <cellStyle name="Hipervínculo" xfId="30855" builtinId="8" hidden="1"/>
    <cellStyle name="Hipervínculo" xfId="26760" builtinId="8" hidden="1"/>
    <cellStyle name="Hipervínculo" xfId="2478" builtinId="8" hidden="1"/>
    <cellStyle name="Hipervínculo" xfId="21176" builtinId="8" hidden="1"/>
    <cellStyle name="Hipervínculo" xfId="25265" builtinId="8" hidden="1"/>
    <cellStyle name="Hipervínculo" xfId="11675" builtinId="8" hidden="1"/>
    <cellStyle name="Hipervínculo" xfId="27014" builtinId="8" hidden="1"/>
    <cellStyle name="Hipervínculo" xfId="25946" builtinId="8" hidden="1"/>
    <cellStyle name="Hipervínculo" xfId="40035" builtinId="8" hidden="1"/>
    <cellStyle name="Hipervínculo" xfId="4232" builtinId="8" hidden="1"/>
    <cellStyle name="Hipervínculo" xfId="27975" builtinId="8" hidden="1"/>
    <cellStyle name="Hipervínculo" xfId="29758" builtinId="8" hidden="1"/>
    <cellStyle name="Hipervínculo" xfId="56096" builtinId="8" hidden="1"/>
    <cellStyle name="Hipervínculo" xfId="41098" builtinId="8" hidden="1"/>
    <cellStyle name="Hipervínculo" xfId="25409" builtinId="8" hidden="1"/>
    <cellStyle name="Hipervínculo" xfId="13160" builtinId="8" hidden="1"/>
    <cellStyle name="Hipervínculo" xfId="9857" builtinId="8" hidden="1"/>
    <cellStyle name="Hipervínculo" xfId="34776" builtinId="8" hidden="1"/>
    <cellStyle name="Hipervínculo" xfId="36651" builtinId="8" hidden="1"/>
    <cellStyle name="Hipervínculo" xfId="29951" builtinId="8" hidden="1"/>
    <cellStyle name="Hipervínculo" xfId="33912" builtinId="8" hidden="1"/>
    <cellStyle name="Hipervínculo" xfId="41619" builtinId="8" hidden="1"/>
    <cellStyle name="Hipervínculo" xfId="23278" builtinId="8" hidden="1"/>
    <cellStyle name="Hipervínculo" xfId="55290" builtinId="8" hidden="1"/>
    <cellStyle name="Hipervínculo" xfId="47724" builtinId="8" hidden="1"/>
    <cellStyle name="Hipervínculo" xfId="43574" builtinId="8" hidden="1"/>
    <cellStyle name="Hipervínculo" xfId="48973" builtinId="8" hidden="1"/>
    <cellStyle name="Hipervínculo" xfId="27241" builtinId="8" hidden="1"/>
    <cellStyle name="Hipervínculo" xfId="12616" builtinId="8" hidden="1"/>
    <cellStyle name="Hipervínculo" xfId="1274" builtinId="8" hidden="1"/>
    <cellStyle name="Hipervínculo" xfId="23710" builtinId="8" hidden="1"/>
    <cellStyle name="Hipervínculo" xfId="48377" builtinId="8" hidden="1"/>
    <cellStyle name="Hipervínculo" xfId="43990" builtinId="8" hidden="1"/>
    <cellStyle name="Hipervínculo" xfId="51129" builtinId="8" hidden="1"/>
    <cellStyle name="Hipervínculo" xfId="12888" builtinId="8" hidden="1"/>
    <cellStyle name="Hipervínculo" xfId="18677" builtinId="8" hidden="1"/>
    <cellStyle name="Hipervínculo" xfId="39761" builtinId="8" hidden="1"/>
    <cellStyle name="Hipervínculo" xfId="45909" builtinId="8" hidden="1"/>
    <cellStyle name="Hipervínculo" xfId="25918" builtinId="8" hidden="1"/>
    <cellStyle name="Hipervínculo" xfId="56850" builtinId="8" hidden="1"/>
    <cellStyle name="Hipervínculo" xfId="9234" builtinId="8" hidden="1"/>
    <cellStyle name="Hipervínculo" xfId="26580" builtinId="8" hidden="1"/>
    <cellStyle name="Hipervínculo" xfId="11192" builtinId="8" hidden="1"/>
    <cellStyle name="Hipervínculo" xfId="15834" builtinId="8" hidden="1"/>
    <cellStyle name="Hipervínculo" xfId="37565" builtinId="8" hidden="1"/>
    <cellStyle name="Hipervínculo" xfId="46668" builtinId="8" hidden="1"/>
    <cellStyle name="Hipervínculo" xfId="53048" builtinId="8" hidden="1"/>
    <cellStyle name="Hipervínculo" xfId="27773" builtinId="8" hidden="1"/>
    <cellStyle name="Hipervínculo" xfId="6461" builtinId="8" hidden="1"/>
    <cellStyle name="Hipervínculo" xfId="49913" builtinId="8" hidden="1"/>
    <cellStyle name="Hipervínculo" xfId="22761" builtinId="8" hidden="1"/>
    <cellStyle name="Hipervínculo" xfId="44496" builtinId="8" hidden="1"/>
    <cellStyle name="Hipervínculo" xfId="24826" builtinId="8" hidden="1"/>
    <cellStyle name="Hipervínculo" xfId="46249" builtinId="8" hidden="1"/>
    <cellStyle name="Hipervínculo" xfId="21264" builtinId="8" hidden="1"/>
    <cellStyle name="Hipervínculo" xfId="814" builtinId="8" hidden="1"/>
    <cellStyle name="Hipervínculo" xfId="2672" builtinId="8" hidden="1"/>
    <cellStyle name="Hipervínculo" xfId="47122" builtinId="8" hidden="1"/>
    <cellStyle name="Hipervínculo" xfId="23907" builtinId="8" hidden="1"/>
    <cellStyle name="Hipervínculo" xfId="38899" builtinId="8" hidden="1"/>
    <cellStyle name="Hipervínculo" xfId="46512" builtinId="8" hidden="1"/>
    <cellStyle name="Hipervínculo" xfId="14333" builtinId="8" hidden="1"/>
    <cellStyle name="Hipervínculo" xfId="6812" builtinId="8" hidden="1"/>
    <cellStyle name="Hipervínculo" xfId="38612" builtinId="8" hidden="1"/>
    <cellStyle name="Hipervínculo" xfId="36607" builtinId="8" hidden="1"/>
    <cellStyle name="Hipervínculo" xfId="58886" builtinId="8" hidden="1"/>
    <cellStyle name="Hipervínculo" xfId="33927" builtinId="8" hidden="1"/>
    <cellStyle name="Hipervínculo" xfId="36876" builtinId="8" hidden="1"/>
    <cellStyle name="Hipervínculo" xfId="23972" builtinId="8" hidden="1"/>
    <cellStyle name="Hipervínculo" xfId="15287" builtinId="8" hidden="1"/>
    <cellStyle name="Hipervínculo" xfId="24754" builtinId="8" hidden="1"/>
    <cellStyle name="Hipervínculo" xfId="43408" builtinId="8" hidden="1"/>
    <cellStyle name="Hipervínculo" xfId="53970" builtinId="8" hidden="1"/>
    <cellStyle name="Hipervínculo" xfId="29941" builtinId="8" hidden="1"/>
    <cellStyle name="Hipervínculo" xfId="25848" builtinId="8" hidden="1"/>
    <cellStyle name="Hipervínculo" xfId="56634" builtinId="8" hidden="1"/>
    <cellStyle name="Hipervínculo" xfId="22090" builtinId="8" hidden="1"/>
    <cellStyle name="Hipervínculo" xfId="28722" builtinId="8" hidden="1"/>
    <cellStyle name="Hipervínculo" xfId="50206" builtinId="8" hidden="1"/>
    <cellStyle name="Hipervínculo" xfId="47168" builtinId="8" hidden="1"/>
    <cellStyle name="Hipervínculo" xfId="23137" builtinId="8" hidden="1"/>
    <cellStyle name="Hipervínculo" xfId="19049" builtinId="8" hidden="1"/>
    <cellStyle name="Hipervínculo" xfId="38500" builtinId="8" hidden="1"/>
    <cellStyle name="Hipervínculo" xfId="28564" builtinId="8" hidden="1"/>
    <cellStyle name="Hipervínculo" xfId="32982" builtinId="8" hidden="1"/>
    <cellStyle name="Hipervínculo" xfId="57007" builtinId="8" hidden="1"/>
    <cellStyle name="Hipervínculo" xfId="40371" builtinId="8" hidden="1"/>
    <cellStyle name="Hipervínculo" xfId="16343" builtinId="8" hidden="1"/>
    <cellStyle name="Hipervínculo" xfId="12250" builtinId="8" hidden="1"/>
    <cellStyle name="Hipervínculo" xfId="11659" builtinId="8" hidden="1"/>
    <cellStyle name="Hipervínculo" xfId="49755" builtinId="8" hidden="1"/>
    <cellStyle name="Hipervínculo" xfId="56242" builtinId="8" hidden="1"/>
    <cellStyle name="Hipervínculo" xfId="46791" builtinId="8" hidden="1"/>
    <cellStyle name="Hipervínculo" xfId="33569" builtinId="8" hidden="1"/>
    <cellStyle name="Hipervínculo" xfId="44371" builtinId="8" hidden="1"/>
    <cellStyle name="Hipervínculo" xfId="5451" builtinId="8" hidden="1"/>
    <cellStyle name="Hipervínculo" xfId="13499" builtinId="8" hidden="1"/>
    <cellStyle name="Hipervínculo" xfId="14813" builtinId="8" hidden="1"/>
    <cellStyle name="Hipervínculo" xfId="19555" builtinId="8" hidden="1"/>
    <cellStyle name="Hipervínculo" xfId="45169" builtinId="8" hidden="1"/>
    <cellStyle name="Hipervínculo" xfId="1640" builtinId="8" hidden="1"/>
    <cellStyle name="Hipervínculo" xfId="3251" builtinId="8" hidden="1"/>
    <cellStyle name="Hipervínculo" xfId="1730" builtinId="8" hidden="1"/>
    <cellStyle name="Hipervínculo" xfId="25257" builtinId="8" hidden="1"/>
    <cellStyle name="Hipervínculo" xfId="49287" builtinId="8" hidden="1"/>
    <cellStyle name="Hipervínculo" xfId="49647" builtinId="8" hidden="1"/>
    <cellStyle name="Hipervínculo" xfId="42961" builtinId="8" hidden="1"/>
    <cellStyle name="Hipervínculo" xfId="19971" builtinId="8" hidden="1"/>
    <cellStyle name="Hipervínculo" xfId="2321" builtinId="8" hidden="1"/>
    <cellStyle name="Hipervínculo" xfId="336" builtinId="8" hidden="1"/>
    <cellStyle name="Hipervínculo" xfId="8259" builtinId="8" hidden="1"/>
    <cellStyle name="Hipervínculo" xfId="56088" builtinId="8" hidden="1"/>
    <cellStyle name="Hipervínculo" xfId="58921" builtinId="8" hidden="1"/>
    <cellStyle name="Hipervínculo" xfId="49689" builtinId="8" hidden="1"/>
    <cellStyle name="Hipervínculo" xfId="13170" builtinId="8" hidden="1"/>
    <cellStyle name="Hipervínculo" xfId="1514" builtinId="8" hidden="1"/>
    <cellStyle name="Hipervínculo" xfId="14923" builtinId="8" hidden="1"/>
    <cellStyle name="Hipervínculo" xfId="36645" builtinId="8" hidden="1"/>
    <cellStyle name="Hipervínculo" xfId="20586" builtinId="8" hidden="1"/>
    <cellStyle name="Hipervínculo" xfId="45127" builtinId="8" hidden="1"/>
    <cellStyle name="Hipervínculo" xfId="29102" builtinId="8" hidden="1"/>
    <cellStyle name="Hipervínculo" xfId="6371" builtinId="8" hidden="1"/>
    <cellStyle name="Hipervínculo" xfId="7543" builtinId="8" hidden="1"/>
    <cellStyle name="Hipervínculo" xfId="21852" builtinId="8" hidden="1"/>
    <cellStyle name="Hipervínculo" xfId="53655" builtinId="8" hidden="1"/>
    <cellStyle name="Hipervínculo" xfId="48965" builtinId="8" hidden="1"/>
    <cellStyle name="Hipervínculo" xfId="37402" builtinId="8" hidden="1"/>
    <cellStyle name="Hipervínculo" xfId="25518" builtinId="8" hidden="1"/>
    <cellStyle name="Hipervínculo" xfId="17673" builtinId="8" hidden="1"/>
    <cellStyle name="Hipervínculo" xfId="20992" builtinId="8" hidden="1"/>
    <cellStyle name="Hipervínculo" xfId="28778" builtinId="8" hidden="1"/>
    <cellStyle name="Hipervínculo" xfId="39343" builtinId="8" hidden="1"/>
    <cellStyle name="Hipervínculo" xfId="58974" builtinId="8" hidden="1"/>
    <cellStyle name="Hipervínculo" xfId="21024" builtinId="8" hidden="1"/>
    <cellStyle name="Hipervínculo" xfId="15245" builtinId="8" hidden="1"/>
    <cellStyle name="Hipervínculo" xfId="34740" builtinId="8" hidden="1"/>
    <cellStyle name="Hipervínculo" xfId="13493" builtinId="8" hidden="1"/>
    <cellStyle name="Hipervínculo" xfId="35706" builtinId="8" hidden="1"/>
    <cellStyle name="Hipervínculo" xfId="59341" builtinId="8" hidden="1"/>
    <cellStyle name="Hipervínculo" xfId="35112" builtinId="8" hidden="1"/>
    <cellStyle name="Hipervínculo" xfId="30051" builtinId="8" hidden="1"/>
    <cellStyle name="Hipervínculo" xfId="8321" builtinId="8" hidden="1"/>
    <cellStyle name="Hipervínculo" xfId="15842" builtinId="8" hidden="1"/>
    <cellStyle name="Hipervínculo" xfId="37635" builtinId="8" hidden="1"/>
    <cellStyle name="Hipervínculo" xfId="29452" builtinId="8" hidden="1"/>
    <cellStyle name="Hipervínculo" xfId="46550" builtinId="8" hidden="1"/>
    <cellStyle name="Hipervínculo" xfId="31365" builtinId="8" hidden="1"/>
    <cellStyle name="Hipervínculo" xfId="23119" builtinId="8" hidden="1"/>
    <cellStyle name="Hipervínculo" xfId="6972" builtinId="8" hidden="1"/>
    <cellStyle name="Hipervínculo" xfId="11499" builtinId="8" hidden="1"/>
    <cellStyle name="Hipervínculo" xfId="53016" builtinId="8" hidden="1"/>
    <cellStyle name="Hipervínculo" xfId="25958" builtinId="8" hidden="1"/>
    <cellStyle name="Hipervínculo" xfId="34216" builtinId="8" hidden="1"/>
    <cellStyle name="Hipervínculo" xfId="28366" builtinId="8" hidden="1"/>
    <cellStyle name="Hipervínculo" xfId="15880" builtinId="8" hidden="1"/>
    <cellStyle name="Hipervínculo" xfId="58348" builtinId="8" hidden="1"/>
    <cellStyle name="Hipervínculo" xfId="16006" builtinId="8" hidden="1"/>
    <cellStyle name="Hipervínculo" xfId="56394" builtinId="8" hidden="1"/>
    <cellStyle name="Hipervínculo" xfId="34912" builtinId="8" hidden="1"/>
    <cellStyle name="Hipervínculo" xfId="19215" builtinId="8" hidden="1"/>
    <cellStyle name="Hipervínculo" xfId="9058" builtinId="8" hidden="1"/>
    <cellStyle name="Hipervínculo" xfId="14210" builtinId="8" hidden="1"/>
    <cellStyle name="Hipervínculo" xfId="27660" builtinId="8" hidden="1"/>
    <cellStyle name="Hipervínculo" xfId="422" builtinId="8" hidden="1"/>
    <cellStyle name="Hipervínculo" xfId="4947" builtinId="8" hidden="1"/>
    <cellStyle name="Hipervínculo" xfId="3476" builtinId="8" hidden="1"/>
    <cellStyle name="Hipervínculo" xfId="22250" builtinId="8" hidden="1"/>
    <cellStyle name="Hipervínculo" xfId="52261" builtinId="8" hidden="1"/>
    <cellStyle name="Hipervínculo" xfId="4523" builtinId="8" hidden="1"/>
    <cellStyle name="Hipervínculo" xfId="19373" builtinId="8" hidden="1"/>
    <cellStyle name="Hipervínculo" xfId="35222" builtinId="8" hidden="1"/>
    <cellStyle name="Hipervínculo" xfId="47494" builtinId="8" hidden="1"/>
    <cellStyle name="Hipervínculo" xfId="49883" builtinId="8" hidden="1"/>
    <cellStyle name="Hipervínculo" xfId="50753" builtinId="8" hidden="1"/>
    <cellStyle name="Hipervínculo" xfId="38234" builtinId="8" hidden="1"/>
    <cellStyle name="Hipervínculo" xfId="2183" builtinId="8" hidden="1"/>
    <cellStyle name="Hipervínculo" xfId="26171" builtinId="8" hidden="1"/>
    <cellStyle name="Hipervínculo" xfId="29104" builtinId="8" hidden="1"/>
    <cellStyle name="Hipervínculo" xfId="1996" builtinId="8" hidden="1"/>
    <cellStyle name="Hipervínculo" xfId="4028" builtinId="8" hidden="1"/>
    <cellStyle name="Hipervínculo" xfId="19057" builtinId="8" hidden="1"/>
    <cellStyle name="Hipervínculo" xfId="43320" builtinId="8" hidden="1"/>
    <cellStyle name="Hipervínculo" xfId="7082" builtinId="8" hidden="1"/>
    <cellStyle name="Hipervínculo" xfId="32973" builtinId="8" hidden="1"/>
    <cellStyle name="Hipervínculo" xfId="56999" builtinId="8" hidden="1"/>
    <cellStyle name="Hipervínculo" xfId="58724" builtinId="8" hidden="1"/>
    <cellStyle name="Hipervínculo" xfId="36286" builtinId="8" hidden="1"/>
    <cellStyle name="Hipervínculo" xfId="30963" builtinId="8" hidden="1"/>
    <cellStyle name="Hipervínculo" xfId="44203" builtinId="8" hidden="1"/>
    <cellStyle name="Hipervínculo" xfId="10671" builtinId="8" hidden="1"/>
    <cellStyle name="Hipervínculo" xfId="39775" builtinId="8" hidden="1"/>
    <cellStyle name="Hipervínculo" xfId="56806" builtinId="8" hidden="1"/>
    <cellStyle name="Hipervínculo" xfId="51749" builtinId="8" hidden="1"/>
    <cellStyle name="Hipervínculo" xfId="29482" builtinId="8" hidden="1"/>
    <cellStyle name="Hipervínculo" xfId="5459" builtinId="8" hidden="1"/>
    <cellStyle name="Hipervínculo" xfId="25892" builtinId="8" hidden="1"/>
    <cellStyle name="Hipervínculo" xfId="22747" builtinId="8" hidden="1"/>
    <cellStyle name="Hipervínculo" xfId="46574" builtinId="8" hidden="1"/>
    <cellStyle name="Hipervínculo" xfId="49877" builtinId="8" hidden="1"/>
    <cellStyle name="Hipervínculo" xfId="44821" builtinId="8" hidden="1"/>
    <cellStyle name="Hipervínculo" xfId="8161" builtinId="8" hidden="1"/>
    <cellStyle name="Hipervínculo" xfId="1726" builtinId="8" hidden="1"/>
    <cellStyle name="Hipervínculo" xfId="41369" builtinId="8" hidden="1"/>
    <cellStyle name="Hipervínculo" xfId="43817" builtinId="8" hidden="1"/>
    <cellStyle name="Hipervínculo" xfId="29748" builtinId="8" hidden="1"/>
    <cellStyle name="Hipervínculo" xfId="42953" builtinId="8" hidden="1"/>
    <cellStyle name="Hipervínculo" xfId="37890" builtinId="8" hidden="1"/>
    <cellStyle name="Hipervínculo" xfId="15882" builtinId="8" hidden="1"/>
    <cellStyle name="Hipervínculo" xfId="8005" builtinId="8" hidden="1"/>
    <cellStyle name="Hipervínculo" xfId="28050" builtinId="8" hidden="1"/>
    <cellStyle name="Hipervínculo" xfId="34795" builtinId="8" hidden="1"/>
    <cellStyle name="Hipervínculo" xfId="32122" builtinId="8" hidden="1"/>
    <cellStyle name="Hipervínculo" xfId="36022" builtinId="8" hidden="1"/>
    <cellStyle name="Hipervínculo" xfId="19401" builtinId="8" hidden="1"/>
    <cellStyle name="Hipervínculo" xfId="9084" builtinId="8" hidden="1"/>
    <cellStyle name="Hipervínculo" xfId="42005" builtinId="8" hidden="1"/>
    <cellStyle name="Hipervínculo" xfId="50210" builtinId="8" hidden="1"/>
    <cellStyle name="Hipervínculo" xfId="3982" builtinId="8" hidden="1"/>
    <cellStyle name="Hipervínculo" xfId="52785" builtinId="8" hidden="1"/>
    <cellStyle name="Hipervínculo" xfId="29501" builtinId="8" hidden="1"/>
    <cellStyle name="Hipervínculo" xfId="45845" builtinId="8" hidden="1"/>
    <cellStyle name="Hipervínculo" xfId="23232" builtinId="8" hidden="1"/>
    <cellStyle name="Hipervínculo" xfId="21860" builtinId="8" hidden="1"/>
    <cellStyle name="Hipervínculo" xfId="18999" builtinId="8" hidden="1"/>
    <cellStyle name="Hipervínculo" xfId="48649" builtinId="8" hidden="1"/>
    <cellStyle name="Hipervínculo" xfId="43899" builtinId="8" hidden="1"/>
    <cellStyle name="Hipervínculo" xfId="36770" builtinId="8" hidden="1"/>
    <cellStyle name="Hipervínculo" xfId="17107" builtinId="8" hidden="1"/>
    <cellStyle name="Hipervínculo" xfId="6686" builtinId="8" hidden="1"/>
    <cellStyle name="Hipervínculo" xfId="28786" builtinId="8" hidden="1"/>
    <cellStyle name="Hipervínculo" xfId="56128" builtinId="8" hidden="1"/>
    <cellStyle name="Hipervínculo" xfId="55578" builtinId="8" hidden="1"/>
    <cellStyle name="Hipervínculo" xfId="36970" builtinId="8" hidden="1"/>
    <cellStyle name="Hipervínculo" xfId="15239" builtinId="8" hidden="1"/>
    <cellStyle name="Hipervínculo" xfId="18446" builtinId="8" hidden="1"/>
    <cellStyle name="Hipervínculo" xfId="13485" builtinId="8" hidden="1"/>
    <cellStyle name="Hipervínculo" xfId="35714" builtinId="8" hidden="1"/>
    <cellStyle name="Hipervínculo" xfId="40777" builtinId="8" hidden="1"/>
    <cellStyle name="Hipervínculo" xfId="55772" builtinId="8" hidden="1"/>
    <cellStyle name="Hipervínculo" xfId="30043" builtinId="8" hidden="1"/>
    <cellStyle name="Hipervínculo" xfId="4537" builtinId="8" hidden="1"/>
    <cellStyle name="Hipervínculo" xfId="4070" builtinId="8" hidden="1"/>
    <cellStyle name="Hipervínculo" xfId="20287" builtinId="8" hidden="1"/>
    <cellStyle name="Hipervínculo" xfId="57502" builtinId="8" hidden="1"/>
    <cellStyle name="Hipervínculo" xfId="57321" builtinId="8" hidden="1"/>
    <cellStyle name="Hipervínculo" xfId="31944" builtinId="8" hidden="1"/>
    <cellStyle name="Hipervínculo" xfId="23111" builtinId="8" hidden="1"/>
    <cellStyle name="Hipervínculo" xfId="23264" builtinId="8" hidden="1"/>
    <cellStyle name="Hipervínculo" xfId="44659" builtinId="8" hidden="1"/>
    <cellStyle name="Hipervínculo" xfId="11456" builtinId="8" hidden="1"/>
    <cellStyle name="Hipervínculo" xfId="6501" builtinId="8" hidden="1"/>
    <cellStyle name="Hipervínculo" xfId="54630" builtinId="8" hidden="1"/>
    <cellStyle name="Hipervínculo" xfId="42174" builtinId="8" hidden="1"/>
    <cellStyle name="Hipervínculo" xfId="16187" builtinId="8" hidden="1"/>
    <cellStyle name="Hipervínculo" xfId="2843" builtinId="8" hidden="1"/>
    <cellStyle name="Hipervínculo" xfId="9859" builtinId="8" hidden="1"/>
    <cellStyle name="Hipervínculo" xfId="57059" builtinId="8" hidden="1"/>
    <cellStyle name="Hipervínculo" xfId="47895" builtinId="8" hidden="1"/>
    <cellStyle name="Hipervínculo" xfId="12642" builtinId="8" hidden="1"/>
    <cellStyle name="Hipervínculo" xfId="35372" builtinId="8" hidden="1"/>
    <cellStyle name="Hipervínculo" xfId="9258" builtinId="8" hidden="1"/>
    <cellStyle name="Hipervínculo" xfId="1027" builtinId="8" hidden="1"/>
    <cellStyle name="Hipervínculo" xfId="16659" builtinId="8" hidden="1"/>
    <cellStyle name="Hipervínculo" xfId="40687" builtinId="8" hidden="1"/>
    <cellStyle name="Hipervínculo" xfId="49841" builtinId="8" hidden="1"/>
    <cellStyle name="Hipervínculo" xfId="54855" builtinId="8" hidden="1"/>
    <cellStyle name="Hipervínculo" xfId="28572" builtinId="8" hidden="1"/>
    <cellStyle name="Hipervínculo" xfId="4527" builtinId="8" hidden="1"/>
    <cellStyle name="Hipervínculo" xfId="7126" builtinId="8" hidden="1"/>
    <cellStyle name="Hipervínculo" xfId="23455" builtinId="8" hidden="1"/>
    <cellStyle name="Hipervínculo" xfId="47486" builtinId="8" hidden="1"/>
    <cellStyle name="Hipervínculo" xfId="9184" builtinId="8" hidden="1"/>
    <cellStyle name="Hipervínculo" xfId="45730" builtinId="8" hidden="1"/>
    <cellStyle name="Hipervínculo" xfId="33125" builtinId="8" hidden="1"/>
    <cellStyle name="Hipervínculo" xfId="2179" builtinId="8" hidden="1"/>
    <cellStyle name="Hipervínculo" xfId="21820" builtinId="8" hidden="1"/>
    <cellStyle name="Hipervínculo" xfId="26030" builtinId="8" hidden="1"/>
    <cellStyle name="Hipervínculo" xfId="44147" builtinId="8" hidden="1"/>
    <cellStyle name="Hipervínculo" xfId="57" builtinId="8" hidden="1"/>
    <cellStyle name="Hipervínculo" xfId="30264" builtinId="8" hidden="1"/>
    <cellStyle name="Hipervínculo" xfId="58453" builtinId="8" hidden="1"/>
    <cellStyle name="Hipervínculo" xfId="22214" builtinId="8" hidden="1"/>
    <cellStyle name="Hipervínculo" xfId="58270" builtinId="8" hidden="1"/>
    <cellStyle name="Hipervínculo" xfId="29300" builtinId="8" hidden="1"/>
    <cellStyle name="Hipervínculo" xfId="58728" builtinId="8" hidden="1"/>
    <cellStyle name="Hipervínculo" xfId="54755" builtinId="8" hidden="1"/>
    <cellStyle name="Hipervínculo" xfId="52745" builtinId="8" hidden="1"/>
    <cellStyle name="Hipervínculo" xfId="25249" builtinId="8" hidden="1"/>
    <cellStyle name="Hipervínculo" xfId="14017" builtinId="8" hidden="1"/>
    <cellStyle name="Hipervínculo" xfId="19079" builtinId="8" hidden="1"/>
    <cellStyle name="Hipervínculo" xfId="43859" builtinId="8" hidden="1"/>
    <cellStyle name="Hipervínculo" xfId="51739" builtinId="8" hidden="1"/>
    <cellStyle name="Hipervínculo" xfId="17863" builtinId="8" hidden="1"/>
    <cellStyle name="Hipervínculo" xfId="24945" builtinId="8" hidden="1"/>
    <cellStyle name="Hipervínculo" xfId="3908" builtinId="8" hidden="1"/>
    <cellStyle name="Hipervínculo" xfId="20948" builtinId="8" hidden="1"/>
    <cellStyle name="Hipervínculo" xfId="26006" builtinId="8" hidden="1"/>
    <cellStyle name="Hipervínculo" xfId="50659" builtinId="8" hidden="1"/>
    <cellStyle name="Hipervínculo" xfId="22034" builtinId="8" hidden="1"/>
    <cellStyle name="Hipervínculo" xfId="16028" builtinId="8" hidden="1"/>
    <cellStyle name="Hipervínculo" xfId="8171" builtinId="8" hidden="1"/>
    <cellStyle name="Hipervínculo" xfId="6145" builtinId="8" hidden="1"/>
    <cellStyle name="Hipervínculo" xfId="40705" builtinId="8" hidden="1"/>
    <cellStyle name="Hipervínculo" xfId="32935" builtinId="8" hidden="1"/>
    <cellStyle name="Hipervínculo" xfId="57295" builtinId="8" hidden="1"/>
    <cellStyle name="Hipervínculo" xfId="37882" builtinId="8" hidden="1"/>
    <cellStyle name="Hipervínculo" xfId="27078" builtinId="8" hidden="1"/>
    <cellStyle name="Hipervínculo" xfId="11093" builtinId="8" hidden="1"/>
    <cellStyle name="Hipervínculo" xfId="13072" builtinId="8" hidden="1"/>
    <cellStyle name="Hipervínculo" xfId="4638" builtinId="8" hidden="1"/>
    <cellStyle name="Hipervínculo" xfId="22292" builtinId="8" hidden="1"/>
    <cellStyle name="Hipervínculo" xfId="52652" builtinId="8" hidden="1"/>
    <cellStyle name="Hipervínculo" xfId="52890" builtinId="8" hidden="1"/>
    <cellStyle name="Hipervínculo" xfId="40873" builtinId="8" hidden="1"/>
    <cellStyle name="Hipervínculo" xfId="2523" builtinId="8" hidden="1"/>
    <cellStyle name="Hipervínculo" xfId="2057" builtinId="8" hidden="1"/>
    <cellStyle name="Hipervínculo" xfId="18816" builtinId="8" hidden="1"/>
    <cellStyle name="Hipervínculo" xfId="39739" builtinId="8" hidden="1"/>
    <cellStyle name="Hipervínculo" xfId="45817" builtinId="8" hidden="1"/>
    <cellStyle name="Hipervínculo" xfId="24026" builtinId="8" hidden="1"/>
    <cellStyle name="Hipervínculo" xfId="14643" builtinId="8" hidden="1"/>
    <cellStyle name="Hipervínculo" xfId="3098" builtinId="8" hidden="1"/>
    <cellStyle name="Hipervínculo" xfId="26926" builtinId="8" hidden="1"/>
    <cellStyle name="Hipervínculo" xfId="48657" builtinId="8" hidden="1"/>
    <cellStyle name="Hipervínculo" xfId="29320" builtinId="8" hidden="1"/>
    <cellStyle name="Hipervínculo" xfId="7866" builtinId="8" hidden="1"/>
    <cellStyle name="Hipervínculo" xfId="17099" builtinId="8" hidden="1"/>
    <cellStyle name="Hipervínculo" xfId="48584" builtinId="8" hidden="1"/>
    <cellStyle name="Hipervínculo" xfId="10771" builtinId="8" hidden="1"/>
    <cellStyle name="Hipervínculo" xfId="16621" builtinId="8" hidden="1"/>
    <cellStyle name="Hipervínculo" xfId="55586" builtinId="8" hidden="1"/>
    <cellStyle name="Hipervínculo" xfId="57812" builtinId="8" hidden="1"/>
    <cellStyle name="Hipervínculo" xfId="44931" builtinId="8" hidden="1"/>
    <cellStyle name="Hipervínculo" xfId="12074" builtinId="8" hidden="1"/>
    <cellStyle name="Hipervínculo" xfId="31591" builtinId="8" hidden="1"/>
    <cellStyle name="Hipervínculo" xfId="17569" builtinId="8" hidden="1"/>
    <cellStyle name="Hipervínculo" xfId="7739" builtinId="8" hidden="1"/>
    <cellStyle name="Hipervínculo" xfId="55780" builtinId="8" hidden="1"/>
    <cellStyle name="Hipervínculo" xfId="20994" builtinId="8" hidden="1"/>
    <cellStyle name="Hipervínculo" xfId="22943" builtinId="8" hidden="1"/>
    <cellStyle name="Hipervínculo" xfId="5953" builtinId="8" hidden="1"/>
    <cellStyle name="Hipervínculo" xfId="22003" builtinId="8" hidden="1"/>
    <cellStyle name="Hipervínculo" xfId="40773" builtinId="8" hidden="1"/>
    <cellStyle name="Hipervínculo" xfId="47712" builtinId="8" hidden="1"/>
    <cellStyle name="Hipervínculo" xfId="48979" builtinId="8" hidden="1"/>
    <cellStyle name="Hipervínculo" xfId="44891" builtinId="8" hidden="1"/>
    <cellStyle name="Hipervínculo" xfId="20860" builtinId="8" hidden="1"/>
    <cellStyle name="Hipervínculo" xfId="47156" builtinId="8" hidden="1"/>
    <cellStyle name="Hipervínculo" xfId="24340" builtinId="8" hidden="1"/>
    <cellStyle name="Hipervínculo" xfId="31171" builtinId="8" hidden="1"/>
    <cellStyle name="Hipervínculo" xfId="54638" builtinId="8" hidden="1"/>
    <cellStyle name="Hipervínculo" xfId="44161" builtinId="8" hidden="1"/>
    <cellStyle name="Hipervínculo" xfId="38088" builtinId="8" hidden="1"/>
    <cellStyle name="Hipervínculo" xfId="14061" builtinId="8" hidden="1"/>
    <cellStyle name="Hipervínculo" xfId="9851" builtinId="8" hidden="1"/>
    <cellStyle name="Hipervínculo" xfId="38902" builtinId="8" hidden="1"/>
    <cellStyle name="Hipervínculo" xfId="37966" builtinId="8" hidden="1"/>
    <cellStyle name="Hipervínculo" xfId="58272" builtinId="8" hidden="1"/>
    <cellStyle name="Hipervínculo" xfId="35380" builtinId="8" hidden="1"/>
    <cellStyle name="Hipervínculo" xfId="44725" builtinId="8" hidden="1"/>
    <cellStyle name="Hipervínculo" xfId="7263" builtinId="8" hidden="1"/>
    <cellStyle name="Hipervínculo" xfId="16651" builtinId="8" hidden="1"/>
    <cellStyle name="Hipervínculo" xfId="21159" builtinId="8" hidden="1"/>
    <cellStyle name="Hipervínculo" xfId="44771" builtinId="8" hidden="1"/>
    <cellStyle name="Hipervínculo" xfId="52608" builtinId="8" hidden="1"/>
    <cellStyle name="Hipervínculo" xfId="28580" builtinId="8" hidden="1"/>
    <cellStyle name="Hipervínculo" xfId="12496" builtinId="8" hidden="1"/>
    <cellStyle name="Hipervínculo" xfId="198" builtinId="8" hidden="1"/>
    <cellStyle name="Hipervínculo" xfId="29872" builtinId="8" hidden="1"/>
    <cellStyle name="Hipervínculo" xfId="48290" builtinId="8" hidden="1"/>
    <cellStyle name="Hipervínculo" xfId="51011" builtinId="8" hidden="1"/>
    <cellStyle name="Hipervínculo" xfId="28630" builtinId="8" hidden="1"/>
    <cellStyle name="Hipervínculo" xfId="21782" builtinId="8" hidden="1"/>
    <cellStyle name="Hipervínculo" xfId="17689" builtinId="8" hidden="1"/>
    <cellStyle name="Hipervínculo" xfId="5233" builtinId="8" hidden="1"/>
    <cellStyle name="Hipervínculo" xfId="30250" builtinId="8" hidden="1"/>
    <cellStyle name="Hipervínculo" xfId="32072" builtinId="8" hidden="1"/>
    <cellStyle name="Hipervínculo" xfId="57753" builtinId="8" hidden="1"/>
    <cellStyle name="Hipervínculo" xfId="38791" builtinId="8" hidden="1"/>
    <cellStyle name="Hipervínculo" xfId="14979" builtinId="8" hidden="1"/>
    <cellStyle name="Hipervínculo" xfId="10891" builtinId="8" hidden="1"/>
    <cellStyle name="Hipervínculo" xfId="30401" builtinId="8" hidden="1"/>
    <cellStyle name="Hipervínculo" xfId="3744" builtinId="8" hidden="1"/>
    <cellStyle name="Hipervínculo" xfId="15313" builtinId="8" hidden="1"/>
    <cellStyle name="Hipervínculo" xfId="32596" builtinId="8" hidden="1"/>
    <cellStyle name="Hipervínculo" xfId="50645" builtinId="8" hidden="1"/>
    <cellStyle name="Hipervínculo" xfId="31255" builtinId="8" hidden="1"/>
    <cellStyle name="Hipervínculo" xfId="42289" builtinId="8" hidden="1"/>
    <cellStyle name="Hipervínculo" xfId="9112" builtinId="8" hidden="1"/>
    <cellStyle name="Hipervínculo" xfId="42097" builtinId="8" hidden="1"/>
    <cellStyle name="Hipervínculo" xfId="43404" builtinId="8" hidden="1"/>
    <cellStyle name="Hipervínculo" xfId="38026" builtinId="8" hidden="1"/>
    <cellStyle name="Hipervínculo" xfId="32791" builtinId="8" hidden="1"/>
    <cellStyle name="Hipervínculo" xfId="6001" builtinId="8" hidden="1"/>
    <cellStyle name="Hipervínculo" xfId="37900" builtinId="8" hidden="1"/>
    <cellStyle name="Hipervínculo" xfId="35042" builtinId="8" hidden="1"/>
    <cellStyle name="Hipervínculo" xfId="20735" builtinId="8" hidden="1"/>
    <cellStyle name="Hipervínculo" xfId="41302" builtinId="8" hidden="1"/>
    <cellStyle name="Hipervínculo" xfId="50344" builtinId="8" hidden="1"/>
    <cellStyle name="Hipervínculo" xfId="10449" builtinId="8" hidden="1"/>
    <cellStyle name="Hipervínculo" xfId="4551" builtinId="8" hidden="1"/>
    <cellStyle name="Hipervínculo" xfId="27509" builtinId="8" hidden="1"/>
    <cellStyle name="Hipervínculo" xfId="32305" builtinId="8" hidden="1"/>
    <cellStyle name="Hipervínculo" xfId="45819" builtinId="8" hidden="1"/>
    <cellStyle name="Hipervínculo" xfId="12288" builtinId="8" hidden="1"/>
    <cellStyle name="Hipervínculo" xfId="29911" builtinId="8" hidden="1"/>
    <cellStyle name="Hipervínculo" xfId="10545" builtinId="8" hidden="1"/>
    <cellStyle name="Hipervínculo" xfId="8287" builtinId="8" hidden="1"/>
    <cellStyle name="Hipervínculo" xfId="22993" builtinId="8" hidden="1"/>
    <cellStyle name="Hipervínculo" xfId="51629" builtinId="8" hidden="1"/>
    <cellStyle name="Hipervínculo" xfId="53734" builtinId="8" hidden="1"/>
    <cellStyle name="Hipervínculo" xfId="6063" builtinId="8" hidden="1"/>
    <cellStyle name="Hipervínculo" xfId="21248" builtinId="8" hidden="1"/>
    <cellStyle name="Hipervínculo" xfId="54947" builtinId="8" hidden="1"/>
    <cellStyle name="Hipervínculo" xfId="34180" builtinId="8" hidden="1"/>
    <cellStyle name="Hipervínculo" xfId="15091" builtinId="8" hidden="1"/>
    <cellStyle name="Hipervínculo" xfId="29404" builtinId="8" hidden="1"/>
    <cellStyle name="Hipervínculo" xfId="39169" builtinId="8" hidden="1"/>
    <cellStyle name="Hipervínculo" xfId="22777" builtinId="8" hidden="1"/>
    <cellStyle name="Hipervínculo" xfId="29511" builtinId="8" hidden="1"/>
    <cellStyle name="Hipervínculo" xfId="3704" builtinId="8" hidden="1"/>
    <cellStyle name="Hipervínculo" xfId="24638" builtinId="8" hidden="1"/>
    <cellStyle name="Hipervínculo" xfId="31994" builtinId="8" hidden="1"/>
    <cellStyle name="Hipervínculo" xfId="24136" builtinId="8" hidden="1"/>
    <cellStyle name="Hipervínculo" xfId="44717" builtinId="8" hidden="1"/>
    <cellStyle name="Hipervínculo" xfId="37175" builtinId="8" hidden="1"/>
    <cellStyle name="Hipervínculo" xfId="12030" builtinId="8" hidden="1"/>
    <cellStyle name="Hipervínculo" xfId="10763" builtinId="8" hidden="1"/>
    <cellStyle name="Hipervínculo" xfId="3034" builtinId="8" hidden="1"/>
    <cellStyle name="Hipervínculo" xfId="38877" builtinId="8" hidden="1"/>
    <cellStyle name="Hipervínculo" xfId="39579" builtinId="8" hidden="1"/>
    <cellStyle name="Hipervínculo" xfId="50124" builtinId="8" hidden="1"/>
    <cellStyle name="Hipervínculo" xfId="30379" builtinId="8" hidden="1"/>
    <cellStyle name="Hipervínculo" xfId="5104" builtinId="8" hidden="1"/>
    <cellStyle name="Hipervínculo" xfId="17561" builtinId="8" hidden="1"/>
    <cellStyle name="Hipervínculo" xfId="21652" builtinId="8" hidden="1"/>
    <cellStyle name="Hipervínculo" xfId="15533" builtinId="8" hidden="1"/>
    <cellStyle name="Hipervínculo" xfId="20612" builtinId="8" hidden="1"/>
    <cellStyle name="Hipervínculo" xfId="52950" builtinId="8" hidden="1"/>
    <cellStyle name="Hipervínculo" xfId="11163" builtinId="8" hidden="1"/>
    <cellStyle name="Hipervínculo" xfId="149" builtinId="8" hidden="1"/>
    <cellStyle name="Hipervínculo" xfId="24360" builtinId="8" hidden="1"/>
    <cellStyle name="Hipervínculo" xfId="28451" builtinId="8" hidden="1"/>
    <cellStyle name="Hipervínculo" xfId="52480" builtinId="8" hidden="1"/>
    <cellStyle name="Hipervínculo" xfId="44899" builtinId="8" hidden="1"/>
    <cellStyle name="Hipervínculo" xfId="15874" builtinId="8" hidden="1"/>
    <cellStyle name="Hipervínculo" xfId="53012" builtinId="8" hidden="1"/>
    <cellStyle name="Hipervínculo" xfId="7133" builtinId="8" hidden="1"/>
    <cellStyle name="Hipervínculo" xfId="31163" builtinId="8" hidden="1"/>
    <cellStyle name="Hipervínculo" xfId="35252" builtinId="8" hidden="1"/>
    <cellStyle name="Hipervínculo" xfId="34924" builtinId="8" hidden="1"/>
    <cellStyle name="Hipervínculo" xfId="38096" builtinId="8" hidden="1"/>
    <cellStyle name="Hipervínculo" xfId="34666" builtinId="8" hidden="1"/>
    <cellStyle name="Hipervínculo" xfId="5509" builtinId="8" hidden="1"/>
    <cellStyle name="Hipervínculo" xfId="53546" builtinId="8" hidden="1"/>
    <cellStyle name="Hipervínculo" xfId="48443" builtinId="8" hidden="1"/>
    <cellStyle name="Hipervínculo" xfId="42055" builtinId="8" hidden="1"/>
    <cellStyle name="Hipervínculo" xfId="54512" builtinId="8" hidden="1"/>
    <cellStyle name="Hipervínculo" xfId="31297" builtinId="8" hidden="1"/>
    <cellStyle name="Hipervínculo" xfId="38532" builtinId="8" hidden="1"/>
    <cellStyle name="Hipervínculo" xfId="6874" builtinId="8" hidden="1"/>
    <cellStyle name="Hipervínculo" xfId="22406" builtinId="8" hidden="1"/>
    <cellStyle name="Hipervínculo" xfId="5969" builtinId="8" hidden="1"/>
    <cellStyle name="Hipervínculo" xfId="41513" builtinId="8" hidden="1"/>
    <cellStyle name="Hipervínculo" xfId="47584" builtinId="8" hidden="1"/>
    <cellStyle name="Hipervínculo" xfId="21002" builtinId="8" hidden="1"/>
    <cellStyle name="Hipervínculo" xfId="34037" builtinId="8" hidden="1"/>
    <cellStyle name="Hipervínculo" xfId="17040" builtinId="8" hidden="1"/>
    <cellStyle name="Hipervínculo" xfId="27591" builtinId="8" hidden="1"/>
    <cellStyle name="Hipervínculo" xfId="51561" builtinId="8" hidden="1"/>
    <cellStyle name="Hipervínculo" xfId="55650" builtinId="8" hidden="1"/>
    <cellStyle name="Hipervínculo" xfId="29768" builtinId="8" hidden="1"/>
    <cellStyle name="Hipervínculo" xfId="40353" builtinId="8" hidden="1"/>
    <cellStyle name="Hipervínculo" xfId="13416" builtinId="8" hidden="1"/>
    <cellStyle name="Hipervínculo" xfId="10301" builtinId="8" hidden="1"/>
    <cellStyle name="Hipervínculo" xfId="32090" builtinId="8" hidden="1"/>
    <cellStyle name="Hipervínculo" xfId="21824" builtinId="8" hidden="1"/>
    <cellStyle name="Hipervínculo" xfId="55457" builtinId="8" hidden="1"/>
    <cellStyle name="Hipervínculo" xfId="33727" builtinId="8" hidden="1"/>
    <cellStyle name="Hipervínculo" xfId="10899" builtinId="8" hidden="1"/>
    <cellStyle name="Hipervínculo" xfId="52067" builtinId="8" hidden="1"/>
    <cellStyle name="Hipervínculo" xfId="17227" builtinId="8" hidden="1"/>
    <cellStyle name="Hipervínculo" xfId="38924" builtinId="8" hidden="1"/>
    <cellStyle name="Hipervínculo" xfId="53591" builtinId="8" hidden="1"/>
    <cellStyle name="Hipervínculo" xfId="48530" builtinId="8" hidden="1"/>
    <cellStyle name="Hipervínculo" xfId="26798" builtinId="8" hidden="1"/>
    <cellStyle name="Hipervínculo" xfId="3162" builtinId="8" hidden="1"/>
    <cellStyle name="Hipervínculo" xfId="4927" builtinId="8" hidden="1"/>
    <cellStyle name="Hipervínculo" xfId="48867" builtinId="8" hidden="1"/>
    <cellStyle name="Hipervínculo" xfId="22102" builtinId="8" hidden="1"/>
    <cellStyle name="Hipervínculo" xfId="21752" builtinId="8" hidden="1"/>
    <cellStyle name="Hipervínculo" xfId="3200" builtinId="8" hidden="1"/>
    <cellStyle name="Hipervínculo" xfId="47658" builtinId="8" hidden="1"/>
    <cellStyle name="Hipervínculo" xfId="2405" builtinId="8" hidden="1"/>
    <cellStyle name="Hipervínculo" xfId="40809" builtinId="8" hidden="1"/>
    <cellStyle name="Hipervínculo" xfId="31085" builtinId="8" hidden="1"/>
    <cellStyle name="Hipervínculo" xfId="52814" builtinId="8" hidden="1"/>
    <cellStyle name="Hipervínculo" xfId="35960" builtinId="8" hidden="1"/>
    <cellStyle name="Hipervínculo" xfId="34676" builtinId="8" hidden="1"/>
    <cellStyle name="Hipervínculo" xfId="12944" builtinId="8" hidden="1"/>
    <cellStyle name="Hipervínculo" xfId="11220" builtinId="8" hidden="1"/>
    <cellStyle name="Hipervínculo" xfId="27012" builtinId="8" hidden="1"/>
    <cellStyle name="Hipervínculo" xfId="38008" builtinId="8" hidden="1"/>
    <cellStyle name="Hipervínculo" xfId="57360" builtinId="8" hidden="1"/>
    <cellStyle name="Hipervínculo" xfId="32807" builtinId="8" hidden="1"/>
    <cellStyle name="Hipervínculo" xfId="27744" builtinId="8" hidden="1"/>
    <cellStyle name="Hipervínculo" xfId="511" builtinId="8" hidden="1"/>
    <cellStyle name="Hipervínculo" xfId="18148" builtinId="8" hidden="1"/>
    <cellStyle name="Hipervínculo" xfId="26594" builtinId="8" hidden="1"/>
    <cellStyle name="Hipervínculo" xfId="44941" builtinId="8" hidden="1"/>
    <cellStyle name="Hipervínculo" xfId="50785" builtinId="8" hidden="1"/>
    <cellStyle name="Hipervínculo" xfId="25878" builtinId="8" hidden="1"/>
    <cellStyle name="Hipervínculo" xfId="20817" builtinId="8" hidden="1"/>
    <cellStyle name="Hipervínculo" xfId="590" builtinId="8" hidden="1"/>
    <cellStyle name="Hipervínculo" xfId="25071" builtinId="8" hidden="1"/>
    <cellStyle name="Hipervínculo" xfId="17769" builtinId="8" hidden="1"/>
    <cellStyle name="Hipervínculo" xfId="51867" builtinId="8" hidden="1"/>
    <cellStyle name="Hipervínculo" xfId="25822" builtinId="8" hidden="1"/>
    <cellStyle name="Hipervínculo" xfId="48612" builtinId="8" hidden="1"/>
    <cellStyle name="Hipervínculo" xfId="41889" builtinId="8" hidden="1"/>
    <cellStyle name="Hipervínculo" xfId="29804" builtinId="8" hidden="1"/>
    <cellStyle name="Hipervínculo" xfId="41495" builtinId="8" hidden="1"/>
    <cellStyle name="Hipervínculo" xfId="16568" builtinId="8" hidden="1"/>
    <cellStyle name="Hipervínculo" xfId="1270" builtinId="8" hidden="1"/>
    <cellStyle name="Hipervínculo" xfId="45087" builtinId="8" hidden="1"/>
    <cellStyle name="Hipervínculo" xfId="22160" builtinId="8" hidden="1"/>
    <cellStyle name="Hipervínculo" xfId="6962" builtinId="8" hidden="1"/>
    <cellStyle name="Hipervínculo" xfId="14845" builtinId="8" hidden="1"/>
    <cellStyle name="Hipervínculo" xfId="38869" builtinId="8" hidden="1"/>
    <cellStyle name="Hipervínculo" xfId="42967" builtinId="8" hidden="1"/>
    <cellStyle name="Hipervínculo" xfId="54414" builtinId="8" hidden="1"/>
    <cellStyle name="Hipervínculo" xfId="30387" builtinId="8" hidden="1"/>
    <cellStyle name="Hipervínculo" xfId="618" builtinId="8" hidden="1"/>
    <cellStyle name="Hipervínculo" xfId="2243" builtinId="8" hidden="1"/>
    <cellStyle name="Hipervínculo" xfId="21644" builtinId="8" hidden="1"/>
    <cellStyle name="Hipervínculo" xfId="45672" builtinId="8" hidden="1"/>
    <cellStyle name="Hipervínculo" xfId="41012" builtinId="8" hidden="1"/>
    <cellStyle name="Hipervínculo" xfId="47612" builtinId="8" hidden="1"/>
    <cellStyle name="Hipervínculo" xfId="23584" builtinId="8" hidden="1"/>
    <cellStyle name="Hipervínculo" xfId="6932" builtinId="8" hidden="1"/>
    <cellStyle name="Hipervínculo" xfId="2381" builtinId="8" hidden="1"/>
    <cellStyle name="Hipervínculo" xfId="6517" builtinId="8" hidden="1"/>
    <cellStyle name="Hipervínculo" xfId="52474" builtinId="8" hidden="1"/>
    <cellStyle name="Hipervínculo" xfId="56564" builtinId="8" hidden="1"/>
    <cellStyle name="Hipervínculo" xfId="13224" builtinId="8" hidden="1"/>
    <cellStyle name="Hipervínculo" xfId="16785" builtinId="8" hidden="1"/>
    <cellStyle name="Hipervínculo" xfId="987" builtinId="8" hidden="1"/>
    <cellStyle name="Hipervínculo" xfId="9386" builtinId="8" hidden="1"/>
    <cellStyle name="Hipervínculo" xfId="35244" builtinId="8" hidden="1"/>
    <cellStyle name="Hipervínculo" xfId="22418" builtinId="8" hidden="1"/>
    <cellStyle name="Hipervínculo" xfId="47831" builtinId="8" hidden="1"/>
    <cellStyle name="Hipervínculo" xfId="44207" builtinId="8" hidden="1"/>
    <cellStyle name="Hipervínculo" xfId="45147" builtinId="8" hidden="1"/>
    <cellStyle name="Hipervínculo" xfId="2882" builtinId="8" hidden="1"/>
    <cellStyle name="Hipervínculo" xfId="16315" builtinId="8" hidden="1"/>
    <cellStyle name="Hipervínculo" xfId="56422" builtinId="8" hidden="1"/>
    <cellStyle name="Hipervínculo" xfId="54504" builtinId="8" hidden="1"/>
    <cellStyle name="Hipervínculo" xfId="30883" builtinId="8" hidden="1"/>
    <cellStyle name="Hipervínculo" xfId="43228" builtinId="8" hidden="1"/>
    <cellStyle name="Hipervínculo" xfId="26218" builtinId="8" hidden="1"/>
    <cellStyle name="Hipervínculo" xfId="6878" builtinId="8" hidden="1"/>
    <cellStyle name="Hipervínculo" xfId="23242" builtinId="8" hidden="1"/>
    <cellStyle name="Hipervínculo" xfId="38110" builtinId="8" hidden="1"/>
    <cellStyle name="Hipervínculo" xfId="57257" builtinId="8" hidden="1"/>
    <cellStyle name="Hipervínculo" xfId="24110" builtinId="8" hidden="1"/>
    <cellStyle name="Hipervínculo" xfId="20414" builtinId="8" hidden="1"/>
    <cellStyle name="Hipervínculo" xfId="36497" builtinId="8" hidden="1"/>
    <cellStyle name="Hipervínculo" xfId="51175" builtinId="8" hidden="1"/>
    <cellStyle name="Hipervínculo" xfId="30171" builtinId="8" hidden="1"/>
    <cellStyle name="Hipervínculo" xfId="55644" builtinId="8" hidden="1"/>
    <cellStyle name="Hipervínculo" xfId="40649" builtinId="8" hidden="1"/>
    <cellStyle name="Hipervínculo" xfId="35588" builtinId="8" hidden="1"/>
    <cellStyle name="Hipervínculo" xfId="13611" builtinId="8" hidden="1"/>
    <cellStyle name="Hipervínculo" xfId="10309" builtinId="8" hidden="1"/>
    <cellStyle name="Hipervínculo" xfId="18274" builtinId="8" hidden="1"/>
    <cellStyle name="Hipervínculo" xfId="26684" builtinId="8" hidden="1"/>
    <cellStyle name="Hipervínculo" xfId="44743" builtinId="8" hidden="1"/>
    <cellStyle name="Hipervínculo" xfId="33493" builtinId="8" hidden="1"/>
    <cellStyle name="Hipervínculo" xfId="28241" builtinId="8" hidden="1"/>
    <cellStyle name="Hipervínculo" xfId="10319" builtinId="8" hidden="1"/>
    <cellStyle name="Hipervínculo" xfId="40847" builtinId="8" hidden="1"/>
    <cellStyle name="Hipervínculo" xfId="40137" builtinId="8" hidden="1"/>
    <cellStyle name="Hipervínculo" xfId="26328" builtinId="8" hidden="1"/>
    <cellStyle name="Hipervínculo" xfId="9210" builtinId="8" hidden="1"/>
    <cellStyle name="Hipervínculo" xfId="27016" builtinId="8" hidden="1"/>
    <cellStyle name="Hipervínculo" xfId="21732" builtinId="8" hidden="1"/>
    <cellStyle name="Hipervínculo" xfId="1046" builtinId="8" hidden="1"/>
    <cellStyle name="Hipervínculo" xfId="24162" builtinId="8" hidden="1"/>
    <cellStyle name="Hipervínculo" xfId="29222" builtinId="8" hidden="1"/>
    <cellStyle name="Hipervínculo" xfId="13104" builtinId="8" hidden="1"/>
    <cellStyle name="Hipervínculo" xfId="41597" builtinId="8" hidden="1"/>
    <cellStyle name="Hipervínculo" xfId="50805" builtinId="8" hidden="1"/>
    <cellStyle name="Hipervínculo" xfId="38889" builtinId="8" hidden="1"/>
    <cellStyle name="Hipervínculo" xfId="7878" builtinId="8" hidden="1"/>
    <cellStyle name="Hipervínculo" xfId="31093" builtinId="8" hidden="1"/>
    <cellStyle name="Hipervínculo" xfId="36150" builtinId="8" hidden="1"/>
    <cellStyle name="Hipervínculo" xfId="59122" builtinId="8" hidden="1"/>
    <cellStyle name="Hipervínculo" xfId="29310" builtinId="8" hidden="1"/>
    <cellStyle name="Hipervínculo" xfId="27987" builtinId="8" hidden="1"/>
    <cellStyle name="Hipervínculo" xfId="7876" builtinId="8" hidden="1"/>
    <cellStyle name="Hipervínculo" xfId="15755" builtinId="8" hidden="1"/>
    <cellStyle name="Hipervínculo" xfId="39061" builtinId="8" hidden="1"/>
    <cellStyle name="Hipervínculo" xfId="43081" builtinId="8" hidden="1"/>
    <cellStyle name="Hipervínculo" xfId="53502" builtinId="8" hidden="1"/>
    <cellStyle name="Hipervínculo" xfId="19415" builtinId="8" hidden="1"/>
    <cellStyle name="Hipervínculo" xfId="35468" builtinId="8" hidden="1"/>
    <cellStyle name="Hipervínculo" xfId="1790" builtinId="8" hidden="1"/>
    <cellStyle name="Hipervínculo" xfId="22558" builtinId="8" hidden="1"/>
    <cellStyle name="Hipervínculo" xfId="34602" builtinId="8" hidden="1"/>
    <cellStyle name="Hipervínculo" xfId="11290" builtinId="8" hidden="1"/>
    <cellStyle name="Hipervínculo" xfId="6277" builtinId="8" hidden="1"/>
    <cellStyle name="Hipervínculo" xfId="6483" builtinId="8" hidden="1"/>
    <cellStyle name="Hipervínculo" xfId="58782" builtinId="8" hidden="1"/>
    <cellStyle name="Hipervínculo" xfId="56208" builtinId="8" hidden="1"/>
    <cellStyle name="Hipervínculo" xfId="29356" builtinId="8" hidden="1"/>
    <cellStyle name="Hipervínculo" xfId="51875" builtinId="8" hidden="1"/>
    <cellStyle name="Hipervínculo" xfId="56932" builtinId="8" hidden="1"/>
    <cellStyle name="Hipervínculo" xfId="39902" builtinId="8" hidden="1"/>
    <cellStyle name="Hipervínculo" xfId="28704" builtinId="8" hidden="1"/>
    <cellStyle name="Hipervínculo" xfId="31269" builtinId="8" hidden="1"/>
    <cellStyle name="Hipervínculo" xfId="13188" builtinId="8" hidden="1"/>
    <cellStyle name="Hipervínculo" xfId="36156" builtinId="8" hidden="1"/>
    <cellStyle name="Hipervínculo" xfId="58662" builtinId="8" hidden="1"/>
    <cellStyle name="Hipervínculo" xfId="57125" builtinId="8" hidden="1"/>
    <cellStyle name="Hipervínculo" xfId="33101" builtinId="8" hidden="1"/>
    <cellStyle name="Hipervínculo" xfId="6954" builtinId="8" hidden="1"/>
    <cellStyle name="Hipervínculo" xfId="28918" builtinId="8" hidden="1"/>
    <cellStyle name="Hipervínculo" xfId="28668" builtinId="8" hidden="1"/>
    <cellStyle name="Hipervínculo" xfId="42959" builtinId="8" hidden="1"/>
    <cellStyle name="Hipervínculo" xfId="54422" builtinId="8" hidden="1"/>
    <cellStyle name="Hipervínculo" xfId="50326" builtinId="8" hidden="1"/>
    <cellStyle name="Hipervínculo" xfId="9648" builtinId="8" hidden="1"/>
    <cellStyle name="Hipervínculo" xfId="2247" builtinId="8" hidden="1"/>
    <cellStyle name="Hipervínculo" xfId="19879" builtinId="8" hidden="1"/>
    <cellStyle name="Hipervínculo" xfId="4036" builtinId="8" hidden="1"/>
    <cellStyle name="Hipervínculo" xfId="24866" builtinId="8" hidden="1"/>
    <cellStyle name="Hipervínculo" xfId="53474" builtinId="8" hidden="1"/>
    <cellStyle name="Hipervínculo" xfId="44813" builtinId="8" hidden="1"/>
    <cellStyle name="Hipervínculo" xfId="36535" builtinId="8" hidden="1"/>
    <cellStyle name="Hipervínculo" xfId="29631" builtinId="8" hidden="1"/>
    <cellStyle name="Hipervínculo" xfId="42573" builtinId="8" hidden="1"/>
    <cellStyle name="Hipervínculo" xfId="34039" builtinId="8" hidden="1"/>
    <cellStyle name="Hipervínculo" xfId="18296" builtinId="8" hidden="1"/>
    <cellStyle name="Hipervínculo" xfId="43013" builtinId="8" hidden="1"/>
    <cellStyle name="Hipervínculo" xfId="33991" builtinId="8" hidden="1"/>
    <cellStyle name="Hipervínculo" xfId="46844" builtinId="8" hidden="1"/>
    <cellStyle name="Hipervínculo" xfId="39996" builtinId="8" hidden="1"/>
    <cellStyle name="Hipervínculo" xfId="55186" builtinId="8" hidden="1"/>
    <cellStyle name="Hipervínculo" xfId="38659" builtinId="8" hidden="1"/>
    <cellStyle name="Hipervínculo" xfId="55286" builtinId="8" hidden="1"/>
    <cellStyle name="Hipervínculo" xfId="38444" builtinId="8" hidden="1"/>
    <cellStyle name="Hipervínculo" xfId="55656" builtinId="8" hidden="1"/>
    <cellStyle name="Hipervínculo" xfId="5903" builtinId="8" hidden="1"/>
    <cellStyle name="Hipervínculo" xfId="16323" builtinId="8" hidden="1"/>
    <cellStyle name="Hipervínculo" xfId="22182" builtinId="8" hidden="1"/>
    <cellStyle name="Hipervínculo" xfId="46130" builtinId="8" hidden="1"/>
    <cellStyle name="Hipervínculo" xfId="49433" builtinId="8" hidden="1"/>
    <cellStyle name="Hipervínculo" xfId="54885" builtinId="8" hidden="1"/>
    <cellStyle name="Hipervínculo" xfId="22643" builtinId="8" hidden="1"/>
    <cellStyle name="Hipervínculo" xfId="1504" builtinId="8" hidden="1"/>
    <cellStyle name="Hipervínculo" xfId="23250" builtinId="8" hidden="1"/>
    <cellStyle name="Hipervínculo" xfId="53362" builtinId="8" hidden="1"/>
    <cellStyle name="Hipervínculo" xfId="52928" builtinId="8" hidden="1"/>
    <cellStyle name="Hipervínculo" xfId="42509" builtinId="8" hidden="1"/>
    <cellStyle name="Hipervínculo" xfId="20422" builtinId="8" hidden="1"/>
    <cellStyle name="Hipervínculo" xfId="28738" builtinId="8" hidden="1"/>
    <cellStyle name="Hipervínculo" xfId="8449" builtinId="8" hidden="1"/>
    <cellStyle name="Hipervínculo" xfId="30179" builtinId="8" hidden="1"/>
    <cellStyle name="Hipervínculo" xfId="35238" builtinId="8" hidden="1"/>
    <cellStyle name="Hipervínculo" xfId="59405" builtinId="8" hidden="1"/>
    <cellStyle name="Hipervínculo" xfId="35580" builtinId="8" hidden="1"/>
    <cellStyle name="Hipervínculo" xfId="13619" builtinId="8" hidden="1"/>
    <cellStyle name="Hipervínculo" xfId="6415" builtinId="8" hidden="1"/>
    <cellStyle name="Hipervínculo" xfId="28842" builtinId="8" hidden="1"/>
    <cellStyle name="Hipervínculo" xfId="59178" builtinId="8" hidden="1"/>
    <cellStyle name="Hipervínculo" xfId="58942" builtinId="8" hidden="1"/>
    <cellStyle name="Hipervínculo" xfId="27567" builtinId="8" hidden="1"/>
    <cellStyle name="Hipervínculo" xfId="28650" builtinId="8" hidden="1"/>
    <cellStyle name="Hipervínculo" xfId="22983" builtinId="8" hidden="1"/>
    <cellStyle name="Hipervínculo" xfId="1334" builtinId="8" hidden="1"/>
    <cellStyle name="Hipervínculo" xfId="15894" builtinId="8" hidden="1"/>
    <cellStyle name="Hipervínculo" xfId="44036" builtinId="8" hidden="1"/>
    <cellStyle name="Hipervínculo" xfId="48989" builtinId="8" hidden="1"/>
    <cellStyle name="Hipervínculo" xfId="43496" builtinId="8" hidden="1"/>
    <cellStyle name="Hipervínculo" xfId="21724" builtinId="8" hidden="1"/>
    <cellStyle name="Hipervínculo" xfId="7797" builtinId="8" hidden="1"/>
    <cellStyle name="Hipervínculo" xfId="6243" builtinId="8" hidden="1"/>
    <cellStyle name="Hipervínculo" xfId="8793" builtinId="8" hidden="1"/>
    <cellStyle name="Hipervínculo" xfId="15443" builtinId="8" hidden="1"/>
    <cellStyle name="Hipervínculo" xfId="3816" builtinId="8" hidden="1"/>
    <cellStyle name="Hipervínculo" xfId="38988" builtinId="8" hidden="1"/>
    <cellStyle name="Hipervínculo" xfId="14793" builtinId="8" hidden="1"/>
    <cellStyle name="Hipervínculo" xfId="1476" builtinId="8" hidden="1"/>
    <cellStyle name="Hipervínculo" xfId="13042" builtinId="8" hidden="1"/>
    <cellStyle name="Hipervínculo" xfId="36158" builtinId="8" hidden="1"/>
    <cellStyle name="Hipervínculo" xfId="56490" builtinId="8" hidden="1"/>
    <cellStyle name="Hipervínculo" xfId="56722" builtinId="8" hidden="1"/>
    <cellStyle name="Hipervínculo" xfId="32188" builtinId="8" hidden="1"/>
    <cellStyle name="Hipervínculo" xfId="7868" builtinId="8" hidden="1"/>
    <cellStyle name="Hipervínculo" xfId="2361" builtinId="8" hidden="1"/>
    <cellStyle name="Hipervínculo" xfId="19841" builtinId="8" hidden="1"/>
    <cellStyle name="Hipervínculo" xfId="29354" builtinId="8" hidden="1"/>
    <cellStyle name="Hipervínculo" xfId="48945" builtinId="8" hidden="1"/>
    <cellStyle name="Hipervínculo" xfId="10075" builtinId="8" hidden="1"/>
    <cellStyle name="Hipervínculo" xfId="28990" builtinId="8" hidden="1"/>
    <cellStyle name="Hipervínculo" xfId="1794" builtinId="8" hidden="1"/>
    <cellStyle name="Hipervínculo" xfId="8057" builtinId="8" hidden="1"/>
    <cellStyle name="Hipervínculo" xfId="26640" builtinId="8" hidden="1"/>
    <cellStyle name="Hipervínculo" xfId="50015" builtinId="8" hidden="1"/>
    <cellStyle name="Hipervínculo" xfId="46709" builtinId="8" hidden="1"/>
    <cellStyle name="Hipervínculo" xfId="3786" builtinId="8" hidden="1"/>
    <cellStyle name="Hipervínculo" xfId="18589" builtinId="8" hidden="1"/>
    <cellStyle name="Hipervínculo" xfId="26612" builtinId="8" hidden="1"/>
    <cellStyle name="Hipervínculo" xfId="16745" builtinId="8" hidden="1"/>
    <cellStyle name="Hipervínculo" xfId="46305" builtinId="8" hidden="1"/>
    <cellStyle name="Hipervínculo" xfId="56940" builtinId="8" hidden="1"/>
    <cellStyle name="Hipervínculo" xfId="56178" builtinId="8" hidden="1"/>
    <cellStyle name="Hipervínculo" xfId="54999" builtinId="8" hidden="1"/>
    <cellStyle name="Hipervínculo" xfId="22582" builtinId="8" hidden="1"/>
    <cellStyle name="Hipervínculo" xfId="12122" builtinId="8" hidden="1"/>
    <cellStyle name="Hipervínculo" xfId="16213" builtinId="8" hidden="1"/>
    <cellStyle name="Hipervínculo" xfId="40243" builtinId="8" hidden="1"/>
    <cellStyle name="Hipervínculo" xfId="57133" builtinId="8" hidden="1"/>
    <cellStyle name="Hipervínculo" xfId="33109" builtinId="8" hidden="1"/>
    <cellStyle name="Hipervínculo" xfId="29014" builtinId="8" hidden="1"/>
    <cellStyle name="Hipervínculo" xfId="9827" builtinId="8" hidden="1"/>
    <cellStyle name="Hipervínculo" xfId="18921" builtinId="8" hidden="1"/>
    <cellStyle name="Hipervínculo" xfId="23009" builtinId="8" hidden="1"/>
    <cellStyle name="Hipervínculo" xfId="47042" builtinId="8" hidden="1"/>
    <cellStyle name="Hipervínculo" xfId="12666" builtinId="8" hidden="1"/>
    <cellStyle name="Hipervínculo" xfId="16530" builtinId="8" hidden="1"/>
    <cellStyle name="Hipervínculo" xfId="6081" builtinId="8" hidden="1"/>
    <cellStyle name="Hipervínculo" xfId="43635" builtinId="8" hidden="1"/>
    <cellStyle name="Hipervínculo" xfId="55230" builtinId="8" hidden="1"/>
    <cellStyle name="Hipervínculo" xfId="53060" builtinId="8" hidden="1"/>
    <cellStyle name="Hipervínculo" xfId="1134" builtinId="8" hidden="1"/>
    <cellStyle name="Hipervínculo" xfId="7719" builtinId="8" hidden="1"/>
    <cellStyle name="Hipervínculo" xfId="50723" builtinId="8" hidden="1"/>
    <cellStyle name="Hipervínculo" xfId="29050" builtinId="8" hidden="1"/>
    <cellStyle name="Hipervínculo" xfId="52279" builtinId="8" hidden="1"/>
    <cellStyle name="Hipervínculo" xfId="20882" builtinId="8" hidden="1"/>
    <cellStyle name="Hipervínculo" xfId="41767" builtinId="8" hidden="1"/>
    <cellStyle name="Hipervínculo" xfId="40427" builtinId="8" hidden="1"/>
    <cellStyle name="Hipervínculo" xfId="25009" builtinId="8" hidden="1"/>
    <cellStyle name="Hipervínculo" xfId="14973" builtinId="8" hidden="1"/>
    <cellStyle name="Hipervínculo" xfId="30393" builtinId="8" hidden="1"/>
    <cellStyle name="Hipervínculo" xfId="15129" builtinId="8" hidden="1"/>
    <cellStyle name="Hipervínculo" xfId="26718" builtinId="8" hidden="1"/>
    <cellStyle name="Hipervínculo" xfId="3896" builtinId="8" hidden="1"/>
    <cellStyle name="Hipervínculo" xfId="19017" builtinId="8" hidden="1"/>
    <cellStyle name="Hipervínculo" xfId="59206" builtinId="8" hidden="1"/>
    <cellStyle name="Hipervínculo" xfId="18487" builtinId="8" hidden="1"/>
    <cellStyle name="Hipervínculo" xfId="59120" builtinId="8" hidden="1"/>
    <cellStyle name="Hipervínculo" xfId="29923" builtinId="8" hidden="1"/>
    <cellStyle name="Hipervínculo" xfId="55534" builtinId="8" hidden="1"/>
    <cellStyle name="Hipervínculo" xfId="12128" builtinId="8" hidden="1"/>
    <cellStyle name="Hipervínculo" xfId="39997" builtinId="8" hidden="1"/>
    <cellStyle name="Hipervínculo" xfId="17351" builtinId="8" hidden="1"/>
    <cellStyle name="Hipervínculo" xfId="53344" builtinId="8" hidden="1"/>
    <cellStyle name="Hipervínculo" xfId="38968" builtinId="8" hidden="1"/>
    <cellStyle name="Hipervínculo" xfId="43576" builtinId="8" hidden="1"/>
    <cellStyle name="Hipervínculo" xfId="45055" builtinId="8" hidden="1"/>
    <cellStyle name="Hipervínculo" xfId="15643" builtinId="8" hidden="1"/>
    <cellStyle name="Hipervínculo" xfId="5015" builtinId="8" hidden="1"/>
    <cellStyle name="Hipervínculo" xfId="11480" builtinId="8" hidden="1"/>
    <cellStyle name="Hipervínculo" xfId="9329" builtinId="8" hidden="1"/>
    <cellStyle name="Hipervínculo" xfId="16536" builtinId="8" hidden="1"/>
    <cellStyle name="Hipervínculo" xfId="54350" builtinId="8" hidden="1"/>
    <cellStyle name="Hipervínculo" xfId="40467" builtinId="8" hidden="1"/>
    <cellStyle name="Hipervínculo" xfId="10205" builtinId="8" hidden="1"/>
    <cellStyle name="Hipervínculo" xfId="58814" builtinId="8" hidden="1"/>
    <cellStyle name="Hipervínculo" xfId="46528" builtinId="8" hidden="1"/>
    <cellStyle name="Hipervínculo" xfId="38322" builtinId="8" hidden="1"/>
    <cellStyle name="Hipervínculo" xfId="24272" builtinId="8" hidden="1"/>
    <cellStyle name="Hipervínculo" xfId="18408" builtinId="8" hidden="1"/>
    <cellStyle name="Hipervínculo" xfId="35026" builtinId="8" hidden="1"/>
    <cellStyle name="Hipervínculo" xfId="57107" builtinId="8" hidden="1"/>
    <cellStyle name="Hipervínculo" xfId="29527" builtinId="8" hidden="1"/>
    <cellStyle name="Hipervínculo" xfId="4594" builtinId="8" hidden="1"/>
    <cellStyle name="Hipervínculo" xfId="23520" builtinId="8" hidden="1"/>
    <cellStyle name="Hipervínculo" xfId="29074" builtinId="8" hidden="1"/>
    <cellStyle name="Hipervínculo" xfId="40365" builtinId="8" hidden="1"/>
    <cellStyle name="Hipervínculo" xfId="5361" builtinId="8" hidden="1"/>
    <cellStyle name="Hipervínculo" xfId="14055" builtinId="8" hidden="1"/>
    <cellStyle name="Hipervínculo" xfId="52255" builtinId="8" hidden="1"/>
    <cellStyle name="Hipervínculo" xfId="52536" builtinId="8" hidden="1"/>
    <cellStyle name="Hipervínculo" xfId="12302" builtinId="8" hidden="1"/>
    <cellStyle name="Hipervínculo" xfId="25828" builtinId="8" hidden="1"/>
    <cellStyle name="Hipervínculo" xfId="40749" builtinId="8" hidden="1"/>
    <cellStyle name="Hipervínculo" xfId="55794" builtinId="8" hidden="1"/>
    <cellStyle name="Hipervínculo" xfId="35287" builtinId="8" hidden="1"/>
    <cellStyle name="Hipervínculo" xfId="1011" builtinId="8" hidden="1"/>
    <cellStyle name="Hipervínculo" xfId="32929" builtinId="8" hidden="1"/>
    <cellStyle name="Hipervínculo" xfId="9459" builtinId="8" hidden="1"/>
    <cellStyle name="Hipervínculo" xfId="35309" builtinId="8" hidden="1"/>
    <cellStyle name="Hipervínculo" xfId="4808" builtinId="8" hidden="1"/>
    <cellStyle name="Hipervínculo" xfId="21426" builtinId="8" hidden="1"/>
    <cellStyle name="Hipervínculo" xfId="27786" builtinId="8" hidden="1"/>
    <cellStyle name="Hipervínculo" xfId="43131" builtinId="8" hidden="1"/>
    <cellStyle name="Hipervínculo" xfId="4875" builtinId="8" hidden="1"/>
    <cellStyle name="Hipervínculo" xfId="9921" builtinId="8" hidden="1"/>
    <cellStyle name="Hipervínculo" xfId="50156" builtinId="8" hidden="1"/>
    <cellStyle name="Hipervínculo" xfId="25095" builtinId="8" hidden="1"/>
    <cellStyle name="Hipervínculo" xfId="29056" builtinId="8" hidden="1"/>
    <cellStyle name="Hipervínculo" xfId="7649" builtinId="8" hidden="1"/>
    <cellStyle name="Hipervínculo" xfId="37256" builtinId="8" hidden="1"/>
    <cellStyle name="Hipervínculo" xfId="54568" builtinId="8" hidden="1"/>
    <cellStyle name="Hipervínculo" xfId="55334" builtinId="8" hidden="1"/>
    <cellStyle name="Hipervínculo" xfId="666" builtinId="8" hidden="1"/>
    <cellStyle name="Hipervínculo" xfId="11602" builtinId="8" hidden="1"/>
    <cellStyle name="Hipervínculo" xfId="50118" builtinId="8" hidden="1"/>
    <cellStyle name="Hipervínculo" xfId="20697" builtinId="8" hidden="1"/>
    <cellStyle name="Hipervínculo" xfId="5219" builtinId="8" hidden="1"/>
    <cellStyle name="Hipervínculo" xfId="44359" builtinId="8" hidden="1"/>
    <cellStyle name="Hipervínculo" xfId="40015" builtinId="8" hidden="1"/>
    <cellStyle name="Hipervínculo" xfId="1202" builtinId="8" hidden="1"/>
    <cellStyle name="Hipervínculo" xfId="7818" builtinId="8" hidden="1"/>
    <cellStyle name="Hipervínculo" xfId="14969" builtinId="8" hidden="1"/>
    <cellStyle name="Hipervínculo" xfId="40593" builtinId="8" hidden="1"/>
    <cellStyle name="Hipervínculo" xfId="18818" builtinId="8" hidden="1"/>
    <cellStyle name="Hipervínculo" xfId="2203" builtinId="8" hidden="1"/>
    <cellStyle name="Hipervínculo" xfId="42405" builtinId="8" hidden="1"/>
    <cellStyle name="Hipervínculo" xfId="29818" builtinId="8" hidden="1"/>
    <cellStyle name="Hipervínculo" xfId="57504" builtinId="8" hidden="1"/>
    <cellStyle name="Hipervínculo" xfId="16548" builtinId="8" hidden="1"/>
    <cellStyle name="Hipervínculo" xfId="28908" builtinId="8" hidden="1"/>
    <cellStyle name="Hipervínculo" xfId="32419" builtinId="8" hidden="1"/>
    <cellStyle name="Hipervínculo" xfId="55473" builtinId="8" hidden="1"/>
    <cellStyle name="Hipervínculo" xfId="12812" builtinId="8" hidden="1"/>
    <cellStyle name="Hipervínculo" xfId="14567" builtinId="8" hidden="1"/>
    <cellStyle name="Hipervínculo" xfId="56250" builtinId="8" hidden="1"/>
    <cellStyle name="Hipervínculo" xfId="17691" builtinId="8" hidden="1"/>
    <cellStyle name="Hipervínculo" xfId="16437" builtinId="8" hidden="1"/>
    <cellStyle name="Hipervínculo" xfId="12013" builtinId="8" hidden="1"/>
    <cellStyle name="Hipervínculo" xfId="55931" builtinId="8" hidden="1"/>
    <cellStyle name="Hipervínculo" xfId="50605" builtinId="8" hidden="1"/>
    <cellStyle name="Hipervínculo" xfId="24536" builtinId="8" hidden="1"/>
    <cellStyle name="Hipervínculo" xfId="30391" builtinId="8" hidden="1"/>
    <cellStyle name="Hipervínculo" xfId="27309" builtinId="8" hidden="1"/>
    <cellStyle name="Hipervínculo" xfId="38783" builtinId="8" hidden="1"/>
    <cellStyle name="Hipervínculo" xfId="13784" builtinId="8" hidden="1"/>
    <cellStyle name="Hipervínculo" xfId="20127" builtinId="8" hidden="1"/>
    <cellStyle name="Hipervínculo" xfId="24382" builtinId="8" hidden="1"/>
    <cellStyle name="Hipervínculo" xfId="51523" builtinId="8" hidden="1"/>
    <cellStyle name="Hipervínculo" xfId="9319" builtinId="8" hidden="1"/>
    <cellStyle name="Hipervínculo" xfId="12296" builtinId="8" hidden="1"/>
    <cellStyle name="Hipervínculo" xfId="55622" builtinId="8" hidden="1"/>
    <cellStyle name="Hipervínculo" xfId="18699" builtinId="8" hidden="1"/>
    <cellStyle name="Hipervínculo" xfId="22951" builtinId="8" hidden="1"/>
    <cellStyle name="Hipervínculo" xfId="48300" builtinId="8" hidden="1"/>
    <cellStyle name="Hipervínculo" xfId="53312" builtinId="8" hidden="1"/>
    <cellStyle name="Hipervínculo" xfId="44430" builtinId="8" hidden="1"/>
    <cellStyle name="Hipervínculo" xfId="49621" builtinId="8" hidden="1"/>
    <cellStyle name="Hipervínculo" xfId="47160" builtinId="8" hidden="1"/>
    <cellStyle name="Hipervínculo" xfId="19989" builtinId="8" hidden="1"/>
    <cellStyle name="Hipervínculo" xfId="35974" builtinId="8" hidden="1"/>
    <cellStyle name="Hipervínculo" xfId="6708" builtinId="8" hidden="1"/>
    <cellStyle name="Hipervínculo" xfId="58978" builtinId="8" hidden="1"/>
    <cellStyle name="Hipervínculo" xfId="27764" builtinId="8" hidden="1"/>
    <cellStyle name="Hipervínculo" xfId="55007" builtinId="8" hidden="1"/>
    <cellStyle name="Hipervínculo" xfId="32118" builtinId="8" hidden="1"/>
    <cellStyle name="Hipervínculo" xfId="51113" builtinId="8" hidden="1"/>
    <cellStyle name="Hipervínculo" xfId="24943" builtinId="8" hidden="1"/>
    <cellStyle name="Hipervínculo" xfId="6269" builtinId="8" hidden="1"/>
    <cellStyle name="Hipervínculo" xfId="32809" builtinId="8" hidden="1"/>
    <cellStyle name="Hipervínculo" xfId="35311" builtinId="8" hidden="1"/>
    <cellStyle name="Hipervínculo" xfId="59012" builtinId="8" hidden="1"/>
    <cellStyle name="Hipervínculo" xfId="16601" builtinId="8" hidden="1"/>
    <cellStyle name="Hipervínculo" xfId="30905" builtinId="8" hidden="1"/>
    <cellStyle name="Hipervínculo" xfId="44315" builtinId="8" hidden="1"/>
    <cellStyle name="Hipervínculo" xfId="4142" builtinId="8" hidden="1"/>
    <cellStyle name="Hipervínculo" xfId="17397" builtinId="8" hidden="1"/>
    <cellStyle name="Hipervínculo" xfId="10689" builtinId="8" hidden="1"/>
    <cellStyle name="Hipervínculo" xfId="19527" builtinId="8" hidden="1"/>
    <cellStyle name="Hipervínculo" xfId="21637" builtinId="8" hidden="1"/>
    <cellStyle name="Hipervínculo" xfId="42843" builtinId="8" hidden="1"/>
    <cellStyle name="Hipervínculo" xfId="34009" builtinId="8" hidden="1"/>
    <cellStyle name="Hipervínculo" xfId="15127" builtinId="8" hidden="1"/>
    <cellStyle name="Hipervínculo" xfId="5610" builtinId="8" hidden="1"/>
    <cellStyle name="Hipervínculo" xfId="4395" builtinId="8" hidden="1"/>
    <cellStyle name="Hipervínculo" xfId="10209" builtinId="8" hidden="1"/>
    <cellStyle name="Hipervínculo" xfId="38238" builtinId="8" hidden="1"/>
    <cellStyle name="Hipervínculo" xfId="1918" builtinId="8" hidden="1"/>
    <cellStyle name="Hipervínculo" xfId="54344" builtinId="8" hidden="1"/>
    <cellStyle name="Hipervínculo" xfId="30103" builtinId="8" hidden="1"/>
    <cellStyle name="Hipervínculo" xfId="30726" builtinId="8" hidden="1"/>
    <cellStyle name="Hipervínculo" xfId="52291" builtinId="8" hidden="1"/>
    <cellStyle name="Hipervínculo" xfId="32771" builtinId="8" hidden="1"/>
    <cellStyle name="Hipervínculo" xfId="13891" builtinId="8" hidden="1"/>
    <cellStyle name="Hipervínculo" xfId="5572" builtinId="8" hidden="1"/>
    <cellStyle name="Hipervínculo" xfId="9435" builtinId="8" hidden="1"/>
    <cellStyle name="Hipervínculo" xfId="51149" builtinId="8" hidden="1"/>
    <cellStyle name="Hipervínculo" xfId="55698" builtinId="8" hidden="1"/>
    <cellStyle name="Hipervínculo" xfId="22915" builtinId="8" hidden="1"/>
    <cellStyle name="Hipervínculo" xfId="3283" builtinId="8" hidden="1"/>
    <cellStyle name="Hipervínculo" xfId="14059" builtinId="8" hidden="1"/>
    <cellStyle name="Hipervínculo" xfId="29998" builtinId="8" hidden="1"/>
    <cellStyle name="Hipervínculo" xfId="41258" builtinId="8" hidden="1"/>
    <cellStyle name="Hipervínculo" xfId="4294" builtinId="8" hidden="1"/>
    <cellStyle name="Hipervínculo" xfId="45788" builtinId="8" hidden="1"/>
    <cellStyle name="Hipervínculo" xfId="27040" builtinId="8" hidden="1"/>
    <cellStyle name="Hipervínculo" xfId="18625" builtinId="8" hidden="1"/>
    <cellStyle name="Hipervínculo" xfId="36988" builtinId="8" hidden="1"/>
    <cellStyle name="Hipervínculo" xfId="26402" builtinId="8" hidden="1"/>
    <cellStyle name="Hipervínculo" xfId="34445" builtinId="8" hidden="1"/>
    <cellStyle name="Hipervínculo" xfId="35022" builtinId="8" hidden="1"/>
    <cellStyle name="Hipervínculo" xfId="2797" builtinId="8" hidden="1"/>
    <cellStyle name="Hipervínculo" xfId="18507" builtinId="8" hidden="1"/>
    <cellStyle name="Hipervínculo" xfId="24734" builtinId="8" hidden="1"/>
    <cellStyle name="Hipervínculo" xfId="324" builtinId="8" hidden="1"/>
    <cellStyle name="Hipervínculo" xfId="41391" builtinId="8" hidden="1"/>
    <cellStyle name="Hipervínculo" xfId="27810" builtinId="8" hidden="1"/>
    <cellStyle name="Hipervínculo" xfId="10717" builtinId="8" hidden="1"/>
    <cellStyle name="Hipervínculo" xfId="54636" builtinId="8" hidden="1"/>
    <cellStyle name="Hipervínculo" xfId="22847" builtinId="8" hidden="1"/>
    <cellStyle name="Hipervínculo" xfId="22532" builtinId="8" hidden="1"/>
    <cellStyle name="Hipervínculo" xfId="54246" builtinId="8" hidden="1"/>
    <cellStyle name="Hipervínculo" xfId="34573" builtinId="8" hidden="1"/>
    <cellStyle name="Hipervínculo" xfId="27046" builtinId="8" hidden="1"/>
    <cellStyle name="Hipervínculo" xfId="7354" builtinId="8" hidden="1"/>
    <cellStyle name="Hipervínculo" xfId="21422" builtinId="8" hidden="1"/>
    <cellStyle name="Hipervínculo" xfId="21103" builtinId="8" hidden="1"/>
    <cellStyle name="Hipervínculo" xfId="52816" builtinId="8" hidden="1"/>
    <cellStyle name="Hipervínculo" xfId="34674" builtinId="8" hidden="1"/>
    <cellStyle name="Hipervínculo" xfId="41381" builtinId="8" hidden="1"/>
    <cellStyle name="Hipervínculo" xfId="39799" builtinId="8" hidden="1"/>
    <cellStyle name="Hipervínculo" xfId="18915" builtinId="8" hidden="1"/>
    <cellStyle name="Hipervínculo" xfId="23806" builtinId="8" hidden="1"/>
    <cellStyle name="Hipervínculo" xfId="43948" builtinId="8" hidden="1"/>
    <cellStyle name="Hipervínculo" xfId="24068" builtinId="8" hidden="1"/>
    <cellStyle name="Hipervínculo" xfId="51617" builtinId="8" hidden="1"/>
    <cellStyle name="Hipervínculo" xfId="9298" builtinId="8" hidden="1"/>
    <cellStyle name="Hipervínculo" xfId="3582" builtinId="8" hidden="1"/>
    <cellStyle name="Hipervínculo" xfId="51573" builtinId="8" hidden="1"/>
    <cellStyle name="Hipervínculo" xfId="43653" builtinId="8" hidden="1"/>
    <cellStyle name="Hipervínculo" xfId="8331" builtinId="8" hidden="1"/>
    <cellStyle name="Hipervínculo" xfId="22122" builtinId="8" hidden="1"/>
    <cellStyle name="Hipervínculo" xfId="38452" builtinId="8" hidden="1"/>
    <cellStyle name="Hipervínculo" xfId="21200" builtinId="8" hidden="1"/>
    <cellStyle name="Hipervínculo" xfId="53320" builtinId="8" hidden="1"/>
    <cellStyle name="Hipervínculo" xfId="24028" builtinId="8" hidden="1"/>
    <cellStyle name="Hipervínculo" xfId="7830" builtinId="8" hidden="1"/>
    <cellStyle name="Hipervínculo" xfId="52029" builtinId="8" hidden="1"/>
    <cellStyle name="Hipervínculo" xfId="27967" builtinId="8" hidden="1"/>
    <cellStyle name="Hipervínculo" xfId="50065" builtinId="8" hidden="1"/>
    <cellStyle name="Hipervínculo" xfId="9457" builtinId="8" hidden="1"/>
    <cellStyle name="Hipervínculo" xfId="42607" builtinId="8" hidden="1"/>
    <cellStyle name="Hipervínculo" xfId="13406" builtinId="8" hidden="1"/>
    <cellStyle name="Hipervínculo" xfId="16759" builtinId="8" hidden="1"/>
    <cellStyle name="Hipervínculo" xfId="54060" builtinId="8" hidden="1"/>
    <cellStyle name="Hipervínculo" xfId="27265" builtinId="8" hidden="1"/>
    <cellStyle name="Hipervínculo" xfId="18629" builtinId="8" hidden="1"/>
    <cellStyle name="Hipervínculo" xfId="38906" builtinId="8" hidden="1"/>
    <cellStyle name="Hipervínculo" xfId="48996" builtinId="8" hidden="1"/>
    <cellStyle name="Hipervínculo" xfId="2115" builtinId="8" hidden="1"/>
    <cellStyle name="Hipervínculo" xfId="30617" builtinId="8" hidden="1"/>
    <cellStyle name="Hipervínculo" xfId="40315" builtinId="8" hidden="1"/>
    <cellStyle name="Hipervínculo" xfId="13412" builtinId="8" hidden="1"/>
    <cellStyle name="Hipervínculo" xfId="41895" builtinId="8" hidden="1"/>
    <cellStyle name="Hipervínculo" xfId="55003" builtinId="8" hidden="1"/>
    <cellStyle name="Hipervínculo" xfId="41304" builtinId="8" hidden="1"/>
    <cellStyle name="Hipervínculo" xfId="33095" builtinId="8" hidden="1"/>
    <cellStyle name="Hipervínculo" xfId="49097" builtinId="8" hidden="1"/>
    <cellStyle name="Hipervínculo" xfId="3588" builtinId="8" hidden="1"/>
    <cellStyle name="Hipervínculo" xfId="7619" builtinId="8" hidden="1"/>
    <cellStyle name="Hipervínculo" xfId="50146" builtinId="8" hidden="1"/>
    <cellStyle name="Hipervínculo" xfId="57727" builtinId="8" hidden="1"/>
    <cellStyle name="Hipervínculo" xfId="22568" builtinId="8" hidden="1"/>
    <cellStyle name="Hipervínculo" xfId="6239" builtinId="8" hidden="1"/>
    <cellStyle name="Hipervínculo" xfId="10345" builtinId="8" hidden="1"/>
    <cellStyle name="Hipervínculo" xfId="50496" builtinId="8" hidden="1"/>
    <cellStyle name="Hipervínculo" xfId="50709" builtinId="8" hidden="1"/>
    <cellStyle name="Hipervínculo" xfId="17743" builtinId="8" hidden="1"/>
    <cellStyle name="Hipervínculo" xfId="21107" builtinId="8" hidden="1"/>
    <cellStyle name="Hipervínculo" xfId="38992" builtinId="8" hidden="1"/>
    <cellStyle name="Hipervínculo" xfId="48264" builtinId="8" hidden="1"/>
    <cellStyle name="Hipervínculo" xfId="24786" builtinId="8" hidden="1"/>
    <cellStyle name="Hipervínculo" xfId="9627" builtinId="8" hidden="1"/>
    <cellStyle name="Hipervínculo" xfId="25179" builtinId="8" hidden="1"/>
    <cellStyle name="Hipervínculo" xfId="51579" builtinId="8" hidden="1"/>
    <cellStyle name="Hipervínculo" xfId="36162" builtinId="8" hidden="1"/>
    <cellStyle name="Hipervínculo" xfId="21218" builtinId="8" hidden="1"/>
    <cellStyle name="Hipervínculo" xfId="19239" builtinId="8" hidden="1"/>
    <cellStyle name="Hipervínculo" xfId="56220" builtinId="8" hidden="1"/>
    <cellStyle name="Hipervínculo" xfId="27209" builtinId="8" hidden="1"/>
    <cellStyle name="Hipervínculo" xfId="8335" builtinId="8" hidden="1"/>
    <cellStyle name="Hipervínculo" xfId="19328" builtinId="8" hidden="1"/>
    <cellStyle name="Hipervínculo" xfId="50531" builtinId="8" hidden="1"/>
    <cellStyle name="Hipervínculo" xfId="36453" builtinId="8" hidden="1"/>
    <cellStyle name="Hipervínculo" xfId="19837" builtinId="8" hidden="1"/>
    <cellStyle name="Hipervínculo" xfId="3940" builtinId="8" hidden="1"/>
    <cellStyle name="Hipervínculo" xfId="3856" builtinId="8" hidden="1"/>
    <cellStyle name="Hipervínculo" xfId="40001" builtinId="8" hidden="1"/>
    <cellStyle name="Hipervínculo" xfId="31343" builtinId="8" hidden="1"/>
    <cellStyle name="Hipervínculo" xfId="7253" builtinId="8" hidden="1"/>
    <cellStyle name="Hipervínculo" xfId="25389" builtinId="8" hidden="1"/>
    <cellStyle name="Hipervínculo" xfId="58300" builtinId="8" hidden="1"/>
    <cellStyle name="Hipervínculo" xfId="58794" builtinId="8" hidden="1"/>
    <cellStyle name="Hipervínculo" xfId="2742" builtinId="8" hidden="1"/>
    <cellStyle name="Hipervínculo" xfId="13886" builtinId="8" hidden="1"/>
    <cellStyle name="Hipervínculo" xfId="54126" builtinId="8" hidden="1"/>
    <cellStyle name="Hipervínculo" xfId="50019" builtinId="8" hidden="1"/>
    <cellStyle name="Hipervínculo" xfId="14113" builtinId="8" hidden="1"/>
    <cellStyle name="Hipervínculo" xfId="56572" builtinId="8" hidden="1"/>
    <cellStyle name="Hipervínculo" xfId="47813" builtinId="8" hidden="1"/>
    <cellStyle name="Hipervínculo" xfId="34296" builtinId="8" hidden="1"/>
    <cellStyle name="Hipervínculo" xfId="18467" builtinId="8" hidden="1"/>
    <cellStyle name="Hipervínculo" xfId="22959" builtinId="8" hidden="1"/>
    <cellStyle name="Hipervínculo" xfId="22897" builtinId="8" hidden="1"/>
    <cellStyle name="Hipervínculo" xfId="11147" builtinId="8" hidden="1"/>
    <cellStyle name="Hipervínculo" xfId="50945" builtinId="8" hidden="1"/>
    <cellStyle name="Hipervínculo" xfId="19375" builtinId="8" hidden="1"/>
    <cellStyle name="Hipervínculo" xfId="2163" builtinId="8" hidden="1"/>
    <cellStyle name="Hipervínculo" xfId="7933" builtinId="8" hidden="1"/>
    <cellStyle name="Hipervínculo" xfId="19663" builtinId="8" hidden="1"/>
    <cellStyle name="Hipervínculo" xfId="42779" builtinId="8" hidden="1"/>
    <cellStyle name="Hipervínculo" xfId="15659" builtinId="8" hidden="1"/>
    <cellStyle name="Hipervínculo" xfId="47762" builtinId="8" hidden="1"/>
    <cellStyle name="Hipervínculo" xfId="30503" builtinId="8" hidden="1"/>
    <cellStyle name="Hipervínculo" xfId="16209" builtinId="8" hidden="1"/>
    <cellStyle name="Hipervínculo" xfId="53522" builtinId="8" hidden="1"/>
    <cellStyle name="Hipervínculo" xfId="32801" builtinId="8" hidden="1"/>
    <cellStyle name="Hipervínculo" xfId="57137" builtinId="8" hidden="1"/>
    <cellStyle name="Hipervínculo" xfId="27709" builtinId="8" hidden="1"/>
    <cellStyle name="Hipervínculo" xfId="1066" builtinId="8" hidden="1"/>
    <cellStyle name="Hipervínculo" xfId="41682" builtinId="8" hidden="1"/>
    <cellStyle name="Hipervínculo" xfId="39821" builtinId="8" hidden="1"/>
    <cellStyle name="Hipervínculo" xfId="35532" builtinId="8" hidden="1"/>
    <cellStyle name="Hipervínculo" xfId="8025" builtinId="8" hidden="1"/>
    <cellStyle name="Hipervínculo" xfId="17519" builtinId="8" hidden="1"/>
    <cellStyle name="Hipervínculo" xfId="56658" builtinId="8" hidden="1"/>
    <cellStyle name="Hipervínculo" xfId="37131" builtinId="8" hidden="1"/>
    <cellStyle name="Hipervínculo" xfId="5345" builtinId="8" hidden="1"/>
    <cellStyle name="Hipervínculo" xfId="9698" builtinId="8" hidden="1"/>
    <cellStyle name="Hipervínculo" xfId="23417" builtinId="8" hidden="1"/>
    <cellStyle name="Hipervínculo" xfId="57840" builtinId="8" hidden="1"/>
    <cellStyle name="Hipervínculo" xfId="16080" builtinId="8" hidden="1"/>
    <cellStyle name="Hipervínculo" xfId="32586" builtinId="8" hidden="1"/>
    <cellStyle name="Hipervínculo" xfId="17681" builtinId="8" hidden="1"/>
    <cellStyle name="Hipervínculo" xfId="45674" builtinId="8" hidden="1"/>
    <cellStyle name="Hipervínculo" xfId="18520" builtinId="8" hidden="1"/>
    <cellStyle name="Hipervínculo" xfId="8085" builtinId="8" hidden="1"/>
    <cellStyle name="Hipervínculo" xfId="26346" builtinId="8" hidden="1"/>
    <cellStyle name="Hipervínculo" xfId="50999" builtinId="8" hidden="1"/>
    <cellStyle name="Hipervínculo" xfId="826" builtinId="8" hidden="1"/>
    <cellStyle name="Hipervínculo" xfId="24606" builtinId="8" hidden="1"/>
    <cellStyle name="Hipervínculo" xfId="46234" builtinId="8" hidden="1"/>
    <cellStyle name="Hipervínculo" xfId="51399" builtinId="8" hidden="1"/>
    <cellStyle name="Hipervínculo" xfId="41204" builtinId="8" hidden="1"/>
    <cellStyle name="Hipervínculo" xfId="26450" builtinId="8" hidden="1"/>
    <cellStyle name="Hipervínculo" xfId="28812" builtinId="8" hidden="1"/>
    <cellStyle name="Hipervínculo" xfId="53676" builtinId="8" hidden="1"/>
    <cellStyle name="Hipervínculo" xfId="31537" builtinId="8" hidden="1"/>
    <cellStyle name="Hipervínculo" xfId="53268" builtinId="8" hidden="1"/>
    <cellStyle name="Hipervínculo" xfId="58898" builtinId="8" hidden="1"/>
    <cellStyle name="Hipervínculo" xfId="36713" builtinId="8" hidden="1"/>
    <cellStyle name="Hipervínculo" xfId="12490" builtinId="8" hidden="1"/>
    <cellStyle name="Hipervínculo" xfId="25476" builtinId="8" hidden="1"/>
    <cellStyle name="Hipervínculo" xfId="26364" builtinId="8" hidden="1"/>
    <cellStyle name="Hipervínculo" xfId="38460" builtinId="8" hidden="1"/>
    <cellStyle name="Hipervínculo" xfId="57588" builtinId="8" hidden="1"/>
    <cellStyle name="Hipervínculo" xfId="53946" builtinId="8" hidden="1"/>
    <cellStyle name="Hipervínculo" xfId="14300" builtinId="8" hidden="1"/>
    <cellStyle name="Hipervínculo" xfId="5564" builtinId="8" hidden="1"/>
    <cellStyle name="Hipervínculo" xfId="22358" builtinId="8" hidden="1"/>
    <cellStyle name="Hipervínculo" xfId="45399" builtinId="8" hidden="1"/>
    <cellStyle name="Hipervínculo" xfId="36140" builtinId="8" hidden="1"/>
    <cellStyle name="Hipervínculo" xfId="22144" builtinId="8" hidden="1"/>
    <cellStyle name="Hipervínculo" xfId="47144" builtinId="8" hidden="1"/>
    <cellStyle name="Hipervínculo" xfId="23113" builtinId="8" hidden="1"/>
    <cellStyle name="Hipervínculo" xfId="366" builtinId="8" hidden="1"/>
    <cellStyle name="Hipervínculo" xfId="19829" builtinId="8" hidden="1"/>
    <cellStyle name="Hipervínculo" xfId="28912" builtinId="8" hidden="1"/>
    <cellStyle name="Hipervínculo" xfId="30627" builtinId="8" hidden="1"/>
    <cellStyle name="Hipervínculo" xfId="44438" builtinId="8" hidden="1"/>
    <cellStyle name="Hipervínculo" xfId="13982" builtinId="8" hidden="1"/>
    <cellStyle name="Hipervínculo" xfId="16317" builtinId="8" hidden="1"/>
    <cellStyle name="Hipervínculo" xfId="40715" builtinId="8" hidden="1"/>
    <cellStyle name="Hipervínculo" xfId="38102" builtinId="8" hidden="1"/>
    <cellStyle name="Hipervínculo" xfId="55143" builtinId="8" hidden="1"/>
    <cellStyle name="Hipervínculo" xfId="58438" builtinId="8" hidden="1"/>
    <cellStyle name="Hipervínculo" xfId="19405" builtinId="8" hidden="1"/>
    <cellStyle name="Hipervínculo" xfId="33547" builtinId="8" hidden="1"/>
    <cellStyle name="Hipervínculo" xfId="9519" builtinId="8" hidden="1"/>
    <cellStyle name="Hipervínculo" xfId="14393" builtinId="8" hidden="1"/>
    <cellStyle name="Hipervínculo" xfId="25013" builtinId="8" hidden="1"/>
    <cellStyle name="Hipervínculo" xfId="42515" builtinId="8" hidden="1"/>
    <cellStyle name="Hipervínculo" xfId="54863" builtinId="8" hidden="1"/>
    <cellStyle name="Hipervínculo" xfId="39705" builtinId="8" hidden="1"/>
    <cellStyle name="Hipervínculo" xfId="26744" builtinId="8" hidden="1"/>
    <cellStyle name="Hipervínculo" xfId="2470" builtinId="8" hidden="1"/>
    <cellStyle name="Hipervínculo" xfId="21192" builtinId="8" hidden="1"/>
    <cellStyle name="Hipervínculo" xfId="35896" builtinId="8" hidden="1"/>
    <cellStyle name="Hipervínculo" xfId="49313" builtinId="8" hidden="1"/>
    <cellStyle name="Hipervínculo" xfId="48041" builtinId="8" hidden="1"/>
    <cellStyle name="Hipervínculo" xfId="37605" builtinId="8" hidden="1"/>
    <cellStyle name="Hipervínculo" xfId="52163" builtinId="8" hidden="1"/>
    <cellStyle name="Hipervínculo" xfId="4240" builtinId="8" hidden="1"/>
    <cellStyle name="Hipervínculo" xfId="27991" builtinId="8" hidden="1"/>
    <cellStyle name="Hipervínculo" xfId="29760" builtinId="8" hidden="1"/>
    <cellStyle name="Hipervínculo" xfId="56112" builtinId="8" hidden="1"/>
    <cellStyle name="Hipervínculo" xfId="41114" builtinId="8" hidden="1"/>
    <cellStyle name="Hipervínculo" xfId="17237" builtinId="8" hidden="1"/>
    <cellStyle name="Hipervínculo" xfId="13144" builtinId="8" hidden="1"/>
    <cellStyle name="Hipervínculo" xfId="9841" builtinId="8" hidden="1"/>
    <cellStyle name="Hipervínculo" xfId="55512" builtinId="8" hidden="1"/>
    <cellStyle name="Hipervínculo" xfId="56818" builtinId="8" hidden="1"/>
    <cellStyle name="Hipervínculo" xfId="25311" builtinId="8" hidden="1"/>
    <cellStyle name="Hipervínculo" xfId="34186" builtinId="8" hidden="1"/>
    <cellStyle name="Hipervínculo" xfId="25752" builtinId="8" hidden="1"/>
    <cellStyle name="Hipervínculo" xfId="6347" builtinId="8" hidden="1"/>
    <cellStyle name="Hipervínculo" xfId="38769" builtinId="8" hidden="1"/>
    <cellStyle name="Hipervínculo" xfId="41595" builtinId="8" hidden="1"/>
    <cellStyle name="Hipervínculo" xfId="43558" builtinId="8" hidden="1"/>
    <cellStyle name="Hipervínculo" xfId="48990" builtinId="8" hidden="1"/>
    <cellStyle name="Hipervínculo" xfId="27257" builtinId="8" hidden="1"/>
    <cellStyle name="Hipervínculo" xfId="8745" builtinId="8" hidden="1"/>
    <cellStyle name="Hipervínculo" xfId="45942" builtinId="8" hidden="1"/>
    <cellStyle name="Hipervínculo" xfId="51380" builtinId="8" hidden="1"/>
    <cellStyle name="Hipervínculo" xfId="25727" builtinId="8" hidden="1"/>
    <cellStyle name="Hipervínculo" xfId="19153" builtinId="8" hidden="1"/>
    <cellStyle name="Hipervínculo" xfId="2289" builtinId="8" hidden="1"/>
    <cellStyle name="Hipervínculo" xfId="36976" builtinId="8" hidden="1"/>
    <cellStyle name="Hipervínculo" xfId="28716" builtinId="8" hidden="1"/>
    <cellStyle name="Hipervínculo" xfId="34383" builtinId="8" hidden="1"/>
    <cellStyle name="Hipervínculo" xfId="48863" builtinId="8" hidden="1"/>
    <cellStyle name="Hipervínculo" xfId="38280" builtinId="8" hidden="1"/>
    <cellStyle name="Hipervínculo" xfId="8127" builtinId="8" hidden="1"/>
    <cellStyle name="Hipervínculo" xfId="38928" builtinId="8" hidden="1"/>
    <cellStyle name="Hipervínculo" xfId="31499" builtinId="8" hidden="1"/>
    <cellStyle name="Hipervínculo" xfId="119" builtinId="8" hidden="1"/>
    <cellStyle name="Hipervínculo" xfId="26870" builtinId="8" hidden="1"/>
    <cellStyle name="Hipervínculo" xfId="50842" builtinId="8" hidden="1"/>
    <cellStyle name="Hipervínculo" xfId="24937" builtinId="8" hidden="1"/>
    <cellStyle name="Hipervínculo" xfId="51575" builtinId="8" hidden="1"/>
    <cellStyle name="Hipervínculo" xfId="1600" builtinId="8" hidden="1"/>
    <cellStyle name="Hipervínculo" xfId="6477" builtinId="8" hidden="1"/>
    <cellStyle name="Hipervínculo" xfId="5705" builtinId="8" hidden="1"/>
    <cellStyle name="Hipervínculo" xfId="22745" builtinId="8" hidden="1"/>
    <cellStyle name="Hipervínculo" xfId="44480" builtinId="8" hidden="1"/>
    <cellStyle name="Hipervínculo" xfId="48101" builtinId="8" hidden="1"/>
    <cellStyle name="Hipervínculo" xfId="37924" builtinId="8" hidden="1"/>
    <cellStyle name="Hipervínculo" xfId="21280" builtinId="8" hidden="1"/>
    <cellStyle name="Hipervínculo" xfId="20725" builtinId="8" hidden="1"/>
    <cellStyle name="Hipervínculo" xfId="23923" builtinId="8" hidden="1"/>
    <cellStyle name="Hipervínculo" xfId="54010" builtinId="8" hidden="1"/>
    <cellStyle name="Hipervínculo" xfId="51407" builtinId="8" hidden="1"/>
    <cellStyle name="Hipervínculo" xfId="59293" builtinId="8" hidden="1"/>
    <cellStyle name="Hipervínculo" xfId="59431" builtinId="8" hidden="1"/>
    <cellStyle name="Hipervínculo" xfId="18021" builtinId="8" hidden="1"/>
    <cellStyle name="Hipervínculo" xfId="8507" builtinId="8" hidden="1"/>
    <cellStyle name="Hipervínculo" xfId="12598" builtinId="8" hidden="1"/>
    <cellStyle name="Hipervínculo" xfId="36601" builtinId="8" hidden="1"/>
    <cellStyle name="Hipervínculo" xfId="58894" builtinId="8" hidden="1"/>
    <cellStyle name="Hipervínculo" xfId="36721" builtinId="8" hidden="1"/>
    <cellStyle name="Hipervínculo" xfId="32633" builtinId="8" hidden="1"/>
    <cellStyle name="Hipervínculo" xfId="5955" builtinId="8" hidden="1"/>
    <cellStyle name="Hipervínculo" xfId="57992" builtinId="8" hidden="1"/>
    <cellStyle name="Hipervínculo" xfId="19397" builtinId="8" hidden="1"/>
    <cellStyle name="Hipervínculo" xfId="43424" builtinId="8" hidden="1"/>
    <cellStyle name="Hipervínculo" xfId="5283" builtinId="8" hidden="1"/>
    <cellStyle name="Hipervínculo" xfId="14720" builtinId="8" hidden="1"/>
    <cellStyle name="Hipervínculo" xfId="13633" builtinId="8" hidden="1"/>
    <cellStyle name="Hipervínculo" xfId="2014" builtinId="8" hidden="1"/>
    <cellStyle name="Hipervínculo" xfId="35168" builtinId="8" hidden="1"/>
    <cellStyle name="Hipervínculo" xfId="26195" builtinId="8" hidden="1"/>
    <cellStyle name="Hipervínculo" xfId="50222" builtinId="8" hidden="1"/>
    <cellStyle name="Hipervínculo" xfId="47152" builtinId="8" hidden="1"/>
    <cellStyle name="Hipervínculo" xfId="21478" builtinId="8" hidden="1"/>
    <cellStyle name="Hipervínculo" xfId="19035" builtinId="8" hidden="1"/>
    <cellStyle name="Hipervínculo" xfId="4877" builtinId="8" hidden="1"/>
    <cellStyle name="Hipervínculo" xfId="9331" builtinId="8" hidden="1"/>
    <cellStyle name="Hipervínculo" xfId="32998" builtinId="8" hidden="1"/>
    <cellStyle name="Hipervínculo" xfId="57023" builtinId="8" hidden="1"/>
    <cellStyle name="Hipervínculo" xfId="58856" builtinId="8" hidden="1"/>
    <cellStyle name="Hipervínculo" xfId="36485" builtinId="8" hidden="1"/>
    <cellStyle name="Hipervínculo" xfId="2857" builtinId="8" hidden="1"/>
    <cellStyle name="Hipervínculo" xfId="2942" builtinId="8" hidden="1"/>
    <cellStyle name="Hipervínculo" xfId="14302" builtinId="8" hidden="1"/>
    <cellStyle name="Hipervínculo" xfId="52938" builtinId="8" hidden="1"/>
    <cellStyle name="Hipervínculo" xfId="56830" builtinId="8" hidden="1"/>
    <cellStyle name="Hipervínculo" xfId="33553" builtinId="8" hidden="1"/>
    <cellStyle name="Hipervínculo" xfId="29108" builtinId="8" hidden="1"/>
    <cellStyle name="Hipervínculo" xfId="5435" builtinId="8" hidden="1"/>
    <cellStyle name="Hipervínculo" xfId="18477" builtinId="8" hidden="1"/>
    <cellStyle name="Hipervínculo" xfId="46616" builtinId="8" hidden="1"/>
    <cellStyle name="Hipervínculo" xfId="26538" builtinId="8" hidden="1"/>
    <cellStyle name="Hipervínculo" xfId="3354" builtinId="8" hidden="1"/>
    <cellStyle name="Hipervínculo" xfId="4557" builtinId="8" hidden="1"/>
    <cellStyle name="Hipervínculo" xfId="39817" builtinId="8" hidden="1"/>
    <cellStyle name="Hipervínculo" xfId="1738" builtinId="8" hidden="1"/>
    <cellStyle name="Hipervínculo" xfId="10160" builtinId="8" hidden="1"/>
    <cellStyle name="Hipervínculo" xfId="49305" builtinId="8" hidden="1"/>
    <cellStyle name="Hipervínculo" xfId="53396" builtinId="8" hidden="1"/>
    <cellStyle name="Hipervínculo" xfId="50812" builtinId="8" hidden="1"/>
    <cellStyle name="Hipervínculo" xfId="5043" builtinId="8" hidden="1"/>
    <cellStyle name="Hipervínculo" xfId="36818" builtinId="8" hidden="1"/>
    <cellStyle name="Hipervínculo" xfId="7981" builtinId="8" hidden="1"/>
    <cellStyle name="Hipervínculo" xfId="11914" builtinId="8" hidden="1"/>
    <cellStyle name="Hipervínculo" xfId="56104" builtinId="8" hidden="1"/>
    <cellStyle name="Hipervínculo" xfId="59174" builtinId="8" hidden="1"/>
    <cellStyle name="Hipervínculo" xfId="36048" builtinId="8" hidden="1"/>
    <cellStyle name="Hipervínculo" xfId="37042" builtinId="8" hidden="1"/>
    <cellStyle name="Hipervínculo" xfId="31782" builtinId="8" hidden="1"/>
    <cellStyle name="Hipervínculo" xfId="28192" builtinId="8" hidden="1"/>
    <cellStyle name="Hipervínculo" xfId="36657" builtinId="8" hidden="1"/>
    <cellStyle name="Hipervínculo" xfId="55909" builtinId="8" hidden="1"/>
    <cellStyle name="Hipervínculo" xfId="50852" builtinId="8" hidden="1"/>
    <cellStyle name="Hipervínculo" xfId="29118" builtinId="8" hidden="1"/>
    <cellStyle name="Hipervínculo" xfId="43414" builtinId="8" hidden="1"/>
    <cellStyle name="Hipervínculo" xfId="14710" builtinId="8" hidden="1"/>
    <cellStyle name="Hipervínculo" xfId="21834" builtinId="8" hidden="1"/>
    <cellStyle name="Hipervínculo" xfId="43566" builtinId="8" hidden="1"/>
    <cellStyle name="Hipervínculo" xfId="41469" builtinId="8" hidden="1"/>
    <cellStyle name="Hipervínculo" xfId="43923" builtinId="8" hidden="1"/>
    <cellStyle name="Hipervínculo" xfId="22192" builtinId="8" hidden="1"/>
    <cellStyle name="Hipervínculo" xfId="22657" builtinId="8" hidden="1"/>
    <cellStyle name="Hipervínculo" xfId="19779" builtinId="8" hidden="1"/>
    <cellStyle name="Hipervínculo" xfId="28762" builtinId="8" hidden="1"/>
    <cellStyle name="Hipervínculo" xfId="50494" builtinId="8" hidden="1"/>
    <cellStyle name="Hipervínculo" xfId="42057" builtinId="8" hidden="1"/>
    <cellStyle name="Hipervínculo" xfId="37478" builtinId="8" hidden="1"/>
    <cellStyle name="Hipervínculo" xfId="15261" builtinId="8" hidden="1"/>
    <cellStyle name="Hipervínculo" xfId="8900" builtinId="8" hidden="1"/>
    <cellStyle name="Hipervínculo" xfId="28658" builtinId="8" hidden="1"/>
    <cellStyle name="Hipervínculo" xfId="35690" builtinId="8" hidden="1"/>
    <cellStyle name="Hipervínculo" xfId="59349" builtinId="8" hidden="1"/>
    <cellStyle name="Hipervínculo" xfId="35128" builtinId="8" hidden="1"/>
    <cellStyle name="Hipervínculo" xfId="6668" builtinId="8" hidden="1"/>
    <cellStyle name="Hipervínculo" xfId="8337" builtinId="8" hidden="1"/>
    <cellStyle name="Hipervínculo" xfId="32877" builtinId="8" hidden="1"/>
    <cellStyle name="Hipervínculo" xfId="48421" builtinId="8" hidden="1"/>
    <cellStyle name="Hipervínculo" xfId="16415" builtinId="8" hidden="1"/>
    <cellStyle name="Hipervínculo" xfId="53042" builtinId="8" hidden="1"/>
    <cellStyle name="Hipervínculo" xfId="28196" builtinId="8" hidden="1"/>
    <cellStyle name="Hipervínculo" xfId="23135" builtinId="8" hidden="1"/>
    <cellStyle name="Hipervínculo" xfId="1558" builtinId="8" hidden="1"/>
    <cellStyle name="Hipervínculo" xfId="22753" builtinId="8" hidden="1"/>
    <cellStyle name="Hipervínculo" xfId="19607" builtinId="8" hidden="1"/>
    <cellStyle name="Hipervínculo" xfId="49547" builtinId="8" hidden="1"/>
    <cellStyle name="Hipervínculo" xfId="46241" builtinId="8" hidden="1"/>
    <cellStyle name="Hipervínculo" xfId="21272" builtinId="8" hidden="1"/>
    <cellStyle name="Hipervínculo" xfId="16211" builtinId="8" hidden="1"/>
    <cellStyle name="Hipervínculo" xfId="50374" builtinId="8" hidden="1"/>
    <cellStyle name="Hipervínculo" xfId="37093" builtinId="8" hidden="1"/>
    <cellStyle name="Hipervínculo" xfId="54652" builtinId="8" hidden="1"/>
    <cellStyle name="Hipervínculo" xfId="53534" builtinId="8" hidden="1"/>
    <cellStyle name="Hipervínculo" xfId="29816" builtinId="8" hidden="1"/>
    <cellStyle name="Hipervínculo" xfId="13014" builtinId="8" hidden="1"/>
    <cellStyle name="Hipervínculo" xfId="40717" builtinId="8" hidden="1"/>
    <cellStyle name="Hipervínculo" xfId="43720" builtinId="8" hidden="1"/>
    <cellStyle name="Hipervínculo" xfId="33737" builtinId="8" hidden="1"/>
    <cellStyle name="Hipervínculo" xfId="40711" builtinId="8" hidden="1"/>
    <cellStyle name="Hipervínculo" xfId="56668" builtinId="8" hidden="1"/>
    <cellStyle name="Hipervínculo" xfId="32641" builtinId="8" hidden="1"/>
    <cellStyle name="Hipervínculo" xfId="4244" builtinId="8" hidden="1"/>
    <cellStyle name="Hipervínculo" xfId="32483" builtinId="8" hidden="1"/>
    <cellStyle name="Hipervínculo" xfId="19389" builtinId="8" hidden="1"/>
    <cellStyle name="Hipervínculo" xfId="23470" builtinId="8" hidden="1"/>
    <cellStyle name="Hipervínculo" xfId="57612" builtinId="8" hidden="1"/>
    <cellStyle name="Hipervínculo" xfId="36925" builtinId="8" hidden="1"/>
    <cellStyle name="Hipervínculo" xfId="25840" builtinId="8" hidden="1"/>
    <cellStyle name="Hipervínculo" xfId="25141" builtinId="8" hidden="1"/>
    <cellStyle name="Hipervínculo" xfId="2191" builtinId="8" hidden="1"/>
    <cellStyle name="Hipervínculo" xfId="9300" builtinId="8" hidden="1"/>
    <cellStyle name="Hipervínculo" xfId="23252" builtinId="8" hidden="1"/>
    <cellStyle name="Hipervínculo" xfId="54654" builtinId="8" hidden="1"/>
    <cellStyle name="Hipervínculo" xfId="43071" builtinId="8" hidden="1"/>
    <cellStyle name="Hipervínculo" xfId="19041" builtinId="8" hidden="1"/>
    <cellStyle name="Hipervínculo" xfId="2586" builtinId="8" hidden="1"/>
    <cellStyle name="Hipervínculo" xfId="7067" builtinId="8" hidden="1"/>
    <cellStyle name="Hipervínculo" xfId="32990" builtinId="8" hidden="1"/>
    <cellStyle name="Hipervínculo" xfId="47574" builtinId="8" hidden="1"/>
    <cellStyle name="Hipervínculo" xfId="21906" builtinId="8" hidden="1"/>
    <cellStyle name="Hipervínculo" xfId="36270" builtinId="8" hidden="1"/>
    <cellStyle name="Hipervínculo" xfId="12242" builtinId="8" hidden="1"/>
    <cellStyle name="Hipervínculo" xfId="1268" builtinId="8" hidden="1"/>
    <cellStyle name="Hipervínculo" xfId="48933" builtinId="8" hidden="1"/>
    <cellStyle name="Hipervínculo" xfId="45021" builtinId="8" hidden="1"/>
    <cellStyle name="Hipervínculo" xfId="56822" builtinId="8" hidden="1"/>
    <cellStyle name="Hipervínculo" xfId="51765" builtinId="8" hidden="1"/>
    <cellStyle name="Hipervínculo" xfId="36395" builtinId="8" hidden="1"/>
    <cellStyle name="Hipervínculo" xfId="18078" builtinId="8" hidden="1"/>
    <cellStyle name="Hipervínculo" xfId="28126" builtinId="8" hidden="1"/>
    <cellStyle name="Hipervínculo" xfId="20924" builtinId="8" hidden="1"/>
    <cellStyle name="Hipervínculo" xfId="20520" builtinId="8" hidden="1"/>
    <cellStyle name="Hipervínculo" xfId="43167" builtinId="8" hidden="1"/>
    <cellStyle name="Hipervínculo" xfId="44835" builtinId="8" hidden="1"/>
    <cellStyle name="Hipervínculo" xfId="22669" builtinId="8" hidden="1"/>
    <cellStyle name="Hipervínculo" xfId="1734" builtinId="8" hidden="1"/>
    <cellStyle name="Hipervínculo" xfId="1250" builtinId="8" hidden="1"/>
    <cellStyle name="Hipervínculo" xfId="27850" builtinId="8" hidden="1"/>
    <cellStyle name="Hipervínculo" xfId="5080" builtinId="8" hidden="1"/>
    <cellStyle name="Hipervínculo" xfId="42969" builtinId="8" hidden="1"/>
    <cellStyle name="Hipervínculo" xfId="37906" builtinId="8" hidden="1"/>
    <cellStyle name="Hipervínculo" xfId="15866" builtinId="8" hidden="1"/>
    <cellStyle name="Hipervínculo" xfId="7989" builtinId="8" hidden="1"/>
    <cellStyle name="Hipervínculo" xfId="13048" builtinId="8" hidden="1"/>
    <cellStyle name="Hipervínculo" xfId="19999" builtinId="8" hidden="1"/>
    <cellStyle name="Hipervínculo" xfId="10463" builtinId="8" hidden="1"/>
    <cellStyle name="Hipervínculo" xfId="49333" builtinId="8" hidden="1"/>
    <cellStyle name="Hipervínculo" xfId="13880" builtinId="8" hidden="1"/>
    <cellStyle name="Hipervínculo" xfId="9068" builtinId="8" hidden="1"/>
    <cellStyle name="Hipervínculo" xfId="14915" builtinId="8" hidden="1"/>
    <cellStyle name="Hipervínculo" xfId="19716" builtinId="8" hidden="1"/>
    <cellStyle name="Hipervínculo" xfId="41708" builtinId="8" hidden="1"/>
    <cellStyle name="Hipervínculo" xfId="45213" builtinId="8" hidden="1"/>
    <cellStyle name="Hipervínculo" xfId="11720" builtinId="8" hidden="1"/>
    <cellStyle name="Hipervínculo" xfId="42875" builtinId="8" hidden="1"/>
    <cellStyle name="Hipervínculo" xfId="12816" builtinId="8" hidden="1"/>
    <cellStyle name="Hipervínculo" xfId="21842" builtinId="8" hidden="1"/>
    <cellStyle name="Hipervínculo" xfId="26902" builtinId="8" hidden="1"/>
    <cellStyle name="Hipervínculo" xfId="48633" builtinId="8" hidden="1"/>
    <cellStyle name="Hipervínculo" xfId="43915" builtinId="8" hidden="1"/>
    <cellStyle name="Hipervínculo" xfId="25954" builtinId="8" hidden="1"/>
    <cellStyle name="Hipervínculo" xfId="12212" builtinId="8" hidden="1"/>
    <cellStyle name="Hipervínculo" xfId="49034" builtinId="8" hidden="1"/>
    <cellStyle name="Hipervínculo" xfId="55616" builtinId="8" hidden="1"/>
    <cellStyle name="Hipervínculo" xfId="33833" builtinId="8" hidden="1"/>
    <cellStyle name="Hipervínculo" xfId="55562" builtinId="8" hidden="1"/>
    <cellStyle name="Hipervínculo" xfId="36986" builtinId="8" hidden="1"/>
    <cellStyle name="Hipervínculo" xfId="27235" builtinId="8" hidden="1"/>
    <cellStyle name="Hipervínculo" xfId="10196" builtinId="8" hidden="1"/>
    <cellStyle name="Hipervínculo" xfId="46886" builtinId="8" hidden="1"/>
    <cellStyle name="Hipervínculo" xfId="35698" builtinId="8" hidden="1"/>
    <cellStyle name="Hipervínculo" xfId="36469" builtinId="8" hidden="1"/>
    <cellStyle name="Hipervínculo" xfId="55756" builtinId="8" hidden="1"/>
    <cellStyle name="Hipervínculo" xfId="30059" builtinId="8" hidden="1"/>
    <cellStyle name="Hipervínculo" xfId="40998" builtinId="8" hidden="1"/>
    <cellStyle name="Hipervínculo" xfId="1382" builtinId="8" hidden="1"/>
    <cellStyle name="Hipervínculo" xfId="26000" builtinId="8" hidden="1"/>
    <cellStyle name="Hipervínculo" xfId="42629" builtinId="8" hidden="1"/>
    <cellStyle name="Hipervínculo" xfId="47688" builtinId="8" hidden="1"/>
    <cellStyle name="Hipervínculo" xfId="27261" builtinId="8" hidden="1"/>
    <cellStyle name="Hipervínculo" xfId="47452" builtinId="8" hidden="1"/>
    <cellStyle name="Hipervínculo" xfId="14133" builtinId="8" hidden="1"/>
    <cellStyle name="Hipervínculo" xfId="2650" builtinId="8" hidden="1"/>
    <cellStyle name="Hipervínculo" xfId="5118" builtinId="8" hidden="1"/>
    <cellStyle name="Hipervínculo" xfId="30441" builtinId="8" hidden="1"/>
    <cellStyle name="Hipervínculo" xfId="54614" builtinId="8" hidden="1"/>
    <cellStyle name="Hipervínculo" xfId="42158" builtinId="8" hidden="1"/>
    <cellStyle name="Hipervínculo" xfId="16203" builtinId="8" hidden="1"/>
    <cellStyle name="Hipervínculo" xfId="52576" builtinId="8" hidden="1"/>
    <cellStyle name="Hipervínculo" xfId="9875" builtinId="8" hidden="1"/>
    <cellStyle name="Hipervínculo" xfId="33901" builtinId="8" hidden="1"/>
    <cellStyle name="Hipervínculo" xfId="56482" builtinId="8" hidden="1"/>
    <cellStyle name="Hipervínculo" xfId="58260" builtinId="8" hidden="1"/>
    <cellStyle name="Hipervínculo" xfId="35357" builtinId="8" hidden="1"/>
    <cellStyle name="Hipervínculo" xfId="9274" builtinId="8" hidden="1"/>
    <cellStyle name="Hipervínculo" xfId="32729" builtinId="8" hidden="1"/>
    <cellStyle name="Hipervínculo" xfId="52103" builtinId="8" hidden="1"/>
    <cellStyle name="Hipervínculo" xfId="41977" builtinId="8" hidden="1"/>
    <cellStyle name="Hipervínculo" xfId="41473" builtinId="8" hidden="1"/>
    <cellStyle name="Hipervínculo" xfId="44391" builtinId="8" hidden="1"/>
    <cellStyle name="Hipervínculo" xfId="3648" builtinId="8" hidden="1"/>
    <cellStyle name="Hipervínculo" xfId="11298" builtinId="8" hidden="1"/>
    <cellStyle name="Hipervínculo" xfId="4698" builtinId="8" hidden="1"/>
    <cellStyle name="Hipervínculo" xfId="25127" builtinId="8" hidden="1"/>
    <cellStyle name="Hipervínculo" xfId="20037" builtinId="8" hidden="1"/>
    <cellStyle name="Hipervínculo" xfId="56216" builtinId="8" hidden="1"/>
    <cellStyle name="Hipervínculo" xfId="56676" builtinId="8" hidden="1"/>
    <cellStyle name="Hipervínculo" xfId="28556" builtinId="8" hidden="1"/>
    <cellStyle name="Hipervínculo" xfId="14575" builtinId="8" hidden="1"/>
    <cellStyle name="Hipervínculo" xfId="46228" builtinId="8" hidden="1"/>
    <cellStyle name="Hipervínculo" xfId="13649" builtinId="8" hidden="1"/>
    <cellStyle name="Hipervínculo" xfId="34104" builtinId="8" hidden="1"/>
    <cellStyle name="Hipervínculo" xfId="13438" builtinId="8" hidden="1"/>
    <cellStyle name="Hipervínculo" xfId="4136" builtinId="8" hidden="1"/>
    <cellStyle name="Hipervínculo" xfId="55372" builtinId="8" hidden="1"/>
    <cellStyle name="Hipervínculo" xfId="11083" builtinId="8" hidden="1"/>
    <cellStyle name="Hipervínculo" xfId="55758" builtinId="8" hidden="1"/>
    <cellStyle name="Hipervínculo" xfId="872" builtinId="8" hidden="1"/>
    <cellStyle name="Hipervínculo" xfId="44905" builtinId="8" hidden="1"/>
    <cellStyle name="Hipervínculo" xfId="59263" builtinId="8" hidden="1"/>
    <cellStyle name="Hipervínculo" xfId="12736" builtinId="8" hidden="1"/>
    <cellStyle name="Hipervínculo" xfId="28110" builtinId="8" hidden="1"/>
    <cellStyle name="Hipervínculo" xfId="5897" builtinId="8" hidden="1"/>
    <cellStyle name="Hipervínculo" xfId="44577" builtinId="8" hidden="1"/>
    <cellStyle name="Hipervínculo" xfId="12930" builtinId="8" hidden="1"/>
    <cellStyle name="Hipervínculo" xfId="45905" builtinId="8" hidden="1"/>
    <cellStyle name="Hipervínculo" xfId="31737" builtinId="8" hidden="1"/>
    <cellStyle name="Hipervínculo" xfId="18210" builtinId="8" hidden="1"/>
    <cellStyle name="Hipervínculo" xfId="1041" builtinId="8" hidden="1"/>
    <cellStyle name="Hipervínculo" xfId="3277" builtinId="8" hidden="1"/>
    <cellStyle name="Hipervínculo" xfId="31447" builtinId="8" hidden="1"/>
    <cellStyle name="Hipervínculo" xfId="26778" builtinId="8" hidden="1"/>
    <cellStyle name="Hipervínculo" xfId="44323" builtinId="8" hidden="1"/>
    <cellStyle name="Hipervínculo" xfId="56674" builtinId="8" hidden="1"/>
    <cellStyle name="Hipervínculo" xfId="18035" builtinId="8" hidden="1"/>
    <cellStyle name="Hipervínculo" xfId="6127" builtinId="8" hidden="1"/>
    <cellStyle name="Hipervínculo" xfId="27858" builtinId="8" hidden="1"/>
    <cellStyle name="Hipervínculo" xfId="32921" builtinId="8" hidden="1"/>
    <cellStyle name="Hipervínculo" xfId="57303" builtinId="8" hidden="1"/>
    <cellStyle name="Hipervínculo" xfId="37898" builtinId="8" hidden="1"/>
    <cellStyle name="Hipervínculo" xfId="2746" builtinId="8" hidden="1"/>
    <cellStyle name="Hipervínculo" xfId="11109" builtinId="8" hidden="1"/>
    <cellStyle name="Hipervínculo" xfId="13056" builtinId="8" hidden="1"/>
    <cellStyle name="Hipervínculo" xfId="34786" builtinId="8" hidden="1"/>
    <cellStyle name="Hipervínculo" xfId="51981" builtinId="8" hidden="1"/>
    <cellStyle name="Hipervínculo" xfId="25199" builtinId="8" hidden="1"/>
    <cellStyle name="Hipervínculo" xfId="30971" builtinId="8" hidden="1"/>
    <cellStyle name="Hipervínculo" xfId="5189" builtinId="8" hidden="1"/>
    <cellStyle name="Hipervínculo" xfId="5297" builtinId="8" hidden="1"/>
    <cellStyle name="Hipervínculo" xfId="235" builtinId="8" hidden="1"/>
    <cellStyle name="Hipervínculo" xfId="41716" builtinId="8" hidden="1"/>
    <cellStyle name="Hipervínculo" xfId="46775" builtinId="8" hidden="1"/>
    <cellStyle name="Hipervínculo" xfId="16773" builtinId="8" hidden="1"/>
    <cellStyle name="Hipervínculo" xfId="24042" builtinId="8" hidden="1"/>
    <cellStyle name="Hipervínculo" xfId="9718" builtinId="8" hidden="1"/>
    <cellStyle name="Hipervínculo" xfId="3106" builtinId="8" hidden="1"/>
    <cellStyle name="Hipervínculo" xfId="26910" builtinId="8" hidden="1"/>
    <cellStyle name="Hipervínculo" xfId="26542" builtinId="8" hidden="1"/>
    <cellStyle name="Hipervínculo" xfId="50615" builtinId="8" hidden="1"/>
    <cellStyle name="Hipervínculo" xfId="41336" builtinId="8" hidden="1"/>
    <cellStyle name="Hipervínculo" xfId="17117" builtinId="8" hidden="1"/>
    <cellStyle name="Hipervínculo" xfId="3116" builtinId="8" hidden="1"/>
    <cellStyle name="Hipervínculo" xfId="10787" builtinId="8" hidden="1"/>
    <cellStyle name="Hipervínculo" xfId="56418" builtinId="8" hidden="1"/>
    <cellStyle name="Hipervínculo" xfId="55570" builtinId="8" hidden="1"/>
    <cellStyle name="Hipervínculo" xfId="14129" builtinId="8" hidden="1"/>
    <cellStyle name="Hipervínculo" xfId="38064" builtinId="8" hidden="1"/>
    <cellStyle name="Hipervínculo" xfId="29836" builtinId="8" hidden="1"/>
    <cellStyle name="Hipervínculo" xfId="2145" builtinId="8" hidden="1"/>
    <cellStyle name="Hipervínculo" xfId="17587" builtinId="8" hidden="1"/>
    <cellStyle name="Hipervínculo" xfId="33519" builtinId="8" hidden="1"/>
    <cellStyle name="Hipervínculo" xfId="51895" builtinId="8" hidden="1"/>
    <cellStyle name="Hipervínculo" xfId="26826" builtinId="8" hidden="1"/>
    <cellStyle name="Hipervínculo" xfId="28780" builtinId="8" hidden="1"/>
    <cellStyle name="Hipervínculo" xfId="20073" builtinId="8" hidden="1"/>
    <cellStyle name="Hipervínculo" xfId="23958" builtinId="8" hidden="1"/>
    <cellStyle name="Hipervínculo" xfId="52372" builtinId="8" hidden="1"/>
    <cellStyle name="Hipervínculo" xfId="47696" builtinId="8" hidden="1"/>
    <cellStyle name="Hipervínculo" xfId="48963" builtinId="8" hidden="1"/>
    <cellStyle name="Hipervínculo" xfId="44873" builtinId="8" hidden="1"/>
    <cellStyle name="Hipervínculo" xfId="20843" builtinId="8" hidden="1"/>
    <cellStyle name="Hipervínculo" xfId="2646" builtinId="8" hidden="1"/>
    <cellStyle name="Hipervínculo" xfId="48835" builtinId="8" hidden="1"/>
    <cellStyle name="Hipervínculo" xfId="22574" builtinId="8" hidden="1"/>
    <cellStyle name="Hipervínculo" xfId="47859" builtinId="8" hidden="1"/>
    <cellStyle name="Hipervínculo" xfId="37874" builtinId="8" hidden="1"/>
    <cellStyle name="Hipervínculo" xfId="38072" builtinId="8" hidden="1"/>
    <cellStyle name="Hipervínculo" xfId="15551" builtinId="8" hidden="1"/>
    <cellStyle name="Hipervínculo" xfId="9867" builtinId="8" hidden="1"/>
    <cellStyle name="Hipervínculo" xfId="13954" builtinId="8" hidden="1"/>
    <cellStyle name="Hipervínculo" xfId="27866" builtinId="8" hidden="1"/>
    <cellStyle name="Hipervínculo" xfId="58264" builtinId="8" hidden="1"/>
    <cellStyle name="Hipervínculo" xfId="35365" builtinId="8" hidden="1"/>
    <cellStyle name="Hipervínculo" xfId="31273" builtinId="8" hidden="1"/>
    <cellStyle name="Hipervínculo" xfId="7247" builtinId="8" hidden="1"/>
    <cellStyle name="Hipervínculo" xfId="16667" builtinId="8" hidden="1"/>
    <cellStyle name="Hipervínculo" xfId="20756" builtinId="8" hidden="1"/>
    <cellStyle name="Hipervínculo" xfId="7569" builtinId="8" hidden="1"/>
    <cellStyle name="Hipervínculo" xfId="52592" builtinId="8" hidden="1"/>
    <cellStyle name="Hipervínculo" xfId="47576" builtinId="8" hidden="1"/>
    <cellStyle name="Hipervínculo" xfId="33377" builtinId="8" hidden="1"/>
    <cellStyle name="Hipervínculo" xfId="979" builtinId="8" hidden="1"/>
    <cellStyle name="Hipervínculo" xfId="23462" builtinId="8" hidden="1"/>
    <cellStyle name="Hipervínculo" xfId="27553" builtinId="8" hidden="1"/>
    <cellStyle name="Hipervínculo" xfId="12306" builtinId="8" hidden="1"/>
    <cellStyle name="Hipervínculo" xfId="42317" builtinId="8" hidden="1"/>
    <cellStyle name="Hipervínculo" xfId="21864" builtinId="8" hidden="1"/>
    <cellStyle name="Hipervínculo" xfId="17675" builtinId="8" hidden="1"/>
    <cellStyle name="Hipervínculo" xfId="5217" builtinId="8" hidden="1"/>
    <cellStyle name="Hipervínculo" xfId="45239" builtinId="8" hidden="1"/>
    <cellStyle name="Hipervínculo" xfId="32046" builtinId="8" hidden="1"/>
    <cellStyle name="Hipervínculo" xfId="57761" builtinId="8" hidden="1"/>
    <cellStyle name="Hipervínculo" xfId="22596" builtinId="8" hidden="1"/>
    <cellStyle name="Hipervínculo" xfId="48747" builtinId="8" hidden="1"/>
    <cellStyle name="Hipervínculo" xfId="10873" builtinId="8" hidden="1"/>
    <cellStyle name="Hipervínculo" xfId="12144" builtinId="8" hidden="1"/>
    <cellStyle name="Hipervínculo" xfId="53088" builtinId="8" hidden="1"/>
    <cellStyle name="Hipervínculo" xfId="26880" builtinId="8" hidden="1"/>
    <cellStyle name="Hipervínculo" xfId="9893" builtinId="8" hidden="1"/>
    <cellStyle name="Hipervínculo" xfId="31624" builtinId="8" hidden="1"/>
    <cellStyle name="Hipervínculo" xfId="39635" builtinId="8" hidden="1"/>
    <cellStyle name="Hipervínculo" xfId="3150" builtinId="8" hidden="1"/>
    <cellStyle name="Hipervínculo" xfId="19071" builtinId="8" hidden="1"/>
    <cellStyle name="Hipervínculo" xfId="43867" builtinId="8" hidden="1"/>
    <cellStyle name="Hipervínculo" xfId="45861" builtinId="8" hidden="1"/>
    <cellStyle name="Hipervínculo" xfId="46686" builtinId="8" hidden="1"/>
    <cellStyle name="Hipervínculo" xfId="24194" builtinId="8" hidden="1"/>
    <cellStyle name="Hipervínculo" xfId="33527" builtinId="8" hidden="1"/>
    <cellStyle name="Hipervínculo" xfId="7979" builtinId="8" hidden="1"/>
    <cellStyle name="Hipervínculo" xfId="25998" builtinId="8" hidden="1"/>
    <cellStyle name="Hipervínculo" xfId="50667" builtinId="8" hidden="1"/>
    <cellStyle name="Hipervínculo" xfId="9160" builtinId="8" hidden="1"/>
    <cellStyle name="Hipervínculo" xfId="5629" builtinId="8" hidden="1"/>
    <cellStyle name="Hipervínculo" xfId="21964" builtinId="8" hidden="1"/>
    <cellStyle name="Hipervínculo" xfId="58032" builtinId="8" hidden="1"/>
    <cellStyle name="Hipervínculo" xfId="32024" builtinId="8" hidden="1"/>
    <cellStyle name="Hipervínculo" xfId="48879" builtinId="8" hidden="1"/>
    <cellStyle name="Hipervínculo" xfId="40301" builtinId="8" hidden="1"/>
    <cellStyle name="Hipervínculo" xfId="936" builtinId="8" hidden="1"/>
    <cellStyle name="Hipervínculo" xfId="15988" builtinId="8" hidden="1"/>
    <cellStyle name="Hipervínculo" xfId="11101" builtinId="8" hidden="1"/>
    <cellStyle name="Hipervínculo" xfId="45792" builtinId="8" hidden="1"/>
    <cellStyle name="Hipervínculo" xfId="18124" builtinId="8" hidden="1"/>
    <cellStyle name="Hipervínculo" xfId="48039" builtinId="8" hidden="1"/>
    <cellStyle name="Hipervínculo" xfId="52693" builtinId="8" hidden="1"/>
    <cellStyle name="Hipervínculo" xfId="50761" builtinId="8" hidden="1"/>
    <cellStyle name="Hipervínculo" xfId="25485" builtinId="8" hidden="1"/>
    <cellStyle name="Hipervínculo" xfId="3610" builtinId="8" hidden="1"/>
    <cellStyle name="Hipervínculo" xfId="15251" builtinId="8" hidden="1"/>
    <cellStyle name="Hipervínculo" xfId="25047" builtinId="8" hidden="1"/>
    <cellStyle name="Hipervínculo" xfId="33725" builtinId="8" hidden="1"/>
    <cellStyle name="Hipervínculo" xfId="45827" builtinId="8" hidden="1"/>
    <cellStyle name="Hipervínculo" xfId="30738" builtinId="8" hidden="1"/>
    <cellStyle name="Hipervínculo" xfId="18977" builtinId="8" hidden="1"/>
    <cellStyle name="Hipervínculo" xfId="42138" builtinId="8" hidden="1"/>
    <cellStyle name="Hipervínculo" xfId="40295" builtinId="8" hidden="1"/>
    <cellStyle name="Hipervínculo" xfId="53659" builtinId="8" hidden="1"/>
    <cellStyle name="Hipervínculo" xfId="53710" builtinId="8" hidden="1"/>
    <cellStyle name="Hipervínculo" xfId="38900" builtinId="8" hidden="1"/>
    <cellStyle name="Hipervínculo" xfId="37159" builtinId="8" hidden="1"/>
    <cellStyle name="Hipervínculo" xfId="12046" builtinId="8" hidden="1"/>
    <cellStyle name="Hipervínculo" xfId="10779" builtinId="8" hidden="1"/>
    <cellStyle name="Hipervínculo" xfId="26404" builtinId="8" hidden="1"/>
    <cellStyle name="Hipervínculo" xfId="38893" builtinId="8" hidden="1"/>
    <cellStyle name="Hipervínculo" xfId="57808" builtinId="8" hidden="1"/>
    <cellStyle name="Hipervínculo" xfId="18659" builtinId="8" hidden="1"/>
    <cellStyle name="Hipervínculo" xfId="578" builtinId="8" hidden="1"/>
    <cellStyle name="Hipervínculo" xfId="5120" builtinId="8" hidden="1"/>
    <cellStyle name="Hipervínculo" xfId="17577" builtinId="8" hidden="1"/>
    <cellStyle name="Hipervínculo" xfId="38661" builtinId="8" hidden="1"/>
    <cellStyle name="Hipervínculo" xfId="45696" builtinId="8" hidden="1"/>
    <cellStyle name="Hipervínculo" xfId="51683" builtinId="8" hidden="1"/>
    <cellStyle name="Hipervínculo" xfId="27650" builtinId="8" hidden="1"/>
    <cellStyle name="Hipervínculo" xfId="34274" builtinId="8" hidden="1"/>
    <cellStyle name="Hipervínculo" xfId="145" builtinId="8" hidden="1"/>
    <cellStyle name="Hipervínculo" xfId="24376" builtinId="8" hidden="1"/>
    <cellStyle name="Hipervínculo" xfId="17161" builtinId="8" hidden="1"/>
    <cellStyle name="Hipervínculo" xfId="52496" builtinId="8" hidden="1"/>
    <cellStyle name="Hipervínculo" xfId="44881" builtinId="8" hidden="1"/>
    <cellStyle name="Hipervínculo" xfId="20851" builtinId="8" hidden="1"/>
    <cellStyle name="Hipervínculo" xfId="58008" builtinId="8" hidden="1"/>
    <cellStyle name="Hipervínculo" xfId="7149" builtinId="8" hidden="1"/>
    <cellStyle name="Hipervínculo" xfId="53260" builtinId="8" hidden="1"/>
    <cellStyle name="Hipervínculo" xfId="54378" builtinId="8" hidden="1"/>
    <cellStyle name="Hipervínculo" xfId="27174" builtinId="8" hidden="1"/>
    <cellStyle name="Hipervínculo" xfId="38080" builtinId="8" hidden="1"/>
    <cellStyle name="Hipervínculo" xfId="28520" builtinId="8" hidden="1"/>
    <cellStyle name="Hipervínculo" xfId="9963" builtinId="8" hidden="1"/>
    <cellStyle name="Hipervínculo" xfId="5076" builtinId="8" hidden="1"/>
    <cellStyle name="Hipervínculo" xfId="37974" builtinId="8" hidden="1"/>
    <cellStyle name="Hipervínculo" xfId="42071" builtinId="8" hidden="1"/>
    <cellStyle name="Hipervínculo" xfId="54528" builtinId="8" hidden="1"/>
    <cellStyle name="Hipervínculo" xfId="31281" builtinId="8" hidden="1"/>
    <cellStyle name="Hipervínculo" xfId="6405" builtinId="8" hidden="1"/>
    <cellStyle name="Hipervínculo" xfId="9363" builtinId="8" hidden="1"/>
    <cellStyle name="Hipervínculo" xfId="50814" builtinId="8" hidden="1"/>
    <cellStyle name="Hipervínculo" xfId="11892" builtinId="8" hidden="1"/>
    <cellStyle name="Hipervínculo" xfId="53976" builtinId="8" hidden="1"/>
    <cellStyle name="Hipervínculo" xfId="47598" builtinId="8" hidden="1"/>
    <cellStyle name="Hipervínculo" xfId="24480" builtinId="8" hidden="1"/>
    <cellStyle name="Hipervínculo" xfId="10935" builtinId="8" hidden="1"/>
    <cellStyle name="Hipervínculo" xfId="4018" builtinId="8" hidden="1"/>
    <cellStyle name="Hipervínculo" xfId="27545" builtinId="8" hidden="1"/>
    <cellStyle name="Hipervínculo" xfId="58504" builtinId="8" hidden="1"/>
    <cellStyle name="Hipervínculo" xfId="55092" builtinId="8" hidden="1"/>
    <cellStyle name="Hipervínculo" xfId="40673" builtinId="8" hidden="1"/>
    <cellStyle name="Hipervínculo" xfId="17683" builtinId="8" hidden="1"/>
    <cellStyle name="Hipervínculo" xfId="2337" builtinId="8" hidden="1"/>
    <cellStyle name="Hipervínculo" xfId="10285" builtinId="8" hidden="1"/>
    <cellStyle name="Hipervínculo" xfId="32056" builtinId="8" hidden="1"/>
    <cellStyle name="Hipervínculo" xfId="12942" builtinId="8" hidden="1"/>
    <cellStyle name="Hipervínculo" xfId="13376" builtinId="8" hidden="1"/>
    <cellStyle name="Hipervínculo" xfId="55011" builtinId="8" hidden="1"/>
    <cellStyle name="Hipervínculo" xfId="10883" builtinId="8" hidden="1"/>
    <cellStyle name="Hipervínculo" xfId="3140" builtinId="8" hidden="1"/>
    <cellStyle name="Hipervínculo" xfId="17213" builtinId="8" hidden="1"/>
    <cellStyle name="Hipervínculo" xfId="38934" builtinId="8" hidden="1"/>
    <cellStyle name="Hipervínculo" xfId="53607" builtinId="8" hidden="1"/>
    <cellStyle name="Hipervínculo" xfId="8962" builtinId="8" hidden="1"/>
    <cellStyle name="Hipervínculo" xfId="26814" builtinId="8" hidden="1"/>
    <cellStyle name="Hipervínculo" xfId="20950" builtinId="8" hidden="1"/>
    <cellStyle name="Hipervínculo" xfId="29206" builtinId="8" hidden="1"/>
    <cellStyle name="Hipervínculo" xfId="56062" builtinId="8" hidden="1"/>
    <cellStyle name="Hipervínculo" xfId="45869" builtinId="8" hidden="1"/>
    <cellStyle name="Hipervínculo" xfId="55318" builtinId="8" hidden="1"/>
    <cellStyle name="Hipervínculo" xfId="51348" builtinId="8" hidden="1"/>
    <cellStyle name="Hipervínculo" xfId="44050" builtinId="8" hidden="1"/>
    <cellStyle name="Hipervínculo" xfId="3558" builtinId="8" hidden="1"/>
    <cellStyle name="Hipervínculo" xfId="5255" builtinId="8" hidden="1"/>
    <cellStyle name="Hipervínculo" xfId="31069" builtinId="8" hidden="1"/>
    <cellStyle name="Hipervínculo" xfId="52798" builtinId="8" hidden="1"/>
    <cellStyle name="Hipervínculo" xfId="39753" builtinId="8" hidden="1"/>
    <cellStyle name="Hipervínculo" xfId="34692" builtinId="8" hidden="1"/>
    <cellStyle name="Hipervínculo" xfId="6211" builtinId="8" hidden="1"/>
    <cellStyle name="Hipervínculo" xfId="11204" builtinId="8" hidden="1"/>
    <cellStyle name="Hipervínculo" xfId="15780" builtinId="8" hidden="1"/>
    <cellStyle name="Hipervínculo" xfId="37992" builtinId="8" hidden="1"/>
    <cellStyle name="Hipervínculo" xfId="3174" builtinId="8" hidden="1"/>
    <cellStyle name="Hipervínculo" xfId="45395" builtinId="8" hidden="1"/>
    <cellStyle name="Hipervínculo" xfId="14353" builtinId="8" hidden="1"/>
    <cellStyle name="Hipervínculo" xfId="6033" builtinId="8" hidden="1"/>
    <cellStyle name="Hipervínculo" xfId="221" builtinId="8" hidden="1"/>
    <cellStyle name="Hipervínculo" xfId="22580" builtinId="8" hidden="1"/>
    <cellStyle name="Hipervínculo" xfId="44925" builtinId="8" hidden="1"/>
    <cellStyle name="Hipervínculo" xfId="50769" builtinId="8" hidden="1"/>
    <cellStyle name="Hipervínculo" xfId="16056" builtinId="8" hidden="1"/>
    <cellStyle name="Hipervínculo" xfId="20833" builtinId="8" hidden="1"/>
    <cellStyle name="Hipervínculo" xfId="15593" builtinId="8" hidden="1"/>
    <cellStyle name="Hipervínculo" xfId="42331" builtinId="8" hidden="1"/>
    <cellStyle name="Hipervínculo" xfId="7870" builtinId="8" hidden="1"/>
    <cellStyle name="Hipervínculo" xfId="13625" builtinId="8" hidden="1"/>
    <cellStyle name="Hipervínculo" xfId="37766" builtinId="8" hidden="1"/>
    <cellStyle name="Hipervínculo" xfId="14449" builtinId="8" hidden="1"/>
    <cellStyle name="Hipervínculo" xfId="45383" builtinId="8" hidden="1"/>
    <cellStyle name="Hipervínculo" xfId="4985" builtinId="8" hidden="1"/>
    <cellStyle name="Hipervínculo" xfId="13174" builtinId="8" hidden="1"/>
    <cellStyle name="Hipervínculo" xfId="40731" builtinId="8" hidden="1"/>
    <cellStyle name="Hipervínculo" xfId="52968" builtinId="8" hidden="1"/>
    <cellStyle name="Hipervínculo" xfId="22038" builtinId="8" hidden="1"/>
    <cellStyle name="Hipervínculo" xfId="33767" builtinId="8" hidden="1"/>
    <cellStyle name="Hipervínculo" xfId="20679" builtinId="8" hidden="1"/>
    <cellStyle name="Hipervínculo" xfId="34360" builtinId="8" hidden="1"/>
    <cellStyle name="Hipervínculo" xfId="3364" builtinId="8" hidden="1"/>
    <cellStyle name="Hipervínculo" xfId="7840" builtinId="8" hidden="1"/>
    <cellStyle name="Hipervínculo" xfId="38022" builtinId="8" hidden="1"/>
    <cellStyle name="Hipervínculo" xfId="31451" builtinId="8" hidden="1"/>
    <cellStyle name="Hipervínculo" xfId="41883" builtinId="8" hidden="1"/>
    <cellStyle name="Hipervínculo" xfId="2235" builtinId="8" hidden="1"/>
    <cellStyle name="Hipervínculo" xfId="8928" builtinId="8" hidden="1"/>
    <cellStyle name="Hipervínculo" xfId="45688" builtinId="8" hidden="1"/>
    <cellStyle name="Hipervínculo" xfId="49781" builtinId="8" hidden="1"/>
    <cellStyle name="Hipervínculo" xfId="48552" builtinId="8" hidden="1"/>
    <cellStyle name="Hipervínculo" xfId="3532" builtinId="8" hidden="1"/>
    <cellStyle name="Hipervínculo" xfId="39012" builtinId="8" hidden="1"/>
    <cellStyle name="Hipervínculo" xfId="4471" builtinId="8" hidden="1"/>
    <cellStyle name="Hipervínculo" xfId="14785" builtinId="8" hidden="1"/>
    <cellStyle name="Hipervínculo" xfId="52488" builtinId="8" hidden="1"/>
    <cellStyle name="Hipervínculo" xfId="56580" builtinId="8" hidden="1"/>
    <cellStyle name="Hipervínculo" xfId="40799" builtinId="8" hidden="1"/>
    <cellStyle name="Hipervínculo" xfId="13905" builtinId="8" hidden="1"/>
    <cellStyle name="Hipervínculo" xfId="31143" builtinId="8" hidden="1"/>
    <cellStyle name="Hipervínculo" xfId="30453" builtinId="8" hidden="1"/>
    <cellStyle name="Hipervínculo" xfId="35260" builtinId="8" hidden="1"/>
    <cellStyle name="Hipervínculo" xfId="58213" builtinId="8" hidden="1"/>
    <cellStyle name="Hipervínculo" xfId="56386" builtinId="8" hidden="1"/>
    <cellStyle name="Hipervínculo" xfId="33999" builtinId="8" hidden="1"/>
    <cellStyle name="Hipervínculo" xfId="12644" builtinId="8" hidden="1"/>
    <cellStyle name="Hipervínculo" xfId="12001" builtinId="8" hidden="1"/>
    <cellStyle name="Hipervínculo" xfId="16299" builtinId="8" hidden="1"/>
    <cellStyle name="Hipervínculo" xfId="42063" builtinId="8" hidden="1"/>
    <cellStyle name="Hipervínculo" xfId="39661" builtinId="8" hidden="1"/>
    <cellStyle name="Hipervínculo" xfId="49459" builtinId="8" hidden="1"/>
    <cellStyle name="Hipervínculo" xfId="27194" builtinId="8" hidden="1"/>
    <cellStyle name="Hipervínculo" xfId="2698" builtinId="8" hidden="1"/>
    <cellStyle name="Hipervínculo" xfId="39454" builtinId="8" hidden="1"/>
    <cellStyle name="Hipervínculo" xfId="23226" builtinId="8" hidden="1"/>
    <cellStyle name="Hipervínculo" xfId="48861" builtinId="8" hidden="1"/>
    <cellStyle name="Hipervínculo" xfId="47590" builtinId="8" hidden="1"/>
    <cellStyle name="Hipervínculo" xfId="35736" builtinId="8" hidden="1"/>
    <cellStyle name="Hipervínculo" xfId="20398" builtinId="8" hidden="1"/>
    <cellStyle name="Hipervínculo" xfId="4014" builtinId="8" hidden="1"/>
    <cellStyle name="Hipervínculo" xfId="44989" builtinId="8" hidden="1"/>
    <cellStyle name="Hipervínculo" xfId="30157" builtinId="8" hidden="1"/>
    <cellStyle name="Hipervínculo" xfId="55658" builtinId="8" hidden="1"/>
    <cellStyle name="Hipervínculo" xfId="40665" builtinId="8" hidden="1"/>
    <cellStyle name="Hipervínculo" xfId="3746" builtinId="8" hidden="1"/>
    <cellStyle name="Hipervínculo" xfId="13595" builtinId="8" hidden="1"/>
    <cellStyle name="Hipervínculo" xfId="35644" builtinId="8" hidden="1"/>
    <cellStyle name="Hipervínculo" xfId="35398" builtinId="8" hidden="1"/>
    <cellStyle name="Hipervínculo" xfId="35098" builtinId="8" hidden="1"/>
    <cellStyle name="Hipervínculo" xfId="55465" builtinId="8" hidden="1"/>
    <cellStyle name="Hipervínculo" xfId="33735" builtinId="8" hidden="1"/>
    <cellStyle name="Hipervínculo" xfId="28672" builtinId="8" hidden="1"/>
    <cellStyle name="Hipervínculo" xfId="6796" builtinId="8" hidden="1"/>
    <cellStyle name="Hipervínculo" xfId="16804" builtinId="8" hidden="1"/>
    <cellStyle name="Hipervínculo" xfId="5096" builtinId="8" hidden="1"/>
    <cellStyle name="Hipervínculo" xfId="34849" builtinId="8" hidden="1"/>
    <cellStyle name="Hipervínculo" xfId="16813" builtinId="8" hidden="1"/>
    <cellStyle name="Hipervínculo" xfId="38318" builtinId="8" hidden="1"/>
    <cellStyle name="Hipervínculo" xfId="21748" builtinId="8" hidden="1"/>
    <cellStyle name="Hipervínculo" xfId="4993" builtinId="8" hidden="1"/>
    <cellStyle name="Hipervínculo" xfId="24146" builtinId="8" hidden="1"/>
    <cellStyle name="Hipervínculo" xfId="31876" builtinId="8" hidden="1"/>
    <cellStyle name="Hipervínculo" xfId="50939" builtinId="8" hidden="1"/>
    <cellStyle name="Hipervínculo" xfId="36461" builtinId="8" hidden="1"/>
    <cellStyle name="Hipervínculo" xfId="19881" builtinId="8" hidden="1"/>
    <cellStyle name="Hipervínculo" xfId="14817" builtinId="8" hidden="1"/>
    <cellStyle name="Hipervínculo" xfId="8974" builtinId="8" hidden="1"/>
    <cellStyle name="Hipervínculo" xfId="31077" builtinId="8" hidden="1"/>
    <cellStyle name="Hipervínculo" xfId="36136" builtinId="8" hidden="1"/>
    <cellStyle name="Hipervínculo" xfId="59130" builtinId="8" hidden="1"/>
    <cellStyle name="Hipervínculo" xfId="29016" builtinId="8" hidden="1"/>
    <cellStyle name="Hipervínculo" xfId="3922" builtinId="8" hidden="1"/>
    <cellStyle name="Hipervínculo" xfId="37222" builtinId="8" hidden="1"/>
    <cellStyle name="Hipervínculo" xfId="15772" builtinId="8" hidden="1"/>
    <cellStyle name="Hipervínculo" xfId="18653" builtinId="8" hidden="1"/>
    <cellStyle name="Hipervínculo" xfId="58654" builtinId="8" hidden="1"/>
    <cellStyle name="Hipervínculo" xfId="41260" builtinId="8" hidden="1"/>
    <cellStyle name="Hipervínculo" xfId="27752" builtinId="8" hidden="1"/>
    <cellStyle name="Hipervínculo" xfId="24182" builtinId="8" hidden="1"/>
    <cellStyle name="Hipervínculo" xfId="1782" builtinId="8" hidden="1"/>
    <cellStyle name="Hipervínculo" xfId="8345" builtinId="8" hidden="1"/>
    <cellStyle name="Hipervínculo" xfId="22116" builtinId="8" hidden="1"/>
    <cellStyle name="Hipervínculo" xfId="51887" builtinId="8" hidden="1"/>
    <cellStyle name="Hipervínculo" xfId="46684" builtinId="8" hidden="1"/>
    <cellStyle name="Hipervínculo" xfId="20825" builtinId="8" hidden="1"/>
    <cellStyle name="Hipervínculo" xfId="53464" builtinId="8" hidden="1"/>
    <cellStyle name="Hipervínculo" xfId="12326" builtinId="8" hidden="1"/>
    <cellStyle name="Hipervínculo" xfId="29372" builtinId="8" hidden="1"/>
    <cellStyle name="Hipervínculo" xfId="44422" builtinId="8" hidden="1"/>
    <cellStyle name="Hipervínculo" xfId="20099" builtinId="8" hidden="1"/>
    <cellStyle name="Hipervínculo" xfId="39886" builtinId="8" hidden="1"/>
    <cellStyle name="Hipervínculo" xfId="13897" builtinId="8" hidden="1"/>
    <cellStyle name="Hipervínculo" xfId="1234" builtinId="8" hidden="1"/>
    <cellStyle name="Hipervínculo" xfId="12015" builtinId="8" hidden="1"/>
    <cellStyle name="Hipervínculo" xfId="36172" builtinId="8" hidden="1"/>
    <cellStyle name="Hipervínculo" xfId="58670" builtinId="8" hidden="1"/>
    <cellStyle name="Hipervínculo" xfId="57109" builtinId="8" hidden="1"/>
    <cellStyle name="Hipervínculo" xfId="38638" builtinId="8" hidden="1"/>
    <cellStyle name="Hipervínculo" xfId="15243" builtinId="8" hidden="1"/>
    <cellStyle name="Hipervínculo" xfId="32941" builtinId="8" hidden="1"/>
    <cellStyle name="Hipervínculo" xfId="18947" builtinId="8" hidden="1"/>
    <cellStyle name="Hipervínculo" xfId="22699" builtinId="8" hidden="1"/>
    <cellStyle name="Hipervínculo" xfId="45485" builtinId="8" hidden="1"/>
    <cellStyle name="Hipervínculo" xfId="50310" builtinId="8" hidden="1"/>
    <cellStyle name="Hipervínculo" xfId="26284" builtinId="8" hidden="1"/>
    <cellStyle name="Hipervínculo" xfId="2239" builtinId="8" hidden="1"/>
    <cellStyle name="Hipervínculo" xfId="2956" builtinId="8" hidden="1"/>
    <cellStyle name="Hipervínculo" xfId="25743" builtinId="8" hidden="1"/>
    <cellStyle name="Hipervínculo" xfId="49773" builtinId="8" hidden="1"/>
    <cellStyle name="Hipervínculo" xfId="47604" builtinId="8" hidden="1"/>
    <cellStyle name="Hipervínculo" xfId="43442" builtinId="8" hidden="1"/>
    <cellStyle name="Hipervínculo" xfId="19487" builtinId="8" hidden="1"/>
    <cellStyle name="Hipervínculo" xfId="51857" builtinId="8" hidden="1"/>
    <cellStyle name="Hipervínculo" xfId="50368" builtinId="8" hidden="1"/>
    <cellStyle name="Hipervínculo" xfId="844" builtinId="8" hidden="1"/>
    <cellStyle name="Hipervínculo" xfId="18953" builtinId="8" hidden="1"/>
    <cellStyle name="Hipervínculo" xfId="31337" builtinId="8" hidden="1"/>
    <cellStyle name="Hipervínculo" xfId="25630" builtinId="8" hidden="1"/>
    <cellStyle name="Hipervínculo" xfId="36625" builtinId="8" hidden="1"/>
    <cellStyle name="Hipervínculo" xfId="42989" builtinId="8" hidden="1"/>
    <cellStyle name="Hipervínculo" xfId="58326" builtinId="8" hidden="1"/>
    <cellStyle name="Hipervínculo" xfId="39345" builtinId="8" hidden="1"/>
    <cellStyle name="Hipervínculo" xfId="56378" builtinId="8" hidden="1"/>
    <cellStyle name="Hipervínculo" xfId="34007" builtinId="8" hidden="1"/>
    <cellStyle name="Hipervínculo" xfId="29585" builtinId="8" hidden="1"/>
    <cellStyle name="Hipervínculo" xfId="5887" builtinId="8" hidden="1"/>
    <cellStyle name="Hipervínculo" xfId="16307" builtinId="8" hidden="1"/>
    <cellStyle name="Hipervínculo" xfId="21366" builtinId="8" hidden="1"/>
    <cellStyle name="Hipervínculo" xfId="46146" builtinId="8" hidden="1"/>
    <cellStyle name="Hipervínculo" xfId="49449" builtinId="8" hidden="1"/>
    <cellStyle name="Hipervínculo" xfId="28080" builtinId="8" hidden="1"/>
    <cellStyle name="Hipervínculo" xfId="8001" builtinId="8" hidden="1"/>
    <cellStyle name="Hipervínculo" xfId="47290" builtinId="8" hidden="1"/>
    <cellStyle name="Hipervínculo" xfId="58306" builtinId="8" hidden="1"/>
    <cellStyle name="Hipervínculo" xfId="28294" builtinId="8" hidden="1"/>
    <cellStyle name="Hipervínculo" xfId="52946" builtinId="8" hidden="1"/>
    <cellStyle name="Hipervínculo" xfId="42525" builtinId="8" hidden="1"/>
    <cellStyle name="Hipervínculo" xfId="24052" builtinId="8" hidden="1"/>
    <cellStyle name="Hipervínculo" xfId="15729" builtinId="8" hidden="1"/>
    <cellStyle name="Hipervínculo" xfId="8433" builtinId="8" hidden="1"/>
    <cellStyle name="Hipervínculo" xfId="30165" builtinId="8" hidden="1"/>
    <cellStyle name="Hipervínculo" xfId="33413" builtinId="8" hidden="1"/>
    <cellStyle name="Hipervínculo" xfId="59397" builtinId="8" hidden="1"/>
    <cellStyle name="Hipervínculo" xfId="35596" builtinId="8" hidden="1"/>
    <cellStyle name="Hipervínculo" xfId="38610" builtinId="8" hidden="1"/>
    <cellStyle name="Hipervínculo" xfId="25912" builtinId="8" hidden="1"/>
    <cellStyle name="Hipervínculo" xfId="18777" builtinId="8" hidden="1"/>
    <cellStyle name="Hipervínculo" xfId="42671" builtinId="8" hidden="1"/>
    <cellStyle name="Hipervínculo" xfId="42152" builtinId="8" hidden="1"/>
    <cellStyle name="Hipervínculo" xfId="24828" builtinId="8" hidden="1"/>
    <cellStyle name="Hipervínculo" xfId="49259" builtinId="8" hidden="1"/>
    <cellStyle name="Hipervínculo" xfId="21382" builtinId="8" hidden="1"/>
    <cellStyle name="Hipervínculo" xfId="1326" builtinId="8" hidden="1"/>
    <cellStyle name="Hipervínculo" xfId="22286" builtinId="8" hidden="1"/>
    <cellStyle name="Hipervínculo" xfId="39856" builtinId="8" hidden="1"/>
    <cellStyle name="Hipervínculo" xfId="49078" builtinId="8" hidden="1"/>
    <cellStyle name="Hipervínculo" xfId="43530" builtinId="8" hidden="1"/>
    <cellStyle name="Hipervínculo" xfId="21740" builtinId="8" hidden="1"/>
    <cellStyle name="Hipervínculo" xfId="49403" builtinId="8" hidden="1"/>
    <cellStyle name="Hipervínculo" xfId="6257" builtinId="8" hidden="1"/>
    <cellStyle name="Hipervínculo" xfId="29214" builtinId="8" hidden="1"/>
    <cellStyle name="Hipervínculo" xfId="12395" builtinId="8" hidden="1"/>
    <cellStyle name="Hipervínculo" xfId="56004" builtinId="8" hidden="1"/>
    <cellStyle name="Hipervínculo" xfId="38972" builtinId="8" hidden="1"/>
    <cellStyle name="Hipervínculo" xfId="14809" builtinId="8" hidden="1"/>
    <cellStyle name="Hipervínculo" xfId="13024" builtinId="8" hidden="1"/>
    <cellStyle name="Hipervínculo" xfId="58092" builtinId="8" hidden="1"/>
    <cellStyle name="Hipervínculo" xfId="14627" builtinId="8" hidden="1"/>
    <cellStyle name="Hipervínculo" xfId="59126" builtinId="8" hidden="1"/>
    <cellStyle name="Hipervínculo" xfId="12172" builtinId="8" hidden="1"/>
    <cellStyle name="Hipervínculo" xfId="32172" builtinId="8" hidden="1"/>
    <cellStyle name="Hipervínculo" xfId="26060" builtinId="8" hidden="1"/>
    <cellStyle name="Hipervínculo" xfId="32695" builtinId="8" hidden="1"/>
    <cellStyle name="Hipervínculo" xfId="17189" builtinId="8" hidden="1"/>
    <cellStyle name="Hipervínculo" xfId="43073" builtinId="8" hidden="1"/>
    <cellStyle name="Hipervínculo" xfId="21420" builtinId="8" hidden="1"/>
    <cellStyle name="Hipervínculo" xfId="2714" builtinId="8" hidden="1"/>
    <cellStyle name="Hipervínculo" xfId="50844" builtinId="8" hidden="1"/>
    <cellStyle name="Hipervínculo" xfId="20780" builtinId="8" hidden="1"/>
    <cellStyle name="Hipervínculo" xfId="12007" builtinId="8" hidden="1"/>
    <cellStyle name="Hipervínculo" xfId="26656" builtinId="8" hidden="1"/>
    <cellStyle name="Hipervínculo" xfId="49999" builtinId="8" hidden="1"/>
    <cellStyle name="Hipervínculo" xfId="46692" builtinId="8" hidden="1"/>
    <cellStyle name="Hipervínculo" xfId="42603" builtinId="8" hidden="1"/>
    <cellStyle name="Hipervínculo" xfId="48255" builtinId="8" hidden="1"/>
    <cellStyle name="Hipervínculo" xfId="5337" builtinId="8" hidden="1"/>
    <cellStyle name="Hipervínculo" xfId="42132" builtinId="8" hidden="1"/>
    <cellStyle name="Hipervínculo" xfId="33459" builtinId="8" hidden="1"/>
    <cellStyle name="Hipervínculo" xfId="30720" builtinId="8" hidden="1"/>
    <cellStyle name="Hipervínculo" xfId="39894" builtinId="8" hidden="1"/>
    <cellStyle name="Hipervínculo" xfId="35802" builtinId="8" hidden="1"/>
    <cellStyle name="Hipervínculo" xfId="43516" builtinId="8" hidden="1"/>
    <cellStyle name="Hipervínculo" xfId="21256" builtinId="8" hidden="1"/>
    <cellStyle name="Hipervínculo" xfId="26082" builtinId="8" hidden="1"/>
    <cellStyle name="Hipervínculo" xfId="40257" builtinId="8" hidden="1"/>
    <cellStyle name="Hipervínculo" xfId="57117" builtinId="8" hidden="1"/>
    <cellStyle name="Hipervínculo" xfId="33093" builtinId="8" hidden="1"/>
    <cellStyle name="Hipervínculo" xfId="28998" builtinId="8" hidden="1"/>
    <cellStyle name="Hipervínculo" xfId="4975" builtinId="8" hidden="1"/>
    <cellStyle name="Hipervínculo" xfId="23121" builtinId="8" hidden="1"/>
    <cellStyle name="Hipervínculo" xfId="54164" builtinId="8" hidden="1"/>
    <cellStyle name="Hipervínculo" xfId="26418" builtinId="8" hidden="1"/>
    <cellStyle name="Hipervínculo" xfId="51437" builtinId="8" hidden="1"/>
    <cellStyle name="Hipervínculo" xfId="58740" builtinId="8" hidden="1"/>
    <cellStyle name="Hipervínculo" xfId="31117" builtinId="8" hidden="1"/>
    <cellStyle name="Hipervínculo" xfId="21022" builtinId="8" hidden="1"/>
    <cellStyle name="Hipervínculo" xfId="59265" builtinId="8" hidden="1"/>
    <cellStyle name="Hipervínculo" xfId="5084" builtinId="8" hidden="1"/>
    <cellStyle name="Hipervínculo" xfId="21252" builtinId="8" hidden="1"/>
    <cellStyle name="Hipervínculo" xfId="14041" builtinId="8" hidden="1"/>
    <cellStyle name="Hipervínculo" xfId="29126" builtinId="8" hidden="1"/>
    <cellStyle name="Hipervínculo" xfId="48095" builtinId="8" hidden="1"/>
    <cellStyle name="Hipervínculo" xfId="21174" builtinId="8" hidden="1"/>
    <cellStyle name="Hipervínculo" xfId="57159" builtinId="8" hidden="1"/>
    <cellStyle name="Hipervínculo" xfId="14381" builtinId="8" hidden="1"/>
    <cellStyle name="Hipervínculo" xfId="29515" builtinId="8" hidden="1"/>
    <cellStyle name="Hipervínculo" xfId="26179" builtinId="8" hidden="1"/>
    <cellStyle name="Hipervínculo" xfId="5703" builtinId="8" hidden="1"/>
    <cellStyle name="Hipervínculo" xfId="33056" builtinId="8" hidden="1"/>
    <cellStyle name="Hipervínculo" xfId="41432" builtinId="8" hidden="1"/>
    <cellStyle name="Hipervínculo" xfId="22608" builtinId="8" hidden="1"/>
    <cellStyle name="Hipervínculo" xfId="6061" builtinId="8" hidden="1"/>
    <cellStyle name="Hipervínculo" xfId="48885" builtinId="8" hidden="1"/>
    <cellStyle name="Hipervínculo" xfId="37705" builtinId="8" hidden="1"/>
    <cellStyle name="Hipervínculo" xfId="716" builtinId="8" hidden="1"/>
    <cellStyle name="Hipervínculo" xfId="943" builtinId="8" hidden="1"/>
    <cellStyle name="Hipervínculo" xfId="28306" builtinId="8" hidden="1"/>
    <cellStyle name="Hipervínculo" xfId="42415" builtinId="8" hidden="1"/>
    <cellStyle name="Hipervínculo" xfId="27916" builtinId="8" hidden="1"/>
    <cellStyle name="Hipervínculo" xfId="45903" builtinId="8" hidden="1"/>
    <cellStyle name="Hipervínculo" xfId="26733" builtinId="8" hidden="1"/>
    <cellStyle name="Hipervínculo" xfId="45654" builtinId="8" hidden="1"/>
    <cellStyle name="Hipervínculo" xfId="18595" builtinId="8" hidden="1"/>
    <cellStyle name="Hipervínculo" xfId="9589" builtinId="8" hidden="1"/>
    <cellStyle name="Hipervínculo" xfId="8583" builtinId="8" hidden="1"/>
    <cellStyle name="Hipervínculo" xfId="43681" builtinId="8" hidden="1"/>
    <cellStyle name="Hipervínculo" xfId="56546" builtinId="8" hidden="1"/>
    <cellStyle name="Hipervínculo" xfId="46864" builtinId="8" hidden="1"/>
    <cellStyle name="Hipervínculo" xfId="30272" builtinId="8" hidden="1"/>
    <cellStyle name="Hipervínculo" xfId="51378" builtinId="8" hidden="1"/>
    <cellStyle name="Hipervínculo" xfId="18238" builtinId="8" hidden="1"/>
    <cellStyle name="Hipervínculo" xfId="43308" builtinId="8" hidden="1"/>
    <cellStyle name="Hipervínculo" xfId="29703" builtinId="8" hidden="1"/>
    <cellStyle name="Hipervínculo" xfId="35293" builtinId="8" hidden="1"/>
    <cellStyle name="Hipervínculo" xfId="26590" builtinId="8" hidden="1"/>
    <cellStyle name="Hipervínculo" xfId="48695" builtinId="8" hidden="1"/>
    <cellStyle name="Hipervínculo" xfId="24680" builtinId="8" hidden="1"/>
    <cellStyle name="Hipervínculo" xfId="55636" builtinId="8" hidden="1"/>
    <cellStyle name="Hipervínculo" xfId="5779" builtinId="8" hidden="1"/>
    <cellStyle name="Hipervínculo" xfId="45171" builtinId="8" hidden="1"/>
    <cellStyle name="Hipervínculo" xfId="42489" builtinId="8" hidden="1"/>
    <cellStyle name="Hipervínculo" xfId="39167" builtinId="8" hidden="1"/>
    <cellStyle name="Hipervínculo" xfId="24502" builtinId="8" hidden="1"/>
    <cellStyle name="Hipervínculo" xfId="56102" builtinId="8" hidden="1"/>
    <cellStyle name="Hipervínculo" xfId="15237" builtinId="8" hidden="1"/>
    <cellStyle name="Hipervínculo" xfId="10509" builtinId="8" hidden="1"/>
    <cellStyle name="Hipervínculo" xfId="17907" builtinId="8" hidden="1"/>
    <cellStyle name="Hipervínculo" xfId="5066" builtinId="8" hidden="1"/>
    <cellStyle name="Hipervínculo" xfId="47967" builtinId="8" hidden="1"/>
    <cellStyle name="Hipervínculo" xfId="29476" builtinId="8" hidden="1"/>
    <cellStyle name="Hipervínculo" xfId="13330" builtinId="8" hidden="1"/>
    <cellStyle name="Hipervínculo" xfId="19849" builtinId="8" hidden="1"/>
    <cellStyle name="Hipervínculo" xfId="5019" builtinId="8" hidden="1"/>
    <cellStyle name="Hipervínculo" xfId="15083" builtinId="8" hidden="1"/>
    <cellStyle name="Hipervínculo" xfId="30609" builtinId="8" hidden="1"/>
    <cellStyle name="Hipervínculo" xfId="21569" builtinId="8" hidden="1"/>
    <cellStyle name="Hipervínculo" xfId="55734" builtinId="8" hidden="1"/>
    <cellStyle name="Hipervínculo" xfId="58674" builtinId="8" hidden="1"/>
    <cellStyle name="Hipervínculo" xfId="48671" builtinId="8" hidden="1"/>
    <cellStyle name="Hipervínculo" xfId="54100" builtinId="8" hidden="1"/>
    <cellStyle name="Hipervínculo" xfId="11422" builtinId="8" hidden="1"/>
    <cellStyle name="Hipervínculo" xfId="19248" builtinId="8" hidden="1"/>
    <cellStyle name="Hipervínculo" xfId="7223" builtinId="8" hidden="1"/>
    <cellStyle name="Hipervínculo" xfId="9743" builtinId="8" hidden="1"/>
    <cellStyle name="Hipervínculo" xfId="24720" builtinId="8" hidden="1"/>
    <cellStyle name="Hipervínculo" xfId="34831" builtinId="8" hidden="1"/>
    <cellStyle name="Hipervínculo" xfId="20440" builtinId="8" hidden="1"/>
    <cellStyle name="Hipervínculo" xfId="21290" builtinId="8" hidden="1"/>
    <cellStyle name="Hipervínculo" xfId="2421" builtinId="8" hidden="1"/>
    <cellStyle name="Hipervínculo" xfId="47528" builtinId="8" hidden="1"/>
    <cellStyle name="Hipervínculo" xfId="30742" builtinId="8" hidden="1"/>
    <cellStyle name="Hipervínculo" xfId="54767" builtinId="8" hidden="1"/>
    <cellStyle name="Hipervínculo" xfId="32971" builtinId="8" hidden="1"/>
    <cellStyle name="Hipervínculo" xfId="46235" builtinId="8" hidden="1"/>
    <cellStyle name="Hipervínculo" xfId="14487" builtinId="8" hidden="1"/>
    <cellStyle name="Hipervínculo" xfId="9421" builtinId="8" hidden="1"/>
    <cellStyle name="Hipervínculo" xfId="57966" builtinId="8" hidden="1"/>
    <cellStyle name="Hipervínculo" xfId="35273" builtinId="8" hidden="1"/>
    <cellStyle name="Hipervínculo" xfId="8183" builtinId="8" hidden="1"/>
    <cellStyle name="Hipervínculo" xfId="35810" builtinId="8" hidden="1"/>
    <cellStyle name="Hipervínculo" xfId="52683" builtinId="8" hidden="1"/>
    <cellStyle name="Hipervínculo" xfId="7691" builtinId="8" hidden="1"/>
    <cellStyle name="Hipervínculo" xfId="16221" builtinId="8" hidden="1"/>
    <cellStyle name="Hipervínculo" xfId="40251" builtinId="8" hidden="1"/>
    <cellStyle name="Hipervínculo" xfId="44343" builtinId="8" hidden="1"/>
    <cellStyle name="Hipervínculo" xfId="52225" builtinId="8" hidden="1"/>
    <cellStyle name="Hipervínculo" xfId="58024" builtinId="8" hidden="1"/>
    <cellStyle name="Hipervínculo" xfId="44034" builtinId="8" hidden="1"/>
    <cellStyle name="Hipervínculo" xfId="34774" builtinId="8" hidden="1"/>
    <cellStyle name="Hipervínculo" xfId="3878" builtinId="8" hidden="1"/>
    <cellStyle name="Hipervínculo" xfId="47050" builtinId="8" hidden="1"/>
    <cellStyle name="Hipervínculo" xfId="51143" builtinId="8" hidden="1"/>
    <cellStyle name="Hipervínculo" xfId="45297" builtinId="8" hidden="1"/>
    <cellStyle name="Hipervínculo" xfId="22210" builtinId="8" hidden="1"/>
    <cellStyle name="Hipervínculo" xfId="24242" builtinId="8" hidden="1"/>
    <cellStyle name="Hipervínculo" xfId="29980" builtinId="8" hidden="1"/>
    <cellStyle name="Hipervínculo" xfId="29820" builtinId="8" hidden="1"/>
    <cellStyle name="Hipervínculo" xfId="53848" builtinId="8" hidden="1"/>
    <cellStyle name="Hipervínculo" xfId="57540" builtinId="8" hidden="1"/>
    <cellStyle name="Hipervínculo" xfId="20476" builtinId="8" hidden="1"/>
    <cellStyle name="Hipervínculo" xfId="15407" builtinId="8" hidden="1"/>
    <cellStyle name="Hipervínculo" xfId="49539" builtinId="8" hidden="1"/>
    <cellStyle name="Hipervínculo" xfId="38196" builtinId="8" hidden="1"/>
    <cellStyle name="Hipervínculo" xfId="26708" builtinId="8" hidden="1"/>
    <cellStyle name="Hipervínculo" xfId="58948" builtinId="8" hidden="1"/>
    <cellStyle name="Hipervínculo" xfId="53171" builtinId="8" hidden="1"/>
    <cellStyle name="Hipervínculo" xfId="31439" builtinId="8" hidden="1"/>
    <cellStyle name="Hipervínculo" xfId="8611" builtinId="8" hidden="1"/>
    <cellStyle name="Hipervínculo" xfId="15830" builtinId="8" hidden="1"/>
    <cellStyle name="Hipervínculo" xfId="19515" builtinId="8" hidden="1"/>
    <cellStyle name="Hipervínculo" xfId="27006" builtinId="8" hidden="1"/>
    <cellStyle name="Hipervínculo" xfId="51304" builtinId="8" hidden="1"/>
    <cellStyle name="Hipervínculo" xfId="47490" builtinId="8" hidden="1"/>
    <cellStyle name="Hipervínculo" xfId="24510" builtinId="8" hidden="1"/>
    <cellStyle name="Hipervínculo" xfId="47674" builtinId="8" hidden="1"/>
    <cellStyle name="Hipervínculo" xfId="43446" builtinId="8" hidden="1"/>
    <cellStyle name="Hipervínculo" xfId="56446" builtinId="8" hidden="1"/>
    <cellStyle name="Hipervínculo" xfId="21294" builtinId="8" hidden="1"/>
    <cellStyle name="Hipervínculo" xfId="28218" builtinId="8" hidden="1"/>
    <cellStyle name="Hipervínculo" xfId="39317" builtinId="8" hidden="1"/>
    <cellStyle name="Hipervínculo" xfId="17585" builtinId="8" hidden="1"/>
    <cellStyle name="Hipervínculo" xfId="6579" builtinId="8" hidden="1"/>
    <cellStyle name="Hipervínculo" xfId="27798" builtinId="8" hidden="1"/>
    <cellStyle name="Hipervínculo" xfId="33373" builtinId="8" hidden="1"/>
    <cellStyle name="Hipervínculo" xfId="55100" builtinId="8" hidden="1"/>
    <cellStyle name="Hipervínculo" xfId="45241" builtinId="8" hidden="1"/>
    <cellStyle name="Hipervínculo" xfId="32389" builtinId="8" hidden="1"/>
    <cellStyle name="Hipervínculo" xfId="10657" builtinId="8" hidden="1"/>
    <cellStyle name="Hipervínculo" xfId="13507" builtinId="8" hidden="1"/>
    <cellStyle name="Hipervínculo" xfId="40950" builtinId="8" hidden="1"/>
    <cellStyle name="Hipervínculo" xfId="40299" builtinId="8" hidden="1"/>
    <cellStyle name="Hipervínculo" xfId="55296" builtinId="8" hidden="1"/>
    <cellStyle name="Hipervínculo" xfId="30519" builtinId="8" hidden="1"/>
    <cellStyle name="Hipervínculo" xfId="53966" builtinId="8" hidden="1"/>
    <cellStyle name="Hipervínculo" xfId="3830" builtinId="8" hidden="1"/>
    <cellStyle name="Hipervínculo" xfId="20436" builtinId="8" hidden="1"/>
    <cellStyle name="Hipervínculo" xfId="18583" builtinId="8" hidden="1"/>
    <cellStyle name="Hipervínculo" xfId="47228" builtinId="8" hidden="1"/>
    <cellStyle name="Hipervínculo" xfId="48495" builtinId="8" hidden="1"/>
    <cellStyle name="Hipervínculo" xfId="23590" builtinId="8" hidden="1"/>
    <cellStyle name="Hipervínculo" xfId="18530" builtinId="8" hidden="1"/>
    <cellStyle name="Hipervínculo" xfId="2878" builtinId="8" hidden="1"/>
    <cellStyle name="Hipervínculo" xfId="51259" builtinId="8" hidden="1"/>
    <cellStyle name="Hipervínculo" xfId="51227" builtinId="8" hidden="1"/>
    <cellStyle name="Hipervínculo" xfId="15721" builtinId="8" hidden="1"/>
    <cellStyle name="Hipervínculo" xfId="38456" builtinId="8" hidden="1"/>
    <cellStyle name="Hipervínculo" xfId="36188" builtinId="8" hidden="1"/>
    <cellStyle name="Hipervínculo" xfId="1224" builtinId="8" hidden="1"/>
    <cellStyle name="Hipervínculo" xfId="11537" builtinId="8" hidden="1"/>
    <cellStyle name="Hipervínculo" xfId="57347" builtinId="8" hidden="1"/>
    <cellStyle name="Hipervínculo" xfId="46168" builtinId="8" hidden="1"/>
    <cellStyle name="Hipervínculo" xfId="24706" builtinId="8" hidden="1"/>
    <cellStyle name="Hipervínculo" xfId="33371" builtinId="8" hidden="1"/>
    <cellStyle name="Hipervínculo" xfId="9735" builtinId="8" hidden="1"/>
    <cellStyle name="Hipervínculo" xfId="4674" builtinId="8" hidden="1"/>
    <cellStyle name="Hipervínculo" xfId="23843" builtinId="8" hidden="1"/>
    <cellStyle name="Hipervínculo" xfId="41160" builtinId="8" hidden="1"/>
    <cellStyle name="Hipervínculo" xfId="20743" builtinId="8" hidden="1"/>
    <cellStyle name="Hipervínculo" xfId="52127" builtinId="8" hidden="1"/>
    <cellStyle name="Hipervínculo" xfId="28096" builtinId="8" hidden="1"/>
    <cellStyle name="Hipervínculo" xfId="7765" builtinId="8" hidden="1"/>
    <cellStyle name="Hipervínculo" xfId="13" builtinId="8" hidden="1"/>
    <cellStyle name="Hipervínculo" xfId="23930" builtinId="8" hidden="1"/>
    <cellStyle name="Hipervínculo" xfId="55047" builtinId="8" hidden="1"/>
    <cellStyle name="Hipervínculo" xfId="53352" builtinId="8" hidden="1"/>
    <cellStyle name="Hipervínculo" xfId="45325" builtinId="8" hidden="1"/>
    <cellStyle name="Hipervínculo" xfId="21298" builtinId="8" hidden="1"/>
    <cellStyle name="Hipervínculo" xfId="4545" builtinId="8" hidden="1"/>
    <cellStyle name="Hipervínculo" xfId="4747" builtinId="8" hidden="1"/>
    <cellStyle name="Hipervínculo" xfId="30734" builtinId="8" hidden="1"/>
    <cellStyle name="Hipervínculo" xfId="21922" builtinId="8" hidden="1"/>
    <cellStyle name="Hipervínculo" xfId="48614" builtinId="8" hidden="1"/>
    <cellStyle name="Hipervínculo" xfId="54775" builtinId="8" hidden="1"/>
    <cellStyle name="Hipervínculo" xfId="14495" builtinId="8" hidden="1"/>
    <cellStyle name="Hipervínculo" xfId="298" builtinId="8" hidden="1"/>
    <cellStyle name="Hipervínculo" xfId="11673" builtinId="8" hidden="1"/>
    <cellStyle name="Hipervínculo" xfId="37530" builtinId="8" hidden="1"/>
    <cellStyle name="Hipervínculo" xfId="9400" builtinId="8" hidden="1"/>
    <cellStyle name="Hipervínculo" xfId="39271" builtinId="8" hidden="1"/>
    <cellStyle name="Hipervínculo" xfId="43657" builtinId="8" hidden="1"/>
    <cellStyle name="Hipervínculo" xfId="17239" builtinId="8" hidden="1"/>
    <cellStyle name="Hipervínculo" xfId="12712" builtinId="8" hidden="1"/>
    <cellStyle name="Hipervínculo" xfId="48827" builtinId="8" hidden="1"/>
    <cellStyle name="Hipervínculo" xfId="44335" builtinId="8" hidden="1"/>
    <cellStyle name="Hipervínculo" xfId="53896" builtinId="8" hidden="1"/>
    <cellStyle name="Hipervínculo" xfId="52765" builtinId="8" hidden="1"/>
    <cellStyle name="Hipervínculo" xfId="15639" builtinId="8" hidden="1"/>
    <cellStyle name="Hipervínculo" xfId="418" builtinId="8" hidden="1"/>
    <cellStyle name="Hipervínculo" xfId="8421" builtinId="8" hidden="1"/>
    <cellStyle name="Hipervínculo" xfId="25530" builtinId="8" hidden="1"/>
    <cellStyle name="Hipervínculo" xfId="51135" builtinId="8" hidden="1"/>
    <cellStyle name="Hipervínculo" xfId="45289" builtinId="8" hidden="1"/>
    <cellStyle name="Hipervínculo" xfId="40229" builtinId="8" hidden="1"/>
    <cellStyle name="Hipervínculo" xfId="16823" builtinId="8" hidden="1"/>
    <cellStyle name="Hipervínculo" xfId="5667" builtinId="8" hidden="1"/>
    <cellStyle name="Hipervínculo" xfId="10729" builtinId="8" hidden="1"/>
    <cellStyle name="Hipervínculo" xfId="32459" builtinId="8" hidden="1"/>
    <cellStyle name="Hipervínculo" xfId="9250" builtinId="8" hidden="1"/>
    <cellStyle name="Hipervínculo" xfId="43370" builtinId="8" hidden="1"/>
    <cellStyle name="Hipervínculo" xfId="17125" builtinId="8" hidden="1"/>
    <cellStyle name="Hipervínculo" xfId="11324" builtinId="8" hidden="1"/>
    <cellStyle name="Hipervínculo" xfId="28538" builtinId="8" hidden="1"/>
    <cellStyle name="Hipervínculo" xfId="17657" builtinId="8" hidden="1"/>
    <cellStyle name="Hipervínculo" xfId="39388" builtinId="8" hidden="1"/>
    <cellStyle name="Hipervínculo" xfId="53163" builtinId="8" hidden="1"/>
    <cellStyle name="Hipervínculo" xfId="31431" builtinId="8" hidden="1"/>
    <cellStyle name="Hipervínculo" xfId="5971" builtinId="8" hidden="1"/>
    <cellStyle name="Hipervínculo" xfId="44959" builtinId="8" hidden="1"/>
    <cellStyle name="Hipervínculo" xfId="31379" builtinId="8" hidden="1"/>
    <cellStyle name="Hipervínculo" xfId="4818" builtinId="8" hidden="1"/>
    <cellStyle name="Hipervínculo" xfId="51187" builtinId="8" hidden="1"/>
    <cellStyle name="Hipervínculo" xfId="54140" builtinId="8" hidden="1"/>
    <cellStyle name="Hipervínculo" xfId="58316" builtinId="8" hidden="1"/>
    <cellStyle name="Hipervínculo" xfId="8525" builtinId="8" hidden="1"/>
    <cellStyle name="Hipervínculo" xfId="8996" builtinId="8" hidden="1"/>
    <cellStyle name="Hipervínculo" xfId="9793" builtinId="8" hidden="1"/>
    <cellStyle name="Hipervínculo" xfId="22380" builtinId="8" hidden="1"/>
    <cellStyle name="Hipervínculo" xfId="53242" builtinId="8" hidden="1"/>
    <cellStyle name="Hipervínculo" xfId="39309" builtinId="8" hidden="1"/>
    <cellStyle name="Hipervínculo" xfId="23861" builtinId="8" hidden="1"/>
    <cellStyle name="Hipervínculo" xfId="12514" builtinId="8" hidden="1"/>
    <cellStyle name="Hipervínculo" xfId="11246" builtinId="8" hidden="1"/>
    <cellStyle name="Hipervínculo" xfId="33381" builtinId="8" hidden="1"/>
    <cellStyle name="Hipervínculo" xfId="18310" builtinId="8" hidden="1"/>
    <cellStyle name="Hipervínculo" xfId="13018" builtinId="8" hidden="1"/>
    <cellStyle name="Hipervínculo" xfId="32381" builtinId="8" hidden="1"/>
    <cellStyle name="Hipervínculo" xfId="44073" builtinId="8" hidden="1"/>
    <cellStyle name="Hipervínculo" xfId="5588" builtinId="8" hidden="1"/>
    <cellStyle name="Hipervínculo" xfId="6303" builtinId="8" hidden="1"/>
    <cellStyle name="Hipervínculo" xfId="40309" builtinId="8" hidden="1"/>
    <cellStyle name="Hipervínculo" xfId="45369" builtinId="8" hidden="1"/>
    <cellStyle name="Hipervínculo" xfId="56346" builtinId="8" hidden="1"/>
    <cellStyle name="Hipervínculo" xfId="973" builtinId="8" hidden="1"/>
    <cellStyle name="Hipervínculo" xfId="46870" builtinId="8" hidden="1"/>
    <cellStyle name="Hipervínculo" xfId="378" builtinId="8" hidden="1"/>
    <cellStyle name="Hipervínculo" xfId="17555" builtinId="8" hidden="1"/>
    <cellStyle name="Hipervínculo" xfId="47236" builtinId="8" hidden="1"/>
    <cellStyle name="Hipervínculo" xfId="52297" builtinId="8" hidden="1"/>
    <cellStyle name="Hipervínculo" xfId="4132" builtinId="8" hidden="1"/>
    <cellStyle name="Hipervínculo" xfId="47770" builtinId="8" hidden="1"/>
    <cellStyle name="Hipervínculo" xfId="35142" builtinId="8" hidden="1"/>
    <cellStyle name="Hipervínculo" xfId="32709" builtinId="8" hidden="1"/>
    <cellStyle name="Hipervínculo" xfId="31647" builtinId="8" hidden="1"/>
    <cellStyle name="Hipervínculo" xfId="54162" builtinId="8" hidden="1"/>
    <cellStyle name="Hipervínculo" xfId="58450" builtinId="8" hidden="1"/>
    <cellStyle name="Hipervínculo" xfId="37611" builtinId="8" hidden="1"/>
    <cellStyle name="Hipervínculo" xfId="37878" builtinId="8" hidden="1"/>
    <cellStyle name="Hipervínculo" xfId="11157" builtinId="8" hidden="1"/>
    <cellStyle name="Hipervínculo" xfId="14417" builtinId="8" hidden="1"/>
    <cellStyle name="Hipervínculo" xfId="38442" builtinId="8" hidden="1"/>
    <cellStyle name="Hipervínculo" xfId="37850" builtinId="8" hidden="1"/>
    <cellStyle name="Hipervínculo" xfId="54839" builtinId="8" hidden="1"/>
    <cellStyle name="Hipervínculo" xfId="30813" builtinId="8" hidden="1"/>
    <cellStyle name="Hipervínculo" xfId="4666" builtinId="8" hidden="1"/>
    <cellStyle name="Hipervínculo" xfId="48721" builtinId="8" hidden="1"/>
    <cellStyle name="Hipervínculo" xfId="21216" builtinId="8" hidden="1"/>
    <cellStyle name="Hipervínculo" xfId="45247" builtinId="8" hidden="1"/>
    <cellStyle name="Hipervínculo" xfId="52135" builtinId="8" hidden="1"/>
    <cellStyle name="Hipervínculo" xfId="34150" builtinId="8" hidden="1"/>
    <cellStyle name="Hipervínculo" xfId="24012" builtinId="8" hidden="1"/>
    <cellStyle name="Hipervínculo" xfId="17297" builtinId="8" hidden="1"/>
    <cellStyle name="Hipervínculo" xfId="3452" builtinId="8" hidden="1"/>
    <cellStyle name="Hipervínculo" xfId="40797" builtinId="8" hidden="1"/>
    <cellStyle name="Hipervínculo" xfId="18424" builtinId="8" hidden="1"/>
    <cellStyle name="Hipervínculo" xfId="13579" builtinId="8" hidden="1"/>
    <cellStyle name="Hipervínculo" xfId="19531" builtinId="8" hidden="1"/>
    <cellStyle name="Hipervínculo" xfId="13960" builtinId="8" hidden="1"/>
    <cellStyle name="Hipervínculo" xfId="55437" builtinId="8" hidden="1"/>
    <cellStyle name="Hipervínculo" xfId="37964" builtinId="8" hidden="1"/>
    <cellStyle name="Hipervínculo" xfId="477" builtinId="8" hidden="1"/>
    <cellStyle name="Hipervínculo" xfId="5614" builtinId="8" hidden="1"/>
    <cellStyle name="Hipervínculo" xfId="47620" builtinId="8" hidden="1"/>
    <cellStyle name="Hipervínculo" xfId="10457" builtinId="8" hidden="1"/>
    <cellStyle name="Hipervínculo" xfId="22364" builtinId="8" hidden="1"/>
    <cellStyle name="Hipervínculo" xfId="31828" builtinId="8" hidden="1"/>
    <cellStyle name="Hipervínculo" xfId="35008" builtinId="8" hidden="1"/>
    <cellStyle name="Hipervínculo" xfId="15337" builtinId="8" hidden="1"/>
    <cellStyle name="Hipervínculo" xfId="53948" builtinId="8" hidden="1"/>
    <cellStyle name="Hipervínculo" xfId="55061" builtinId="8" hidden="1"/>
    <cellStyle name="Hipervínculo" xfId="27281" builtinId="8" hidden="1"/>
    <cellStyle name="Hipervínculo" xfId="3814" builtinId="8" hidden="1"/>
    <cellStyle name="Hipervínculo" xfId="18611" builtinId="8" hidden="1"/>
    <cellStyle name="Hipervínculo" xfId="29743" builtinId="8" hidden="1"/>
    <cellStyle name="Hipervínculo" xfId="48417" builtinId="8" hidden="1"/>
    <cellStyle name="Hipervínculo" xfId="26356" builtinId="8" hidden="1"/>
    <cellStyle name="Hipervínculo" xfId="24931" builtinId="8" hidden="1"/>
    <cellStyle name="Hipervínculo" xfId="20356" builtinId="8" hidden="1"/>
    <cellStyle name="Hipervínculo" xfId="3792" builtinId="8" hidden="1"/>
    <cellStyle name="Hipervínculo" xfId="25538" builtinId="8" hidden="1"/>
    <cellStyle name="Hipervínculo" xfId="30601" builtinId="8" hidden="1"/>
    <cellStyle name="Hipervínculo" xfId="55214" builtinId="8" hidden="1"/>
    <cellStyle name="Hipervínculo" xfId="40221" builtinId="8" hidden="1"/>
    <cellStyle name="Hipervínculo" xfId="18134" builtinId="8" hidden="1"/>
    <cellStyle name="Hipervínculo" xfId="40059" builtinId="8" hidden="1"/>
    <cellStyle name="Hipervínculo" xfId="10737" builtinId="8" hidden="1"/>
    <cellStyle name="Hipervínculo" xfId="17165" builtinId="8" hidden="1"/>
    <cellStyle name="Hipervínculo" xfId="56951" builtinId="8" hidden="1"/>
    <cellStyle name="Hipervínculo" xfId="44607" builtinId="8" hidden="1"/>
    <cellStyle name="Hipervínculo" xfId="23490" builtinId="8" hidden="1"/>
    <cellStyle name="Hipervínculo" xfId="35546" builtinId="8" hidden="1"/>
    <cellStyle name="Hipervínculo" xfId="5590" builtinId="8" hidden="1"/>
    <cellStyle name="Hipervínculo" xfId="4290" builtinId="8" hidden="1"/>
    <cellStyle name="Hipervínculo" xfId="20185" builtinId="8" hidden="1"/>
    <cellStyle name="Hipervínculo" xfId="46350" builtinId="8" hidden="1"/>
    <cellStyle name="Hipervínculo" xfId="48085" builtinId="8" hidden="1"/>
    <cellStyle name="Hipervínculo" xfId="26362" builtinId="8" hidden="1"/>
    <cellStyle name="Hipervínculo" xfId="8982" builtinId="8" hidden="1"/>
    <cellStyle name="Hipervínculo" xfId="834" builtinId="8" hidden="1"/>
    <cellStyle name="Hipervínculo" xfId="24588" builtinId="8" hidden="1"/>
    <cellStyle name="Hipervínculo" xfId="46323" builtinId="8" hidden="1"/>
    <cellStyle name="Hipervínculo" xfId="17779" builtinId="8" hidden="1"/>
    <cellStyle name="Hipervínculo" xfId="41208" builtinId="8" hidden="1"/>
    <cellStyle name="Hipervínculo" xfId="19437" builtinId="8" hidden="1"/>
    <cellStyle name="Hipervínculo" xfId="1812" builtinId="8" hidden="1"/>
    <cellStyle name="Hipervínculo" xfId="34316" builtinId="8" hidden="1"/>
    <cellStyle name="Hipervínculo" xfId="31521" builtinId="8" hidden="1"/>
    <cellStyle name="Hipervínculo" xfId="53250" builtinId="8" hidden="1"/>
    <cellStyle name="Hipervínculo" xfId="58906" builtinId="8" hidden="1"/>
    <cellStyle name="Hipervínculo" xfId="40449" builtinId="8" hidden="1"/>
    <cellStyle name="Hipervínculo" xfId="9180" builtinId="8" hidden="1"/>
    <cellStyle name="Hipervínculo" xfId="34748" builtinId="8" hidden="1"/>
    <cellStyle name="Hipervínculo" xfId="15329" builtinId="8" hidden="1"/>
    <cellStyle name="Hipervínculo" xfId="9603" builtinId="8" hidden="1"/>
    <cellStyle name="Hipervínculo" xfId="47805" builtinId="8" hidden="1"/>
    <cellStyle name="Hipervínculo" xfId="45257" builtinId="8" hidden="1"/>
    <cellStyle name="Hipervínculo" xfId="29900" builtinId="8" hidden="1"/>
    <cellStyle name="Hipervínculo" xfId="5580" builtinId="8" hidden="1"/>
    <cellStyle name="Hipervínculo" xfId="10953" builtinId="8" hidden="1"/>
    <cellStyle name="Hipervínculo" xfId="25203" builtinId="8" hidden="1"/>
    <cellStyle name="Hipervínculo" xfId="30013" builtinId="8" hidden="1"/>
    <cellStyle name="Hipervínculo" xfId="42717" builtinId="8" hidden="1"/>
    <cellStyle name="Hipervínculo" xfId="49369" builtinId="8" hidden="1"/>
    <cellStyle name="Hipervínculo" xfId="23097" builtinId="8" hidden="1"/>
    <cellStyle name="Hipervínculo" xfId="374" builtinId="8" hidden="1"/>
    <cellStyle name="Hipervínculo" xfId="7207" builtinId="8" hidden="1"/>
    <cellStyle name="Hipervínculo" xfId="23484" builtinId="8" hidden="1"/>
    <cellStyle name="Hipervínculo" xfId="42993" builtinId="8" hidden="1"/>
    <cellStyle name="Hipervínculo" xfId="45716" builtinId="8" hidden="1"/>
    <cellStyle name="Hipervínculo" xfId="22178" builtinId="8" hidden="1"/>
    <cellStyle name="Hipervínculo" xfId="16301" builtinId="8" hidden="1"/>
    <cellStyle name="Hipervínculo" xfId="7609" builtinId="8" hidden="1"/>
    <cellStyle name="Hipervínculo" xfId="11699" builtinId="8" hidden="1"/>
    <cellStyle name="Hipervínculo" xfId="35728" builtinId="8" hidden="1"/>
    <cellStyle name="Hipervínculo" xfId="58446" builtinId="8" hidden="1"/>
    <cellStyle name="Hipervínculo" xfId="5449" builtinId="8" hidden="1"/>
    <cellStyle name="Hipervínculo" xfId="45989" builtinId="8" hidden="1"/>
    <cellStyle name="Hipervínculo" xfId="9503" builtinId="8" hidden="1"/>
    <cellStyle name="Hipervínculo" xfId="14409" builtinId="8" hidden="1"/>
    <cellStyle name="Hipervínculo" xfId="18501" builtinId="8" hidden="1"/>
    <cellStyle name="Hipervínculo" xfId="42531" builtinId="8" hidden="1"/>
    <cellStyle name="Hipervínculo" xfId="54847" builtinId="8" hidden="1"/>
    <cellStyle name="Hipervínculo" xfId="30339" builtinId="8" hidden="1"/>
    <cellStyle name="Hipervínculo" xfId="13925" builtinId="8" hidden="1"/>
    <cellStyle name="Hipervínculo" xfId="44523" builtinId="8" hidden="1"/>
    <cellStyle name="Hipervínculo" xfId="57608" builtinId="8" hidden="1"/>
    <cellStyle name="Hipervínculo" xfId="25297" builtinId="8" hidden="1"/>
    <cellStyle name="Hipervínculo" xfId="49329" builtinId="8" hidden="1"/>
    <cellStyle name="Hipervínculo" xfId="48047" builtinId="8" hidden="1"/>
    <cellStyle name="Hipervínculo" xfId="20900" builtinId="8" hidden="1"/>
    <cellStyle name="Hipervínculo" xfId="50027" builtinId="8" hidden="1"/>
    <cellStyle name="Hipervínculo" xfId="5381" builtinId="8" hidden="1"/>
    <cellStyle name="Hipervínculo" xfId="28007" builtinId="8" hidden="1"/>
    <cellStyle name="Hipervínculo" xfId="30071" builtinId="8" hidden="1"/>
    <cellStyle name="Hipervínculo" xfId="56126" builtinId="8" hidden="1"/>
    <cellStyle name="Hipervínculo" xfId="41130" builtinId="8" hidden="1"/>
    <cellStyle name="Hipervínculo" xfId="42423" builtinId="8" hidden="1"/>
    <cellStyle name="Hipervínculo" xfId="15948" builtinId="8" hidden="1"/>
    <cellStyle name="Hipervínculo" xfId="22386" builtinId="8" hidden="1"/>
    <cellStyle name="Hipervínculo" xfId="34809" builtinId="8" hidden="1"/>
    <cellStyle name="Hipervínculo" xfId="36673" builtinId="8" hidden="1"/>
    <cellStyle name="Hipervínculo" xfId="21996" builtinId="8" hidden="1"/>
    <cellStyle name="Hipervínculo" xfId="51071" builtinId="8" hidden="1"/>
    <cellStyle name="Hipervínculo" xfId="28598" builtinId="8" hidden="1"/>
    <cellStyle name="Hipervínculo" xfId="6331" builtinId="8" hidden="1"/>
    <cellStyle name="Hipervínculo" xfId="16336" builtinId="8" hidden="1"/>
    <cellStyle name="Hipervínculo" xfId="54508" builtinId="8" hidden="1"/>
    <cellStyle name="Hipervínculo" xfId="43542" builtinId="8" hidden="1"/>
    <cellStyle name="Hipervínculo" xfId="49006" builtinId="8" hidden="1"/>
    <cellStyle name="Hipervínculo" xfId="27273" builtinId="8" hidden="1"/>
    <cellStyle name="Hipervínculo" xfId="44595" builtinId="8" hidden="1"/>
    <cellStyle name="Hipervínculo" xfId="1290" builtinId="8" hidden="1"/>
    <cellStyle name="Hipervínculo" xfId="23678" builtinId="8" hidden="1"/>
    <cellStyle name="Hipervínculo" xfId="48409" builtinId="8" hidden="1"/>
    <cellStyle name="Hipervínculo" xfId="50470" builtinId="8" hidden="1"/>
    <cellStyle name="Hipervínculo" xfId="42079" builtinId="8" hidden="1"/>
    <cellStyle name="Hipervínculo" xfId="20348" builtinId="8" hidden="1"/>
    <cellStyle name="Hipervínculo" xfId="1518" builtinId="8" hidden="1"/>
    <cellStyle name="Hipervínculo" xfId="4389" builtinId="8" hidden="1"/>
    <cellStyle name="Hipervínculo" xfId="48616" builtinId="8" hidden="1"/>
    <cellStyle name="Hipervínculo" xfId="11648" builtinId="8" hidden="1"/>
    <cellStyle name="Hipervínculo" xfId="37388" builtinId="8" hidden="1"/>
    <cellStyle name="Hipervínculo" xfId="17327" builtinId="8" hidden="1"/>
    <cellStyle name="Hipervínculo" xfId="19179" builtinId="8" hidden="1"/>
    <cellStyle name="Hipervínculo" xfId="10255" builtinId="8" hidden="1"/>
    <cellStyle name="Hipervínculo" xfId="9062" builtinId="8" hidden="1"/>
    <cellStyle name="Hipervínculo" xfId="37532" builtinId="8" hidden="1"/>
    <cellStyle name="Hipervínculo" xfId="47845" builtinId="8" hidden="1"/>
    <cellStyle name="Hipervínculo" xfId="53018" builtinId="8" hidden="1"/>
    <cellStyle name="Hipervínculo" xfId="28220" builtinId="8" hidden="1"/>
    <cellStyle name="Hipervínculo" xfId="6493" builtinId="8" hidden="1"/>
    <cellStyle name="Hipervínculo" xfId="14197" builtinId="8" hidden="1"/>
    <cellStyle name="Hipervínculo" xfId="22471" builtinId="8" hidden="1"/>
    <cellStyle name="Hipervínculo" xfId="44464" builtinId="8" hidden="1"/>
    <cellStyle name="Hipervínculo" xfId="48091" builtinId="8" hidden="1"/>
    <cellStyle name="Hipervínculo" xfId="46216" builtinId="8" hidden="1"/>
    <cellStyle name="Hipervínculo" xfId="7713" builtinId="8" hidden="1"/>
    <cellStyle name="Hipervínculo" xfId="830" builtinId="8" hidden="1"/>
    <cellStyle name="Hipervínculo" xfId="39621" builtinId="8" hidden="1"/>
    <cellStyle name="Hipervínculo" xfId="29655" builtinId="8" hidden="1"/>
    <cellStyle name="Hipervínculo" xfId="29230" builtinId="8" hidden="1"/>
    <cellStyle name="Hipervínculo" xfId="41198" builtinId="8" hidden="1"/>
    <cellStyle name="Hipervínculo" xfId="39418" builtinId="8" hidden="1"/>
    <cellStyle name="Hipervínculo" xfId="14367" builtinId="8" hidden="1"/>
    <cellStyle name="Hipervínculo" xfId="8523" builtinId="8" hidden="1"/>
    <cellStyle name="Hipervínculo" xfId="29268" builtinId="8" hidden="1"/>
    <cellStyle name="Hipervínculo" xfId="36585" builtinId="8" hidden="1"/>
    <cellStyle name="Hipervínculo" xfId="58902" builtinId="8" hidden="1"/>
    <cellStyle name="Hipervínculo" xfId="36705" builtinId="8" hidden="1"/>
    <cellStyle name="Hipervínculo" xfId="32617" builtinId="8" hidden="1"/>
    <cellStyle name="Hipervínculo" xfId="59052" builtinId="8" hidden="1"/>
    <cellStyle name="Hipervínculo" xfId="16829" builtinId="8" hidden="1"/>
    <cellStyle name="Hipervínculo" xfId="7075" builtinId="8" hidden="1"/>
    <cellStyle name="Hipervínculo" xfId="18162" builtinId="8" hidden="1"/>
    <cellStyle name="Hipervínculo" xfId="53938" builtinId="8" hidden="1"/>
    <cellStyle name="Hipervínculo" xfId="31860" builtinId="8" hidden="1"/>
    <cellStyle name="Hipervínculo" xfId="25816" builtinId="8" hidden="1"/>
    <cellStyle name="Hipervínculo" xfId="2006" builtinId="8" hidden="1"/>
    <cellStyle name="Hipervínculo" xfId="22120" builtinId="8" hidden="1"/>
    <cellStyle name="Hipervínculo" xfId="20181" builtinId="8" hidden="1"/>
    <cellStyle name="Hipervínculo" xfId="50238" builtinId="8" hidden="1"/>
    <cellStyle name="Hipervínculo" xfId="47136" builtinId="8" hidden="1"/>
    <cellStyle name="Hipervínculo" xfId="10807" builtinId="8" hidden="1"/>
    <cellStyle name="Hipervínculo" xfId="19019" builtinId="8" hidden="1"/>
    <cellStyle name="Hipervínculo" xfId="4893" builtinId="8" hidden="1"/>
    <cellStyle name="Hipervínculo" xfId="28920" builtinId="8" hidden="1"/>
    <cellStyle name="Hipervínculo" xfId="3492" builtinId="8" hidden="1"/>
    <cellStyle name="Hipervínculo" xfId="57039" builtinId="8" hidden="1"/>
    <cellStyle name="Hipervínculo" xfId="40339" builtinId="8" hidden="1"/>
    <cellStyle name="Hipervínculo" xfId="16309" builtinId="8" hidden="1"/>
    <cellStyle name="Hipervínculo" xfId="10831" builtinId="8" hidden="1"/>
    <cellStyle name="Hipervínculo" xfId="6035" builtinId="8" hidden="1"/>
    <cellStyle name="Hipervínculo" xfId="35720" builtinId="8" hidden="1"/>
    <cellStyle name="Hipervínculo" xfId="39813" builtinId="8" hidden="1"/>
    <cellStyle name="Hipervínculo" xfId="18344" builtinId="8" hidden="1"/>
    <cellStyle name="Hipervínculo" xfId="33539" builtinId="8" hidden="1"/>
    <cellStyle name="Hipervínculo" xfId="3948" builtinId="8" hidden="1"/>
    <cellStyle name="Hipervínculo" xfId="5419" builtinId="8" hidden="1"/>
    <cellStyle name="Hipervínculo" xfId="18493" builtinId="8" hidden="1"/>
    <cellStyle name="Hipervínculo" xfId="47128" builtinId="8" hidden="1"/>
    <cellStyle name="Hipervínculo" xfId="594" builtinId="8" hidden="1"/>
    <cellStyle name="Hipervínculo" xfId="28562" builtinId="8" hidden="1"/>
    <cellStyle name="Hipervínculo" xfId="29220" builtinId="8" hidden="1"/>
    <cellStyle name="Hipervínculo" xfId="54496" builtinId="8" hidden="1"/>
    <cellStyle name="Hipervínculo" xfId="1746" builtinId="8" hidden="1"/>
    <cellStyle name="Hipervínculo" xfId="48073" builtinId="8" hidden="1"/>
    <cellStyle name="Hipervínculo" xfId="49321" builtinId="8" hidden="1"/>
    <cellStyle name="Hipervínculo" xfId="2363" builtinId="8" hidden="1"/>
    <cellStyle name="Hipervínculo" xfId="30413" builtinId="8" hidden="1"/>
    <cellStyle name="Hipervínculo" xfId="32913" builtinId="8" hidden="1"/>
    <cellStyle name="Hipervínculo" xfId="2329" builtinId="8" hidden="1"/>
    <cellStyle name="Hipervínculo" xfId="7965" builtinId="8" hidden="1"/>
    <cellStyle name="Hipervínculo" xfId="25550" builtinId="8" hidden="1"/>
    <cellStyle name="Hipervínculo" xfId="46996" builtinId="8" hidden="1"/>
    <cellStyle name="Hipervínculo" xfId="11344" builtinId="8" hidden="1"/>
    <cellStyle name="Hipervínculo" xfId="36064" builtinId="8" hidden="1"/>
    <cellStyle name="Hipervínculo" xfId="31986" builtinId="8" hidden="1"/>
    <cellStyle name="Hipervínculo" xfId="56550" builtinId="8" hidden="1"/>
    <cellStyle name="Hipervínculo" xfId="14891" builtinId="8" hidden="1"/>
    <cellStyle name="Hipervínculo" xfId="36667" builtinId="8" hidden="1"/>
    <cellStyle name="Hipervínculo" xfId="55925" builtinId="8" hidden="1"/>
    <cellStyle name="Hipervínculo" xfId="50868" builtinId="8" hidden="1"/>
    <cellStyle name="Hipervínculo" xfId="29132" builtinId="8" hidden="1"/>
    <cellStyle name="Hipervínculo" xfId="6339" builtinId="8" hidden="1"/>
    <cellStyle name="Hipervínculo" xfId="53412" builtinId="8" hidden="1"/>
    <cellStyle name="Hipervínculo" xfId="17935" builtinId="8" hidden="1"/>
    <cellStyle name="Hipervínculo" xfId="39557" builtinId="8" hidden="1"/>
    <cellStyle name="Hipervínculo" xfId="10170" builtinId="8" hidden="1"/>
    <cellStyle name="Hipervínculo" xfId="43939" builtinId="8" hidden="1"/>
    <cellStyle name="Hipervínculo" xfId="18324" builtinId="8" hidden="1"/>
    <cellStyle name="Hipervínculo" xfId="1286" builtinId="8" hidden="1"/>
    <cellStyle name="Hipervínculo" xfId="48857" builtinId="8" hidden="1"/>
    <cellStyle name="Hipervínculo" xfId="43278" builtinId="8" hidden="1"/>
    <cellStyle name="Hipervínculo" xfId="50478" builtinId="8" hidden="1"/>
    <cellStyle name="Hipervínculo" xfId="42073" builtinId="8" hidden="1"/>
    <cellStyle name="Hipervínculo" xfId="37010" builtinId="8" hidden="1"/>
    <cellStyle name="Hipervínculo" xfId="15277" builtinId="8" hidden="1"/>
    <cellStyle name="Hipervínculo" xfId="8883" builtinId="8" hidden="1"/>
    <cellStyle name="Hipervínculo" xfId="13525" builtinId="8" hidden="1"/>
    <cellStyle name="Hipervínculo" xfId="4845" builtinId="8" hidden="1"/>
    <cellStyle name="Hipervínculo" xfId="59357" builtinId="8" hidden="1"/>
    <cellStyle name="Hipervínculo" xfId="42041" builtinId="8" hidden="1"/>
    <cellStyle name="Hipervínculo" xfId="28860" builtinId="8" hidden="1"/>
    <cellStyle name="Hipervínculo" xfId="11087" builtinId="8" hidden="1"/>
    <cellStyle name="Hipervínculo" xfId="17947" builtinId="8" hidden="1"/>
    <cellStyle name="Hipervínculo" xfId="32243" builtinId="8" hidden="1"/>
    <cellStyle name="Hipervínculo" xfId="53450" builtinId="8" hidden="1"/>
    <cellStyle name="Hipervínculo" xfId="38948" builtinId="8" hidden="1"/>
    <cellStyle name="Hipervínculo" xfId="55246" builtinId="8" hidden="1"/>
    <cellStyle name="Hipervínculo" xfId="46572" builtinId="8" hidden="1"/>
    <cellStyle name="Hipervínculo" xfId="53090" builtinId="8" hidden="1"/>
    <cellStyle name="Hipervínculo" xfId="11111" builtinId="8" hidden="1"/>
    <cellStyle name="Hipervínculo" xfId="46376" builtinId="8" hidden="1"/>
    <cellStyle name="Hipervínculo" xfId="6315" builtinId="8" hidden="1"/>
    <cellStyle name="Hipervínculo" xfId="18735" builtinId="8" hidden="1"/>
    <cellStyle name="Hipervínculo" xfId="1248" builtinId="8" hidden="1"/>
    <cellStyle name="Hipervínculo" xfId="19861" builtinId="8" hidden="1"/>
    <cellStyle name="Hipervínculo" xfId="30911" builtinId="8" hidden="1"/>
    <cellStyle name="Hipervínculo" xfId="23570" builtinId="8" hidden="1"/>
    <cellStyle name="Hipervínculo" xfId="36605" builtinId="8" hidden="1"/>
    <cellStyle name="Hipervínculo" xfId="25376" builtinId="8" hidden="1"/>
    <cellStyle name="Hipervínculo" xfId="15149" builtinId="8" hidden="1"/>
    <cellStyle name="Hipervínculo" xfId="58308" builtinId="8" hidden="1"/>
    <cellStyle name="Hipervínculo" xfId="26756" builtinId="8" hidden="1"/>
    <cellStyle name="Hipervínculo" xfId="57431" builtinId="8" hidden="1"/>
    <cellStyle name="Hipervínculo" xfId="39681" builtinId="8" hidden="1"/>
    <cellStyle name="Hipervínculo" xfId="39936" builtinId="8" hidden="1"/>
    <cellStyle name="Hipervínculo" xfId="29992" builtinId="8" hidden="1"/>
    <cellStyle name="Hipervínculo" xfId="38789" builtinId="8" hidden="1"/>
    <cellStyle name="Hipervínculo" xfId="52205" builtinId="8" hidden="1"/>
    <cellStyle name="Hipervínculo" xfId="37264" builtinId="8" hidden="1"/>
    <cellStyle name="Hipervínculo" xfId="23851" builtinId="8" hidden="1"/>
    <cellStyle name="Hipervínculo" xfId="14304" builtinId="8" hidden="1"/>
    <cellStyle name="Hipervínculo" xfId="37046" builtinId="8" hidden="1"/>
    <cellStyle name="Hipervínculo" xfId="28994" builtinId="8" hidden="1"/>
    <cellStyle name="Hipervínculo" xfId="47116" builtinId="8" hidden="1"/>
    <cellStyle name="Hipervínculo" xfId="53599" builtinId="8" hidden="1"/>
    <cellStyle name="Hipervínculo" xfId="8015" builtinId="8" hidden="1"/>
    <cellStyle name="Hipervínculo" xfId="57985" builtinId="8" hidden="1"/>
    <cellStyle name="Hipervínculo" xfId="5781" builtinId="8" hidden="1"/>
    <cellStyle name="Hipervínculo" xfId="29519" builtinId="8" hidden="1"/>
    <cellStyle name="Hipervínculo" xfId="2936" builtinId="8" hidden="1"/>
    <cellStyle name="Hipervínculo" xfId="19027" builtinId="8" hidden="1"/>
    <cellStyle name="Hipervínculo" xfId="49481" builtinId="8" hidden="1"/>
    <cellStyle name="Hipervínculo" xfId="7051" builtinId="8" hidden="1"/>
    <cellStyle name="Hipervínculo" xfId="56610" builtinId="8" hidden="1"/>
    <cellStyle name="Hipervínculo" xfId="57031" builtinId="8" hidden="1"/>
    <cellStyle name="Hipervínculo" xfId="58710" builtinId="8" hidden="1"/>
    <cellStyle name="Hipervínculo" xfId="36254" builtinId="8" hidden="1"/>
    <cellStyle name="Hipervínculo" xfId="12224" builtinId="8" hidden="1"/>
    <cellStyle name="Hipervínculo" xfId="10104" builtinId="8" hidden="1"/>
    <cellStyle name="Hipervínculo" xfId="41771" builtinId="8" hidden="1"/>
    <cellStyle name="Hipervínculo" xfId="17289" builtinId="8" hidden="1"/>
    <cellStyle name="Hipervínculo" xfId="26492" builtinId="8" hidden="1"/>
    <cellStyle name="Hipervínculo" xfId="59080" builtinId="8" hidden="1"/>
    <cellStyle name="Hipervínculo" xfId="29450" builtinId="8" hidden="1"/>
    <cellStyle name="Hipervínculo" xfId="49353" builtinId="8" hidden="1"/>
    <cellStyle name="Hipervínculo" xfId="33591" builtinId="8" hidden="1"/>
    <cellStyle name="Hipervínculo" xfId="55435" builtinId="8" hidden="1"/>
    <cellStyle name="Hipervínculo" xfId="46606" builtinId="8" hidden="1"/>
    <cellStyle name="Hipervínculo" xfId="49909" builtinId="8" hidden="1"/>
    <cellStyle name="Hipervínculo" xfId="44851" builtinId="8" hidden="1"/>
    <cellStyle name="Hipervínculo" xfId="22653" builtinId="8" hidden="1"/>
    <cellStyle name="Hipervínculo" xfId="1742" builtinId="8" hidden="1"/>
    <cellStyle name="Hipervínculo" xfId="22727" builtinId="8" hidden="1"/>
    <cellStyle name="Hipervínculo" xfId="27834" builtinId="8" hidden="1"/>
    <cellStyle name="Hipervínculo" xfId="53404" builtinId="8" hidden="1"/>
    <cellStyle name="Hipervínculo" xfId="32953" builtinId="8" hidden="1"/>
    <cellStyle name="Hipervínculo" xfId="37922" builtinId="8" hidden="1"/>
    <cellStyle name="Hipervínculo" xfId="15852" builtinId="8" hidden="1"/>
    <cellStyle name="Hipervínculo" xfId="7973" builtinId="8" hidden="1"/>
    <cellStyle name="Hipervínculo" xfId="42759" builtinId="8" hidden="1"/>
    <cellStyle name="Hipervínculo" xfId="34762" builtinId="8" hidden="1"/>
    <cellStyle name="Hipervínculo" xfId="59170" builtinId="8" hidden="1"/>
    <cellStyle name="Hipervínculo" xfId="36056" builtinId="8" hidden="1"/>
    <cellStyle name="Hipervínculo" xfId="41609" builtinId="8" hidden="1"/>
    <cellStyle name="Hipervínculo" xfId="9052" builtinId="8" hidden="1"/>
    <cellStyle name="Hipervínculo" xfId="14899" builtinId="8" hidden="1"/>
    <cellStyle name="Hipervínculo" xfId="23506" builtinId="8" hidden="1"/>
    <cellStyle name="Hipervínculo" xfId="41692" builtinId="8" hidden="1"/>
    <cellStyle name="Hipervínculo" xfId="56736" builtinId="8" hidden="1"/>
    <cellStyle name="Hipervínculo" xfId="22911" builtinId="8" hidden="1"/>
    <cellStyle name="Hipervínculo" xfId="3900" builtinId="8" hidden="1"/>
    <cellStyle name="Hipervínculo" xfId="30885" builtinId="8" hidden="1"/>
    <cellStyle name="Hipervínculo" xfId="36956" builtinId="8" hidden="1"/>
    <cellStyle name="Hipervínculo" xfId="56882" builtinId="8" hidden="1"/>
    <cellStyle name="Hipervínculo" xfId="32859" builtinId="8" hidden="1"/>
    <cellStyle name="Hipervínculo" xfId="43931" builtinId="8" hidden="1"/>
    <cellStyle name="Hipervínculo" xfId="32044" builtinId="8" hidden="1"/>
    <cellStyle name="Hipervínculo" xfId="17141" builtinId="8" hidden="1"/>
    <cellStyle name="Hipervínculo" xfId="2492" builtinId="8" hidden="1"/>
    <cellStyle name="Hipervínculo" xfId="28754" builtinId="8" hidden="1"/>
    <cellStyle name="Hipervínculo" xfId="33817" builtinId="8" hidden="1"/>
    <cellStyle name="Hipervínculo" xfId="55546" builtinId="8" hidden="1"/>
    <cellStyle name="Hipervínculo" xfId="37002" builtinId="8" hidden="1"/>
    <cellStyle name="Hipervínculo" xfId="15269" builtinId="8" hidden="1"/>
    <cellStyle name="Hipervínculo" xfId="10211" builtinId="8" hidden="1"/>
    <cellStyle name="Hipervínculo" xfId="7301" builtinId="8" hidden="1"/>
    <cellStyle name="Hipervínculo" xfId="19447" builtinId="8" hidden="1"/>
    <cellStyle name="Hipervínculo" xfId="38264" builtinId="8" hidden="1"/>
    <cellStyle name="Hipervínculo" xfId="55740" builtinId="8" hidden="1"/>
    <cellStyle name="Hipervínculo" xfId="30077" builtinId="8" hidden="1"/>
    <cellStyle name="Hipervínculo" xfId="4553" builtinId="8" hidden="1"/>
    <cellStyle name="Hipervínculo" xfId="4054" builtinId="8" hidden="1"/>
    <cellStyle name="Hipervínculo" xfId="20317" builtinId="8" hidden="1"/>
    <cellStyle name="Hipervínculo" xfId="53583" builtinId="8" hidden="1"/>
    <cellStyle name="Hipervínculo" xfId="51609" builtinId="8" hidden="1"/>
    <cellStyle name="Hipervínculo" xfId="48939" builtinId="8" hidden="1"/>
    <cellStyle name="Hipervínculo" xfId="23144" builtinId="8" hidden="1"/>
    <cellStyle name="Hipervínculo" xfId="6908" builtinId="8" hidden="1"/>
    <cellStyle name="Hipervínculo" xfId="2658" builtinId="8" hidden="1"/>
    <cellStyle name="Hipervínculo" xfId="27116" builtinId="8" hidden="1"/>
    <cellStyle name="Hipervínculo" xfId="36112" builtinId="8" hidden="1"/>
    <cellStyle name="Hipervínculo" xfId="7104" builtinId="8" hidden="1"/>
    <cellStyle name="Hipervínculo" xfId="6541" builtinId="8" hidden="1"/>
    <cellStyle name="Hipervínculo" xfId="16219" builtinId="8" hidden="1"/>
    <cellStyle name="Hipervínculo" xfId="2859" builtinId="8" hidden="1"/>
    <cellStyle name="Hipervínculo" xfId="9889" builtinId="8" hidden="1"/>
    <cellStyle name="Hipervínculo" xfId="33919" builtinId="8" hidden="1"/>
    <cellStyle name="Hipervínculo" xfId="56464" builtinId="8" hidden="1"/>
    <cellStyle name="Hipervínculo" xfId="12578" builtinId="8" hidden="1"/>
    <cellStyle name="Hipervínculo" xfId="35341" builtinId="8" hidden="1"/>
    <cellStyle name="Hipervínculo" xfId="15525" builtinId="8" hidden="1"/>
    <cellStyle name="Hipervínculo" xfId="12485" builtinId="8" hidden="1"/>
    <cellStyle name="Hipervínculo" xfId="40785" builtinId="8" hidden="1"/>
    <cellStyle name="Hipervínculo" xfId="40719" builtinId="8" hidden="1"/>
    <cellStyle name="Hipervínculo" xfId="52534" builtinId="8" hidden="1"/>
    <cellStyle name="Hipervínculo" xfId="50511" builtinId="8" hidden="1"/>
    <cellStyle name="Hipervínculo" xfId="53143" builtinId="8" hidden="1"/>
    <cellStyle name="Hipervínculo" xfId="4511" builtinId="8" hidden="1"/>
    <cellStyle name="Hipervínculo" xfId="7063" builtinId="8" hidden="1"/>
    <cellStyle name="Hipervínculo" xfId="23486" builtinId="8" hidden="1"/>
    <cellStyle name="Hipervínculo" xfId="47518" builtinId="8" hidden="1"/>
    <cellStyle name="Hipervínculo" xfId="49861" builtinId="8" hidden="1"/>
    <cellStyle name="Hipervínculo" xfId="45762" builtinId="8" hidden="1"/>
    <cellStyle name="Hipervínculo" xfId="2551" builtinId="8" hidden="1"/>
    <cellStyle name="Hipervínculo" xfId="2195" builtinId="8" hidden="1"/>
    <cellStyle name="Hipervínculo" xfId="6680" builtinId="8" hidden="1"/>
    <cellStyle name="Hipervínculo" xfId="30290" builtinId="8" hidden="1"/>
    <cellStyle name="Hipervínculo" xfId="8381" builtinId="8" hidden="1"/>
    <cellStyle name="Hipervínculo" xfId="48343" builtinId="8" hidden="1"/>
    <cellStyle name="Hipervínculo" xfId="10399" builtinId="8" hidden="1"/>
    <cellStyle name="Hipervínculo" xfId="3506" builtinId="8" hidden="1"/>
    <cellStyle name="Hipervínculo" xfId="11244" builtinId="8" hidden="1"/>
    <cellStyle name="Hipervínculo" xfId="25077" builtinId="8" hidden="1"/>
    <cellStyle name="Hipervínculo" xfId="17137" builtinId="8" hidden="1"/>
    <cellStyle name="Hipervínculo" xfId="41623" builtinId="8" hidden="1"/>
    <cellStyle name="Hipervínculo" xfId="38440" builtinId="8" hidden="1"/>
    <cellStyle name="Hipervínculo" xfId="31906" builtinId="8" hidden="1"/>
    <cellStyle name="Hipervínculo" xfId="8143" builtinId="8" hidden="1"/>
    <cellStyle name="Hipervínculo" xfId="13984" builtinId="8" hidden="1"/>
    <cellStyle name="Hipervínculo" xfId="19047" builtinId="8" hidden="1"/>
    <cellStyle name="Hipervínculo" xfId="43891" builtinId="8" hidden="1"/>
    <cellStyle name="Hipervínculo" xfId="51055" builtinId="8" hidden="1"/>
    <cellStyle name="Hipervínculo" xfId="50578" builtinId="8" hidden="1"/>
    <cellStyle name="Hipervínculo" xfId="9885" builtinId="8" hidden="1"/>
    <cellStyle name="Hipervínculo" xfId="9716" builtinId="8" hidden="1"/>
    <cellStyle name="Hipervínculo" xfId="8049" builtinId="8" hidden="1"/>
    <cellStyle name="Hipervínculo" xfId="50262" builtinId="8" hidden="1"/>
    <cellStyle name="Hipervínculo" xfId="50691" builtinId="8" hidden="1"/>
    <cellStyle name="Hipervínculo" xfId="44843" builtinId="8" hidden="1"/>
    <cellStyle name="Hipervínculo" xfId="22438" builtinId="8" hidden="1"/>
    <cellStyle name="Hipervínculo" xfId="18052" builtinId="8" hidden="1"/>
    <cellStyle name="Hipervínculo" xfId="6111" builtinId="8" hidden="1"/>
    <cellStyle name="Hipervínculo" xfId="27842" builtinId="8" hidden="1"/>
    <cellStyle name="Hipervínculo" xfId="32905" builtinId="8" hidden="1"/>
    <cellStyle name="Hipervínculo" xfId="5259" builtinId="8" hidden="1"/>
    <cellStyle name="Hipervínculo" xfId="37914" builtinId="8" hidden="1"/>
    <cellStyle name="Hipervínculo" xfId="32002" builtinId="8" hidden="1"/>
    <cellStyle name="Hipervínculo" xfId="11125" builtinId="8" hidden="1"/>
    <cellStyle name="Hipervínculo" xfId="2718" builtinId="8" hidden="1"/>
    <cellStyle name="Hipervínculo" xfId="34770" builtinId="8" hidden="1"/>
    <cellStyle name="Hipervínculo" xfId="27277" builtinId="8" hidden="1"/>
    <cellStyle name="Hipervínculo" xfId="43466" builtinId="8" hidden="1"/>
    <cellStyle name="Hipervínculo" xfId="42925" builtinId="8" hidden="1"/>
    <cellStyle name="Hipervínculo" xfId="56624" builtinId="8" hidden="1"/>
    <cellStyle name="Hipervínculo" xfId="3598" builtinId="8" hidden="1"/>
    <cellStyle name="Hipervínculo" xfId="22681" builtinId="8" hidden="1"/>
    <cellStyle name="Hipervínculo" xfId="41700" builtinId="8" hidden="1"/>
    <cellStyle name="Hipervínculo" xfId="46759" builtinId="8" hidden="1"/>
    <cellStyle name="Hipervínculo" xfId="45810" builtinId="8" hidden="1"/>
    <cellStyle name="Hipervínculo" xfId="22152" builtinId="8" hidden="1"/>
    <cellStyle name="Hipervínculo" xfId="33078" builtinId="8" hidden="1"/>
    <cellStyle name="Hipervínculo" xfId="34449" builtinId="8" hidden="1"/>
    <cellStyle name="Hipervínculo" xfId="26894" builtinId="8" hidden="1"/>
    <cellStyle name="Hipervínculo" xfId="48521" builtinId="8" hidden="1"/>
    <cellStyle name="Hipervínculo" xfId="53686" builtinId="8" hidden="1"/>
    <cellStyle name="Hipervínculo" xfId="38916" builtinId="8" hidden="1"/>
    <cellStyle name="Hipervínculo" xfId="37194" builtinId="8" hidden="1"/>
    <cellStyle name="Hipervínculo" xfId="13094" builtinId="8" hidden="1"/>
    <cellStyle name="Hipervínculo" xfId="10803" builtinId="8" hidden="1"/>
    <cellStyle name="Hipervínculo" xfId="33825" builtinId="8" hidden="1"/>
    <cellStyle name="Hipervínculo" xfId="36046" builtinId="8" hidden="1"/>
    <cellStyle name="Hipervínculo" xfId="57796" builtinId="8" hidden="1"/>
    <cellStyle name="Hipervínculo" xfId="34427" builtinId="8" hidden="1"/>
    <cellStyle name="Hipervínculo" xfId="10203" builtinId="8" hidden="1"/>
    <cellStyle name="Hipervínculo" xfId="45646" builtinId="8" hidden="1"/>
    <cellStyle name="Hipervínculo" xfId="17603" builtinId="8" hidden="1"/>
    <cellStyle name="Hipervínculo" xfId="40751" builtinId="8" hidden="1"/>
    <cellStyle name="Hipervínculo" xfId="55748" builtinId="8" hidden="1"/>
    <cellStyle name="Hipervínculo" xfId="30805" builtinId="8" hidden="1"/>
    <cellStyle name="Hipervínculo" xfId="19185" builtinId="8" hidden="1"/>
    <cellStyle name="Hipervínculo" xfId="42733" builtinId="8" hidden="1"/>
    <cellStyle name="Hipervínculo" xfId="52855" builtinId="8" hidden="1"/>
    <cellStyle name="Hipervínculo" xfId="18174" builtinId="8" hidden="1"/>
    <cellStyle name="Hipervínculo" xfId="19493" builtinId="8" hidden="1"/>
    <cellStyle name="Hipervínculo" xfId="48947" builtinId="8" hidden="1"/>
    <cellStyle name="Hipervínculo" xfId="2275" builtinId="8" hidden="1"/>
    <cellStyle name="Hipervínculo" xfId="20827" builtinId="8" hidden="1"/>
    <cellStyle name="Hipervínculo" xfId="41178" builtinId="8" hidden="1"/>
    <cellStyle name="Hipervínculo" xfId="39785" builtinId="8" hidden="1"/>
    <cellStyle name="Hipervínculo" xfId="50378" builtinId="8" hidden="1"/>
    <cellStyle name="Hipervínculo" xfId="54347" builtinId="8" hidden="1"/>
    <cellStyle name="Hipervínculo" xfId="42150" builtinId="8" hidden="1"/>
    <cellStyle name="Hipervínculo" xfId="38056" builtinId="8" hidden="1"/>
    <cellStyle name="Hipervínculo" xfId="14027" builtinId="8" hidden="1"/>
    <cellStyle name="Hipervínculo" xfId="9883" builtinId="8" hidden="1"/>
    <cellStyle name="Hipervínculo" xfId="25798" builtinId="8" hidden="1"/>
    <cellStyle name="Hipervínculo" xfId="54374" builtinId="8" hidden="1"/>
    <cellStyle name="Hipervínculo" xfId="40213" builtinId="8" hidden="1"/>
    <cellStyle name="Hipervínculo" xfId="35349" builtinId="8" hidden="1"/>
    <cellStyle name="Hipervínculo" xfId="31259" builtinId="8" hidden="1"/>
    <cellStyle name="Hipervínculo" xfId="1128" builtinId="8" hidden="1"/>
    <cellStyle name="Hipervínculo" xfId="16683" builtinId="8" hidden="1"/>
    <cellStyle name="Hipervínculo" xfId="27303" builtinId="8" hidden="1"/>
    <cellStyle name="Hipervínculo" xfId="44803" builtinId="8" hidden="1"/>
    <cellStyle name="Hipervínculo" xfId="24270" builtinId="8" hidden="1"/>
    <cellStyle name="Hipervínculo" xfId="28546" builtinId="8" hidden="1"/>
    <cellStyle name="Hipervínculo" xfId="24456" builtinId="8" hidden="1"/>
    <cellStyle name="Hipervínculo" xfId="117" builtinId="8" hidden="1"/>
    <cellStyle name="Hipervínculo" xfId="23478" builtinId="8" hidden="1"/>
    <cellStyle name="Hipervínculo" xfId="16584" builtinId="8" hidden="1"/>
    <cellStyle name="Hipervínculo" xfId="51603" builtinId="8" hidden="1"/>
    <cellStyle name="Hipervínculo" xfId="34362" builtinId="8" hidden="1"/>
    <cellStyle name="Hipervínculo" xfId="51131" builtinId="8" hidden="1"/>
    <cellStyle name="Hipervínculo" xfId="43400" builtinId="8" hidden="1"/>
    <cellStyle name="Hipervínculo" xfId="5199" builtinId="8" hidden="1"/>
    <cellStyle name="Hipervínculo" xfId="15802" builtinId="8" hidden="1"/>
    <cellStyle name="Hipervínculo" xfId="53802" builtinId="8" hidden="1"/>
    <cellStyle name="Hipervínculo" xfId="47694" builtinId="8" hidden="1"/>
    <cellStyle name="Hipervínculo" xfId="38823" builtinId="8" hidden="1"/>
    <cellStyle name="Hipervínculo" xfId="32343" builtinId="8" hidden="1"/>
    <cellStyle name="Hipervínculo" xfId="10857" builtinId="8" hidden="1"/>
    <cellStyle name="Hipervínculo" xfId="3124" builtinId="8" hidden="1"/>
    <cellStyle name="Hipervínculo" xfId="17415" builtinId="8" hidden="1"/>
    <cellStyle name="Hipervínculo" xfId="43582" builtinId="8" hidden="1"/>
    <cellStyle name="Hipervínculo" xfId="53631" builtinId="8" hidden="1"/>
    <cellStyle name="Hipervínculo" xfId="31898" builtinId="8" hidden="1"/>
    <cellStyle name="Hipervínculo" xfId="5813" builtinId="8" hidden="1"/>
    <cellStyle name="Hipervínculo" xfId="8165" builtinId="8" hidden="1"/>
    <cellStyle name="Hipervínculo" xfId="19055" builtinId="8" hidden="1"/>
    <cellStyle name="Hipervínculo" xfId="43883" builtinId="8" hidden="1"/>
    <cellStyle name="Hipervínculo" xfId="15457" builtinId="8" hidden="1"/>
    <cellStyle name="Hipervínculo" xfId="46703" builtinId="8" hidden="1"/>
    <cellStyle name="Hipervínculo" xfId="24969" builtinId="8" hidden="1"/>
    <cellStyle name="Hipervínculo" xfId="50866" builtinId="8" hidden="1"/>
    <cellStyle name="Hipervínculo" xfId="30284" builtinId="8" hidden="1"/>
    <cellStyle name="Hipervínculo" xfId="46106" builtinId="8" hidden="1"/>
    <cellStyle name="Hipervínculo" xfId="22486" builtinId="8" hidden="1"/>
    <cellStyle name="Hipervínculo" xfId="40645" builtinId="8" hidden="1"/>
    <cellStyle name="Hipervínculo" xfId="20301" builtinId="8" hidden="1"/>
    <cellStyle name="Hipervínculo" xfId="25974" builtinId="8" hidden="1"/>
    <cellStyle name="Hipervínculo" xfId="5657" builtinId="8" hidden="1"/>
    <cellStyle name="Hipervínculo" xfId="20023" builtinId="8" hidden="1"/>
    <cellStyle name="Hipervínculo" xfId="29864" builtinId="8" hidden="1"/>
    <cellStyle name="Hipervínculo" xfId="54294" builtinId="8" hidden="1"/>
    <cellStyle name="Hipervínculo" xfId="13842" builtinId="8" hidden="1"/>
    <cellStyle name="Hipervínculo" xfId="49593" builtinId="8" hidden="1"/>
    <cellStyle name="Hipervínculo" xfId="43171" builtinId="8" hidden="1"/>
    <cellStyle name="Hipervínculo" xfId="55439" builtinId="8" hidden="1"/>
    <cellStyle name="Hipervínculo" xfId="48927" builtinId="8" hidden="1"/>
    <cellStyle name="Hipervínculo" xfId="45746" builtinId="8" hidden="1"/>
    <cellStyle name="Hipervínculo" xfId="999" builtinId="8" hidden="1"/>
    <cellStyle name="Hipervínculo" xfId="8777" builtinId="8" hidden="1"/>
    <cellStyle name="Hipervínculo" xfId="25916" builtinId="8" hidden="1"/>
    <cellStyle name="Hipervínculo" xfId="3602" builtinId="8" hidden="1"/>
    <cellStyle name="Hipervínculo" xfId="10389" builtinId="8" hidden="1"/>
    <cellStyle name="Hipervínculo" xfId="28427" builtinId="8" hidden="1"/>
    <cellStyle name="Hipervínculo" xfId="58928" builtinId="8" hidden="1"/>
    <cellStyle name="Hipervínculo" xfId="13917" builtinId="8" hidden="1"/>
    <cellStyle name="Hipervínculo" xfId="24953" builtinId="8" hidden="1"/>
    <cellStyle name="Hipervínculo" xfId="18993" builtinId="8" hidden="1"/>
    <cellStyle name="Hipervínculo" xfId="3110" builtinId="8" hidden="1"/>
    <cellStyle name="Hipervínculo" xfId="5847" builtinId="8" hidden="1"/>
    <cellStyle name="Hipervínculo" xfId="31962" builtinId="8" hidden="1"/>
    <cellStyle name="Hipervínculo" xfId="53694" builtinId="8" hidden="1"/>
    <cellStyle name="Hipervínculo" xfId="38912" builtinId="8" hidden="1"/>
    <cellStyle name="Hipervínculo" xfId="37143" builtinId="8" hidden="1"/>
    <cellStyle name="Hipervínculo" xfId="12062" builtinId="8" hidden="1"/>
    <cellStyle name="Hipervínculo" xfId="10795" builtinId="8" hidden="1"/>
    <cellStyle name="Hipervínculo" xfId="14885" builtinId="8" hidden="1"/>
    <cellStyle name="Hipervínculo" xfId="38887" builtinId="8" hidden="1"/>
    <cellStyle name="Hipervínculo" xfId="57800" builtinId="8" hidden="1"/>
    <cellStyle name="Hipervínculo" xfId="10106" builtinId="8" hidden="1"/>
    <cellStyle name="Hipervínculo" xfId="7438" builtinId="8" hidden="1"/>
    <cellStyle name="Hipervínculo" xfId="58830" builtinId="8" hidden="1"/>
    <cellStyle name="Hipervínculo" xfId="56268" builtinId="8" hidden="1"/>
    <cellStyle name="Hipervínculo" xfId="21684" builtinId="8" hidden="1"/>
    <cellStyle name="Hipervínculo" xfId="45712" builtinId="8" hidden="1"/>
    <cellStyle name="Hipervínculo" xfId="51667" builtinId="8" hidden="1"/>
    <cellStyle name="Hipervínculo" xfId="16615" builtinId="8" hidden="1"/>
    <cellStyle name="Hipervínculo" xfId="23544" builtinId="8" hidden="1"/>
    <cellStyle name="Hipervínculo" xfId="137" builtinId="8" hidden="1"/>
    <cellStyle name="Hipervínculo" xfId="24392" builtinId="8" hidden="1"/>
    <cellStyle name="Hipervínculo" xfId="25395" builtinId="8" hidden="1"/>
    <cellStyle name="Hipervínculo" xfId="52512" builtinId="8" hidden="1"/>
    <cellStyle name="Hipervínculo" xfId="44865" builtinId="8" hidden="1"/>
    <cellStyle name="Hipervínculo" xfId="51767" builtinId="8" hidden="1"/>
    <cellStyle name="Hipervínculo" xfId="23322" builtinId="8" hidden="1"/>
    <cellStyle name="Hipervínculo" xfId="17" builtinId="8" hidden="1"/>
    <cellStyle name="Hipervínculo" xfId="31195" builtinId="8" hidden="1"/>
    <cellStyle name="Hipervínculo" xfId="35285" builtinId="8" hidden="1"/>
    <cellStyle name="Hipervínculo" xfId="16191" builtinId="8" hidden="1"/>
    <cellStyle name="Hipervínculo" xfId="52875" builtinId="8" hidden="1"/>
    <cellStyle name="Hipervínculo" xfId="25862" builtinId="8" hidden="1"/>
    <cellStyle name="Hipervínculo" xfId="9947" builtinId="8" hidden="1"/>
    <cellStyle name="Hipervínculo" xfId="13962" builtinId="8" hidden="1"/>
    <cellStyle name="Hipervínculo" xfId="36348" builtinId="8" hidden="1"/>
    <cellStyle name="Hipervínculo" xfId="42085" builtinId="8" hidden="1"/>
    <cellStyle name="Hipervínculo" xfId="54544" builtinId="8" hidden="1"/>
    <cellStyle name="Hipervínculo" xfId="31265" builtinId="8" hidden="1"/>
    <cellStyle name="Hipervínculo" xfId="46402" builtinId="8" hidden="1"/>
    <cellStyle name="Hipervínculo" xfId="35438" builtinId="8" hidden="1"/>
    <cellStyle name="Hipervínculo" xfId="58706" builtinId="8" hidden="1"/>
    <cellStyle name="Hipervínculo" xfId="20496" builtinId="8" hidden="1"/>
    <cellStyle name="Hipervínculo" xfId="44502" builtinId="8" hidden="1"/>
    <cellStyle name="Hipervínculo" xfId="35462" builtinId="8" hidden="1"/>
    <cellStyle name="Hipervínculo" xfId="24464" builtinId="8" hidden="1"/>
    <cellStyle name="Hipervínculo" xfId="19869" builtinId="8" hidden="1"/>
    <cellStyle name="Hipervínculo" xfId="55666" builtinId="8" hidden="1"/>
    <cellStyle name="Hipervínculo" xfId="4122" builtinId="8" hidden="1"/>
    <cellStyle name="Hipervínculo" xfId="51595" builtinId="8" hidden="1"/>
    <cellStyle name="Hipervínculo" xfId="2926" builtinId="8" hidden="1"/>
    <cellStyle name="Hipervínculo" xfId="40689" builtinId="8" hidden="1"/>
    <cellStyle name="Hipervínculo" xfId="41342" builtinId="8" hidden="1"/>
    <cellStyle name="Hipervínculo" xfId="32116" builtinId="8" hidden="1"/>
    <cellStyle name="Hipervínculo" xfId="13128" builtinId="8" hidden="1"/>
    <cellStyle name="Hipervínculo" xfId="32052" builtinId="8" hidden="1"/>
    <cellStyle name="Hipervínculo" xfId="50007" builtinId="8" hidden="1"/>
    <cellStyle name="Hipervínculo" xfId="36829" builtinId="8" hidden="1"/>
    <cellStyle name="Hipervínculo" xfId="57277" builtinId="8" hidden="1"/>
    <cellStyle name="Hipervínculo" xfId="10865" builtinId="8" hidden="1"/>
    <cellStyle name="Hipervínculo" xfId="13124" builtinId="8" hidden="1"/>
    <cellStyle name="Hipervínculo" xfId="17197" builtinId="8" hidden="1"/>
    <cellStyle name="Hipervínculo" xfId="38946" builtinId="8" hidden="1"/>
    <cellStyle name="Hipervínculo" xfId="53623" builtinId="8" hidden="1"/>
    <cellStyle name="Hipervínculo" xfId="48562" builtinId="8" hidden="1"/>
    <cellStyle name="Hipervínculo" xfId="44643" builtinId="8" hidden="1"/>
    <cellStyle name="Hipervínculo" xfId="3146" builtinId="8" hidden="1"/>
    <cellStyle name="Hipervínculo" xfId="42773" builtinId="8" hidden="1"/>
    <cellStyle name="Hipervínculo" xfId="24120" builtinId="8" hidden="1"/>
    <cellStyle name="Hipervínculo" xfId="26924" builtinId="8" hidden="1"/>
    <cellStyle name="Hipervínculo" xfId="46694" builtinId="8" hidden="1"/>
    <cellStyle name="Hipervínculo" xfId="41635" builtinId="8" hidden="1"/>
    <cellStyle name="Hipervínculo" xfId="11541" builtinId="8" hidden="1"/>
    <cellStyle name="Hipervínculo" xfId="19023" builtinId="8" hidden="1"/>
    <cellStyle name="Hipervínculo" xfId="25762" builtinId="8" hidden="1"/>
    <cellStyle name="Hipervínculo" xfId="31053" builtinId="8" hidden="1"/>
    <cellStyle name="Hipervínculo" xfId="52781" builtinId="8" hidden="1"/>
    <cellStyle name="Hipervínculo" xfId="39769" builtinId="8" hidden="1"/>
    <cellStyle name="Hipervínculo" xfId="34708" builtinId="8" hidden="1"/>
    <cellStyle name="Hipervínculo" xfId="12974" builtinId="8" hidden="1"/>
    <cellStyle name="Hipervínculo" xfId="16252" builtinId="8" hidden="1"/>
    <cellStyle name="Hipervínculo" xfId="34887" builtinId="8" hidden="1"/>
    <cellStyle name="Hipervínculo" xfId="14827" builtinId="8" hidden="1"/>
    <cellStyle name="Hipervínculo" xfId="57343" builtinId="8" hidden="1"/>
    <cellStyle name="Hipervínculo" xfId="29090" builtinId="8" hidden="1"/>
    <cellStyle name="Hipervínculo" xfId="27778" builtinId="8" hidden="1"/>
    <cellStyle name="Hipervínculo" xfId="6049" builtinId="8" hidden="1"/>
    <cellStyle name="Hipervínculo" xfId="18116" builtinId="8" hidden="1"/>
    <cellStyle name="Hipervínculo" xfId="9172" builtinId="8" hidden="1"/>
    <cellStyle name="Hipervínculo" xfId="44909" builtinId="8" hidden="1"/>
    <cellStyle name="Hipervínculo" xfId="50755" builtinId="8" hidden="1"/>
    <cellStyle name="Hipervínculo" xfId="8968" builtinId="8" hidden="1"/>
    <cellStyle name="Hipervínculo" xfId="20849" builtinId="8" hidden="1"/>
    <cellStyle name="Hipervínculo" xfId="606" builtinId="8" hidden="1"/>
    <cellStyle name="Hipervínculo" xfId="25039" builtinId="8" hidden="1"/>
    <cellStyle name="Hipervínculo" xfId="57952" builtinId="8" hidden="1"/>
    <cellStyle name="Hipervínculo" xfId="51837" builtinId="8" hidden="1"/>
    <cellStyle name="Hipervínculo" xfId="43954" builtinId="8" hidden="1"/>
    <cellStyle name="Hipervínculo" xfId="18985" builtinId="8" hidden="1"/>
    <cellStyle name="Hipervínculo" xfId="17321" builtinId="8" hidden="1"/>
    <cellStyle name="Hipervínculo" xfId="37978" builtinId="8" hidden="1"/>
    <cellStyle name="Hipervínculo" xfId="1162" builtinId="8" hidden="1"/>
    <cellStyle name="Hipervínculo" xfId="51059" builtinId="8" hidden="1"/>
    <cellStyle name="Hipervínculo" xfId="15005" builtinId="8" hidden="1"/>
    <cellStyle name="Hipervínculo" xfId="9016" builtinId="8" hidden="1"/>
    <cellStyle name="Hipervínculo" xfId="18122" builtinId="8" hidden="1"/>
    <cellStyle name="Hipervínculo" xfId="23168" builtinId="8" hidden="1"/>
    <cellStyle name="Hipervínculo" xfId="29314" builtinId="8" hidden="1"/>
    <cellStyle name="Hipervínculo" xfId="2527" builtinId="8" hidden="1"/>
    <cellStyle name="Hipervínculo" xfId="58334" builtinId="8" hidden="1"/>
    <cellStyle name="Hipervínculo" xfId="54382" builtinId="8" hidden="1"/>
    <cellStyle name="Hipervínculo" xfId="30353" builtinId="8" hidden="1"/>
    <cellStyle name="Hipervínculo" xfId="6712" builtinId="8" hidden="1"/>
    <cellStyle name="Hipervínculo" xfId="2227" builtinId="8" hidden="1"/>
    <cellStyle name="Hipervínculo" xfId="48471" builtinId="8" hidden="1"/>
    <cellStyle name="Hipervínculo" xfId="45704" builtinId="8" hidden="1"/>
    <cellStyle name="Hipervínculo" xfId="10867" builtinId="8" hidden="1"/>
    <cellStyle name="Hipervínculo" xfId="28664" builtinId="8" hidden="1"/>
    <cellStyle name="Hipervínculo" xfId="46582" builtinId="8" hidden="1"/>
    <cellStyle name="Hipervínculo" xfId="6934" builtinId="8" hidden="1"/>
    <cellStyle name="Hipervínculo" xfId="4479" builtinId="8" hidden="1"/>
    <cellStyle name="Hipervínculo" xfId="24062" builtinId="8" hidden="1"/>
    <cellStyle name="Hipervínculo" xfId="43847" builtinId="8" hidden="1"/>
    <cellStyle name="Hipervínculo" xfId="2024" builtinId="8" hidden="1"/>
    <cellStyle name="Hipervínculo" xfId="40783" builtinId="8" hidden="1"/>
    <cellStyle name="Hipervínculo" xfId="19461" builtinId="8" hidden="1"/>
    <cellStyle name="Hipervínculo" xfId="1003" builtinId="8" hidden="1"/>
    <cellStyle name="Hipervínculo" xfId="9355" builtinId="8" hidden="1"/>
    <cellStyle name="Hipervínculo" xfId="35277" builtinId="8" hidden="1"/>
    <cellStyle name="Hipervínculo" xfId="58221" builtinId="8" hidden="1"/>
    <cellStyle name="Hipervínculo" xfId="56402" builtinId="8" hidden="1"/>
    <cellStyle name="Hipervínculo" xfId="33983" builtinId="8" hidden="1"/>
    <cellStyle name="Hipervínculo" xfId="6359" builtinId="8" hidden="1"/>
    <cellStyle name="Hipervínculo" xfId="30997" builtinId="8" hidden="1"/>
    <cellStyle name="Hipervínculo" xfId="57596" builtinId="8" hidden="1"/>
    <cellStyle name="Hipervínculo" xfId="36784" builtinId="8" hidden="1"/>
    <cellStyle name="Hipervínculo" xfId="1438" builtinId="8" hidden="1"/>
    <cellStyle name="Hipervínculo" xfId="49475" builtinId="8" hidden="1"/>
    <cellStyle name="Hipervínculo" xfId="23724" builtinId="8" hidden="1"/>
    <cellStyle name="Hipervínculo" xfId="2690" builtinId="8" hidden="1"/>
    <cellStyle name="Hipervínculo" xfId="6904" builtinId="8" hidden="1"/>
    <cellStyle name="Hipervínculo" xfId="23210" builtinId="8" hidden="1"/>
    <cellStyle name="Hipervínculo" xfId="48877" builtinId="8" hidden="1"/>
    <cellStyle name="Hipervínculo" xfId="47606" builtinId="8" hidden="1"/>
    <cellStyle name="Hipervínculo" xfId="42547" builtinId="8" hidden="1"/>
    <cellStyle name="Hipervínculo" xfId="20382" builtinId="8" hidden="1"/>
    <cellStyle name="Hipervínculo" xfId="4022" builtinId="8" hidden="1"/>
    <cellStyle name="Hipervínculo" xfId="4569" builtinId="8" hidden="1"/>
    <cellStyle name="Hipervínculo" xfId="40767" builtinId="8" hidden="1"/>
    <cellStyle name="Hipervínculo" xfId="25147" builtinId="8" hidden="1"/>
    <cellStyle name="Hipervínculo" xfId="14355" builtinId="8" hidden="1"/>
    <cellStyle name="Hipervínculo" xfId="16078" builtinId="8" hidden="1"/>
    <cellStyle name="Hipervínculo" xfId="42809" builtinId="8" hidden="1"/>
    <cellStyle name="Hipervínculo" xfId="35854" builtinId="8" hidden="1"/>
    <cellStyle name="Hipervínculo" xfId="18118" builtinId="8" hidden="1"/>
    <cellStyle name="Hipervínculo" xfId="50862" builtinId="8" hidden="1"/>
    <cellStyle name="Hipervínculo" xfId="26686" builtinId="8" hidden="1"/>
    <cellStyle name="Hipervínculo" xfId="56654" builtinId="8" hidden="1"/>
    <cellStyle name="Hipervínculo" xfId="2938" builtinId="8" hidden="1"/>
    <cellStyle name="Hipervínculo" xfId="20472" builtinId="8" hidden="1"/>
    <cellStyle name="Hipervínculo" xfId="884" builtinId="8" hidden="1"/>
    <cellStyle name="Hipervínculo" xfId="17507" builtinId="8" hidden="1"/>
    <cellStyle name="Hipervínculo" xfId="32881" builtinId="8" hidden="1"/>
    <cellStyle name="Hipervínculo" xfId="48759" builtinId="8" hidden="1"/>
    <cellStyle name="Hipervínculo" xfId="54725" builtinId="8" hidden="1"/>
    <cellStyle name="Hipervínculo" xfId="44327" builtinId="8" hidden="1"/>
    <cellStyle name="Hipervínculo" xfId="40531" builtinId="8" hidden="1"/>
    <cellStyle name="Hipervínculo" xfId="19679" builtinId="8" hidden="1"/>
    <cellStyle name="Hipervínculo" xfId="16205" builtinId="8" hidden="1"/>
    <cellStyle name="Hipervínculo" xfId="51731" builtinId="8" hidden="1"/>
    <cellStyle name="Hipervínculo" xfId="926" builtinId="8" hidden="1"/>
    <cellStyle name="Hipervínculo" xfId="11798" builtinId="8" hidden="1"/>
    <cellStyle name="Hipervínculo" xfId="4700" builtinId="8" hidden="1"/>
    <cellStyle name="Hipervínculo" xfId="24466" builtinId="8" hidden="1"/>
    <cellStyle name="Hipervínculo" xfId="58496" builtinId="8" hidden="1"/>
    <cellStyle name="Hipervínculo" xfId="23300" builtinId="8" hidden="1"/>
    <cellStyle name="Hipervínculo" xfId="111" builtinId="8" hidden="1"/>
    <cellStyle name="Hipervínculo" xfId="33433" builtinId="8" hidden="1"/>
    <cellStyle name="Hipervínculo" xfId="10901" builtinId="8" hidden="1"/>
    <cellStyle name="Hipervínculo" xfId="26096" builtinId="8" hidden="1"/>
    <cellStyle name="Hipervínculo" xfId="14503" builtinId="8" hidden="1"/>
    <cellStyle name="Hipervínculo" xfId="32655" builtinId="8" hidden="1"/>
    <cellStyle name="Hipervínculo" xfId="19797" builtinId="8" hidden="1"/>
    <cellStyle name="Hipervínculo" xfId="32649" builtinId="8" hidden="1"/>
    <cellStyle name="Hipervínculo" xfId="41746" builtinId="8" hidden="1"/>
    <cellStyle name="Hipervínculo" xfId="46588" builtinId="8" hidden="1"/>
    <cellStyle name="Hipervínculo" xfId="52812" builtinId="8" hidden="1"/>
    <cellStyle name="Hipervínculo" xfId="28358" builtinId="8" hidden="1"/>
    <cellStyle name="Hipervínculo" xfId="28986" builtinId="8" hidden="1"/>
    <cellStyle name="Hipervínculo" xfId="47698" builtinId="8" hidden="1"/>
    <cellStyle name="Hipervínculo" xfId="25938" builtinId="8" hidden="1"/>
    <cellStyle name="Hipervínculo" xfId="2285" builtinId="8" hidden="1"/>
    <cellStyle name="Hipervínculo" xfId="30471" builtinId="8" hidden="1"/>
    <cellStyle name="Hipervínculo" xfId="58128" builtinId="8" hidden="1"/>
    <cellStyle name="Hipervínculo" xfId="52145" builtinId="8" hidden="1"/>
    <cellStyle name="Hipervínculo" xfId="33179" builtinId="8" hidden="1"/>
    <cellStyle name="Hipervínculo" xfId="58624" builtinId="8" hidden="1"/>
    <cellStyle name="Hipervínculo" xfId="12052" builtinId="8" hidden="1"/>
    <cellStyle name="Hipervínculo" xfId="13804" builtinId="8" hidden="1"/>
    <cellStyle name="Hipervínculo" xfId="56398" builtinId="8" hidden="1"/>
    <cellStyle name="Hipervínculo" xfId="39713" builtinId="8" hidden="1"/>
    <cellStyle name="Hipervínculo" xfId="963" builtinId="8" hidden="1"/>
    <cellStyle name="Hipervínculo" xfId="13012" builtinId="8" hidden="1"/>
    <cellStyle name="Hipervínculo" xfId="56034" builtinId="8" hidden="1"/>
    <cellStyle name="Hipervínculo" xfId="19111" builtinId="8" hidden="1"/>
    <cellStyle name="Hipervínculo" xfId="5671" builtinId="8" hidden="1"/>
    <cellStyle name="Hipervínculo" xfId="12664" builtinId="8" hidden="1"/>
    <cellStyle name="Hipervínculo" xfId="30651" builtinId="8" hidden="1"/>
    <cellStyle name="Hipervínculo" xfId="44061" builtinId="8" hidden="1"/>
    <cellStyle name="Hipervínculo" xfId="57325" builtinId="8" hidden="1"/>
    <cellStyle name="Hipervínculo" xfId="28230" builtinId="8" hidden="1"/>
    <cellStyle name="Hipervínculo" xfId="26119" builtinId="8" hidden="1"/>
    <cellStyle name="Hipervínculo" xfId="13715" builtinId="8" hidden="1"/>
    <cellStyle name="Hipervínculo" xfId="12908" builtinId="8" hidden="1"/>
    <cellStyle name="Hipervínculo" xfId="45389" builtinId="8" hidden="1"/>
    <cellStyle name="Hipervínculo" xfId="24224" builtinId="8" hidden="1"/>
    <cellStyle name="Hipervínculo" xfId="55057" builtinId="8" hidden="1"/>
    <cellStyle name="Hipervínculo" xfId="36583" builtinId="8" hidden="1"/>
    <cellStyle name="Hipervínculo" xfId="56404" builtinId="8" hidden="1"/>
    <cellStyle name="Hipervínculo" xfId="5110" builtinId="8" hidden="1"/>
    <cellStyle name="Hipervínculo" xfId="39615" builtinId="8" hidden="1"/>
    <cellStyle name="Hipervínculo" xfId="8157" builtinId="8" hidden="1"/>
    <cellStyle name="Hipervínculo" xfId="42075" builtinId="8" hidden="1"/>
    <cellStyle name="Hipervínculo" xfId="28178" builtinId="8" hidden="1"/>
    <cellStyle name="Hipervínculo" xfId="24832" builtinId="8" hidden="1"/>
    <cellStyle name="Hipervínculo" xfId="56228" builtinId="8" hidden="1"/>
    <cellStyle name="Hipervínculo" xfId="1842" builtinId="8" hidden="1"/>
    <cellStyle name="Hipervínculo" xfId="17825" builtinId="8" hidden="1"/>
    <cellStyle name="Hipervínculo" xfId="54829" builtinId="8" hidden="1"/>
    <cellStyle name="Hipervínculo" xfId="30571" builtinId="8" hidden="1"/>
    <cellStyle name="Hipervínculo" xfId="11121" builtinId="8" hidden="1"/>
    <cellStyle name="Hipervínculo" xfId="47432" builtinId="8" hidden="1"/>
    <cellStyle name="Hipervínculo" xfId="33577" builtinId="8" hidden="1"/>
    <cellStyle name="Hipervínculo" xfId="19723" builtinId="8" hidden="1"/>
    <cellStyle name="Hipervínculo" xfId="5867" builtinId="8" hidden="1"/>
    <cellStyle name="Hipervínculo" xfId="45449" builtinId="8" hidden="1"/>
    <cellStyle name="Hipervínculo" xfId="23768" builtinId="8" hidden="1"/>
    <cellStyle name="Hipervínculo" xfId="57731" builtinId="8" hidden="1"/>
    <cellStyle name="Hipervínculo" xfId="17461" builtinId="8" hidden="1"/>
    <cellStyle name="Hipervínculo" xfId="26928" builtinId="8" hidden="1"/>
    <cellStyle name="Hipervínculo" xfId="36537" builtinId="8" hidden="1"/>
    <cellStyle name="Hipervínculo" xfId="51953" builtinId="8" hidden="1"/>
    <cellStyle name="Hipervínculo" xfId="24176" builtinId="8" hidden="1"/>
    <cellStyle name="Hipervínculo" xfId="57918" builtinId="8" hidden="1"/>
    <cellStyle name="Hipervínculo" xfId="16260" builtinId="8" hidden="1"/>
    <cellStyle name="Hipervínculo" xfId="14250" builtinId="8" hidden="1"/>
    <cellStyle name="Hipervínculo" xfId="57345" builtinId="8" hidden="1"/>
    <cellStyle name="Hipervínculo" xfId="3718" builtinId="8" hidden="1"/>
    <cellStyle name="Hipervínculo" xfId="20733" builtinId="8" hidden="1"/>
    <cellStyle name="Hipervínculo" xfId="21052" builtinId="8" hidden="1"/>
    <cellStyle name="Hipervínculo" xfId="45211" builtinId="8" hidden="1"/>
    <cellStyle name="Hipervínculo" xfId="13036" builtinId="8" hidden="1"/>
    <cellStyle name="Hipervínculo" xfId="49501" builtinId="8" hidden="1"/>
    <cellStyle name="Hipervínculo" xfId="47716" builtinId="8" hidden="1"/>
    <cellStyle name="Hipervínculo" xfId="27" builtinId="8" hidden="1"/>
    <cellStyle name="Hipervínculo" xfId="43085" builtinId="8" hidden="1"/>
    <cellStyle name="Hipervínculo" xfId="32619" builtinId="8" hidden="1"/>
    <cellStyle name="Hipervínculo" xfId="5827" builtinId="8" hidden="1"/>
    <cellStyle name="Hipervínculo" xfId="40069" builtinId="8" hidden="1"/>
    <cellStyle name="Hipervínculo" xfId="50975" builtinId="8" hidden="1"/>
    <cellStyle name="Hipervínculo" xfId="8535" builtinId="8" hidden="1"/>
    <cellStyle name="Hipervínculo" xfId="25081" builtinId="8" hidden="1"/>
    <cellStyle name="Hipervínculo" xfId="52055" builtinId="8" hidden="1"/>
    <cellStyle name="Hipervínculo" xfId="12532" builtinId="8" hidden="1"/>
    <cellStyle name="Hipervínculo" xfId="34005" builtinId="8" hidden="1"/>
    <cellStyle name="Hipervínculo" xfId="55674" builtinId="8" hidden="1"/>
    <cellStyle name="Hipervínculo" xfId="42218" builtinId="8" hidden="1"/>
    <cellStyle name="Hipervínculo" xfId="57986" builtinId="8" hidden="1"/>
    <cellStyle name="Hipervínculo" xfId="26092" builtinId="8" hidden="1"/>
    <cellStyle name="Hipervínculo" xfId="5723" builtinId="8" hidden="1"/>
    <cellStyle name="Hipervínculo" xfId="30714" builtinId="8" hidden="1"/>
    <cellStyle name="Hipervínculo" xfId="10277" builtinId="8" hidden="1"/>
    <cellStyle name="Hipervínculo" xfId="33843" builtinId="8" hidden="1"/>
    <cellStyle name="Hipervínculo" xfId="17225" builtinId="8" hidden="1"/>
    <cellStyle name="Hipervínculo" xfId="37064" builtinId="8" hidden="1"/>
    <cellStyle name="Hipervínculo" xfId="43338" builtinId="8" hidden="1"/>
    <cellStyle name="Hipervínculo" xfId="45345" builtinId="8" hidden="1"/>
    <cellStyle name="Hipervínculo" xfId="33751" builtinId="8" hidden="1"/>
    <cellStyle name="Hipervínculo" xfId="14917" builtinId="8" hidden="1"/>
    <cellStyle name="Hipervínculo" xfId="28003" builtinId="8" hidden="1"/>
    <cellStyle name="Hipervínculo" xfId="6780" builtinId="8" hidden="1"/>
    <cellStyle name="Hipervínculo" xfId="41833" builtinId="8" hidden="1"/>
    <cellStyle name="Hipervínculo" xfId="77" builtinId="8" hidden="1"/>
    <cellStyle name="Hipervínculo" xfId="3026" builtinId="8" hidden="1"/>
    <cellStyle name="Hipervínculo" xfId="54418" builtinId="8" hidden="1"/>
    <cellStyle name="Hipervínculo" xfId="31920" builtinId="8" hidden="1"/>
    <cellStyle name="Hipervínculo" xfId="45409" builtinId="8" hidden="1"/>
    <cellStyle name="Hipervínculo" xfId="56734" builtinId="8" hidden="1"/>
    <cellStyle name="Hipervínculo" xfId="12473" builtinId="8" hidden="1"/>
    <cellStyle name="Hipervínculo" xfId="33195" builtinId="8" hidden="1"/>
    <cellStyle name="Hipervínculo" xfId="34636" builtinId="8" hidden="1"/>
    <cellStyle name="Hipervínculo" xfId="17113" builtinId="8" hidden="1"/>
    <cellStyle name="Hipervínculo" xfId="42047" builtinId="8" hidden="1"/>
    <cellStyle name="Hipervínculo" xfId="47440" builtinId="8" hidden="1"/>
    <cellStyle name="Hipervínculo" xfId="30825" builtinId="8" hidden="1"/>
    <cellStyle name="Hipervínculo" xfId="1058" builtinId="8" hidden="1"/>
    <cellStyle name="Hipervínculo" xfId="25906" builtinId="8" hidden="1"/>
    <cellStyle name="Hipervínculo" xfId="58042" builtinId="8" hidden="1"/>
    <cellStyle name="Hipervínculo" xfId="53766" builtinId="8" hidden="1"/>
    <cellStyle name="Hipervínculo" xfId="2157" builtinId="8" hidden="1"/>
    <cellStyle name="Hipervínculo" xfId="14405" builtinId="8" hidden="1"/>
    <cellStyle name="Hipervínculo" xfId="40273" builtinId="8" hidden="1"/>
    <cellStyle name="Hipervínculo" xfId="46112" builtinId="8" hidden="1"/>
    <cellStyle name="Hipervínculo" xfId="51124" builtinId="8" hidden="1"/>
    <cellStyle name="Hipervínculo" xfId="13806" builtinId="8" hidden="1"/>
    <cellStyle name="Hipervínculo" xfId="14744" builtinId="8" hidden="1"/>
    <cellStyle name="Hipervínculo" xfId="6305" builtinId="8" hidden="1"/>
    <cellStyle name="Hipervínculo" xfId="10613" builtinId="8" hidden="1"/>
    <cellStyle name="Hipervínculo" xfId="47074" builtinId="8" hidden="1"/>
    <cellStyle name="Hipervínculo" xfId="50302" builtinId="8" hidden="1"/>
    <cellStyle name="Hipervínculo" xfId="20149" builtinId="8" hidden="1"/>
    <cellStyle name="Hipervínculo" xfId="22186" builtinId="8" hidden="1"/>
    <cellStyle name="Hipervínculo" xfId="1976" builtinId="8" hidden="1"/>
    <cellStyle name="Hipervínculo" xfId="25750" builtinId="8" hidden="1"/>
    <cellStyle name="Hipervínculo" xfId="33715" builtinId="8" hidden="1"/>
    <cellStyle name="Hipervínculo" xfId="7773" builtinId="8" hidden="1"/>
    <cellStyle name="Hipervínculo" xfId="43450" builtinId="8" hidden="1"/>
    <cellStyle name="Hipervínculo" xfId="25253" builtinId="8" hidden="1"/>
    <cellStyle name="Hipervínculo" xfId="15385" builtinId="8" hidden="1"/>
    <cellStyle name="Hipervínculo" xfId="93" builtinId="8" hidden="1"/>
    <cellStyle name="Hipervínculo" xfId="32554" builtinId="8" hidden="1"/>
    <cellStyle name="Hipervínculo" xfId="34334" builtinId="8" hidden="1"/>
    <cellStyle name="Hipervínculo" xfId="58430" builtinId="8" hidden="1"/>
    <cellStyle name="Hipervínculo" xfId="4535" builtinId="8" hidden="1"/>
    <cellStyle name="Hipervínculo" xfId="54312" builtinId="8" hidden="1"/>
    <cellStyle name="Hipervínculo" xfId="8585" builtinId="8" hidden="1"/>
    <cellStyle name="Hipervínculo" xfId="24488" builtinId="8" hidden="1"/>
    <cellStyle name="Hipervínculo" xfId="39353" builtinId="8" hidden="1"/>
    <cellStyle name="Hipervínculo" xfId="41228" builtinId="8" hidden="1"/>
    <cellStyle name="Hipervínculo" xfId="51328" builtinId="8" hidden="1"/>
    <cellStyle name="Hipervínculo" xfId="44969" builtinId="8" hidden="1"/>
    <cellStyle name="Hipervínculo" xfId="42359" builtinId="8" hidden="1"/>
    <cellStyle name="Hipervínculo" xfId="36703" builtinId="8" hidden="1"/>
    <cellStyle name="Hipervínculo" xfId="21358" builtinId="8" hidden="1"/>
    <cellStyle name="Hipervínculo" xfId="46154" builtinId="8" hidden="1"/>
    <cellStyle name="Hipervínculo" xfId="48148" builtinId="8" hidden="1"/>
    <cellStyle name="Hipervínculo" xfId="44399" builtinId="8" hidden="1"/>
    <cellStyle name="Hipervínculo" xfId="30407" builtinId="8" hidden="1"/>
    <cellStyle name="Hipervínculo" xfId="14230" builtinId="8" hidden="1"/>
    <cellStyle name="Hipervínculo" xfId="6557" builtinId="8" hidden="1"/>
    <cellStyle name="Hipervínculo" xfId="27824" builtinId="8" hidden="1"/>
    <cellStyle name="Hipervínculo" xfId="33511" builtinId="8" hidden="1"/>
    <cellStyle name="Hipervínculo" xfId="36036" builtinId="8" hidden="1"/>
    <cellStyle name="Hipervínculo" xfId="7130" builtinId="8" hidden="1"/>
    <cellStyle name="Hipervínculo" xfId="9378" builtinId="8" hidden="1"/>
    <cellStyle name="Hipervínculo" xfId="39489" builtinId="8" hidden="1"/>
    <cellStyle name="Hipervínculo" xfId="33391" builtinId="8" hidden="1"/>
    <cellStyle name="Hipervínculo" xfId="4100" builtinId="8" hidden="1"/>
    <cellStyle name="Hipervínculo" xfId="11276" builtinId="8" hidden="1"/>
    <cellStyle name="Hipervínculo" xfId="5645" builtinId="8" hidden="1"/>
    <cellStyle name="Hipervínculo" xfId="30545" builtinId="8" hidden="1"/>
    <cellStyle name="Hipervínculo" xfId="8813" builtinId="8" hidden="1"/>
    <cellStyle name="Hipervínculo" xfId="12552" builtinId="8" hidden="1"/>
    <cellStyle name="Hipervínculo" xfId="20412" builtinId="8" hidden="1"/>
    <cellStyle name="Hipervínculo" xfId="42144" builtinId="8" hidden="1"/>
    <cellStyle name="Hipervínculo" xfId="50406" builtinId="8" hidden="1"/>
    <cellStyle name="Hipervínculo" xfId="4325" builtinId="8" hidden="1"/>
    <cellStyle name="Hipervínculo" xfId="23197" builtinId="8" hidden="1"/>
    <cellStyle name="Hipervínculo" xfId="43011" builtinId="8" hidden="1"/>
    <cellStyle name="Hipervínculo" xfId="40169" builtinId="8" hidden="1"/>
    <cellStyle name="Hipervínculo" xfId="9134" builtinId="8" hidden="1"/>
    <cellStyle name="Hipervínculo" xfId="49070" builtinId="8" hidden="1"/>
    <cellStyle name="Hipervínculo" xfId="43540" builtinId="8" hidden="1"/>
    <cellStyle name="Hipervínculo" xfId="41674" builtinId="8" hidden="1"/>
    <cellStyle name="Hipervínculo" xfId="16689" builtinId="8" hidden="1"/>
    <cellStyle name="Hipervínculo" xfId="6265" builtinId="8" hidden="1"/>
    <cellStyle name="Hipervínculo" xfId="28726" builtinId="8" hidden="1"/>
    <cellStyle name="Hipervínculo" xfId="34266" builtinId="8" hidden="1"/>
    <cellStyle name="Hipervínculo" xfId="55996" builtinId="8" hidden="1"/>
    <cellStyle name="Hipervínculo" xfId="32089" builtinId="8" hidden="1"/>
    <cellStyle name="Hipervínculo" xfId="34873" builtinId="8" hidden="1"/>
    <cellStyle name="Hipervínculo" xfId="1440" builtinId="8" hidden="1"/>
    <cellStyle name="Hipervínculo" xfId="13066" builtinId="8" hidden="1"/>
    <cellStyle name="Hipervínculo" xfId="24983" builtinId="8" hidden="1"/>
    <cellStyle name="Hipervínculo" xfId="20191" builtinId="8" hidden="1"/>
    <cellStyle name="Hipervínculo" xfId="30869" builtinId="8" hidden="1"/>
    <cellStyle name="Hipervínculo" xfId="50779" builtinId="8" hidden="1"/>
    <cellStyle name="Hipervínculo" xfId="28070" builtinId="8" hidden="1"/>
    <cellStyle name="Hipervínculo" xfId="4278" builtinId="8" hidden="1"/>
    <cellStyle name="Hipervínculo" xfId="19865" builtinId="8" hidden="1"/>
    <cellStyle name="Hipervínculo" xfId="20934" builtinId="8" hidden="1"/>
    <cellStyle name="Hipervínculo" xfId="47983" builtinId="8" hidden="1"/>
    <cellStyle name="Hipervínculo" xfId="49393" builtinId="8" hidden="1"/>
    <cellStyle name="Hipervínculo" xfId="25362" builtinId="8" hidden="1"/>
    <cellStyle name="Hipervínculo" xfId="44789" builtinId="8" hidden="1"/>
    <cellStyle name="Hipervínculo" xfId="2429" builtinId="8" hidden="1"/>
    <cellStyle name="Hipervínculo" xfId="13026" builtinId="8" hidden="1"/>
    <cellStyle name="Hipervínculo" xfId="50649" builtinId="8" hidden="1"/>
    <cellStyle name="Hipervínculo" xfId="49901" builtinId="8" hidden="1"/>
    <cellStyle name="Hipervínculo" xfId="42593" builtinId="8" hidden="1"/>
    <cellStyle name="Hipervínculo" xfId="32379" builtinId="8" hidden="1"/>
    <cellStyle name="Hipervínculo" xfId="14471" builtinId="8" hidden="1"/>
    <cellStyle name="Hipervínculo" xfId="1362" builtinId="8" hidden="1"/>
    <cellStyle name="Hipervínculo" xfId="31687" builtinId="8" hidden="1"/>
    <cellStyle name="Hipervínculo" xfId="43855" builtinId="8" hidden="1"/>
    <cellStyle name="Hipervínculo" xfId="58480" builtinId="8" hidden="1"/>
    <cellStyle name="Hipervínculo" xfId="35794" builtinId="8" hidden="1"/>
    <cellStyle name="Hipervínculo" xfId="11766" builtinId="8" hidden="1"/>
    <cellStyle name="Hipervínculo" xfId="7675" builtinId="8" hidden="1"/>
    <cellStyle name="Hipervínculo" xfId="16236" builtinId="8" hidden="1"/>
    <cellStyle name="Hipervínculo" xfId="40265" builtinId="8" hidden="1"/>
    <cellStyle name="Hipervínculo" xfId="13647" builtinId="8" hidden="1"/>
    <cellStyle name="Hipervínculo" xfId="52241" builtinId="8" hidden="1"/>
    <cellStyle name="Hipervínculo" xfId="47614" builtinId="8" hidden="1"/>
    <cellStyle name="Hipervínculo" xfId="41230" builtinId="8" hidden="1"/>
    <cellStyle name="Hipervínculo" xfId="37103" builtinId="8" hidden="1"/>
    <cellStyle name="Hipervínculo" xfId="37252" builtinId="8" hidden="1"/>
    <cellStyle name="Hipervínculo" xfId="53133" builtinId="8" hidden="1"/>
    <cellStyle name="Hipervínculo" xfId="51159" builtinId="8" hidden="1"/>
    <cellStyle name="Hipervínculo" xfId="45871" builtinId="8" hidden="1"/>
    <cellStyle name="Hipervínculo" xfId="5729" builtinId="8" hidden="1"/>
    <cellStyle name="Hipervínculo" xfId="39920" builtinId="8" hidden="1"/>
    <cellStyle name="Hipervínculo" xfId="5643" builtinId="8" hidden="1"/>
    <cellStyle name="Hipervínculo" xfId="7386" builtinId="8" hidden="1"/>
    <cellStyle name="Hipervínculo" xfId="52558" builtinId="8" hidden="1"/>
    <cellStyle name="Hipervínculo" xfId="48087" builtinId="8" hidden="1"/>
    <cellStyle name="Hipervínculo" xfId="38382" builtinId="8" hidden="1"/>
    <cellStyle name="Hipervínculo" xfId="15393" builtinId="8" hidden="1"/>
    <cellStyle name="Hipervínculo" xfId="8489" builtinId="8" hidden="1"/>
    <cellStyle name="Hipervínculo" xfId="12572" builtinId="8" hidden="1"/>
    <cellStyle name="Hipervínculo" xfId="11800" builtinId="8" hidden="1"/>
    <cellStyle name="Hipervínculo" xfId="58940" builtinId="8" hidden="1"/>
    <cellStyle name="Hipervínculo" xfId="53187" builtinId="8" hidden="1"/>
    <cellStyle name="Hipervínculo" xfId="31455" builtinId="8" hidden="1"/>
    <cellStyle name="Hipervínculo" xfId="8595" builtinId="8" hidden="1"/>
    <cellStyle name="Hipervínculo" xfId="1834" builtinId="8" hidden="1"/>
    <cellStyle name="Hipervínculo" xfId="31792" builtinId="8" hidden="1"/>
    <cellStyle name="Hipervínculo" xfId="43937" builtinId="8" hidden="1"/>
    <cellStyle name="Hipervínculo" xfId="40279" builtinId="8" hidden="1"/>
    <cellStyle name="Hipervínculo" xfId="26442" builtinId="8" hidden="1"/>
    <cellStyle name="Hipervínculo" xfId="24526" builtinId="8" hidden="1"/>
    <cellStyle name="Hipervínculo" xfId="866" builtinId="8" hidden="1"/>
    <cellStyle name="Hipervínculo" xfId="9028" builtinId="8" hidden="1"/>
    <cellStyle name="Hipervínculo" xfId="26426" builtinId="8" hidden="1"/>
    <cellStyle name="Hipervínculo" xfId="48156" builtinId="8" hidden="1"/>
    <cellStyle name="Hipervínculo" xfId="36138" builtinId="8" hidden="1"/>
    <cellStyle name="Hipervínculo" xfId="30754" builtinId="8" hidden="1"/>
    <cellStyle name="Hipervínculo" xfId="17601" builtinId="8" hidden="1"/>
    <cellStyle name="Hipervínculo" xfId="6563" builtinId="8" hidden="1"/>
    <cellStyle name="Hipervínculo" xfId="11270" builtinId="8" hidden="1"/>
    <cellStyle name="Hipervínculo" xfId="33357" builtinId="8" hidden="1"/>
    <cellStyle name="Hipervínculo" xfId="55084" builtinId="8" hidden="1"/>
    <cellStyle name="Hipervínculo" xfId="34724" builtinId="8" hidden="1"/>
    <cellStyle name="Hipervínculo" xfId="19465" builtinId="8" hidden="1"/>
    <cellStyle name="Hipervínculo" xfId="40013" builtinId="8" hidden="1"/>
    <cellStyle name="Hipervínculo" xfId="50558" builtinId="8" hidden="1"/>
    <cellStyle name="Hipervínculo" xfId="18070" builtinId="8" hidden="1"/>
    <cellStyle name="Hipervínculo" xfId="40283" builtinId="8" hidden="1"/>
    <cellStyle name="Hipervínculo" xfId="55280" builtinId="8" hidden="1"/>
    <cellStyle name="Hipervínculo" xfId="30537" builtinId="8" hidden="1"/>
    <cellStyle name="Hipervínculo" xfId="25472" builtinId="8" hidden="1"/>
    <cellStyle name="Hipervínculo" xfId="38148" builtinId="8" hidden="1"/>
    <cellStyle name="Hipervínculo" xfId="20420" builtinId="8" hidden="1"/>
    <cellStyle name="Hipervínculo" xfId="24166" builtinId="8" hidden="1"/>
    <cellStyle name="Hipervínculo" xfId="47212" builtinId="8" hidden="1"/>
    <cellStyle name="Hipervínculo" xfId="48479" builtinId="8" hidden="1"/>
    <cellStyle name="Hipervínculo" xfId="59210" builtinId="8" hidden="1"/>
    <cellStyle name="Hipervínculo" xfId="36403" builtinId="8" hidden="1"/>
    <cellStyle name="Hipervínculo" xfId="20109" builtinId="8" hidden="1"/>
    <cellStyle name="Hipervínculo" xfId="3323" builtinId="8" hidden="1"/>
    <cellStyle name="Hipervínculo" xfId="9493" builtinId="8" hidden="1"/>
    <cellStyle name="Hipervínculo" xfId="11274" builtinId="8" hidden="1"/>
    <cellStyle name="Hipervínculo" xfId="27411" builtinId="8" hidden="1"/>
    <cellStyle name="Hipervínculo" xfId="56696" builtinId="8" hidden="1"/>
    <cellStyle name="Hipervínculo" xfId="38372" builtinId="8" hidden="1"/>
    <cellStyle name="Hipervínculo" xfId="13563" builtinId="8" hidden="1"/>
    <cellStyle name="Hipervínculo" xfId="40285" builtinId="8" hidden="1"/>
    <cellStyle name="Hipervínculo" xfId="27535" builtinId="8" hidden="1"/>
    <cellStyle name="Hipervínculo" xfId="35994" builtinId="8" hidden="1"/>
    <cellStyle name="Hipervínculo" xfId="29124" builtinId="8" hidden="1"/>
    <cellStyle name="Hipervínculo" xfId="49627" builtinId="8" hidden="1"/>
    <cellStyle name="Hipervínculo" xfId="21760" builtinId="8" hidden="1"/>
    <cellStyle name="Hipervínculo" xfId="18041" builtinId="8" hidden="1"/>
    <cellStyle name="Hipervínculo" xfId="10329" builtinId="8" hidden="1"/>
    <cellStyle name="Hipervínculo" xfId="48477" builtinId="8" hidden="1"/>
    <cellStyle name="Hipervínculo" xfId="30399" builtinId="8" hidden="1"/>
    <cellStyle name="Hipervínculo" xfId="28078" builtinId="8" hidden="1"/>
    <cellStyle name="Hipervínculo" xfId="21676" builtinId="8" hidden="1"/>
    <cellStyle name="Hipervínculo" xfId="52836" builtinId="8" hidden="1"/>
    <cellStyle name="Hipervínculo" xfId="6471" builtinId="8" hidden="1"/>
    <cellStyle name="Hipervínculo" xfId="47975" builtinId="8" hidden="1"/>
    <cellStyle name="Hipervínculo" xfId="49127" builtinId="8" hidden="1"/>
    <cellStyle name="Hipervínculo" xfId="45309" builtinId="8" hidden="1"/>
    <cellStyle name="Hipervínculo" xfId="52416" builtinId="8" hidden="1"/>
    <cellStyle name="Hipervínculo" xfId="34694" builtinId="8" hidden="1"/>
    <cellStyle name="Hipervínculo" xfId="9913" builtinId="8" hidden="1"/>
    <cellStyle name="Hipervínculo" xfId="30750" builtinId="8" hidden="1"/>
    <cellStyle name="Hipervínculo" xfId="51239" builtinId="8" hidden="1"/>
    <cellStyle name="Hipervínculo" xfId="58004" builtinId="8" hidden="1"/>
    <cellStyle name="Hipervínculo" xfId="38508" builtinId="8" hidden="1"/>
    <cellStyle name="Hipervínculo" xfId="14479" builtinId="8" hidden="1"/>
    <cellStyle name="Hipervínculo" xfId="11127" builtinId="8" hidden="1"/>
    <cellStyle name="Hipervínculo" xfId="11657" builtinId="8" hidden="1"/>
    <cellStyle name="Hipervínculo" xfId="37546" builtinId="8" hidden="1"/>
    <cellStyle name="Hipervínculo" xfId="58484" builtinId="8" hidden="1"/>
    <cellStyle name="Hipervínculo" xfId="48363" builtinId="8" hidden="1"/>
    <cellStyle name="Hipervínculo" xfId="3073" builtinId="8" hidden="1"/>
    <cellStyle name="Hipervínculo" xfId="2680" builtinId="8" hidden="1"/>
    <cellStyle name="Hipervínculo" xfId="43747" builtinId="8" hidden="1"/>
    <cellStyle name="Hipervínculo" xfId="18587" builtinId="8" hidden="1"/>
    <cellStyle name="Hipervínculo" xfId="23835" builtinId="8" hidden="1"/>
    <cellStyle name="Hipervínculo" xfId="52233" builtinId="8" hidden="1"/>
    <cellStyle name="Hipervínculo" xfId="47172" builtinId="8" hidden="1"/>
    <cellStyle name="Hipervínculo" xfId="24906" builtinId="8" hidden="1"/>
    <cellStyle name="Hipervínculo" xfId="410" builtinId="8" hidden="1"/>
    <cellStyle name="Hipervínculo" xfId="18088" builtinId="8" hidden="1"/>
    <cellStyle name="Hipervínculo" xfId="25514" builtinId="8" hidden="1"/>
    <cellStyle name="Hipervínculo" xfId="51151" builtinId="8" hidden="1"/>
    <cellStyle name="Hipervínculo" xfId="45303" builtinId="8" hidden="1"/>
    <cellStyle name="Hipervínculo" xfId="40245" builtinId="8" hidden="1"/>
    <cellStyle name="Hipervínculo" xfId="18110" builtinId="8" hidden="1"/>
    <cellStyle name="Hipervínculo" xfId="8575" builtinId="8" hidden="1"/>
    <cellStyle name="Hipervínculo" xfId="37076" builtinId="8" hidden="1"/>
    <cellStyle name="Hipervínculo" xfId="59471" builtinId="8" hidden="1"/>
    <cellStyle name="Hipervínculo" xfId="57544" builtinId="8" hidden="1"/>
    <cellStyle name="Hipervínculo" xfId="26322" builtinId="8" hidden="1"/>
    <cellStyle name="Hipervínculo" xfId="33317" builtinId="8" hidden="1"/>
    <cellStyle name="Hipervínculo" xfId="11308" builtinId="8" hidden="1"/>
    <cellStyle name="Hipervínculo" xfId="12580" builtinId="8" hidden="1"/>
    <cellStyle name="Hipervínculo" xfId="23796" builtinId="8" hidden="1"/>
    <cellStyle name="Hipervínculo" xfId="39372" builtinId="8" hidden="1"/>
    <cellStyle name="Hipervínculo" xfId="53179" builtinId="8" hidden="1"/>
    <cellStyle name="Hipervínculo" xfId="5528" builtinId="8" hidden="1"/>
    <cellStyle name="Hipervínculo" xfId="26384" builtinId="8" hidden="1"/>
    <cellStyle name="Hipervínculo" xfId="55370" builtinId="8" hidden="1"/>
    <cellStyle name="Hipervínculo" xfId="43240" builtinId="8" hidden="1"/>
    <cellStyle name="Hipervínculo" xfId="33821" builtinId="8" hidden="1"/>
    <cellStyle name="Hipervínculo" xfId="48231" builtinId="8" hidden="1"/>
    <cellStyle name="Hipervínculo" xfId="35347" builtinId="8" hidden="1"/>
    <cellStyle name="Hipervínculo" xfId="24518" builtinId="8" hidden="1"/>
    <cellStyle name="Hipervínculo" xfId="15677" builtinId="8" hidden="1"/>
    <cellStyle name="Hipervínculo" xfId="11196" builtinId="8" hidden="1"/>
    <cellStyle name="Hipervínculo" xfId="26434" builtinId="8" hidden="1"/>
    <cellStyle name="Hipervínculo" xfId="31497" builtinId="8" hidden="1"/>
    <cellStyle name="Hipervínculo" xfId="29366" builtinId="8" hidden="1"/>
    <cellStyle name="Hipervínculo" xfId="39323" builtinId="8" hidden="1"/>
    <cellStyle name="Hipervínculo" xfId="17593" builtinId="8" hidden="1"/>
    <cellStyle name="Hipervínculo" xfId="12530" builtinId="8" hidden="1"/>
    <cellStyle name="Hipervínculo" xfId="11262" builtinId="8" hidden="1"/>
    <cellStyle name="Hipervínculo" xfId="13798" builtinId="8" hidden="1"/>
    <cellStyle name="Hipervínculo" xfId="56376" builtinId="8" hidden="1"/>
    <cellStyle name="Hipervínculo" xfId="49827" builtinId="8" hidden="1"/>
    <cellStyle name="Hipervínculo" xfId="32397" builtinId="8" hidden="1"/>
    <cellStyle name="Hipervínculo" xfId="10665" builtinId="8" hidden="1"/>
    <cellStyle name="Hipervínculo" xfId="5604" builtinId="8" hidden="1"/>
    <cellStyle name="Hipervínculo" xfId="46664" builtinId="8" hidden="1"/>
    <cellStyle name="Hipervínculo" xfId="40291" builtinId="8" hidden="1"/>
    <cellStyle name="Hipervínculo" xfId="19258" builtinId="8" hidden="1"/>
    <cellStyle name="Hipervínculo" xfId="26976" builtinId="8" hidden="1"/>
    <cellStyle name="Hipervínculo" xfId="42975" builtinId="8" hidden="1"/>
    <cellStyle name="Hipervínculo" xfId="8389" builtinId="8" hidden="1"/>
    <cellStyle name="Hipervínculo" xfId="386" builtinId="8" hidden="1"/>
    <cellStyle name="Hipervínculo" xfId="22829" builtinId="8" hidden="1"/>
    <cellStyle name="Hipervínculo" xfId="47220" builtinId="8" hidden="1"/>
    <cellStyle name="Hipervínculo" xfId="6165" builtinId="8" hidden="1"/>
    <cellStyle name="Hipervínculo" xfId="44397" builtinId="8" hidden="1"/>
    <cellStyle name="Hipervínculo" xfId="35263" builtinId="8" hidden="1"/>
    <cellStyle name="Hipervínculo" xfId="23154" builtinId="8" hidden="1"/>
    <cellStyle name="Hipervínculo" xfId="7633" builtinId="8" hidden="1"/>
    <cellStyle name="Hipervínculo" xfId="31663" builtinId="8" hidden="1"/>
    <cellStyle name="Hipervínculo" xfId="54146" builtinId="8" hidden="1"/>
    <cellStyle name="Hipervínculo" xfId="58460" builtinId="8" hidden="1"/>
    <cellStyle name="Hipervínculo" xfId="37595" builtinId="8" hidden="1"/>
    <cellStyle name="Hipervínculo" xfId="11610" builtinId="8" hidden="1"/>
    <cellStyle name="Hipervínculo" xfId="42681" builtinId="8" hidden="1"/>
    <cellStyle name="Hipervínculo" xfId="13292" builtinId="8" hidden="1"/>
    <cellStyle name="Hipervínculo" xfId="36068" builtinId="8" hidden="1"/>
    <cellStyle name="Hipervínculo" xfId="4989" builtinId="8" hidden="1"/>
    <cellStyle name="Hipervínculo" xfId="44617" builtinId="8" hidden="1"/>
    <cellStyle name="Hipervínculo" xfId="27068" builtinId="8" hidden="1"/>
    <cellStyle name="Hipervínculo" xfId="4682" builtinId="8" hidden="1"/>
    <cellStyle name="Hipervínculo" xfId="4481" builtinId="8" hidden="1"/>
    <cellStyle name="Hipervínculo" xfId="22112" builtinId="8" hidden="1"/>
    <cellStyle name="Hipervínculo" xfId="45263" builtinId="8" hidden="1"/>
    <cellStyle name="Hipervínculo" xfId="52119" builtinId="8" hidden="1"/>
    <cellStyle name="Hipervínculo" xfId="48023" builtinId="8" hidden="1"/>
    <cellStyle name="Hipervínculo" xfId="23996" builtinId="8" hidden="1"/>
    <cellStyle name="Hipervínculo" xfId="5" builtinId="8" hidden="1"/>
    <cellStyle name="Hipervínculo" xfId="7814" builtinId="8" hidden="1"/>
    <cellStyle name="Hipervínculo" xfId="3392" builtinId="8" hidden="1"/>
    <cellStyle name="Hipervínculo" xfId="52063" builtinId="8" hidden="1"/>
    <cellStyle name="Hipervínculo" xfId="44197" builtinId="8" hidden="1"/>
    <cellStyle name="Hipervínculo" xfId="6603" builtinId="8" hidden="1"/>
    <cellStyle name="Hipervínculo" xfId="11754" builtinId="8" hidden="1"/>
    <cellStyle name="Hipervínculo" xfId="49709" builtinId="8" hidden="1"/>
    <cellStyle name="Hipervínculo" xfId="22759" builtinId="8" hidden="1"/>
    <cellStyle name="Hipervínculo" xfId="13515" builtinId="8" hidden="1"/>
    <cellStyle name="Hipervínculo" xfId="5191" builtinId="8" hidden="1"/>
    <cellStyle name="Hipervínculo" xfId="43751" builtinId="8" hidden="1"/>
    <cellStyle name="Hipervínculo" xfId="3325" builtinId="8" hidden="1"/>
    <cellStyle name="Hipervínculo" xfId="57057" builtinId="8" hidden="1"/>
    <cellStyle name="Hipervínculo" xfId="53792" builtinId="8" hidden="1"/>
    <cellStyle name="Hipervínculo" xfId="16729" builtinId="8" hidden="1"/>
    <cellStyle name="Hipervínculo" xfId="41633" builtinId="8" hidden="1"/>
    <cellStyle name="Hipervínculo" xfId="28212" builtinId="8" hidden="1"/>
    <cellStyle name="Hipervínculo" xfId="41393" builtinId="8" hidden="1"/>
    <cellStyle name="Hipervínculo" xfId="27297" builtinId="8" hidden="1"/>
    <cellStyle name="Hipervínculo" xfId="2910" builtinId="8" hidden="1"/>
    <cellStyle name="Hipervínculo" xfId="33841" builtinId="8" hidden="1"/>
    <cellStyle name="Hipervínculo" xfId="59339" builtinId="8" hidden="1"/>
    <cellStyle name="Hipervínculo" xfId="483" builtinId="8" hidden="1"/>
    <cellStyle name="Hipervínculo" xfId="47162" builtinId="8" hidden="1"/>
    <cellStyle name="Hipervínculo" xfId="49977" builtinId="8" hidden="1"/>
    <cellStyle name="Hipervínculo" xfId="20372" builtinId="8" hidden="1"/>
    <cellStyle name="Hipervínculo" xfId="3800" builtinId="8" hidden="1"/>
    <cellStyle name="Hipervínculo" xfId="25522" builtinId="8" hidden="1"/>
    <cellStyle name="Hipervínculo" xfId="30585" builtinId="8" hidden="1"/>
    <cellStyle name="Hipervínculo" xfId="55232" builtinId="8" hidden="1"/>
    <cellStyle name="Hipervínculo" xfId="15683" builtinId="8" hidden="1"/>
    <cellStyle name="Hipervínculo" xfId="44038" builtinId="8" hidden="1"/>
    <cellStyle name="Hipervínculo" xfId="3434" builtinId="8" hidden="1"/>
    <cellStyle name="Hipervínculo" xfId="10721" builtinId="8" hidden="1"/>
    <cellStyle name="Hipervínculo" xfId="32453" builtinId="8" hidden="1"/>
    <cellStyle name="Hipervínculo" xfId="37508" builtinId="8" hidden="1"/>
    <cellStyle name="Hipervínculo" xfId="55035" builtinId="8" hidden="1"/>
    <cellStyle name="Hipervínculo" xfId="33309" builtinId="8" hidden="1"/>
    <cellStyle name="Hipervínculo" xfId="33231" builtinId="8" hidden="1"/>
    <cellStyle name="Hipervínculo" xfId="55929" builtinId="8" hidden="1"/>
    <cellStyle name="Hipervínculo" xfId="11557" builtinId="8" hidden="1"/>
    <cellStyle name="Hipervínculo" xfId="39380" builtinId="8" hidden="1"/>
    <cellStyle name="Hipervínculo" xfId="44440" builtinId="8" hidden="1"/>
    <cellStyle name="Hipervínculo" xfId="27705" builtinId="8" hidden="1"/>
    <cellStyle name="Hipervínculo" xfId="26376" builtinId="8" hidden="1"/>
    <cellStyle name="Hipervínculo" xfId="40843" builtinId="8" hidden="1"/>
    <cellStyle name="Hipervínculo" xfId="842" builtinId="8" hidden="1"/>
    <cellStyle name="Hipervínculo" xfId="39862" builtinId="8" hidden="1"/>
    <cellStyle name="Hipervínculo" xfId="46307" builtinId="8" hidden="1"/>
    <cellStyle name="Hipervínculo" xfId="51368" builtinId="8" hidden="1"/>
    <cellStyle name="Hipervínculo" xfId="41242" builtinId="8" hidden="1"/>
    <cellStyle name="Hipervínculo" xfId="19453" builtinId="8" hidden="1"/>
    <cellStyle name="Hipervínculo" xfId="15573" builtinId="8" hidden="1"/>
    <cellStyle name="Hipervínculo" xfId="8545" builtinId="8" hidden="1"/>
    <cellStyle name="Hipervínculo" xfId="20671" builtinId="8" hidden="1"/>
    <cellStyle name="Hipervínculo" xfId="53234" builtinId="8" hidden="1"/>
    <cellStyle name="Hipervínculo" xfId="56766" builtinId="8" hidden="1"/>
    <cellStyle name="Hipervínculo" xfId="36681" builtinId="8" hidden="1"/>
    <cellStyle name="Hipervínculo" xfId="49667" builtinId="8" hidden="1"/>
    <cellStyle name="Hipervínculo" xfId="30758" builtinId="8" hidden="1"/>
    <cellStyle name="Hipervínculo" xfId="36827" builtinId="8" hidden="1"/>
    <cellStyle name="Hipervínculo" xfId="38430" builtinId="8" hidden="1"/>
    <cellStyle name="Hipervínculo" xfId="57572" builtinId="8" hidden="1"/>
    <cellStyle name="Hipervínculo" xfId="53914" builtinId="8" hidden="1"/>
    <cellStyle name="Hipervínculo" xfId="29884" builtinId="8" hidden="1"/>
    <cellStyle name="Hipervínculo" xfId="5596" builtinId="8" hidden="1"/>
    <cellStyle name="Hipervínculo" xfId="13743" builtinId="8" hidden="1"/>
    <cellStyle name="Hipervínculo" xfId="37680" builtinId="8" hidden="1"/>
    <cellStyle name="Hipervínculo" xfId="42859" builtinId="8" hidden="1"/>
    <cellStyle name="Hipervínculo" xfId="2059" builtinId="8" hidden="1"/>
    <cellStyle name="Hipervínculo" xfId="32268" builtinId="8" hidden="1"/>
    <cellStyle name="Hipervínculo" xfId="47282" builtinId="8" hidden="1"/>
    <cellStyle name="Hipervínculo" xfId="382" builtinId="8" hidden="1"/>
    <cellStyle name="Hipervínculo" xfId="30359" builtinId="8" hidden="1"/>
    <cellStyle name="Hipervínculo" xfId="28944" builtinId="8" hidden="1"/>
    <cellStyle name="Hipervínculo" xfId="52289" builtinId="8" hidden="1"/>
    <cellStyle name="Hipervínculo" xfId="44405" builtinId="8" hidden="1"/>
    <cellStyle name="Hipervínculo" xfId="44020" builtinId="8" hidden="1"/>
    <cellStyle name="Hipervínculo" xfId="16285" builtinId="8" hidden="1"/>
    <cellStyle name="Hipervínculo" xfId="7625" builtinId="8" hidden="1"/>
    <cellStyle name="Hipervínculo" xfId="29651" builtinId="8" hidden="1"/>
    <cellStyle name="Hipervínculo" xfId="35746" builtinId="8" hidden="1"/>
    <cellStyle name="Hipervínculo" xfId="58456" builtinId="8" hidden="1"/>
    <cellStyle name="Hipervínculo" xfId="37603" builtinId="8" hidden="1"/>
    <cellStyle name="Hipervínculo" xfId="53010" builtinId="8" hidden="1"/>
    <cellStyle name="Hipervínculo" xfId="9487" builtinId="8" hidden="1"/>
    <cellStyle name="Hipervínculo" xfId="18687" builtinId="8" hidden="1"/>
    <cellStyle name="Hipervínculo" xfId="47124" builtinId="8" hidden="1"/>
    <cellStyle name="Hipervínculo" xfId="43560" builtinId="8" hidden="1"/>
    <cellStyle name="Hipervínculo" xfId="54831" builtinId="8" hidden="1"/>
    <cellStyle name="Hipervínculo" xfId="40019" builtinId="8" hidden="1"/>
    <cellStyle name="Hipervínculo" xfId="26710" builtinId="8" hidden="1"/>
    <cellStyle name="Hipervínculo" xfId="1482" builtinId="8" hidden="1"/>
    <cellStyle name="Hipervínculo" xfId="21226" builtinId="8" hidden="1"/>
    <cellStyle name="Hipervínculo" xfId="20408" builtinId="8" hidden="1"/>
    <cellStyle name="Hipervínculo" xfId="49345" builtinId="8" hidden="1"/>
    <cellStyle name="Hipervínculo" xfId="48031" builtinId="8" hidden="1"/>
    <cellStyle name="Hipervínculo" xfId="24004" builtinId="8" hidden="1"/>
    <cellStyle name="Hipervínculo" xfId="19915" builtinId="8" hidden="1"/>
    <cellStyle name="Hipervínculo" xfId="40966" builtinId="8" hidden="1"/>
    <cellStyle name="Hipervínculo" xfId="27822" builtinId="8" hidden="1"/>
    <cellStyle name="Hipervínculo" xfId="33499" builtinId="8" hidden="1"/>
    <cellStyle name="Hipervínculo" xfId="56142" builtinId="8" hidden="1"/>
    <cellStyle name="Hipervínculo" xfId="41146" builtinId="8" hidden="1"/>
    <cellStyle name="Hipervínculo" xfId="17207" builtinId="8" hidden="1"/>
    <cellStyle name="Hipervínculo" xfId="13112" builtinId="8" hidden="1"/>
    <cellStyle name="Hipervínculo" xfId="9809" builtinId="8" hidden="1"/>
    <cellStyle name="Hipervínculo" xfId="48104" builtinId="8" hidden="1"/>
    <cellStyle name="Hipervínculo" xfId="46964" builtinId="8" hidden="1"/>
    <cellStyle name="Hipervínculo" xfId="55949" builtinId="8" hidden="1"/>
    <cellStyle name="Hipervínculo" xfId="34218" builtinId="8" hidden="1"/>
    <cellStyle name="Hipervínculo" xfId="54492" builtinId="8" hidden="1"/>
    <cellStyle name="Hipervínculo" xfId="34910" builtinId="8" hidden="1"/>
    <cellStyle name="Hipervínculo" xfId="4614" builtinId="8" hidden="1"/>
    <cellStyle name="Hipervínculo" xfId="24490" builtinId="8" hidden="1"/>
    <cellStyle name="Hipervínculo" xfId="668" builtinId="8" hidden="1"/>
    <cellStyle name="Hipervínculo" xfId="42899" builtinId="8" hidden="1"/>
    <cellStyle name="Hipervínculo" xfId="21565" builtinId="8" hidden="1"/>
    <cellStyle name="Hipervínculo" xfId="37774" builtinId="8" hidden="1"/>
    <cellStyle name="Hipervínculo" xfId="18226" builtinId="8" hidden="1"/>
    <cellStyle name="Hipervínculo" xfId="49685" builtinId="8" hidden="1"/>
    <cellStyle name="Hipervínculo" xfId="25506" builtinId="8" hidden="1"/>
    <cellStyle name="Hipervínculo" xfId="2343" builtinId="8" hidden="1"/>
    <cellStyle name="Hipervínculo" xfId="47180" builtinId="8" hidden="1"/>
    <cellStyle name="Hipervínculo" xfId="56710" builtinId="8" hidden="1"/>
    <cellStyle name="Hipervínculo" xfId="6848" builtinId="8" hidden="1"/>
    <cellStyle name="Hipervínculo" xfId="42669" builtinId="8" hidden="1"/>
    <cellStyle name="Hipervínculo" xfId="3420" builtinId="8" hidden="1"/>
    <cellStyle name="Hipervínculo" xfId="2710" builtinId="8" hidden="1"/>
    <cellStyle name="Hipervínculo" xfId="15531" builtinId="8" hidden="1"/>
    <cellStyle name="Hipervínculo" xfId="57624" builtinId="8" hidden="1"/>
    <cellStyle name="Hipervínculo" xfId="29745" builtinId="8" hidden="1"/>
    <cellStyle name="Hipervínculo" xfId="37328" builtinId="8" hidden="1"/>
    <cellStyle name="Hipervínculo" xfId="2251" builtinId="8" hidden="1"/>
    <cellStyle name="Hipervínculo" xfId="54899" builtinId="8" hidden="1"/>
    <cellStyle name="Hipervínculo" xfId="2277" builtinId="8" hidden="1"/>
    <cellStyle name="Hipervínculo" xfId="41752" builtinId="8" hidden="1"/>
    <cellStyle name="Hipervínculo" xfId="55184" builtinId="8" hidden="1"/>
    <cellStyle name="Hipervínculo" xfId="27251" builtinId="8" hidden="1"/>
    <cellStyle name="Hipervínculo" xfId="1488" builtinId="8" hidden="1"/>
    <cellStyle name="Hipervínculo" xfId="33263" builtinId="8" hidden="1"/>
    <cellStyle name="Hipervínculo" xfId="16925" builtinId="8" hidden="1"/>
    <cellStyle name="Hipervínculo" xfId="680" builtinId="8" hidden="1"/>
    <cellStyle name="Hipervínculo" xfId="3275" builtinId="8" hidden="1"/>
    <cellStyle name="Hipervínculo" xfId="17129" builtinId="8" hidden="1"/>
    <cellStyle name="Hipervínculo" xfId="45067" builtinId="8" hidden="1"/>
    <cellStyle name="Hipervínculo" xfId="56354" builtinId="8" hidden="1"/>
    <cellStyle name="Hipervínculo" xfId="58134" builtinId="8" hidden="1"/>
    <cellStyle name="Hipervínculo" xfId="43811" builtinId="8" hidden="1"/>
    <cellStyle name="Hipervínculo" xfId="41224" builtinId="8" hidden="1"/>
    <cellStyle name="Hipervínculo" xfId="39402" builtinId="8" hidden="1"/>
    <cellStyle name="Hipervínculo" xfId="14383" builtinId="8" hidden="1"/>
    <cellStyle name="Hipervínculo" xfId="8537" builtinId="8" hidden="1"/>
    <cellStyle name="Hipervínculo" xfId="12630" builtinId="8" hidden="1"/>
    <cellStyle name="Hipervínculo" xfId="36569" builtinId="8" hidden="1"/>
    <cellStyle name="Hipervínculo" xfId="44625" builtinId="8" hidden="1"/>
    <cellStyle name="Hipervínculo" xfId="52964" builtinId="8" hidden="1"/>
    <cellStyle name="Hipervínculo" xfId="17026" builtinId="8" hidden="1"/>
    <cellStyle name="Hipervínculo" xfId="16554" builtinId="8" hidden="1"/>
    <cellStyle name="Hipervínculo" xfId="9751" builtinId="8" hidden="1"/>
    <cellStyle name="Hipervínculo" xfId="47748" builtinId="8" hidden="1"/>
    <cellStyle name="Hipervínculo" xfId="40823" builtinId="8" hidden="1"/>
    <cellStyle name="Hipervínculo" xfId="53922" builtinId="8" hidden="1"/>
    <cellStyle name="Hipervínculo" xfId="29892" builtinId="8" hidden="1"/>
    <cellStyle name="Hipervínculo" xfId="25800" builtinId="8" hidden="1"/>
    <cellStyle name="Hipervínculo" xfId="1998" builtinId="8" hidden="1"/>
    <cellStyle name="Hipervínculo" xfId="22136" builtinId="8" hidden="1"/>
    <cellStyle name="Hipervínculo" xfId="26226" builtinId="8" hidden="1"/>
    <cellStyle name="Hipervínculo" xfId="1650" builtinId="8" hidden="1"/>
    <cellStyle name="Hipervínculo" xfId="47120" builtinId="8" hidden="1"/>
    <cellStyle name="Hipervínculo" xfId="27701" builtinId="8" hidden="1"/>
    <cellStyle name="Hipervínculo" xfId="19003" builtinId="8" hidden="1"/>
    <cellStyle name="Hipervínculo" xfId="2664" builtinId="8" hidden="1"/>
    <cellStyle name="Hipervínculo" xfId="28936" builtinId="8" hidden="1"/>
    <cellStyle name="Hipervínculo" xfId="33030" builtinId="8" hidden="1"/>
    <cellStyle name="Hipervínculo" xfId="56338" builtinId="8" hidden="1"/>
    <cellStyle name="Hipervínculo" xfId="7394" builtinId="8" hidden="1"/>
    <cellStyle name="Hipervínculo" xfId="58908" builtinId="8" hidden="1"/>
    <cellStyle name="Hipervínculo" xfId="12200" builtinId="8" hidden="1"/>
    <cellStyle name="Hipervínculo" xfId="26296" builtinId="8" hidden="1"/>
    <cellStyle name="Hipervínculo" xfId="35738" builtinId="8" hidden="1"/>
    <cellStyle name="Hipervínculo" xfId="39829" builtinId="8" hidden="1"/>
    <cellStyle name="Hipervínculo" xfId="56862" builtinId="8" hidden="1"/>
    <cellStyle name="Hipervínculo" xfId="33523" builtinId="8" hidden="1"/>
    <cellStyle name="Hipervínculo" xfId="39973" builtinId="8" hidden="1"/>
    <cellStyle name="Hipervínculo" xfId="38922" builtinId="8" hidden="1"/>
    <cellStyle name="Hipervínculo" xfId="18509" builtinId="8" hidden="1"/>
    <cellStyle name="Hipervínculo" xfId="42539" builtinId="8" hidden="1"/>
    <cellStyle name="Hipervínculo" xfId="8071" builtinId="8" hidden="1"/>
    <cellStyle name="Hipervínculo" xfId="59385" builtinId="8" hidden="1"/>
    <cellStyle name="Hipervínculo" xfId="41567" builtinId="8" hidden="1"/>
    <cellStyle name="Hipervínculo" xfId="17081" builtinId="8" hidden="1"/>
    <cellStyle name="Hipervínculo" xfId="17018" builtinId="8" hidden="1"/>
    <cellStyle name="Hipervínculo" xfId="25305" builtinId="8" hidden="1"/>
    <cellStyle name="Hipervínculo" xfId="31649" builtinId="8" hidden="1"/>
    <cellStyle name="Hipervínculo" xfId="53430" builtinId="8" hidden="1"/>
    <cellStyle name="Hipervínculo" xfId="43009" builtinId="8" hidden="1"/>
    <cellStyle name="Hipervínculo" xfId="19923" builtinId="8" hidden="1"/>
    <cellStyle name="Hipervínculo" xfId="47134" builtinId="8" hidden="1"/>
    <cellStyle name="Hipervínculo" xfId="7947" builtinId="8" hidden="1"/>
    <cellStyle name="Hipervínculo" xfId="32108" builtinId="8" hidden="1"/>
    <cellStyle name="Hipervínculo" xfId="56134" builtinId="8" hidden="1"/>
    <cellStyle name="Hipervínculo" xfId="23429" builtinId="8" hidden="1"/>
    <cellStyle name="Hipervínculo" xfId="36080" builtinId="8" hidden="1"/>
    <cellStyle name="Hipervínculo" xfId="13120" builtinId="8" hidden="1"/>
    <cellStyle name="Hipervínculo" xfId="35472" builtinId="8" hidden="1"/>
    <cellStyle name="Hipervínculo" xfId="14875" builtinId="8" hidden="1"/>
    <cellStyle name="Hipervínculo" xfId="36663" builtinId="8" hidden="1"/>
    <cellStyle name="Hipervínculo" xfId="55941" builtinId="8" hidden="1"/>
    <cellStyle name="Hipervínculo" xfId="5507" builtinId="8" hidden="1"/>
    <cellStyle name="Hipervínculo" xfId="29148" builtinId="8" hidden="1"/>
    <cellStyle name="Hipervínculo" xfId="44819" builtinId="8" hidden="1"/>
    <cellStyle name="Hipervínculo" xfId="33145" builtinId="8" hidden="1"/>
    <cellStyle name="Hipervínculo" xfId="25227" builtinId="8" hidden="1"/>
    <cellStyle name="Hipervínculo" xfId="43500" builtinId="8" hidden="1"/>
    <cellStyle name="Hipervínculo" xfId="49014" builtinId="8" hidden="1"/>
    <cellStyle name="Hipervínculo" xfId="43956" builtinId="8" hidden="1"/>
    <cellStyle name="Hipervínculo" xfId="22224" builtinId="8" hidden="1"/>
    <cellStyle name="Hipervínculo" xfId="1294" builtinId="8" hidden="1"/>
    <cellStyle name="Hipervínculo" xfId="21254" builtinId="8" hidden="1"/>
    <cellStyle name="Hipervínculo" xfId="35376" builtinId="8" hidden="1"/>
    <cellStyle name="Hipervínculo" xfId="40761" builtinId="8" hidden="1"/>
    <cellStyle name="Hipervínculo" xfId="42087" builtinId="8" hidden="1"/>
    <cellStyle name="Hipervínculo" xfId="37026" builtinId="8" hidden="1"/>
    <cellStyle name="Hipervínculo" xfId="4256" builtinId="8" hidden="1"/>
    <cellStyle name="Hipervínculo" xfId="8867" builtinId="8" hidden="1"/>
    <cellStyle name="Hipervínculo" xfId="45666" builtinId="8" hidden="1"/>
    <cellStyle name="Hipervínculo" xfId="35660" builtinId="8" hidden="1"/>
    <cellStyle name="Hipervínculo" xfId="27886" builtinId="8" hidden="1"/>
    <cellStyle name="Hipervínculo" xfId="35160" builtinId="8" hidden="1"/>
    <cellStyle name="Hipervínculo" xfId="30101" builtinId="8" hidden="1"/>
    <cellStyle name="Hipervínculo" xfId="8369" builtinId="8" hidden="1"/>
    <cellStyle name="Hipervínculo" xfId="15794" builtinId="8" hidden="1"/>
    <cellStyle name="Hipervínculo" xfId="24114" builtinId="8" hidden="1"/>
    <cellStyle name="Hipervínculo" xfId="42587" builtinId="8" hidden="1"/>
    <cellStyle name="Hipervínculo" xfId="37712" builtinId="8" hidden="1"/>
    <cellStyle name="Hipervínculo" xfId="12848" builtinId="8" hidden="1"/>
    <cellStyle name="Hipervínculo" xfId="46530" builtinId="8" hidden="1"/>
    <cellStyle name="Hipervínculo" xfId="1542" builtinId="8" hidden="1"/>
    <cellStyle name="Hipervínculo" xfId="9937" builtinId="8" hidden="1"/>
    <cellStyle name="Hipervínculo" xfId="55088" builtinId="8" hidden="1"/>
    <cellStyle name="Hipervínculo" xfId="51137" builtinId="8" hidden="1"/>
    <cellStyle name="Hipervínculo" xfId="46208" builtinId="8" hidden="1"/>
    <cellStyle name="Hipervínculo" xfId="50773" builtinId="8" hidden="1"/>
    <cellStyle name="Hipervínculo" xfId="16242" builtinId="8" hidden="1"/>
    <cellStyle name="Hipervínculo" xfId="314" builtinId="8" hidden="1"/>
    <cellStyle name="Hipervínculo" xfId="58502" builtinId="8" hidden="1"/>
    <cellStyle name="Hipervínculo" xfId="29378" builtinId="8" hidden="1"/>
    <cellStyle name="Hipervínculo" xfId="34385" builtinId="8" hidden="1"/>
    <cellStyle name="Hipervínculo" xfId="21646" builtinId="8" hidden="1"/>
    <cellStyle name="Hipervínculo" xfId="34322" builtinId="8" hidden="1"/>
    <cellStyle name="Hipervínculo" xfId="23600" builtinId="8" hidden="1"/>
    <cellStyle name="Hipervínculo" xfId="25151" builtinId="8" hidden="1"/>
    <cellStyle name="Hipervínculo" xfId="4006" builtinId="8" hidden="1"/>
    <cellStyle name="Hipervínculo" xfId="21502" builtinId="8" hidden="1"/>
    <cellStyle name="Hipervínculo" xfId="27951" builtinId="8" hidden="1"/>
    <cellStyle name="Hipervínculo" xfId="32610" builtinId="8" hidden="1"/>
    <cellStyle name="Hipervínculo" xfId="4252" builtinId="8" hidden="1"/>
    <cellStyle name="Hipervínculo" xfId="22685" builtinId="8" hidden="1"/>
    <cellStyle name="Hipervínculo" xfId="19423" builtinId="8" hidden="1"/>
    <cellStyle name="Hipervínculo" xfId="43448" builtinId="8" hidden="1"/>
    <cellStyle name="Hipervínculo" xfId="47542" builtinId="8" hidden="1"/>
    <cellStyle name="Hipervínculo" xfId="46140" builtinId="8" hidden="1"/>
    <cellStyle name="Hipervínculo" xfId="3190" builtinId="8" hidden="1"/>
    <cellStyle name="Hipervínculo" xfId="42689" builtinId="8" hidden="1"/>
    <cellStyle name="Hipervínculo" xfId="2207" builtinId="8" hidden="1"/>
    <cellStyle name="Hipervínculo" xfId="16641" builtinId="8" hidden="1"/>
    <cellStyle name="Hipervínculo" xfId="54813" builtinId="8" hidden="1"/>
    <cellStyle name="Hipervínculo" xfId="53510" builtinId="8" hidden="1"/>
    <cellStyle name="Hipervínculo" xfId="43037" builtinId="8" hidden="1"/>
    <cellStyle name="Hipervínculo" xfId="19011" builtinId="8" hidden="1"/>
    <cellStyle name="Hipervínculo" xfId="5031" builtinId="8" hidden="1"/>
    <cellStyle name="Hipervínculo" xfId="7035" builtinId="8" hidden="1"/>
    <cellStyle name="Hipervínculo" xfId="33022" builtinId="8" hidden="1"/>
    <cellStyle name="Hipervínculo" xfId="57047" builtinId="8" hidden="1"/>
    <cellStyle name="Hipervínculo" xfId="58702" builtinId="8" hidden="1"/>
    <cellStyle name="Hipervínculo" xfId="36238" builtinId="8" hidden="1"/>
    <cellStyle name="Hipervínculo" xfId="12208" builtinId="8" hidden="1"/>
    <cellStyle name="Hipervínculo" xfId="1260" builtinId="8" hidden="1"/>
    <cellStyle name="Hipervínculo" xfId="34094" builtinId="8" hidden="1"/>
    <cellStyle name="Hipervínculo" xfId="38104" builtinId="8" hidden="1"/>
    <cellStyle name="Hipervínculo" xfId="6884" builtinId="8" hidden="1"/>
    <cellStyle name="Hipervínculo" xfId="23280" builtinId="8" hidden="1"/>
    <cellStyle name="Hipervínculo" xfId="29436" builtinId="8" hidden="1"/>
    <cellStyle name="Hipervínculo" xfId="5411" builtinId="8" hidden="1"/>
    <cellStyle name="Hipervínculo" xfId="8855" builtinId="8" hidden="1"/>
    <cellStyle name="Hipervínculo" xfId="20890" builtinId="8" hidden="1"/>
    <cellStyle name="Hipervínculo" xfId="46622" builtinId="8" hidden="1"/>
    <cellStyle name="Hipervínculo" xfId="49927" builtinId="8" hidden="1"/>
    <cellStyle name="Hipervínculo" xfId="44867" builtinId="8" hidden="1"/>
    <cellStyle name="Hipervínculo" xfId="22637" builtinId="8" hidden="1"/>
    <cellStyle name="Hipervínculo" xfId="1750" builtinId="8" hidden="1"/>
    <cellStyle name="Hipervínculo" xfId="6073" builtinId="8" hidden="1"/>
    <cellStyle name="Hipervínculo" xfId="27818" builtinId="8" hidden="1"/>
    <cellStyle name="Hipervínculo" xfId="53422" builtinId="8" hidden="1"/>
    <cellStyle name="Hipervínculo" xfId="36847" builtinId="8" hidden="1"/>
    <cellStyle name="Hipervínculo" xfId="368" builtinId="8" hidden="1"/>
    <cellStyle name="Hipervínculo" xfId="38266" builtinId="8" hidden="1"/>
    <cellStyle name="Hipervínculo" xfId="49839" builtinId="8" hidden="1"/>
    <cellStyle name="Hipervínculo" xfId="13016" builtinId="8" hidden="1"/>
    <cellStyle name="Hipervínculo" xfId="34746" builtinId="8" hidden="1"/>
    <cellStyle name="Hipervínculo" xfId="59162" builtinId="8" hidden="1"/>
    <cellStyle name="Hipervínculo" xfId="36072" builtinId="8" hidden="1"/>
    <cellStyle name="Hipervínculo" xfId="31013" builtinId="8" hidden="1"/>
    <cellStyle name="Hipervínculo" xfId="9036" builtinId="8" hidden="1"/>
    <cellStyle name="Hipervínculo" xfId="14883" builtinId="8" hidden="1"/>
    <cellStyle name="Hipervínculo" xfId="22835" builtinId="8" hidden="1"/>
    <cellStyle name="Hipervínculo" xfId="41676" builtinId="8" hidden="1"/>
    <cellStyle name="Hipervínculo" xfId="50876" builtinId="8" hidden="1"/>
    <cellStyle name="Hipervínculo" xfId="14775" builtinId="8" hidden="1"/>
    <cellStyle name="Hipervínculo" xfId="8327" builtinId="8" hidden="1"/>
    <cellStyle name="Hipervínculo" xfId="7785" builtinId="8" hidden="1"/>
    <cellStyle name="Hipervínculo" xfId="2221" builtinId="8" hidden="1"/>
    <cellStyle name="Hipervínculo" xfId="34096" builtinId="8" hidden="1"/>
    <cellStyle name="Hipervínculo" xfId="12704" builtinId="8" hidden="1"/>
    <cellStyle name="Hipervínculo" xfId="55630" builtinId="8" hidden="1"/>
    <cellStyle name="Hipervínculo" xfId="22725" builtinId="8" hidden="1"/>
    <cellStyle name="Hipervínculo" xfId="17157" builtinId="8" hidden="1"/>
    <cellStyle name="Hipervínculo" xfId="6732" builtinId="8" hidden="1"/>
    <cellStyle name="Hipervínculo" xfId="33006" builtinId="8" hidden="1"/>
    <cellStyle name="Hipervínculo" xfId="33801" builtinId="8" hidden="1"/>
    <cellStyle name="Hipervínculo" xfId="55528" builtinId="8" hidden="1"/>
    <cellStyle name="Hipervínculo" xfId="37018" builtinId="8" hidden="1"/>
    <cellStyle name="Hipervínculo" xfId="32588" builtinId="8" hidden="1"/>
    <cellStyle name="Hipervínculo" xfId="10227" builtinId="8" hidden="1"/>
    <cellStyle name="Hipervínculo" xfId="13533" builtinId="8" hidden="1"/>
    <cellStyle name="Hipervínculo" xfId="8771" builtinId="8" hidden="1"/>
    <cellStyle name="Hipervínculo" xfId="40727" builtinId="8" hidden="1"/>
    <cellStyle name="Hipervínculo" xfId="55724" builtinId="8" hidden="1"/>
    <cellStyle name="Hipervínculo" xfId="30093" builtinId="8" hidden="1"/>
    <cellStyle name="Hipervínculo" xfId="23482" builtinId="8" hidden="1"/>
    <cellStyle name="Hipervínculo" xfId="49413" builtinId="8" hidden="1"/>
    <cellStyle name="Hipervínculo" xfId="4592" builtinId="8" hidden="1"/>
    <cellStyle name="Hipervínculo" xfId="42597" builtinId="8" hidden="1"/>
    <cellStyle name="Hipervínculo" xfId="20378" builtinId="8" hidden="1"/>
    <cellStyle name="Hipervínculo" xfId="48925" builtinId="8" hidden="1"/>
    <cellStyle name="Hipervínculo" xfId="59233" builtinId="8" hidden="1"/>
    <cellStyle name="Hipervínculo" xfId="32566" builtinId="8" hidden="1"/>
    <cellStyle name="Hipervínculo" xfId="4755" builtinId="8" hidden="1"/>
    <cellStyle name="Hipervínculo" xfId="27132" builtinId="8" hidden="1"/>
    <cellStyle name="Hipervínculo" xfId="55074" builtinId="8" hidden="1"/>
    <cellStyle name="Hipervínculo" xfId="15759" builtinId="8" hidden="1"/>
    <cellStyle name="Hipervínculo" xfId="29186" builtinId="8" hidden="1"/>
    <cellStyle name="Hipervínculo" xfId="16234" builtinId="8" hidden="1"/>
    <cellStyle name="Hipervínculo" xfId="12614" builtinId="8" hidden="1"/>
    <cellStyle name="Hipervínculo" xfId="9905" builtinId="8" hidden="1"/>
    <cellStyle name="Hipervínculo" xfId="33935" builtinId="8" hidden="1"/>
    <cellStyle name="Hipervínculo" xfId="56448" builtinId="8" hidden="1"/>
    <cellStyle name="Hipervínculo" xfId="58140" builtinId="8" hidden="1"/>
    <cellStyle name="Hipervínculo" xfId="41026" builtinId="8" hidden="1"/>
    <cellStyle name="Hipervínculo" xfId="9306" builtinId="8" hidden="1"/>
    <cellStyle name="Hipervínculo" xfId="46644" builtinId="8" hidden="1"/>
    <cellStyle name="Hipervínculo" xfId="16707" builtinId="8" hidden="1"/>
    <cellStyle name="Hipervínculo" xfId="20747" builtinId="8" hidden="1"/>
    <cellStyle name="Hipervínculo" xfId="56644" builtinId="8" hidden="1"/>
    <cellStyle name="Hipervínculo" xfId="8681" builtinId="8" hidden="1"/>
    <cellStyle name="Hipervínculo" xfId="2211" builtinId="8" hidden="1"/>
    <cellStyle name="Hipervínculo" xfId="55921" builtinId="8" hidden="1"/>
    <cellStyle name="Hipervínculo" xfId="25534" builtinId="8" hidden="1"/>
    <cellStyle name="Hipervínculo" xfId="18707" builtinId="8" hidden="1"/>
    <cellStyle name="Hipervínculo" xfId="12174" builtinId="8" hidden="1"/>
    <cellStyle name="Hipervínculo" xfId="59381" builtinId="8" hidden="1"/>
    <cellStyle name="Hipervínculo" xfId="11736" builtinId="8" hidden="1"/>
    <cellStyle name="Hipervínculo" xfId="45738" builtinId="8" hidden="1"/>
    <cellStyle name="Hipervínculo" xfId="30133" builtinId="8" hidden="1"/>
    <cellStyle name="Hipervínculo" xfId="39858" builtinId="8" hidden="1"/>
    <cellStyle name="Hipervínculo" xfId="56890" builtinId="8" hidden="1"/>
    <cellStyle name="Hipervínculo" xfId="15762" builtinId="8" hidden="1"/>
    <cellStyle name="Hipervínculo" xfId="43348" builtinId="8" hidden="1"/>
    <cellStyle name="Hipervínculo" xfId="18891" builtinId="8" hidden="1"/>
    <cellStyle name="Hipervínculo" xfId="42555" builtinId="8" hidden="1"/>
    <cellStyle name="Hipervínculo" xfId="5375" builtinId="8" hidden="1"/>
    <cellStyle name="Hipervínculo" xfId="18536" builtinId="8" hidden="1"/>
    <cellStyle name="Hipervínculo" xfId="28262" builtinId="8" hidden="1"/>
    <cellStyle name="Hipervínculo" xfId="20853" builtinId="8" hidden="1"/>
    <cellStyle name="Hipervínculo" xfId="25293" builtinId="8" hidden="1"/>
    <cellStyle name="Hipervínculo" xfId="1526" builtinId="8" hidden="1"/>
    <cellStyle name="Hipervínculo" xfId="49963" builtinId="8" hidden="1"/>
    <cellStyle name="Hipervínculo" xfId="28465" builtinId="8" hidden="1"/>
    <cellStyle name="Hipervínculo" xfId="19541" builtinId="8" hidden="1"/>
    <cellStyle name="Hipervínculo" xfId="22600" builtinId="8" hidden="1"/>
    <cellStyle name="Hipervínculo" xfId="3100" builtinId="8" hidden="1"/>
    <cellStyle name="Hipervínculo" xfId="10911" builtinId="8" hidden="1"/>
    <cellStyle name="Hipervínculo" xfId="25334" builtinId="8" hidden="1"/>
    <cellStyle name="Hipervínculo" xfId="27782" builtinId="8" hidden="1"/>
    <cellStyle name="Hipervínculo" xfId="16274" builtinId="8" hidden="1"/>
    <cellStyle name="Hipervínculo" xfId="53458" builtinId="8" hidden="1"/>
    <cellStyle name="Hipervínculo" xfId="43035" builtinId="8" hidden="1"/>
    <cellStyle name="Hipervínculo" xfId="54530" builtinId="8" hidden="1"/>
    <cellStyle name="Hipervínculo" xfId="24402" builtinId="8" hidden="1"/>
    <cellStyle name="Hipervínculo" xfId="15800" builtinId="8" hidden="1"/>
    <cellStyle name="Hipervínculo" xfId="58436" builtinId="8" hidden="1"/>
    <cellStyle name="Hipervínculo" xfId="9146" builtinId="8" hidden="1"/>
    <cellStyle name="Hipervínculo" xfId="56834" builtinId="8" hidden="1"/>
    <cellStyle name="Hipervínculo" xfId="17961" builtinId="8" hidden="1"/>
    <cellStyle name="Hipervínculo" xfId="83" builtinId="8" hidden="1"/>
    <cellStyle name="Hipervínculo" xfId="30258" builtinId="8" hidden="1"/>
    <cellStyle name="Hipervínculo" xfId="5627" builtinId="8" hidden="1"/>
    <cellStyle name="Hipervínculo" xfId="50617" builtinId="8" hidden="1"/>
    <cellStyle name="Hipervínculo" xfId="29679" builtinId="8" hidden="1"/>
    <cellStyle name="Hipervínculo" xfId="55188" builtinId="8" hidden="1"/>
    <cellStyle name="Hipervínculo" xfId="9636" builtinId="8" hidden="1"/>
    <cellStyle name="Hipervínculo" xfId="2171" builtinId="8" hidden="1"/>
    <cellStyle name="Hipervínculo" xfId="1232" builtinId="8" hidden="1"/>
    <cellStyle name="Hipervínculo" xfId="15433" builtinId="8" hidden="1"/>
    <cellStyle name="Hipervínculo" xfId="41639" builtinId="8" hidden="1"/>
    <cellStyle name="Hipervínculo" xfId="47072" builtinId="8" hidden="1"/>
    <cellStyle name="Hipervínculo" xfId="50912" builtinId="8" hidden="1"/>
    <cellStyle name="Hipervínculo" xfId="29178" builtinId="8" hidden="1"/>
    <cellStyle name="Hipervínculo" xfId="24997" builtinId="8" hidden="1"/>
    <cellStyle name="Hipervínculo" xfId="18550" builtinId="8" hidden="1"/>
    <cellStyle name="Hipervínculo" xfId="1068" builtinId="8" hidden="1"/>
    <cellStyle name="Hipervínculo" xfId="49805" builtinId="8" hidden="1"/>
    <cellStyle name="Hipervínculo" xfId="21776" builtinId="8" hidden="1"/>
    <cellStyle name="Hipervínculo" xfId="43518" builtinId="8" hidden="1"/>
    <cellStyle name="Hipervínculo" xfId="7479" builtinId="8" hidden="1"/>
    <cellStyle name="Hipervínculo" xfId="48566" builtinId="8" hidden="1"/>
    <cellStyle name="Hipervínculo" xfId="43984" builtinId="8" hidden="1"/>
    <cellStyle name="Hipervínculo" xfId="26250" builtinId="8" hidden="1"/>
    <cellStyle name="Hipervínculo" xfId="22252" builtinId="8" hidden="1"/>
    <cellStyle name="Hipervínculo" xfId="19101" builtinId="8" hidden="1"/>
    <cellStyle name="Hipervínculo" xfId="7477" builtinId="8" hidden="1"/>
    <cellStyle name="Hipervínculo" xfId="6768" builtinId="8" hidden="1"/>
    <cellStyle name="Hipervínculo" xfId="28700" builtinId="8" hidden="1"/>
    <cellStyle name="Hipervínculo" xfId="18979" builtinId="8" hidden="1"/>
    <cellStyle name="Hipervínculo" xfId="50434" builtinId="8" hidden="1"/>
    <cellStyle name="Hipervínculo" xfId="55492" builtinId="8" hidden="1"/>
    <cellStyle name="Hipervínculo" xfId="7002" builtinId="8" hidden="1"/>
    <cellStyle name="Hipervínculo" xfId="37052" builtinId="8" hidden="1"/>
    <cellStyle name="Hipervínculo" xfId="15323" builtinId="8" hidden="1"/>
    <cellStyle name="Hipervínculo" xfId="17283" builtinId="8" hidden="1"/>
    <cellStyle name="Hipervínculo" xfId="9431" builtinId="8" hidden="1"/>
    <cellStyle name="Hipervínculo" xfId="13569" builtinId="8" hidden="1"/>
    <cellStyle name="Hipervínculo" xfId="27421" builtinId="8" hidden="1"/>
    <cellStyle name="Hipervínculo" xfId="35632" builtinId="8" hidden="1"/>
    <cellStyle name="Hipervínculo" xfId="59379" builtinId="8" hidden="1"/>
    <cellStyle name="Hipervínculo" xfId="1242" builtinId="8" hidden="1"/>
    <cellStyle name="Hipervínculo" xfId="55686" builtinId="8" hidden="1"/>
    <cellStyle name="Hipervínculo" xfId="30129" builtinId="8" hidden="1"/>
    <cellStyle name="Hipervínculo" xfId="39854" builtinId="8" hidden="1"/>
    <cellStyle name="Hipervínculo" xfId="27086" builtinId="8" hidden="1"/>
    <cellStyle name="Hipervínculo" xfId="14971" builtinId="8" hidden="1"/>
    <cellStyle name="Hipervínculo" xfId="43185" builtinId="8" hidden="1"/>
    <cellStyle name="Hipervínculo" xfId="5849" builtinId="8" hidden="1"/>
    <cellStyle name="Hipervínculo" xfId="36043" builtinId="8" hidden="1"/>
    <cellStyle name="Hipervínculo" xfId="5379" builtinId="8" hidden="1"/>
    <cellStyle name="Hipervínculo" xfId="52109" builtinId="8" hidden="1"/>
    <cellStyle name="Hipervínculo" xfId="48889" builtinId="8" hidden="1"/>
    <cellStyle name="Hipervínculo" xfId="20858" builtinId="8" hidden="1"/>
    <cellStyle name="Hipervínculo" xfId="48403" builtinId="8" hidden="1"/>
    <cellStyle name="Hipervínculo" xfId="1528" builtinId="8" hidden="1"/>
    <cellStyle name="Hipervínculo" xfId="56724" builtinId="8" hidden="1"/>
    <cellStyle name="Hipervínculo" xfId="12328" builtinId="8" hidden="1"/>
    <cellStyle name="Hipervínculo" xfId="27166" builtinId="8" hidden="1"/>
    <cellStyle name="Hipervínculo" xfId="2998" builtinId="8" hidden="1"/>
    <cellStyle name="Hipervínculo" xfId="49487" builtinId="8" hidden="1"/>
    <cellStyle name="Hipervínculo" xfId="46182" builtinId="8" hidden="1"/>
    <cellStyle name="Hipervínculo" xfId="45835" builtinId="8" hidden="1"/>
    <cellStyle name="Hipervínculo" xfId="42089" builtinId="8" hidden="1"/>
    <cellStyle name="Hipervínculo" xfId="25908" builtinId="8" hidden="1"/>
    <cellStyle name="Hipervínculo" xfId="48907" builtinId="8" hidden="1"/>
    <cellStyle name="Hipervínculo" xfId="5851" builtinId="8" hidden="1"/>
    <cellStyle name="Hipervínculo" xfId="41877" builtinId="8" hidden="1"/>
    <cellStyle name="Hipervínculo" xfId="37968" builtinId="8" hidden="1"/>
    <cellStyle name="Hipervínculo" xfId="33971" builtinId="8" hidden="1"/>
    <cellStyle name="Hipervínculo" xfId="59425" builtinId="8" hidden="1"/>
    <cellStyle name="Hipervínculo" xfId="376" builtinId="8" hidden="1"/>
    <cellStyle name="Hipervínculo" xfId="39382" builtinId="8" hidden="1"/>
    <cellStyle name="Hipervínculo" xfId="35289" builtinId="8" hidden="1"/>
    <cellStyle name="Hipervínculo" xfId="34716" builtinId="8" hidden="1"/>
    <cellStyle name="Hipervínculo" xfId="9343" builtinId="8" hidden="1"/>
    <cellStyle name="Hipervínculo" xfId="10979" builtinId="8" hidden="1"/>
    <cellStyle name="Hipervínculo" xfId="8797" builtinId="8" hidden="1"/>
    <cellStyle name="Hipervínculo" xfId="30687" builtinId="8" hidden="1"/>
    <cellStyle name="Hipervínculo" xfId="40769" builtinId="8" hidden="1"/>
    <cellStyle name="Hipervínculo" xfId="9004" builtinId="8" hidden="1"/>
    <cellStyle name="Hipervínculo" xfId="56606" builtinId="8" hidden="1"/>
    <cellStyle name="Hipervínculo" xfId="32657" builtinId="8" hidden="1"/>
    <cellStyle name="Hipervínculo" xfId="19913" builtinId="8" hidden="1"/>
    <cellStyle name="Hipervínculo" xfId="28487" builtinId="8" hidden="1"/>
    <cellStyle name="Hipervínculo" xfId="4485" builtinId="8" hidden="1"/>
    <cellStyle name="Hipervínculo" xfId="50908" builtinId="8" hidden="1"/>
    <cellStyle name="Hipervínculo" xfId="8257" builtinId="8" hidden="1"/>
    <cellStyle name="Hipervínculo" xfId="57169" builtinId="8" hidden="1"/>
    <cellStyle name="Hipervínculo" xfId="34855" builtinId="8" hidden="1"/>
    <cellStyle name="Hipervínculo" xfId="1678" builtinId="8" hidden="1"/>
    <cellStyle name="Hipervínculo" xfId="48719" builtinId="8" hidden="1"/>
    <cellStyle name="Hipervínculo" xfId="52115" builtinId="8" hidden="1"/>
    <cellStyle name="Hipervínculo" xfId="51797" builtinId="8" hidden="1"/>
    <cellStyle name="Hipervínculo" xfId="36561" builtinId="8" hidden="1"/>
    <cellStyle name="Hipervínculo" xfId="42947" builtinId="8" hidden="1"/>
    <cellStyle name="Hipervínculo" xfId="20914" builtinId="8" hidden="1"/>
    <cellStyle name="Hipervínculo" xfId="26246" builtinId="8" hidden="1"/>
    <cellStyle name="Hipervínculo" xfId="54851" builtinId="8" hidden="1"/>
    <cellStyle name="Hipervínculo" xfId="31928" builtinId="8" hidden="1"/>
    <cellStyle name="Hipervínculo" xfId="54370" builtinId="8" hidden="1"/>
    <cellStyle name="Hipervínculo" xfId="6764" builtinId="8" hidden="1"/>
    <cellStyle name="Hipervínculo" xfId="3202" builtinId="8" hidden="1"/>
    <cellStyle name="Hipervínculo" xfId="47096" builtinId="8" hidden="1"/>
    <cellStyle name="Hipervínculo" xfId="33769" builtinId="8" hidden="1"/>
    <cellStyle name="Hipervínculo" xfId="6499" builtinId="8" hidden="1"/>
    <cellStyle name="Hipervínculo" xfId="7006" builtinId="8" hidden="1"/>
    <cellStyle name="Hipervínculo" xfId="37048" builtinId="8" hidden="1"/>
    <cellStyle name="Hipervínculo" xfId="33050" builtinId="8" hidden="1"/>
    <cellStyle name="Hipervínculo" xfId="57512" builtinId="8" hidden="1"/>
    <cellStyle name="Hipervínculo" xfId="10261" builtinId="8" hidden="1"/>
    <cellStyle name="Hipervínculo" xfId="58688" builtinId="8" hidden="1"/>
    <cellStyle name="Hipervínculo" xfId="36210" builtinId="8" hidden="1"/>
    <cellStyle name="Hipervínculo" xfId="35636" builtinId="8" hidden="1"/>
    <cellStyle name="Hipervínculo" xfId="12180" builtinId="8" hidden="1"/>
    <cellStyle name="Hipervínculo" xfId="37119" builtinId="8" hidden="1"/>
    <cellStyle name="Hipervínculo" xfId="22987" builtinId="8" hidden="1"/>
    <cellStyle name="Hipervínculo" xfId="39349" builtinId="8" hidden="1"/>
    <cellStyle name="Hipervínculo" xfId="39850" builtinId="8" hidden="1"/>
    <cellStyle name="Hipervínculo" xfId="43157" builtinId="8" hidden="1"/>
    <cellStyle name="Hipervínculo" xfId="43941" builtinId="8" hidden="1"/>
    <cellStyle name="Hipervínculo" xfId="51825" builtinId="8" hidden="1"/>
    <cellStyle name="Hipervínculo" xfId="7084" builtinId="8" hidden="1"/>
    <cellStyle name="Hipervínculo" xfId="29408" builtinId="8" hidden="1"/>
    <cellStyle name="Hipervínculo" xfId="4616" builtinId="8" hidden="1"/>
    <cellStyle name="Hipervínculo" xfId="47622" builtinId="8" hidden="1"/>
    <cellStyle name="Hipervínculo" xfId="612" builtinId="8" hidden="1"/>
    <cellStyle name="Hipervínculo" xfId="47879" builtinId="8" hidden="1"/>
    <cellStyle name="Hipervínculo" xfId="35612" builtinId="8" hidden="1"/>
    <cellStyle name="Hipervínculo" xfId="48757" builtinId="8" hidden="1"/>
    <cellStyle name="Hipervínculo" xfId="13587" builtinId="8" hidden="1"/>
    <cellStyle name="Hipervínculo" xfId="30722" builtinId="8" hidden="1"/>
    <cellStyle name="Hipervínculo" xfId="28676" builtinId="8" hidden="1"/>
    <cellStyle name="Hipervínculo" xfId="23443" builtinId="8" hidden="1"/>
    <cellStyle name="Hipervínculo" xfId="4156" builtinId="8" hidden="1"/>
    <cellStyle name="Hipervínculo" xfId="18840" builtinId="8" hidden="1"/>
    <cellStyle name="Hipervínculo" xfId="41236" builtinId="8" hidden="1"/>
    <cellStyle name="Hipervínculo" xfId="46174" builtinId="8" hidden="1"/>
    <cellStyle name="Hipervínculo" xfId="30575" builtinId="8" hidden="1"/>
    <cellStyle name="Hipervínculo" xfId="48653" builtinId="8" hidden="1"/>
    <cellStyle name="Hipervínculo" xfId="45337" builtinId="8" hidden="1"/>
    <cellStyle name="Hipervínculo" xfId="31743" builtinId="8" hidden="1"/>
    <cellStyle name="Hipervínculo" xfId="49427" builtinId="8" hidden="1"/>
    <cellStyle name="Hipervínculo" xfId="40952" builtinId="8" hidden="1"/>
    <cellStyle name="Hipervínculo" xfId="28680" builtinId="8" hidden="1"/>
    <cellStyle name="Hipervínculo" xfId="50925" builtinId="8" hidden="1"/>
    <cellStyle name="Hipervínculo" xfId="5495" builtinId="8" hidden="1"/>
    <cellStyle name="Hipervínculo" xfId="23919" builtinId="8" hidden="1"/>
    <cellStyle name="Hipervínculo" xfId="1318" builtinId="8" hidden="1"/>
    <cellStyle name="Hipervínculo" xfId="47540" builtinId="8" hidden="1"/>
    <cellStyle name="Hipervínculo" xfId="11840" builtinId="8" hidden="1"/>
    <cellStyle name="Hipervínculo" xfId="4296" builtinId="8" hidden="1"/>
    <cellStyle name="Hipervínculo" xfId="31239" builtinId="8" hidden="1"/>
    <cellStyle name="Hipervínculo" xfId="25405" builtinId="8" hidden="1"/>
    <cellStyle name="Hipervínculo" xfId="21960" builtinId="8" hidden="1"/>
    <cellStyle name="Hipervínculo" xfId="56084" builtinId="8" hidden="1"/>
    <cellStyle name="Hipervínculo" xfId="47234" builtinId="8" hidden="1"/>
    <cellStyle name="Hipervínculo" xfId="39018" builtinId="8" hidden="1"/>
    <cellStyle name="Hipervínculo" xfId="48351" builtinId="8" hidden="1"/>
    <cellStyle name="Hipervínculo" xfId="12228" builtinId="8" hidden="1"/>
    <cellStyle name="Hipervínculo" xfId="33669" builtinId="8" hidden="1"/>
    <cellStyle name="Hipervínculo" xfId="39367" builtinId="8" hidden="1"/>
    <cellStyle name="Hipervínculo" xfId="3216" builtinId="8" hidden="1"/>
    <cellStyle name="Hipervínculo" xfId="28660" builtinId="8" hidden="1"/>
    <cellStyle name="Hipervínculo" xfId="5301" builtinId="8" hidden="1"/>
    <cellStyle name="Hipervínculo" xfId="17759" builtinId="8" hidden="1"/>
    <cellStyle name="Hipervínculo" xfId="39842" builtinId="8" hidden="1"/>
    <cellStyle name="Hipervínculo" xfId="49044" builtinId="8" hidden="1"/>
    <cellStyle name="Hipervínculo" xfId="28553" builtinId="8" hidden="1"/>
    <cellStyle name="Hipervínculo" xfId="15403" builtinId="8" hidden="1"/>
    <cellStyle name="Hipervínculo" xfId="38524" builtinId="8" hidden="1"/>
    <cellStyle name="Hipervínculo" xfId="29792" builtinId="8" hidden="1"/>
    <cellStyle name="Hipervínculo" xfId="11752" builtinId="8" hidden="1"/>
    <cellStyle name="Hipervínculo" xfId="55606" builtinId="8" hidden="1"/>
    <cellStyle name="Hipervínculo" xfId="35700" builtinId="8" hidden="1"/>
    <cellStyle name="Hipervínculo" xfId="36946" builtinId="8" hidden="1"/>
    <cellStyle name="Hipervínculo" xfId="50168" builtinId="8" hidden="1"/>
    <cellStyle name="Hipervínculo" xfId="57858" builtinId="8" hidden="1"/>
    <cellStyle name="Hipervínculo" xfId="50228" builtinId="8" hidden="1"/>
    <cellStyle name="Hipervínculo" xfId="43430" builtinId="8" hidden="1"/>
    <cellStyle name="Hipervínculo" xfId="36595" builtinId="8" hidden="1"/>
    <cellStyle name="Hipervínculo" xfId="13974" builtinId="8" hidden="1"/>
    <cellStyle name="Hipervínculo" xfId="22863" builtinId="8" hidden="1"/>
    <cellStyle name="Hipervínculo" xfId="4822" builtinId="8" hidden="1"/>
    <cellStyle name="Hipervínculo" xfId="20640" builtinId="8" hidden="1"/>
    <cellStyle name="Hipervínculo" xfId="57721" builtinId="8" hidden="1"/>
    <cellStyle name="Hipervínculo" xfId="26139" builtinId="8" hidden="1"/>
    <cellStyle name="Hipervínculo" xfId="5171" builtinId="8" hidden="1"/>
    <cellStyle name="Hipervínculo" xfId="44042" builtinId="8" hidden="1"/>
    <cellStyle name="Hipervínculo" xfId="6125" builtinId="8" hidden="1"/>
    <cellStyle name="Hipervínculo" xfId="19981" builtinId="8" hidden="1"/>
    <cellStyle name="Hipervínculo" xfId="26908" builtinId="8" hidden="1"/>
    <cellStyle name="Hipervínculo" xfId="33839" builtinId="8" hidden="1"/>
    <cellStyle name="Hipervínculo" xfId="9579" builtinId="8" hidden="1"/>
    <cellStyle name="Hipervínculo" xfId="56010" builtinId="8" hidden="1"/>
    <cellStyle name="Hipervínculo" xfId="35297" builtinId="8" hidden="1"/>
    <cellStyle name="Hipervínculo" xfId="6752" builtinId="8" hidden="1"/>
    <cellStyle name="Hipervínculo" xfId="49891" builtinId="8" hidden="1"/>
    <cellStyle name="Hipervínculo" xfId="38851" builtinId="8" hidden="1"/>
    <cellStyle name="Hipervínculo" xfId="26948" builtinId="8" hidden="1"/>
    <cellStyle name="Hipervínculo" xfId="3636" builtinId="8" hidden="1"/>
    <cellStyle name="Hipervínculo" xfId="44935" builtinId="8" hidden="1"/>
    <cellStyle name="Hipervínculo" xfId="13583" builtinId="8" hidden="1"/>
    <cellStyle name="Hipervínculo" xfId="34399" builtinId="8" hidden="1"/>
    <cellStyle name="Hipervínculo" xfId="58432" builtinId="8" hidden="1"/>
    <cellStyle name="Hipervínculo" xfId="53958" builtinId="8" hidden="1"/>
    <cellStyle name="Hipervínculo" xfId="14525" builtinId="8" hidden="1"/>
    <cellStyle name="Hipervínculo" xfId="54642" builtinId="8" hidden="1"/>
    <cellStyle name="Hipervínculo" xfId="42503" builtinId="8" hidden="1"/>
    <cellStyle name="Hipervínculo" xfId="54875" builtinId="8" hidden="1"/>
    <cellStyle name="Hipervínculo" xfId="30851" builtinId="8" hidden="1"/>
    <cellStyle name="Hipervínculo" xfId="2476" builtinId="8" hidden="1"/>
    <cellStyle name="Hipervínculo" xfId="21180" builtinId="8" hidden="1"/>
    <cellStyle name="Hipervínculo" xfId="35446" builtinId="8" hidden="1"/>
    <cellStyle name="Hipervínculo" xfId="17609" builtinId="8" hidden="1"/>
    <cellStyle name="Hipervínculo" xfId="3638" builtinId="8" hidden="1"/>
    <cellStyle name="Hipervínculo" xfId="14252" builtinId="8" hidden="1"/>
    <cellStyle name="Hipervínculo" xfId="14339" builtinId="8" hidden="1"/>
    <cellStyle name="Hipervínculo" xfId="1194" builtinId="8" hidden="1"/>
    <cellStyle name="Hipervínculo" xfId="18641" builtinId="8" hidden="1"/>
    <cellStyle name="Hipervínculo" xfId="37202" builtinId="8" hidden="1"/>
    <cellStyle name="Hipervínculo" xfId="44299" builtinId="8" hidden="1"/>
    <cellStyle name="Hipervínculo" xfId="52685" builtinId="8" hidden="1"/>
    <cellStyle name="Hipervínculo" xfId="48389" builtinId="8" hidden="1"/>
    <cellStyle name="Hipervínculo" xfId="57404" builtinId="8" hidden="1"/>
    <cellStyle name="Hipervínculo" xfId="58370" builtinId="8" hidden="1"/>
    <cellStyle name="Hipervínculo" xfId="57898" builtinId="8" hidden="1"/>
    <cellStyle name="Hipervínculo" xfId="35572" builtinId="8" hidden="1"/>
    <cellStyle name="Hipervínculo" xfId="24959" builtinId="8" hidden="1"/>
    <cellStyle name="Hipervínculo" xfId="1186" builtinId="8" hidden="1"/>
    <cellStyle name="Hipervínculo" xfId="29589" builtinId="8" hidden="1"/>
    <cellStyle name="Hipervínculo" xfId="12724" builtinId="8" hidden="1"/>
    <cellStyle name="Hipervínculo" xfId="792" builtinId="8" hidden="1"/>
    <cellStyle name="Hipervínculo" xfId="36871" builtinId="8" hidden="1"/>
    <cellStyle name="Hipervínculo" xfId="16457" builtinId="8" hidden="1"/>
    <cellStyle name="Hipervínculo" xfId="40663" builtinId="8" hidden="1"/>
    <cellStyle name="Hipervínculo" xfId="21030" builtinId="8" hidden="1"/>
    <cellStyle name="Hipervínculo" xfId="41783" builtinId="8" hidden="1"/>
    <cellStyle name="Hipervínculo" xfId="44579" builtinId="8" hidden="1"/>
    <cellStyle name="Hipervínculo" xfId="44255" builtinId="8" hidden="1"/>
    <cellStyle name="Hipervínculo" xfId="17201" builtinId="8" hidden="1"/>
    <cellStyle name="Hipervínculo" xfId="40193" builtinId="8" hidden="1"/>
    <cellStyle name="Hipervínculo" xfId="26844" builtinId="8" hidden="1"/>
    <cellStyle name="Hipervínculo" xfId="21698" builtinId="8" hidden="1"/>
    <cellStyle name="Hipervínculo" xfId="16325" builtinId="8" hidden="1"/>
    <cellStyle name="Hipervínculo" xfId="32299" builtinId="8" hidden="1"/>
    <cellStyle name="Hipervínculo" xfId="5148" builtinId="8" hidden="1"/>
    <cellStyle name="Hipervínculo" xfId="30333" builtinId="8" hidden="1"/>
    <cellStyle name="Hipervínculo" xfId="17181" builtinId="8" hidden="1"/>
    <cellStyle name="Hipervínculo" xfId="54362" builtinId="8" hidden="1"/>
    <cellStyle name="Hipervínculo" xfId="57794" builtinId="8" hidden="1"/>
    <cellStyle name="Hipervínculo" xfId="10849" builtinId="8" hidden="1"/>
    <cellStyle name="Hipervínculo" xfId="24356" builtinId="8" hidden="1"/>
    <cellStyle name="Hipervínculo" xfId="14897" builtinId="8" hidden="1"/>
    <cellStyle name="Hipervínculo" xfId="55504" builtinId="8" hidden="1"/>
    <cellStyle name="Hipervínculo" xfId="48899" builtinId="8" hidden="1"/>
    <cellStyle name="Hipervínculo" xfId="12076" builtinId="8" hidden="1"/>
    <cellStyle name="Hipervínculo" xfId="32042" builtinId="8" hidden="1"/>
    <cellStyle name="Hipervínculo" xfId="10188" builtinId="8" hidden="1"/>
    <cellStyle name="Hipervínculo" xfId="58692" builtinId="8" hidden="1"/>
    <cellStyle name="Hipervínculo" xfId="2273" builtinId="8" hidden="1"/>
    <cellStyle name="Hipervínculo" xfId="53682" builtinId="8" hidden="1"/>
    <cellStyle name="Hipervínculo" xfId="31950" builtinId="8" hidden="1"/>
    <cellStyle name="Hipervínculo" xfId="13511" builtinId="8" hidden="1"/>
    <cellStyle name="Hipervínculo" xfId="14637" builtinId="8" hidden="1"/>
    <cellStyle name="Hipervínculo" xfId="13761" builtinId="8" hidden="1"/>
    <cellStyle name="Hipervínculo" xfId="41463" builtinId="8" hidden="1"/>
    <cellStyle name="Hipervínculo" xfId="19005" builtinId="8" hidden="1"/>
    <cellStyle name="Hipervínculo" xfId="43933" builtinId="8" hidden="1"/>
    <cellStyle name="Hipervínculo" xfId="14431" builtinId="8" hidden="1"/>
    <cellStyle name="Hipervínculo" xfId="51817" builtinId="8" hidden="1"/>
    <cellStyle name="Hipervínculo" xfId="18675" builtinId="8" hidden="1"/>
    <cellStyle name="Hipervínculo" xfId="14607" builtinId="8" hidden="1"/>
    <cellStyle name="Hipervínculo" xfId="50656" builtinId="8" hidden="1"/>
    <cellStyle name="Hipervínculo" xfId="53782" builtinId="8" hidden="1"/>
    <cellStyle name="Hipervínculo" xfId="38228" builtinId="8" hidden="1"/>
    <cellStyle name="Hipervínculo" xfId="12494" builtinId="8" hidden="1"/>
    <cellStyle name="Hipervínculo" xfId="38450" builtinId="8" hidden="1"/>
    <cellStyle name="Hipervínculo" xfId="46251" builtinId="8" hidden="1"/>
    <cellStyle name="Hipervínculo" xfId="50735" builtinId="8" hidden="1"/>
    <cellStyle name="Hipervínculo" xfId="46640" builtinId="8" hidden="1"/>
    <cellStyle name="Hipervínculo" xfId="6421" builtinId="8" hidden="1"/>
    <cellStyle name="Hipervínculo" xfId="39827" builtinId="8" hidden="1"/>
    <cellStyle name="Hipervínculo" xfId="8279" builtinId="8" hidden="1"/>
    <cellStyle name="Hipervínculo" xfId="932" builtinId="8" hidden="1"/>
    <cellStyle name="Hipervínculo" xfId="49221" builtinId="8" hidden="1"/>
    <cellStyle name="Hipervínculo" xfId="36104" builtinId="8" hidden="1"/>
    <cellStyle name="Hipervínculo" xfId="19805" builtinId="8" hidden="1"/>
    <cellStyle name="Hipervínculo" xfId="32861" builtinId="8" hidden="1"/>
    <cellStyle name="Hipervínculo" xfId="57333" builtinId="8" hidden="1"/>
    <cellStyle name="Hipervínculo" xfId="9929" builtinId="8" hidden="1"/>
    <cellStyle name="Hipervínculo" xfId="37958" builtinId="8" hidden="1"/>
    <cellStyle name="Hipervínculo" xfId="32901" builtinId="8" hidden="1"/>
    <cellStyle name="Hipervínculo" xfId="38048" builtinId="8" hidden="1"/>
    <cellStyle name="Hipervínculo" xfId="11167" builtinId="8" hidden="1"/>
    <cellStyle name="Hipervínculo" xfId="12994" builtinId="8" hidden="1"/>
    <cellStyle name="Hipervínculo" xfId="44135" builtinId="8" hidden="1"/>
    <cellStyle name="Hipervínculo" xfId="28968" builtinId="8" hidden="1"/>
    <cellStyle name="Hipervínculo" xfId="28730" builtinId="8" hidden="1"/>
    <cellStyle name="Hipervínculo" xfId="7181" builtinId="8" hidden="1"/>
    <cellStyle name="Hipervínculo" xfId="52761" builtinId="8" hidden="1"/>
    <cellStyle name="Hipervínculo" xfId="31033" builtinId="8" hidden="1"/>
    <cellStyle name="Hipervínculo" xfId="20819" builtinId="8" hidden="1"/>
    <cellStyle name="Hipervínculo" xfId="25970" builtinId="8" hidden="1"/>
    <cellStyle name="Hipervínculo" xfId="3576" builtinId="8" hidden="1"/>
    <cellStyle name="Hipervínculo" xfId="52528" builtinId="8" hidden="1"/>
    <cellStyle name="Hipervínculo" xfId="19925" builtinId="8" hidden="1"/>
    <cellStyle name="Hipervínculo" xfId="18903" builtinId="8" hidden="1"/>
    <cellStyle name="Hipervínculo" xfId="24406" builtinId="8" hidden="1"/>
    <cellStyle name="Hipervínculo" xfId="45431" builtinId="8" hidden="1"/>
    <cellStyle name="Hipervínculo" xfId="11691" builtinId="8" hidden="1"/>
    <cellStyle name="Hipervínculo" xfId="23528" builtinId="8" hidden="1"/>
    <cellStyle name="Hipervínculo" xfId="58056" builtinId="8" hidden="1"/>
    <cellStyle name="Hipervínculo" xfId="19043" builtinId="8" hidden="1"/>
    <cellStyle name="Hipervínculo" xfId="51651" builtinId="8" hidden="1"/>
    <cellStyle name="Hipervínculo" xfId="3136" builtinId="8" hidden="1"/>
    <cellStyle name="Hipervínculo" xfId="51005" builtinId="8" hidden="1"/>
    <cellStyle name="Hipervínculo" xfId="21798" builtinId="8" hidden="1"/>
    <cellStyle name="Hipervínculo" xfId="51545" builtinId="8" hidden="1"/>
    <cellStyle name="Hipervínculo" xfId="14403" builtinId="8" hidden="1"/>
    <cellStyle name="Hipervínculo" xfId="29713" builtinId="8" hidden="1"/>
    <cellStyle name="Hipervínculo" xfId="10637" builtinId="8" hidden="1"/>
    <cellStyle name="Hipervínculo" xfId="18633" builtinId="8" hidden="1"/>
    <cellStyle name="Hipervínculo" xfId="41827" builtinId="8" hidden="1"/>
    <cellStyle name="Hipervínculo" xfId="12116" builtinId="8" hidden="1"/>
    <cellStyle name="Hipervínculo" xfId="10845" builtinId="8" hidden="1"/>
    <cellStyle name="Hipervínculo" xfId="41497" builtinId="8" hidden="1"/>
    <cellStyle name="Hipervínculo" xfId="33781" builtinId="8" hidden="1"/>
    <cellStyle name="Hipervínculo" xfId="38835" builtinId="8" hidden="1"/>
    <cellStyle name="Hipervínculo" xfId="11438" builtinId="8" hidden="1"/>
    <cellStyle name="Hipervínculo" xfId="57775" builtinId="8" hidden="1"/>
    <cellStyle name="Hipervínculo" xfId="53573" builtinId="8" hidden="1"/>
    <cellStyle name="Hipervínculo" xfId="37127" builtinId="8" hidden="1"/>
    <cellStyle name="Hipervínculo" xfId="10247" builtinId="8" hidden="1"/>
    <cellStyle name="Hipervínculo" xfId="48795" builtinId="8" hidden="1"/>
    <cellStyle name="Hipervínculo" xfId="53678" builtinId="8" hidden="1"/>
    <cellStyle name="Hipervínculo" xfId="37488" builtinId="8" hidden="1"/>
    <cellStyle name="Hipervínculo" xfId="48618" builtinId="8" hidden="1"/>
    <cellStyle name="Hipervínculo" xfId="24084" builtinId="8" hidden="1"/>
    <cellStyle name="Hipervínculo" xfId="19189" builtinId="8" hidden="1"/>
    <cellStyle name="Hipervínculo" xfId="51615" builtinId="8" hidden="1"/>
    <cellStyle name="Hipervínculo" xfId="19009" builtinId="8" hidden="1"/>
    <cellStyle name="Hipervínculo" xfId="27581" builtinId="8" hidden="1"/>
    <cellStyle name="Hipervínculo" xfId="19895" builtinId="8" hidden="1"/>
    <cellStyle name="Hipervínculo" xfId="45804" builtinId="8" hidden="1"/>
    <cellStyle name="Hipervínculo" xfId="176" builtinId="8" hidden="1"/>
    <cellStyle name="Hipervínculo" xfId="24442" builtinId="8" hidden="1"/>
    <cellStyle name="Hipervínculo" xfId="24757" builtinId="8" hidden="1"/>
    <cellStyle name="Hipervínculo" xfId="47634" builtinId="8" hidden="1"/>
    <cellStyle name="Hipervínculo" xfId="52564" builtinId="8" hidden="1"/>
    <cellStyle name="Hipervínculo" xfId="3594" builtinId="8" hidden="1"/>
    <cellStyle name="Hipervínculo" xfId="44815" builtinId="8" hidden="1"/>
    <cellStyle name="Hipervínculo" xfId="20784" builtinId="8" hidden="1"/>
    <cellStyle name="Hipervínculo" xfId="50731" builtinId="8" hidden="1"/>
    <cellStyle name="Hipervínculo" xfId="54014" builtinId="8" hidden="1"/>
    <cellStyle name="Hipervínculo" xfId="7219" builtinId="8" hidden="1"/>
    <cellStyle name="Hipervínculo" xfId="39823" builtinId="8" hidden="1"/>
    <cellStyle name="Hipervínculo" xfId="31247" builtinId="8" hidden="1"/>
    <cellStyle name="Hipervínculo" xfId="20896" builtinId="8" hidden="1"/>
    <cellStyle name="Hipervínculo" xfId="6730" builtinId="8" hidden="1"/>
    <cellStyle name="Hipervínculo" xfId="39016" builtinId="8" hidden="1"/>
    <cellStyle name="Hipervínculo" xfId="25532" builtinId="8" hidden="1"/>
    <cellStyle name="Hipervínculo" xfId="4865" builtinId="8" hidden="1"/>
    <cellStyle name="Hipervínculo" xfId="15075" builtinId="8" hidden="1"/>
    <cellStyle name="Hipervínculo" xfId="18264" builtinId="8" hidden="1"/>
    <cellStyle name="Hipervínculo" xfId="42639" builtinId="8" hidden="1"/>
    <cellStyle name="Hipervínculo" xfId="5385" builtinId="8" hidden="1"/>
    <cellStyle name="Hipervínculo" xfId="12590" builtinId="8" hidden="1"/>
    <cellStyle name="Hipervínculo" xfId="14435" builtinId="8" hidden="1"/>
    <cellStyle name="Hipervínculo" xfId="47230" builtinId="8" hidden="1"/>
    <cellStyle name="Hipervínculo" xfId="50488" builtinId="8" hidden="1"/>
    <cellStyle name="Hipervínculo" xfId="32435" builtinId="8" hidden="1"/>
    <cellStyle name="Hipervínculo" xfId="18824" builtinId="8" hidden="1"/>
    <cellStyle name="Hipervínculo" xfId="7187" builtinId="8" hidden="1"/>
    <cellStyle name="Hipervínculo" xfId="52912" builtinId="8" hidden="1"/>
    <cellStyle name="Hipervínculo" xfId="6662" builtinId="8" hidden="1"/>
    <cellStyle name="Hipervínculo" xfId="20815" builtinId="8" hidden="1"/>
    <cellStyle name="Hipervínculo" xfId="13870" builtinId="8" hidden="1"/>
    <cellStyle name="Hipervínculo" xfId="44845" builtinId="8" hidden="1"/>
    <cellStyle name="Hipervínculo" xfId="53575" builtinId="8" hidden="1"/>
    <cellStyle name="Hipervínculo" xfId="15221" builtinId="8" hidden="1"/>
    <cellStyle name="Hipervínculo" xfId="55033" builtinId="8" hidden="1"/>
    <cellStyle name="Hipervínculo" xfId="24410" builtinId="8" hidden="1"/>
    <cellStyle name="Hipervínculo" xfId="46719" builtinId="8" hidden="1"/>
    <cellStyle name="Hipervínculo" xfId="160" builtinId="8" hidden="1"/>
    <cellStyle name="Hipervínculo" xfId="45196" builtinId="8" hidden="1"/>
    <cellStyle name="Hipervínculo" xfId="43897" builtinId="8" hidden="1"/>
    <cellStyle name="Hipervínculo" xfId="2165" builtinId="8" hidden="1"/>
    <cellStyle name="Hipervínculo" xfId="29382" builtinId="8" hidden="1"/>
    <cellStyle name="Hipervínculo" xfId="17799" builtinId="8" hidden="1"/>
    <cellStyle name="Hipervínculo" xfId="45732" builtinId="8" hidden="1"/>
    <cellStyle name="Hipervínculo" xfId="40739" builtinId="8" hidden="1"/>
    <cellStyle name="Hipervínculo" xfId="31914" builtinId="8" hidden="1"/>
    <cellStyle name="Hipervínculo" xfId="17615" builtinId="8" hidden="1"/>
    <cellStyle name="Hipervínculo" xfId="5051" builtinId="8" hidden="1"/>
    <cellStyle name="Hipervínculo" xfId="38964" builtinId="8" hidden="1"/>
    <cellStyle name="Hipervínculo" xfId="10215" builtinId="8" hidden="1"/>
    <cellStyle name="Hipervínculo" xfId="34415" builtinId="8" hidden="1"/>
    <cellStyle name="Hipervínculo" xfId="12112" builtinId="8" hidden="1"/>
    <cellStyle name="Hipervínculo" xfId="57790" builtinId="8" hidden="1"/>
    <cellStyle name="Hipervínculo" xfId="9280" builtinId="8" hidden="1"/>
    <cellStyle name="Hipervínculo" xfId="30213" builtinId="8" hidden="1"/>
    <cellStyle name="Hipervínculo" xfId="33813" builtinId="8" hidden="1"/>
    <cellStyle name="Hipervínculo" xfId="10815" builtinId="8" hidden="1"/>
    <cellStyle name="Hipervínculo" xfId="57672" builtinId="8" hidden="1"/>
    <cellStyle name="Hipervínculo" xfId="12084" builtinId="8" hidden="1"/>
    <cellStyle name="Hipervínculo" xfId="17145" builtinId="8" hidden="1"/>
    <cellStyle name="Hipervínculo" xfId="30298" builtinId="8" hidden="1"/>
    <cellStyle name="Hipervínculo" xfId="38908" builtinId="8" hidden="1"/>
    <cellStyle name="Hipervínculo" xfId="46054" builtinId="8" hidden="1"/>
    <cellStyle name="Hipervínculo" xfId="33775" builtinId="8" hidden="1"/>
    <cellStyle name="Hipervínculo" xfId="14031" builtinId="8" hidden="1"/>
    <cellStyle name="Hipervínculo" xfId="6117" builtinId="8" hidden="1"/>
    <cellStyle name="Hipervínculo" xfId="13426" builtinId="8" hidden="1"/>
    <cellStyle name="Hipervínculo" xfId="539" builtinId="8" hidden="1"/>
    <cellStyle name="Hipervínculo" xfId="19013" builtinId="8" hidden="1"/>
    <cellStyle name="Hipervínculo" xfId="27585" builtinId="8" hidden="1"/>
    <cellStyle name="Hipervínculo" xfId="36332" builtinId="8" hidden="1"/>
    <cellStyle name="Hipervínculo" xfId="45802" builtinId="8" hidden="1"/>
    <cellStyle name="Hipervínculo" xfId="121" builtinId="8" hidden="1"/>
    <cellStyle name="Hipervínculo" xfId="54398" builtinId="8" hidden="1"/>
    <cellStyle name="Hipervínculo" xfId="57802" builtinId="8" hidden="1"/>
    <cellStyle name="Hipervínculo" xfId="49987" builtinId="8" hidden="1"/>
    <cellStyle name="Hipervínculo" xfId="8908" builtinId="8" hidden="1"/>
    <cellStyle name="Hipervínculo" xfId="3592" builtinId="8" hidden="1"/>
    <cellStyle name="Hipervínculo" xfId="898" builtinId="8" hidden="1"/>
    <cellStyle name="Hipervínculo" xfId="50320" builtinId="8" hidden="1"/>
    <cellStyle name="Hipervínculo" xfId="31001" builtinId="8" hidden="1"/>
    <cellStyle name="Hipervínculo" xfId="25289" builtinId="8" hidden="1"/>
    <cellStyle name="Hipervínculo" xfId="52729" builtinId="8" hidden="1"/>
    <cellStyle name="Hipervínculo" xfId="39819" builtinId="8" hidden="1"/>
    <cellStyle name="Hipervínculo" xfId="31243" builtinId="8" hidden="1"/>
    <cellStyle name="Hipervínculo" xfId="23510" builtinId="8" hidden="1"/>
    <cellStyle name="Hipervínculo" xfId="8863" builtinId="8" hidden="1"/>
    <cellStyle name="Hipervínculo" xfId="1056" builtinId="8" hidden="1"/>
    <cellStyle name="Hipervínculo" xfId="10876" builtinId="8" hidden="1"/>
    <cellStyle name="Hipervínculo" xfId="32869" builtinId="8" hidden="1"/>
    <cellStyle name="Hipervínculo" xfId="13986" builtinId="8" hidden="1"/>
    <cellStyle name="Hipervínculo" xfId="37926" builtinId="8" hidden="1"/>
    <cellStyle name="Hipervínculo" xfId="658" builtinId="8" hidden="1"/>
    <cellStyle name="Hipervínculo" xfId="14011" builtinId="8" hidden="1"/>
    <cellStyle name="Hipervínculo" xfId="32893" builtinId="8" hidden="1"/>
    <cellStyle name="Hipervínculo" xfId="43688" builtinId="8" hidden="1"/>
    <cellStyle name="Hipervínculo" xfId="42134" builtinId="8" hidden="1"/>
    <cellStyle name="Hipervínculo" xfId="6099" builtinId="8" hidden="1"/>
    <cellStyle name="Hipervínculo" xfId="1122" builtinId="8" hidden="1"/>
    <cellStyle name="Hipervínculo" xfId="31219" builtinId="8" hidden="1"/>
    <cellStyle name="Hipervínculo" xfId="39795" builtinId="8" hidden="1"/>
    <cellStyle name="Hipervínculo" xfId="44855" builtinId="8" hidden="1"/>
    <cellStyle name="Hipervínculo" xfId="2662" builtinId="8" hidden="1"/>
    <cellStyle name="Hipervínculo" xfId="50703" builtinId="8" hidden="1"/>
    <cellStyle name="Hipervínculo" xfId="25962" builtinId="8" hidden="1"/>
    <cellStyle name="Hipervínculo" xfId="55455" builtinId="8" hidden="1"/>
    <cellStyle name="Hipervínculo" xfId="36214" builtinId="8" hidden="1"/>
    <cellStyle name="Hipervínculo" xfId="36577" builtinId="8" hidden="1"/>
    <cellStyle name="Hipervínculo" xfId="51785" builtinId="8" hidden="1"/>
    <cellStyle name="Hipervínculo" xfId="43833" builtinId="8" hidden="1"/>
    <cellStyle name="Hipervínculo" xfId="55155" builtinId="8" hidden="1"/>
    <cellStyle name="Hipervínculo" xfId="42649" builtinId="8" hidden="1"/>
    <cellStyle name="Hipervínculo" xfId="43767" builtinId="8" hidden="1"/>
    <cellStyle name="Hipervínculo" xfId="43901" builtinId="8" hidden="1"/>
    <cellStyle name="Hipervínculo" xfId="27609" builtinId="8" hidden="1"/>
    <cellStyle name="Hipervínculo" xfId="53151" builtinId="8" hidden="1"/>
    <cellStyle name="Hipervínculo" xfId="35396" builtinId="8" hidden="1"/>
    <cellStyle name="Hipervínculo" xfId="55732" builtinId="8" hidden="1"/>
    <cellStyle name="Hipervínculo" xfId="44669" builtinId="8" hidden="1"/>
    <cellStyle name="Hipervínculo" xfId="31918" builtinId="8" hidden="1"/>
    <cellStyle name="Hipervínculo" xfId="17619" builtinId="8" hidden="1"/>
    <cellStyle name="Hipervínculo" xfId="24848" builtinId="8" hidden="1"/>
    <cellStyle name="Hipervínculo" xfId="58708" builtinId="8" hidden="1"/>
    <cellStyle name="Hipervínculo" xfId="10219" builtinId="8" hidden="1"/>
    <cellStyle name="Hipervínculo" xfId="37099" builtinId="8" hidden="1"/>
    <cellStyle name="Hipervínculo" xfId="12108" builtinId="8" hidden="1"/>
    <cellStyle name="Hipervínculo" xfId="46038" builtinId="8" hidden="1"/>
    <cellStyle name="Hipervínculo" xfId="11380" builtinId="8" hidden="1"/>
    <cellStyle name="Hipervínculo" xfId="14929" builtinId="8" hidden="1"/>
    <cellStyle name="Hipervínculo" xfId="33307" builtinId="8" hidden="1"/>
    <cellStyle name="Hipervínculo" xfId="38843" builtinId="8" hidden="1"/>
    <cellStyle name="Hipervínculo" xfId="13661" builtinId="8" hidden="1"/>
    <cellStyle name="Hipervínculo" xfId="54390" builtinId="8" hidden="1"/>
    <cellStyle name="Hipervínculo" xfId="13230" builtinId="8" hidden="1"/>
    <cellStyle name="Hipervínculo" xfId="30302" builtinId="8" hidden="1"/>
    <cellStyle name="Hipervínculo" xfId="38920" builtinId="8" hidden="1"/>
    <cellStyle name="Hipervínculo" xfId="5179" builtinId="8" hidden="1"/>
    <cellStyle name="Hipervínculo" xfId="32371" builtinId="8" hidden="1"/>
    <cellStyle name="Hipervínculo" xfId="48610" builtinId="8" hidden="1"/>
    <cellStyle name="Hipervínculo" xfId="21730" builtinId="8" hidden="1"/>
    <cellStyle name="Hipervínculo" xfId="45756" builtinId="8" hidden="1"/>
    <cellStyle name="Hipervínculo" xfId="3122" builtinId="8" hidden="1"/>
    <cellStyle name="Hipervínculo" xfId="51623" builtinId="8" hidden="1"/>
    <cellStyle name="Hipervínculo" xfId="25387" builtinId="8" hidden="1"/>
    <cellStyle name="Hipervínculo" xfId="15559" builtinId="8" hidden="1"/>
    <cellStyle name="Hipervínculo" xfId="23498" builtinId="8" hidden="1"/>
    <cellStyle name="Hipervínculo" xfId="172" builtinId="8" hidden="1"/>
    <cellStyle name="Hipervínculo" xfId="14807" builtinId="8" hidden="1"/>
    <cellStyle name="Hipervínculo" xfId="19061" builtinId="8" hidden="1"/>
    <cellStyle name="Hipervínculo" xfId="28526" builtinId="8" hidden="1"/>
    <cellStyle name="Hipervínculo" xfId="19853" builtinId="8" hidden="1"/>
    <cellStyle name="Hipervínculo" xfId="52556" builtinId="8" hidden="1"/>
    <cellStyle name="Hipervínculo" xfId="44823" builtinId="8" hidden="1"/>
    <cellStyle name="Hipervínculo" xfId="5713" builtinId="8" hidden="1"/>
    <cellStyle name="Hipervínculo" xfId="54795" builtinId="8" hidden="1"/>
    <cellStyle name="Hipervínculo" xfId="40247" builtinId="8" hidden="1"/>
    <cellStyle name="Hipervínculo" xfId="43871" builtinId="8" hidden="1"/>
    <cellStyle name="Hipervínculo" xfId="43177" builtinId="8" hidden="1"/>
    <cellStyle name="Hipervínculo" xfId="37844" builtinId="8" hidden="1"/>
    <cellStyle name="Hipervínculo" xfId="34754" builtinId="8" hidden="1"/>
    <cellStyle name="Hipervínculo" xfId="35329" builtinId="8" hidden="1"/>
    <cellStyle name="Hipervínculo" xfId="58246" builtinId="8" hidden="1"/>
    <cellStyle name="Hipervínculo" xfId="11139" builtinId="8" hidden="1"/>
    <cellStyle name="Hipervínculo" xfId="38020" builtinId="8" hidden="1"/>
    <cellStyle name="Hipervínculo" xfId="33931" builtinId="8" hidden="1"/>
    <cellStyle name="Hipervínculo" xfId="37930" builtinId="8" hidden="1"/>
    <cellStyle name="Hipervínculo" xfId="5159" builtinId="8" hidden="1"/>
    <cellStyle name="Hipervínculo" xfId="14007" builtinId="8" hidden="1"/>
    <cellStyle name="Hipervínculo" xfId="53224" builtinId="8" hidden="1"/>
    <cellStyle name="Hipervínculo" xfId="57353" builtinId="8" hidden="1"/>
    <cellStyle name="Hipervínculo" xfId="7852" builtinId="8" hidden="1"/>
    <cellStyle name="Hipervínculo" xfId="6095" builtinId="8" hidden="1"/>
    <cellStyle name="Hipervínculo" xfId="24949" builtinId="8" hidden="1"/>
    <cellStyle name="Hipervínculo" xfId="31223" builtinId="8" hidden="1"/>
    <cellStyle name="Hipervínculo" xfId="22645" builtinId="8" hidden="1"/>
    <cellStyle name="Hipervínculo" xfId="27128" builtinId="8" hidden="1"/>
    <cellStyle name="Hipervínculo" xfId="4072" builtinId="8" hidden="1"/>
    <cellStyle name="Hipervínculo" xfId="17203" builtinId="8" hidden="1"/>
    <cellStyle name="Hipervínculo" xfId="24476" builtinId="8" hidden="1"/>
    <cellStyle name="Hipervínculo" xfId="29489" builtinId="8" hidden="1"/>
    <cellStyle name="Hipervínculo" xfId="20898" builtinId="8" hidden="1"/>
    <cellStyle name="Hipervínculo" xfId="48929" builtinId="8" hidden="1"/>
    <cellStyle name="Hipervínculo" xfId="370" builtinId="8" hidden="1"/>
    <cellStyle name="Hipervínculo" xfId="17487" builtinId="8" hidden="1"/>
    <cellStyle name="Hipervínculo" xfId="24418" builtinId="8" hidden="1"/>
    <cellStyle name="Hipervínculo" xfId="20329" builtinId="8" hidden="1"/>
    <cellStyle name="Hipervínculo" xfId="56616" builtinId="8" hidden="1"/>
    <cellStyle name="Hipervínculo" xfId="45558" builtinId="8" hidden="1"/>
    <cellStyle name="Hipervínculo" xfId="22877" builtinId="8" hidden="1"/>
    <cellStyle name="Hipervínculo" xfId="40915" builtinId="8" hidden="1"/>
    <cellStyle name="Hipervínculo" xfId="32753" builtinId="8" hidden="1"/>
    <cellStyle name="Hipervínculo" xfId="17439" builtinId="8" hidden="1"/>
    <cellStyle name="Hipervínculo" xfId="11019" builtinId="8" hidden="1"/>
    <cellStyle name="Hipervínculo" xfId="2600" builtinId="8" hidden="1"/>
    <cellStyle name="Hipervínculo" xfId="53960" builtinId="8" hidden="1"/>
    <cellStyle name="Hipervínculo" xfId="5177" builtinId="8" hidden="1"/>
    <cellStyle name="Hipervínculo" xfId="29571" builtinId="8" hidden="1"/>
    <cellStyle name="Hipervínculo" xfId="49921" builtinId="8" hidden="1"/>
    <cellStyle name="Hipervínculo" xfId="39112" builtinId="8" hidden="1"/>
    <cellStyle name="Hipervínculo" xfId="32184" builtinId="8" hidden="1"/>
    <cellStyle name="Hipervínculo" xfId="21956" builtinId="8" hidden="1"/>
    <cellStyle name="Hipervínculo" xfId="42675" builtinId="8" hidden="1"/>
    <cellStyle name="Hipervínculo" xfId="15587" builtinId="8" hidden="1"/>
    <cellStyle name="Hipervínculo" xfId="2870" builtinId="8" hidden="1"/>
    <cellStyle name="Hipervínculo" xfId="24516" builtinId="8" hidden="1"/>
    <cellStyle name="Hipervínculo" xfId="57480" builtinId="8" hidden="1"/>
    <cellStyle name="Hipervínculo" xfId="11472" builtinId="8" hidden="1"/>
    <cellStyle name="Hipervínculo" xfId="10158" builtinId="8" hidden="1"/>
    <cellStyle name="Hipervínculo" xfId="23062" builtinId="8" hidden="1"/>
    <cellStyle name="Hipervínculo" xfId="38538" builtinId="8" hidden="1"/>
    <cellStyle name="Hipervínculo" xfId="36643" builtinId="8" hidden="1"/>
    <cellStyle name="Hipervínculo" xfId="20800" builtinId="8" hidden="1"/>
    <cellStyle name="Hipervínculo" xfId="22673" builtinId="8" hidden="1"/>
    <cellStyle name="Hipervínculo" xfId="16839" builtinId="8" hidden="1"/>
    <cellStyle name="Hipervínculo" xfId="11145" builtinId="8" hidden="1"/>
    <cellStyle name="Hipervínculo" xfId="9000" builtinId="8" hidden="1"/>
    <cellStyle name="Hipervínculo" xfId="49845" builtinId="8" hidden="1"/>
    <cellStyle name="Hipervínculo" xfId="1088" builtinId="8" hidden="1"/>
    <cellStyle name="Hipervínculo" xfId="24078" builtinId="8" hidden="1"/>
    <cellStyle name="Hipervínculo" xfId="23502" builtinId="8" hidden="1"/>
    <cellStyle name="Hipervínculo" xfId="28534" builtinId="8" hidden="1"/>
    <cellStyle name="Hipervínculo" xfId="36114" builtinId="8" hidden="1"/>
    <cellStyle name="Hipervínculo" xfId="18180" builtinId="8" hidden="1"/>
    <cellStyle name="Hipervínculo" xfId="35378" builtinId="8" hidden="1"/>
    <cellStyle name="Hipervínculo" xfId="19949" builtinId="8" hidden="1"/>
    <cellStyle name="Hipervínculo" xfId="52552" builtinId="8" hidden="1"/>
    <cellStyle name="Hipervínculo" xfId="1964" builtinId="8" hidden="1"/>
    <cellStyle name="Hipervínculo" xfId="54584" builtinId="8" hidden="1"/>
    <cellStyle name="Hipervínculo" xfId="15766" builtinId="8" hidden="1"/>
    <cellStyle name="Hipervínculo" xfId="47534" builtinId="8" hidden="1"/>
    <cellStyle name="Hipervínculo" xfId="45752" builtinId="8" hidden="1"/>
    <cellStyle name="Hipervínculo" xfId="34596" builtinId="8" hidden="1"/>
    <cellStyle name="Hipervínculo" xfId="44831" builtinId="8" hidden="1"/>
    <cellStyle name="Hipervínculo" xfId="7243" builtinId="8" hidden="1"/>
    <cellStyle name="Hipervínculo" xfId="36821" builtinId="8" hidden="1"/>
    <cellStyle name="Hipervínculo" xfId="18544" builtinId="8" hidden="1"/>
    <cellStyle name="Hipervínculo" xfId="27160" builtinId="8" hidden="1"/>
    <cellStyle name="Hipervínculo" xfId="53032" builtinId="8" hidden="1"/>
    <cellStyle name="Hipervínculo" xfId="36038" builtinId="8" hidden="1"/>
    <cellStyle name="Hipervínculo" xfId="57388" builtinId="8" hidden="1"/>
    <cellStyle name="Hipervínculo" xfId="29442" builtinId="8" hidden="1"/>
    <cellStyle name="Hipervínculo" xfId="11915" builtinId="8" hidden="1"/>
    <cellStyle name="Hipervínculo" xfId="16032" builtinId="8" hidden="1"/>
    <cellStyle name="Hipervínculo" xfId="44859" builtinId="8" hidden="1"/>
    <cellStyle name="Hipervínculo" xfId="18068" builtinId="8" hidden="1"/>
    <cellStyle name="Hipervínculo" xfId="30555" builtinId="8" hidden="1"/>
    <cellStyle name="Hipervínculo" xfId="57319" builtinId="8" hidden="1"/>
    <cellStyle name="Hipervínculo" xfId="15844" builtinId="8" hidden="1"/>
    <cellStyle name="Hipervínculo" xfId="43049" builtinId="8" hidden="1"/>
    <cellStyle name="Hipervínculo" xfId="26145" builtinId="8" hidden="1"/>
    <cellStyle name="Hipervínculo" xfId="45544" builtinId="8" hidden="1"/>
    <cellStyle name="Hipervínculo" xfId="3590" builtinId="8" hidden="1"/>
    <cellStyle name="Hipervínculo" xfId="41684" builtinId="8" hidden="1"/>
    <cellStyle name="Hipervínculo" xfId="45798" builtinId="8" hidden="1"/>
    <cellStyle name="Hipervínculo" xfId="9749" builtinId="8" hidden="1"/>
    <cellStyle name="Hipervínculo" xfId="26876" builtinId="8" hidden="1"/>
    <cellStyle name="Hipervínculo" xfId="53566" builtinId="8" hidden="1"/>
    <cellStyle name="Hipervínculo" xfId="17149" builtinId="8" hidden="1"/>
    <cellStyle name="Hipervínculo" xfId="11406" builtinId="8" hidden="1"/>
    <cellStyle name="Hipervínculo" xfId="15982" builtinId="8" hidden="1"/>
    <cellStyle name="Hipervínculo" xfId="29342" builtinId="8" hidden="1"/>
    <cellStyle name="Hipervínculo" xfId="2209" builtinId="8" hidden="1"/>
    <cellStyle name="Hipervínculo" xfId="40735" builtinId="8" hidden="1"/>
    <cellStyle name="Hipervínculo" xfId="51643" builtinId="8" hidden="1"/>
    <cellStyle name="Hipervínculo" xfId="31759" builtinId="8" hidden="1"/>
    <cellStyle name="Hipervínculo" xfId="28865" builtinId="8" hidden="1"/>
    <cellStyle name="Hipervínculo" xfId="48586" builtinId="8" hidden="1"/>
    <cellStyle name="Hipervínculo" xfId="32841" builtinId="8" hidden="1"/>
    <cellStyle name="Hipervínculo" xfId="6453" builtinId="8" hidden="1"/>
    <cellStyle name="Hipervínculo" xfId="23560" builtinId="8" hidden="1"/>
    <cellStyle name="Hipervínculo" xfId="38040" builtinId="8" hidden="1"/>
    <cellStyle name="Hipervínculo" xfId="57892" builtinId="8" hidden="1"/>
    <cellStyle name="Hipervínculo" xfId="38014" builtinId="8" hidden="1"/>
    <cellStyle name="Hipervínculo" xfId="39073" builtinId="8" hidden="1"/>
    <cellStyle name="Hipervínculo" xfId="7215" builtinId="8" hidden="1"/>
    <cellStyle name="Hipervínculo" xfId="52628" builtinId="8" hidden="1"/>
    <cellStyle name="Hipervínculo" xfId="52560" builtinId="8" hidden="1"/>
    <cellStyle name="Hipervínculo" xfId="24438" builtinId="8" hidden="1"/>
    <cellStyle name="Hipervínculo" xfId="23494" builtinId="8" hidden="1"/>
    <cellStyle name="Hipervínculo" xfId="51619" builtinId="8" hidden="1"/>
    <cellStyle name="Hipervínculo" xfId="35178" builtinId="8" hidden="1"/>
    <cellStyle name="Hipervínculo" xfId="5183" builtinId="8" hidden="1"/>
    <cellStyle name="Hipervínculo" xfId="29747" builtinId="8" hidden="1"/>
    <cellStyle name="Hipervínculo" xfId="38839" builtinId="8" hidden="1"/>
    <cellStyle name="Hipervínculo" xfId="38300" builtinId="8" hidden="1"/>
    <cellStyle name="Hipervínculo" xfId="37095" builtinId="8" hidden="1"/>
    <cellStyle name="Hipervínculo" xfId="31055" builtinId="8" hidden="1"/>
    <cellStyle name="Hipervínculo" xfId="42905" builtinId="8" hidden="1"/>
    <cellStyle name="Hipervínculo" xfId="21524" builtinId="8" hidden="1"/>
    <cellStyle name="Hipervínculo" xfId="45829" builtinId="8" hidden="1"/>
    <cellStyle name="Hipervínculo" xfId="24985" builtinId="8" hidden="1"/>
    <cellStyle name="Hipervínculo" xfId="3578" builtinId="8" hidden="1"/>
    <cellStyle name="Hipervínculo" xfId="50699" builtinId="8" hidden="1"/>
    <cellStyle name="Hipervínculo" xfId="26173" builtinId="8" hidden="1"/>
    <cellStyle name="Hipervínculo" xfId="13773" builtinId="8" hidden="1"/>
    <cellStyle name="Hipervínculo" xfId="29046" builtinId="8" hidden="1"/>
    <cellStyle name="Hipervínculo" xfId="37183" builtinId="8" hidden="1"/>
    <cellStyle name="Hipervínculo" xfId="28950" builtinId="8" hidden="1"/>
    <cellStyle name="Hipervínculo" xfId="18092" builtinId="8" hidden="1"/>
    <cellStyle name="Hipervínculo" xfId="54979" builtinId="8" hidden="1"/>
    <cellStyle name="Hipervínculo" xfId="25932" builtinId="8" hidden="1"/>
    <cellStyle name="Hipervínculo" xfId="33127" builtinId="8" hidden="1"/>
    <cellStyle name="Hipervínculo" xfId="46751" builtinId="8" hidden="1"/>
    <cellStyle name="Hipervínculo" xfId="33939" builtinId="8" hidden="1"/>
    <cellStyle name="Hipervínculo" xfId="3118" builtinId="8" hidden="1"/>
    <cellStyle name="Hipervínculo" xfId="31946" builtinId="8" hidden="1"/>
    <cellStyle name="Hipervínculo" xfId="38910" builtinId="8" hidden="1"/>
    <cellStyle name="Hipervínculo" xfId="12080" builtinId="8" hidden="1"/>
    <cellStyle name="Hipervínculo" xfId="34354" builtinId="8" hidden="1"/>
    <cellStyle name="Hipervínculo" xfId="57792" builtinId="8" hidden="1"/>
    <cellStyle name="Hipervínculo" xfId="58566" builtinId="8" hidden="1"/>
    <cellStyle name="Hipervínculo" xfId="11212" builtinId="8" hidden="1"/>
    <cellStyle name="Hipervínculo" xfId="45728" builtinId="8" hidden="1"/>
    <cellStyle name="Hipervínculo" xfId="27618" builtinId="8" hidden="1"/>
    <cellStyle name="Hipervínculo" xfId="332" builtinId="8" hidden="1"/>
    <cellStyle name="Hipervínculo" xfId="31179" builtinId="8" hidden="1"/>
    <cellStyle name="Hipervínculo" xfId="44849" builtinId="8" hidden="1"/>
    <cellStyle name="Hipervínculo" xfId="16731" builtinId="8" hidden="1"/>
    <cellStyle name="Hipervínculo" xfId="54811" builtinId="8" hidden="1"/>
    <cellStyle name="Hipervínculo" xfId="58233" builtinId="8" hidden="1"/>
    <cellStyle name="Hipervínculo" xfId="14019" builtinId="8" hidden="1"/>
    <cellStyle name="Hipervínculo" xfId="13978" builtinId="8" hidden="1"/>
    <cellStyle name="Hipervínculo" xfId="58046" builtinId="8" hidden="1"/>
    <cellStyle name="Hipervínculo" xfId="31251" builtinId="8" hidden="1"/>
    <cellStyle name="Hipervínculo" xfId="2678" builtinId="8" hidden="1"/>
    <cellStyle name="Hipervínculo" xfId="8195" builtinId="8" hidden="1"/>
    <cellStyle name="Hipervínculo" xfId="1540" builtinId="8" hidden="1"/>
    <cellStyle name="Hipervínculo" xfId="28246" builtinId="8" hidden="1"/>
    <cellStyle name="Hipervínculo" xfId="27577" builtinId="8" hidden="1"/>
    <cellStyle name="Hipervínculo" xfId="44000" builtinId="8" hidden="1"/>
    <cellStyle name="Hipervínculo" xfId="17651" builtinId="8" hidden="1"/>
    <cellStyle name="Hipervínculo" xfId="10253" builtinId="8" hidden="1"/>
    <cellStyle name="Hipervínculo" xfId="57773" builtinId="8" hidden="1"/>
    <cellStyle name="Hipervínculo" xfId="50322" builtinId="8" hidden="1"/>
    <cellStyle name="Hipervínculo" xfId="3132" builtinId="8" hidden="1"/>
    <cellStyle name="Hipervínculo" xfId="44857" builtinId="8" hidden="1"/>
    <cellStyle name="Hipervínculo" xfId="28914" builtinId="8" hidden="1"/>
    <cellStyle name="Hipervínculo" xfId="52460" builtinId="8" hidden="1"/>
    <cellStyle name="Hipervínculo" xfId="29400" builtinId="8" hidden="1"/>
    <cellStyle name="Hipervínculo" xfId="25566" builtinId="8" hidden="1"/>
    <cellStyle name="Hipervínculo" xfId="14397" builtinId="8" hidden="1"/>
    <cellStyle name="Hipervínculo" xfId="30907" builtinId="8" hidden="1"/>
    <cellStyle name="Hipervínculo" xfId="46859" builtinId="8" hidden="1"/>
    <cellStyle name="Hipervínculo" xfId="47596" builtinId="8" hidden="1"/>
    <cellStyle name="Hipervínculo" xfId="30909" builtinId="8" hidden="1"/>
    <cellStyle name="Hipervínculo" xfId="2934" builtinId="8" hidden="1"/>
    <cellStyle name="Hipervínculo" xfId="26932" builtinId="8" hidden="1"/>
    <cellStyle name="Hipervínculo" xfId="23700" builtinId="8" hidden="1"/>
    <cellStyle name="Hipervínculo" xfId="2049" builtinId="8" hidden="1"/>
    <cellStyle name="Hipervínculo" xfId="37647" builtinId="8" hidden="1"/>
    <cellStyle name="Hipervínculo" xfId="9292" builtinId="8" hidden="1"/>
    <cellStyle name="Hipervínculo" xfId="3299" builtinId="8" hidden="1"/>
    <cellStyle name="Hipervínculo" xfId="14321" builtinId="8" hidden="1"/>
    <cellStyle name="Hipervínculo" xfId="30639" builtinId="8" hidden="1"/>
    <cellStyle name="Hipervínculo" xfId="13054" builtinId="8" hidden="1"/>
    <cellStyle name="Hipervínculo" xfId="43242" builtinId="8" hidden="1"/>
    <cellStyle name="Hipervínculo" xfId="42361" builtinId="8" hidden="1"/>
    <cellStyle name="Hipervínculo" xfId="34164" builtinId="8" hidden="1"/>
    <cellStyle name="Hipervínculo" xfId="57029" builtinId="8" hidden="1"/>
    <cellStyle name="Hipervínculo" xfId="21379" builtinId="8" hidden="1"/>
    <cellStyle name="Hipervínculo" xfId="11234" builtinId="8" hidden="1"/>
    <cellStyle name="Hipervínculo" xfId="7583" builtinId="8" hidden="1"/>
    <cellStyle name="Hipervínculo" xfId="4222" builtinId="8" hidden="1"/>
    <cellStyle name="Hipervínculo" xfId="32062" builtinId="8" hidden="1"/>
    <cellStyle name="Hipervínculo" xfId="10959" builtinId="8" hidden="1"/>
    <cellStyle name="Hipervínculo" xfId="53530" builtinId="8" hidden="1"/>
    <cellStyle name="Hipervínculo" xfId="34234" builtinId="8" hidden="1"/>
    <cellStyle name="Hipervínculo" xfId="22270" builtinId="8" hidden="1"/>
    <cellStyle name="Hipervínculo" xfId="13308" builtinId="8" hidden="1"/>
    <cellStyle name="Hipervínculo" xfId="34904" builtinId="8" hidden="1"/>
    <cellStyle name="Hipervínculo" xfId="50414" builtinId="8" hidden="1"/>
    <cellStyle name="Hipervínculo" xfId="33893" builtinId="8" hidden="1"/>
    <cellStyle name="Hipervínculo" xfId="53330" builtinId="8" hidden="1"/>
    <cellStyle name="Hipervínculo" xfId="8821" builtinId="8" hidden="1"/>
    <cellStyle name="Hipervínculo" xfId="42821" builtinId="8" hidden="1"/>
    <cellStyle name="Hipervínculo" xfId="48893" builtinId="8" hidden="1"/>
    <cellStyle name="Hipervínculo" xfId="42563" builtinId="8" hidden="1"/>
    <cellStyle name="Hipervínculo" xfId="4030" builtinId="8" hidden="1"/>
    <cellStyle name="Hipervínculo" xfId="30125" builtinId="8" hidden="1"/>
    <cellStyle name="Hipervínculo" xfId="40697" builtinId="8" hidden="1"/>
    <cellStyle name="Hipervínculo" xfId="13565" builtinId="8" hidden="1"/>
    <cellStyle name="Hipervínculo" xfId="27267" builtinId="8" hidden="1"/>
    <cellStyle name="Hipervínculo" xfId="55496" builtinId="8" hidden="1"/>
    <cellStyle name="Hipervínculo" xfId="50633" builtinId="8" hidden="1"/>
    <cellStyle name="Hipervínculo" xfId="4730" builtinId="8" hidden="1"/>
    <cellStyle name="Hipervínculo" xfId="20061" builtinId="8" hidden="1"/>
    <cellStyle name="Hipervínculo" xfId="17459" builtinId="8" hidden="1"/>
    <cellStyle name="Hipervínculo" xfId="50484" builtinId="8" hidden="1"/>
    <cellStyle name="Hipervínculo" xfId="38428" builtinId="8" hidden="1"/>
    <cellStyle name="Hipervínculo" xfId="41643" builtinId="8" hidden="1"/>
    <cellStyle name="Hipervínculo" xfId="14851" builtinId="8" hidden="1"/>
    <cellStyle name="Hipervínculo" xfId="31045" builtinId="8" hidden="1"/>
    <cellStyle name="Hipervínculo" xfId="59146" builtinId="8" hidden="1"/>
    <cellStyle name="Hipervínculo" xfId="12982" builtinId="8" hidden="1"/>
    <cellStyle name="Hipervínculo" xfId="15804" builtinId="8" hidden="1"/>
    <cellStyle name="Hipervínculo" xfId="43031" builtinId="8" hidden="1"/>
    <cellStyle name="Hipervínculo" xfId="632" builtinId="8" hidden="1"/>
    <cellStyle name="Hipervínculo" xfId="1766" builtinId="8" hidden="1"/>
    <cellStyle name="Hipervínculo" xfId="57067" builtinId="8" hidden="1"/>
    <cellStyle name="Hipervínculo" xfId="46652" builtinId="8" hidden="1"/>
    <cellStyle name="Hipervínculo" xfId="4951" builtinId="8" hidden="1"/>
    <cellStyle name="Hipervínculo" xfId="20618" builtinId="8" hidden="1"/>
    <cellStyle name="Hipervínculo" xfId="56886" builtinId="8" hidden="1"/>
    <cellStyle name="Hipervínculo" xfId="13929" builtinId="8" hidden="1"/>
    <cellStyle name="Hipervínculo" xfId="35279" builtinId="8" hidden="1"/>
    <cellStyle name="Hipervínculo" xfId="34585" builtinId="8" hidden="1"/>
    <cellStyle name="Hipervínculo" xfId="33054" builtinId="8" hidden="1"/>
    <cellStyle name="Hipervínculo" xfId="2612" builtinId="8" hidden="1"/>
    <cellStyle name="Hipervínculo" xfId="43007" builtinId="8" hidden="1"/>
    <cellStyle name="Hipervínculo" xfId="30712" builtinId="8" hidden="1"/>
    <cellStyle name="Hipervínculo" xfId="2223" builtinId="8" hidden="1"/>
    <cellStyle name="Hipervínculo" xfId="25774" builtinId="8" hidden="1"/>
    <cellStyle name="Hipervínculo" xfId="16104" builtinId="8" hidden="1"/>
    <cellStyle name="Hipervínculo" xfId="35500" builtinId="8" hidden="1"/>
    <cellStyle name="Hipervínculo" xfId="45887" builtinId="8" hidden="1"/>
    <cellStyle name="Hipervínculo" xfId="49609" builtinId="8" hidden="1"/>
    <cellStyle name="Hipervínculo" xfId="11634" builtinId="8" hidden="1"/>
    <cellStyle name="Hipervínculo" xfId="27699" builtinId="8" hidden="1"/>
    <cellStyle name="Hipervínculo" xfId="55694" builtinId="8" hidden="1"/>
    <cellStyle name="Hipervínculo" xfId="50963" builtinId="8" hidden="1"/>
    <cellStyle name="Hipervínculo" xfId="9248" builtinId="8" hidden="1"/>
    <cellStyle name="Hipervínculo" xfId="55196" builtinId="8" hidden="1"/>
    <cellStyle name="Hipervínculo" xfId="58864" builtinId="8" hidden="1"/>
    <cellStyle name="Hipervínculo" xfId="22691" builtinId="8" hidden="1"/>
    <cellStyle name="Hipervínculo" xfId="32574" builtinId="8" hidden="1"/>
    <cellStyle name="Hipervínculo" xfId="52978" builtinId="8" hidden="1"/>
    <cellStyle name="Hipervínculo" xfId="35355" builtinId="8" hidden="1"/>
    <cellStyle name="Hipervínculo" xfId="8399" builtinId="8" hidden="1"/>
    <cellStyle name="Hipervínculo" xfId="35192" builtinId="8" hidden="1"/>
    <cellStyle name="Hipervínculo" xfId="35628" builtinId="8" hidden="1"/>
    <cellStyle name="Hipervínculo" xfId="47672" builtinId="8" hidden="1"/>
    <cellStyle name="Hipervínculo" xfId="34857" builtinId="8" hidden="1"/>
    <cellStyle name="Hipervínculo" xfId="27730" builtinId="8" hidden="1"/>
    <cellStyle name="Hipervínculo" xfId="53996" builtinId="8" hidden="1"/>
    <cellStyle name="Hipervínculo" xfId="28252" builtinId="8" hidden="1"/>
    <cellStyle name="Hipervínculo" xfId="15373" builtinId="8" hidden="1"/>
    <cellStyle name="Hipervínculo" xfId="34250" builtinId="8" hidden="1"/>
    <cellStyle name="Hipervínculo" xfId="38402" builtinId="8" hidden="1"/>
    <cellStyle name="Hipervínculo" xfId="3658" builtinId="8" hidden="1"/>
    <cellStyle name="Hipervínculo" xfId="43462" builtinId="8" hidden="1"/>
    <cellStyle name="Hipervínculo" xfId="58276" builtinId="8" hidden="1"/>
    <cellStyle name="Hipervínculo" xfId="2706" builtinId="8" hidden="1"/>
    <cellStyle name="Hipervínculo" xfId="29856" builtinId="8" hidden="1"/>
    <cellStyle name="Hipervínculo" xfId="41657" builtinId="8" hidden="1"/>
    <cellStyle name="Hipervínculo" xfId="41625" builtinId="8" hidden="1"/>
    <cellStyle name="Hipervínculo" xfId="43526" builtinId="8" hidden="1"/>
    <cellStyle name="Hipervínculo" xfId="1721" builtinId="8" hidden="1"/>
    <cellStyle name="Hipervínculo" xfId="37575" builtinId="8" hidden="1"/>
    <cellStyle name="Hipervínculo" xfId="6898" builtinId="8" hidden="1"/>
    <cellStyle name="Hipervínculo" xfId="45331" builtinId="8" hidden="1"/>
    <cellStyle name="Hipervínculo" xfId="8695" builtinId="8" hidden="1"/>
    <cellStyle name="Hipervínculo" xfId="50290" builtinId="8" hidden="1"/>
    <cellStyle name="Hipervínculo" xfId="1314" builtinId="8" hidden="1"/>
    <cellStyle name="Hipervínculo" xfId="47086" builtinId="8" hidden="1"/>
    <cellStyle name="Hipervínculo" xfId="43045" builtinId="8" hidden="1"/>
    <cellStyle name="Hipervínculo" xfId="23054" builtinId="8" hidden="1"/>
    <cellStyle name="Hipervínculo" xfId="15511" builtinId="8" hidden="1"/>
    <cellStyle name="Hipervínculo" xfId="24076" builtinId="8" hidden="1"/>
    <cellStyle name="Hipervínculo" xfId="43722" builtinId="8" hidden="1"/>
    <cellStyle name="Hipervínculo" xfId="29448" builtinId="8" hidden="1"/>
    <cellStyle name="Hipervínculo" xfId="56488" builtinId="8" hidden="1"/>
    <cellStyle name="Hipervínculo" xfId="25990" builtinId="8" hidden="1"/>
    <cellStyle name="Hipervínculo" xfId="51185" builtinId="8" hidden="1"/>
    <cellStyle name="Hipervínculo" xfId="49531" builtinId="8" hidden="1"/>
    <cellStyle name="Hipervínculo" xfId="41367" builtinId="8" hidden="1"/>
    <cellStyle name="Hipervínculo" xfId="18643" builtinId="8" hidden="1"/>
    <cellStyle name="Hipervínculo" xfId="54078" builtinId="8" hidden="1"/>
    <cellStyle name="Hipervínculo" xfId="27433" builtinId="8" hidden="1"/>
    <cellStyle name="Hipervínculo" xfId="39079" builtinId="8" hidden="1"/>
    <cellStyle name="Hipervínculo" xfId="1948" builtinId="8" hidden="1"/>
    <cellStyle name="Hipervínculo" xfId="45053" builtinId="8" hidden="1"/>
    <cellStyle name="Hipervínculo" xfId="567" builtinId="8" hidden="1"/>
    <cellStyle name="Hipervínculo" xfId="50224" builtinId="8" hidden="1"/>
    <cellStyle name="Hipervínculo" xfId="31485" builtinId="8" hidden="1"/>
    <cellStyle name="Hipervínculo" xfId="5805" builtinId="8" hidden="1"/>
    <cellStyle name="Hipervínculo" xfId="39979" builtinId="8" hidden="1"/>
    <cellStyle name="Hipervínculo" xfId="4690" builtinId="8" hidden="1"/>
    <cellStyle name="Hipervínculo" xfId="54769" builtinId="8" hidden="1"/>
    <cellStyle name="Hipervínculo" xfId="50683" builtinId="8" hidden="1"/>
    <cellStyle name="Hipervínculo" xfId="17375" builtinId="8" hidden="1"/>
    <cellStyle name="Hipervínculo" xfId="17405" builtinId="8" hidden="1"/>
    <cellStyle name="Hipervínculo" xfId="4949" builtinId="8" hidden="1"/>
    <cellStyle name="Hipervínculo" xfId="33723" builtinId="8" hidden="1"/>
    <cellStyle name="Hipervínculo" xfId="12846" builtinId="8" hidden="1"/>
    <cellStyle name="Hipervínculo" xfId="48425" builtinId="8" hidden="1"/>
    <cellStyle name="Hipervínculo" xfId="47015" builtinId="8" hidden="1"/>
    <cellStyle name="Hipervínculo" xfId="45013" builtinId="8" hidden="1"/>
    <cellStyle name="Hipervínculo" xfId="188" builtinId="8" hidden="1"/>
    <cellStyle name="Hipervínculo" xfId="35956" builtinId="8" hidden="1"/>
    <cellStyle name="Hipervínculo" xfId="50256" builtinId="8" hidden="1"/>
    <cellStyle name="Hipervínculo" xfId="42095" builtinId="8" hidden="1"/>
    <cellStyle name="Hipervínculo" xfId="2439" builtinId="8" hidden="1"/>
    <cellStyle name="Hipervínculo" xfId="48132" builtinId="8" hidden="1"/>
    <cellStyle name="Hipervínculo" xfId="37976" builtinId="8" hidden="1"/>
    <cellStyle name="Hipervínculo" xfId="46170" builtinId="8" hidden="1"/>
    <cellStyle name="Hipervínculo" xfId="25342" builtinId="8" hidden="1"/>
    <cellStyle name="Hipervínculo" xfId="21342" builtinId="8" hidden="1"/>
    <cellStyle name="Hipervínculo" xfId="49373" builtinId="8" hidden="1"/>
    <cellStyle name="Hipervínculo" xfId="48003" builtinId="8" hidden="1"/>
    <cellStyle name="Hipervínculo" xfId="57251" builtinId="8" hidden="1"/>
    <cellStyle name="Hipervínculo" xfId="38845" builtinId="8" hidden="1"/>
    <cellStyle name="Hipervínculo" xfId="27445" builtinId="8" hidden="1"/>
    <cellStyle name="Hipervínculo" xfId="19887" builtinId="8" hidden="1"/>
    <cellStyle name="Hipervínculo" xfId="51344" builtinId="8" hidden="1"/>
    <cellStyle name="Hipervínculo" xfId="4009" builtinId="8" hidden="1"/>
    <cellStyle name="Hipervínculo" xfId="26342" builtinId="8" hidden="1"/>
    <cellStyle name="Hipervínculo" xfId="39369" builtinId="8" hidden="1"/>
    <cellStyle name="Hipervínculo" xfId="32144" builtinId="8" hidden="1"/>
    <cellStyle name="Hipervínculo" xfId="16765" builtinId="8" hidden="1"/>
    <cellStyle name="Hipervínculo" xfId="56172" builtinId="8" hidden="1"/>
    <cellStyle name="Hipervínculo" xfId="8569" builtinId="8" hidden="1"/>
    <cellStyle name="Hipervínculo" xfId="41174" builtinId="8" hidden="1"/>
    <cellStyle name="Hipervínculo" xfId="36116" builtinId="8" hidden="1"/>
    <cellStyle name="Hipervínculo" xfId="46590" builtinId="8" hidden="1"/>
    <cellStyle name="Hipervínculo" xfId="13086" builtinId="8" hidden="1"/>
    <cellStyle name="Hipervínculo" xfId="21314" builtinId="8" hidden="1"/>
    <cellStyle name="Hipervínculo" xfId="45524" builtinId="8" hidden="1"/>
    <cellStyle name="Hipervínculo" xfId="36008" builtinId="8" hidden="1"/>
    <cellStyle name="Hipervínculo" xfId="35718" builtinId="8" hidden="1"/>
    <cellStyle name="Hipervínculo" xfId="36629" builtinId="8" hidden="1"/>
    <cellStyle name="Hipervínculo" xfId="41138" builtinId="8" hidden="1"/>
    <cellStyle name="Hipervínculo" xfId="55976" builtinId="8" hidden="1"/>
    <cellStyle name="Hipervínculo" xfId="15369" builtinId="8" hidden="1"/>
    <cellStyle name="Hipervínculo" xfId="34246" builtinId="8" hidden="1"/>
    <cellStyle name="Hipervínculo" xfId="19463" builtinId="8" hidden="1"/>
    <cellStyle name="Hipervínculo" xfId="2335" builtinId="8" hidden="1"/>
    <cellStyle name="Hipervínculo" xfId="53066" builtinId="8" hidden="1"/>
    <cellStyle name="Hipervínculo" xfId="53255" builtinId="8" hidden="1"/>
    <cellStyle name="Hipervínculo" xfId="50795" builtinId="8" hidden="1"/>
    <cellStyle name="Hipervínculo" xfId="48387" builtinId="8" hidden="1"/>
    <cellStyle name="Hipervínculo" xfId="51769" builtinId="8" hidden="1"/>
    <cellStyle name="Hipervínculo" xfId="47304" builtinId="8" hidden="1"/>
    <cellStyle name="Hipervínculo" xfId="9595" builtinId="8" hidden="1"/>
    <cellStyle name="Hipervínculo" xfId="26372" builtinId="8" hidden="1"/>
    <cellStyle name="Hipervínculo" xfId="22170" builtinId="8" hidden="1"/>
    <cellStyle name="Hipervínculo" xfId="27315" builtinId="8" hidden="1"/>
    <cellStyle name="Hipervínculo" xfId="26258" builtinId="8" hidden="1"/>
    <cellStyle name="Hipervínculo" xfId="22260" builtinId="8" hidden="1"/>
    <cellStyle name="Hipervínculo" xfId="50286" builtinId="8" hidden="1"/>
    <cellStyle name="Hipervínculo" xfId="4734" builtinId="8" hidden="1"/>
    <cellStyle name="Hipervínculo" xfId="36030" builtinId="8" hidden="1"/>
    <cellStyle name="Hipervínculo" xfId="21541" builtinId="8" hidden="1"/>
    <cellStyle name="Hipervínculo" xfId="31619" builtinId="8" hidden="1"/>
    <cellStyle name="Hipervínculo" xfId="18971" builtinId="8" hidden="1"/>
    <cellStyle name="Hipervínculo" xfId="50426" builtinId="8" hidden="1"/>
    <cellStyle name="Hipervínculo" xfId="16096" builtinId="8" hidden="1"/>
    <cellStyle name="Hipervínculo" xfId="2323" builtinId="8" hidden="1"/>
    <cellStyle name="Hipervínculo" xfId="20392" builtinId="8" hidden="1"/>
    <cellStyle name="Hipervínculo" xfId="33062" builtinId="8" hidden="1"/>
    <cellStyle name="Hipervínculo" xfId="15331" builtinId="8" hidden="1"/>
    <cellStyle name="Hipervínculo" xfId="57085" builtinId="8" hidden="1"/>
    <cellStyle name="Hipervínculo" xfId="8833" builtinId="8" hidden="1"/>
    <cellStyle name="Hipervínculo" xfId="40289" builtinId="8" hidden="1"/>
    <cellStyle name="Hipervínculo" xfId="55063" builtinId="8" hidden="1"/>
    <cellStyle name="Hipervínculo" xfId="35624" builtinId="8" hidden="1"/>
    <cellStyle name="Hipervínculo" xfId="12170" builtinId="8" hidden="1"/>
    <cellStyle name="Hipervínculo" xfId="59383" builtinId="8" hidden="1"/>
    <cellStyle name="Hipervínculo" xfId="11740" builtinId="8" hidden="1"/>
    <cellStyle name="Hipervínculo" xfId="35196" builtinId="8" hidden="1"/>
    <cellStyle name="Hipervínculo" xfId="35770" builtinId="8" hidden="1"/>
    <cellStyle name="Hipervínculo" xfId="28850" builtinId="8" hidden="1"/>
    <cellStyle name="Hipervínculo" xfId="344" builtinId="8" hidden="1"/>
    <cellStyle name="Hipervínculo" xfId="56633" builtinId="8" hidden="1"/>
    <cellStyle name="Hipervínculo" xfId="18739" builtinId="8" hidden="1"/>
    <cellStyle name="Hipervínculo" xfId="33491" builtinId="8" hidden="1"/>
    <cellStyle name="Hipervínculo" xfId="18326" builtinId="8" hidden="1"/>
    <cellStyle name="Hipervínculo" xfId="28978" builtinId="8" hidden="1"/>
    <cellStyle name="Hipervínculo" xfId="50194" builtinId="8" hidden="1"/>
    <cellStyle name="Hipervínculo" xfId="39087" builtinId="8" hidden="1"/>
    <cellStyle name="Hipervínculo" xfId="18540" builtinId="8" hidden="1"/>
    <cellStyle name="Hipervínculo" xfId="28266" builtinId="8" hidden="1"/>
    <cellStyle name="Hipervínculo" xfId="42569" builtinId="8" hidden="1"/>
    <cellStyle name="Hipervínculo" xfId="5783" builtinId="8" hidden="1"/>
    <cellStyle name="Hipervínculo" xfId="20888" builtinId="8" hidden="1"/>
    <cellStyle name="Hipervínculo" xfId="1524" builtinId="8" hidden="1"/>
    <cellStyle name="Hipervínculo" xfId="15753" builtinId="8" hidden="1"/>
    <cellStyle name="Hipervínculo" xfId="45181" builtinId="8" hidden="1"/>
    <cellStyle name="Hipervínculo" xfId="34226" builtinId="8" hidden="1"/>
    <cellStyle name="Hipervínculo" xfId="47546" builtinId="8" hidden="1"/>
    <cellStyle name="Hipervínculo" xfId="30461" builtinId="8" hidden="1"/>
    <cellStyle name="Hipervínculo" xfId="20978" builtinId="8" hidden="1"/>
    <cellStyle name="Hipervínculo" xfId="44361" builtinId="8" hidden="1"/>
    <cellStyle name="Hipervínculo" xfId="3176" builtinId="8" hidden="1"/>
    <cellStyle name="Hipervínculo" xfId="18822" builtinId="8" hidden="1"/>
    <cellStyle name="Hipervínculo" xfId="8565" builtinId="8" hidden="1"/>
    <cellStyle name="Hipervínculo" xfId="53462" builtinId="8" hidden="1"/>
    <cellStyle name="Hipervínculo" xfId="5859" builtinId="8" hidden="1"/>
    <cellStyle name="Hipervínculo" xfId="43039" builtinId="8" hidden="1"/>
    <cellStyle name="Hipervínculo" xfId="29611" builtinId="8" hidden="1"/>
    <cellStyle name="Hipervínculo" xfId="30345" builtinId="8" hidden="1"/>
    <cellStyle name="Hipervínculo" xfId="11652" builtinId="8" hidden="1"/>
    <cellStyle name="Hipervínculo" xfId="34304" builtinId="8" hidden="1"/>
    <cellStyle name="Hipervínculo" xfId="7915" builtinId="8" hidden="1"/>
    <cellStyle name="Hipervínculo" xfId="46446" builtinId="8" hidden="1"/>
    <cellStyle name="Hipervínculo" xfId="32140" builtinId="8" hidden="1"/>
    <cellStyle name="Hipervínculo" xfId="14411" builtinId="8" hidden="1"/>
    <cellStyle name="Hipervínculo" xfId="1370" builtinId="8" hidden="1"/>
    <cellStyle name="Hipervínculo" xfId="59142" builtinId="8" hidden="1"/>
    <cellStyle name="Hipervínculo" xfId="12656" builtinId="8" hidden="1"/>
    <cellStyle name="Hipervínculo" xfId="16927" builtinId="8" hidden="1"/>
    <cellStyle name="Hipervínculo" xfId="36541" builtinId="8" hidden="1"/>
    <cellStyle name="Hipervínculo" xfId="13090" builtinId="8" hidden="1"/>
    <cellStyle name="Hipervínculo" xfId="58926" builtinId="8" hidden="1"/>
    <cellStyle name="Hipervínculo" xfId="56598" builtinId="8" hidden="1"/>
    <cellStyle name="Hipervínculo" xfId="14843" builtinId="8" hidden="1"/>
    <cellStyle name="Hipervínculo" xfId="48312" builtinId="8" hidden="1"/>
    <cellStyle name="Hipervínculo" xfId="17839" builtinId="8" hidden="1"/>
    <cellStyle name="Hipervínculo" xfId="7261" builtinId="8" hidden="1"/>
    <cellStyle name="Hipervínculo" xfId="55972" builtinId="8" hidden="1"/>
    <cellStyle name="Hipervínculo" xfId="2474" builtinId="8" hidden="1"/>
    <cellStyle name="Hipervínculo" xfId="19459" builtinId="8" hidden="1"/>
    <cellStyle name="Hipervínculo" xfId="29182" builtinId="8" hidden="1"/>
    <cellStyle name="Hipervínculo" xfId="43470" builtinId="8" hidden="1"/>
    <cellStyle name="Hipervínculo" xfId="6289" builtinId="8" hidden="1"/>
    <cellStyle name="Hipervínculo" xfId="45231" builtinId="8" hidden="1"/>
    <cellStyle name="Hipervínculo" xfId="14742" builtinId="8" hidden="1"/>
    <cellStyle name="Hipervínculo" xfId="49801" builtinId="8" hidden="1"/>
    <cellStyle name="Hipervínculo" xfId="25770" builtinId="8" hidden="1"/>
    <cellStyle name="Hipervínculo" xfId="43522" builtinId="8" hidden="1"/>
    <cellStyle name="Hipervínculo" xfId="2564" builtinId="8" hidden="1"/>
    <cellStyle name="Hipervínculo" xfId="49046" builtinId="8" hidden="1"/>
    <cellStyle name="Hipervínculo" xfId="26822" builtinId="8" hidden="1"/>
    <cellStyle name="Hipervínculo" xfId="57524" builtinId="8" hidden="1"/>
    <cellStyle name="Hipervínculo" xfId="5144" builtinId="8" hidden="1"/>
    <cellStyle name="Hipervínculo" xfId="50282" builtinId="8" hidden="1"/>
    <cellStyle name="Hipervínculo" xfId="4062" builtinId="8" hidden="1"/>
    <cellStyle name="Hipervínculo" xfId="18370" builtinId="8" hidden="1"/>
    <cellStyle name="Hipervínculo" xfId="41847" builtinId="8" hidden="1"/>
    <cellStyle name="Hipervínculo" xfId="43003" builtinId="8" hidden="1"/>
    <cellStyle name="Hipervínculo" xfId="53872" builtinId="8" hidden="1"/>
    <cellStyle name="Hipervínculo" xfId="18975" builtinId="8" hidden="1"/>
    <cellStyle name="Hipervínculo" xfId="54130" builtinId="8" hidden="1"/>
    <cellStyle name="Hipervínculo" xfId="20269" builtinId="8" hidden="1"/>
    <cellStyle name="Hipervínculo" xfId="18526" builtinId="8" hidden="1"/>
    <cellStyle name="Hipervínculo" xfId="5815" builtinId="8" hidden="1"/>
    <cellStyle name="Hipervínculo" xfId="33058" builtinId="8" hidden="1"/>
    <cellStyle name="Hipervínculo" xfId="56995" builtinId="8" hidden="1"/>
    <cellStyle name="Hipervínculo" xfId="22256" builtinId="8" hidden="1"/>
    <cellStyle name="Hipervínculo" xfId="21772" builtinId="8" hidden="1"/>
    <cellStyle name="Hipervínculo" xfId="50811" builtinId="8" hidden="1"/>
    <cellStyle name="Hipervínculo" xfId="50120" builtinId="8" hidden="1"/>
    <cellStyle name="Hipervínculo" xfId="56168" builtinId="8" hidden="1"/>
    <cellStyle name="Hipervínculo" xfId="19891" builtinId="8" hidden="1"/>
    <cellStyle name="Hipervínculo" xfId="4869" builtinId="8" hidden="1"/>
    <cellStyle name="Hipervínculo" xfId="49967" builtinId="8" hidden="1"/>
    <cellStyle name="Hipervínculo" xfId="5371" builtinId="8" hidden="1"/>
    <cellStyle name="Hipervínculo" xfId="9382" builtinId="8" hidden="1"/>
    <cellStyle name="Hipervínculo" xfId="14025" builtinId="8" hidden="1"/>
    <cellStyle name="Hipervínculo" xfId="19294" builtinId="8" hidden="1"/>
    <cellStyle name="Hipervínculo" xfId="25604" builtinId="8" hidden="1"/>
    <cellStyle name="Hipervínculo" xfId="1982" builtinId="8" hidden="1"/>
    <cellStyle name="Hipervínculo" xfId="12882" builtinId="8" hidden="1"/>
    <cellStyle name="Hipervínculo" xfId="32570" builtinId="8" hidden="1"/>
    <cellStyle name="Hipervínculo" xfId="12660" builtinId="8" hidden="1"/>
    <cellStyle name="Hipervínculo" xfId="21444" builtinId="8" hidden="1"/>
    <cellStyle name="Hipervínculo" xfId="854" builtinId="8" hidden="1"/>
    <cellStyle name="Hipervínculo" xfId="44416" builtinId="8" hidden="1"/>
    <cellStyle name="Hipervínculo" xfId="42861" builtinId="8" hidden="1"/>
    <cellStyle name="Hipervínculo" xfId="20111" builtinId="8" hidden="1"/>
    <cellStyle name="Hipervínculo" xfId="29078" builtinId="8" hidden="1"/>
    <cellStyle name="Hipervínculo" xfId="8011" builtinId="8" hidden="1"/>
    <cellStyle name="Hipervínculo" xfId="25808" builtinId="8" hidden="1"/>
    <cellStyle name="Hipervínculo" xfId="27319" builtinId="8" hidden="1"/>
    <cellStyle name="Hipervínculo" xfId="16705" builtinId="8" hidden="1"/>
    <cellStyle name="Hipervínculo" xfId="21766" builtinId="8" hidden="1"/>
    <cellStyle name="Hipervínculo" xfId="15377" builtinId="8" hidden="1"/>
    <cellStyle name="Hipervínculo" xfId="28206" builtinId="8" hidden="1"/>
    <cellStyle name="Hipervínculo" xfId="37708" builtinId="8" hidden="1"/>
    <cellStyle name="Hipervínculo" xfId="57556" builtinId="8" hidden="1"/>
    <cellStyle name="Hipervínculo" xfId="2996" builtinId="8" hidden="1"/>
    <cellStyle name="Hipervínculo" xfId="53882" builtinId="8" hidden="1"/>
    <cellStyle name="Hipervínculo" xfId="53354" builtinId="8" hidden="1"/>
    <cellStyle name="Hipervínculo" xfId="29852" builtinId="8" hidden="1"/>
    <cellStyle name="Hipervínculo" xfId="41662" builtinId="8" hidden="1"/>
    <cellStyle name="Hipervínculo" xfId="21551" builtinId="8" hidden="1"/>
    <cellStyle name="Hipervínculo" xfId="54120" builtinId="8" hidden="1"/>
    <cellStyle name="Hipervínculo" xfId="32182" builtinId="8" hidden="1"/>
    <cellStyle name="Hipervínculo" xfId="49058" builtinId="8" hidden="1"/>
    <cellStyle name="Hipervínculo" xfId="44773" builtinId="8" hidden="1"/>
    <cellStyle name="Hipervínculo" xfId="27323" builtinId="8" hidden="1"/>
    <cellStyle name="Hipervínculo" xfId="45327" builtinId="8" hidden="1"/>
    <cellStyle name="Hipervínculo" xfId="2896" builtinId="8" hidden="1"/>
    <cellStyle name="Hipervínculo" xfId="4228" builtinId="8" hidden="1"/>
    <cellStyle name="Hipervínculo" xfId="50751" builtinId="8" hidden="1"/>
    <cellStyle name="Hipervínculo" xfId="34696" builtinId="8" hidden="1"/>
    <cellStyle name="Hipervínculo" xfId="41941" builtinId="8" hidden="1"/>
    <cellStyle name="Hipervínculo" xfId="38558" builtinId="8" hidden="1"/>
    <cellStyle name="Hipervínculo" xfId="41583" builtinId="8" hidden="1"/>
    <cellStyle name="Hipervínculo" xfId="36094" builtinId="8" hidden="1"/>
    <cellStyle name="Hipervínculo" xfId="1754" builtinId="8" hidden="1"/>
    <cellStyle name="Hipervínculo" xfId="57245" builtinId="8" hidden="1"/>
    <cellStyle name="Hipervínculo" xfId="28974" builtinId="8" hidden="1"/>
    <cellStyle name="Hipervínculo" xfId="20400" builtinId="8" hidden="1"/>
    <cellStyle name="Hipervínculo" xfId="52257" builtinId="8" hidden="1"/>
    <cellStyle name="Hipervínculo" xfId="3812" builtinId="8" hidden="1"/>
    <cellStyle name="Hipervínculo" xfId="44373" builtinId="8" hidden="1"/>
    <cellStyle name="Hipervínculo" xfId="47885" builtinId="8" hidden="1"/>
    <cellStyle name="Hipervínculo" xfId="782" builtinId="8" hidden="1"/>
    <cellStyle name="Hipervínculo" xfId="23105" builtinId="8" hidden="1"/>
    <cellStyle name="Hipervínculo" xfId="32292" builtinId="8" hidden="1"/>
    <cellStyle name="Hipervínculo" xfId="7659" builtinId="8" hidden="1"/>
    <cellStyle name="Hipervínculo" xfId="40263" builtinId="8" hidden="1"/>
    <cellStyle name="Hipervínculo" xfId="44971" builtinId="8" hidden="1"/>
    <cellStyle name="Hipervínculo" xfId="35204" builtinId="8" hidden="1"/>
    <cellStyle name="Hipervínculo" xfId="35778" builtinId="8" hidden="1"/>
    <cellStyle name="Hipervínculo" xfId="13470" builtinId="8" hidden="1"/>
    <cellStyle name="Hipervínculo" xfId="34142" builtinId="8" hidden="1"/>
    <cellStyle name="Hipervínculo" xfId="10691" builtinId="8" hidden="1"/>
    <cellStyle name="Hipervínculo" xfId="37571" builtinId="8" hidden="1"/>
    <cellStyle name="Hipervínculo" xfId="15749" builtinId="8" hidden="1"/>
    <cellStyle name="Hipervínculo" xfId="33483" builtinId="8" hidden="1"/>
    <cellStyle name="Hipervínculo" xfId="37482" builtinId="8" hidden="1"/>
    <cellStyle name="Hipervínculo" xfId="44012" builtinId="8" hidden="1"/>
    <cellStyle name="Hipervínculo" xfId="43952" builtinId="8" hidden="1"/>
    <cellStyle name="Hipervínculo" xfId="17715" builtinId="8" hidden="1"/>
    <cellStyle name="Hipervínculo" xfId="33046" builtinId="8" hidden="1"/>
    <cellStyle name="Hipervínculo" xfId="28274" builtinId="8" hidden="1"/>
    <cellStyle name="Hipervínculo" xfId="42577" builtinId="8" hidden="1"/>
    <cellStyle name="Hipervínculo" xfId="6545" builtinId="8" hidden="1"/>
    <cellStyle name="Hipervínculo" xfId="54799" builtinId="8" hidden="1"/>
    <cellStyle name="Hipervínculo" xfId="17621" builtinId="8" hidden="1"/>
    <cellStyle name="Hipervínculo" xfId="30774" builtinId="8" hidden="1"/>
    <cellStyle name="Hipervínculo" xfId="22679" builtinId="8" hidden="1"/>
    <cellStyle name="Hipervínculo" xfId="26680" builtinId="8" hidden="1"/>
    <cellStyle name="Hipervínculo" xfId="44411" builtinId="8" hidden="1"/>
    <cellStyle name="Hipervínculo" xfId="2437" builtinId="8" hidden="1"/>
    <cellStyle name="Hipervínculo" xfId="48136" builtinId="8" hidden="1"/>
    <cellStyle name="Hipervínculo" xfId="57675" builtinId="8" hidden="1"/>
    <cellStyle name="Hipervínculo" xfId="58876" builtinId="8" hidden="1"/>
    <cellStyle name="Hipervínculo" xfId="38130" builtinId="8" hidden="1"/>
    <cellStyle name="Hipervínculo" xfId="11171" builtinId="8" hidden="1"/>
    <cellStyle name="Hipervínculo" xfId="2874" builtinId="8" hidden="1"/>
    <cellStyle name="Hipervínculo" xfId="47999" builtinId="8" hidden="1"/>
    <cellStyle name="Hipervínculo" xfId="24546" builtinId="8" hidden="1"/>
    <cellStyle name="Hipervínculo" xfId="23970" builtinId="8" hidden="1"/>
    <cellStyle name="Hipervínculo" xfId="38138" builtinId="8" hidden="1"/>
    <cellStyle name="Hipervínculo" xfId="19883" builtinId="8" hidden="1"/>
    <cellStyle name="Hipervínculo" xfId="51340" builtinId="8" hidden="1"/>
    <cellStyle name="Hipervínculo" xfId="4270" builtinId="8" hidden="1"/>
    <cellStyle name="Hipervínculo" xfId="56670" builtinId="8" hidden="1"/>
    <cellStyle name="Hipervínculo" xfId="39458" builtinId="8" hidden="1"/>
    <cellStyle name="Hipervínculo" xfId="46566" builtinId="8" hidden="1"/>
    <cellStyle name="Hipervínculo" xfId="9390" builtinId="8" hidden="1"/>
    <cellStyle name="Hipervínculo" xfId="10453" builtinId="8" hidden="1"/>
    <cellStyle name="Hipervínculo" xfId="8573" builtinId="8" hidden="1"/>
    <cellStyle name="Hipervínculo" xfId="2035" builtinId="8" hidden="1"/>
    <cellStyle name="Hipervínculo" xfId="52069" builtinId="8" hidden="1"/>
    <cellStyle name="Hipervínculo" xfId="41561" builtinId="8" hidden="1"/>
    <cellStyle name="Hipervínculo" xfId="36533" builtinId="8" hidden="1"/>
    <cellStyle name="Hipervínculo" xfId="18062" builtinId="8" hidden="1"/>
    <cellStyle name="Hipervínculo" xfId="58930" builtinId="8" hidden="1"/>
    <cellStyle name="Hipervínculo" xfId="9775" builtinId="8" hidden="1"/>
    <cellStyle name="Hipervínculo" xfId="34342" builtinId="8" hidden="1"/>
    <cellStyle name="Hipervínculo" xfId="55857" builtinId="8" hidden="1"/>
    <cellStyle name="Hipervínculo" xfId="7372" builtinId="8" hidden="1"/>
    <cellStyle name="Hipervínculo" xfId="9453" builtinId="8" hidden="1"/>
    <cellStyle name="Hipervínculo" xfId="40281" builtinId="8" hidden="1"/>
    <cellStyle name="Hipervínculo" xfId="24804" builtinId="8" hidden="1"/>
    <cellStyle name="Hipervínculo" xfId="38398" builtinId="8" hidden="1"/>
    <cellStyle name="Hipervínculo" xfId="2079" builtinId="8" hidden="1"/>
    <cellStyle name="Hipervínculo" xfId="25638" builtinId="8" hidden="1"/>
    <cellStyle name="Hipervínculo" xfId="4525" builtinId="8" hidden="1"/>
    <cellStyle name="Hipervínculo" xfId="702" builtinId="8" hidden="1"/>
    <cellStyle name="Hipervínculo" xfId="17647" builtinId="8" hidden="1"/>
    <cellStyle name="Hipervínculo" xfId="48994" builtinId="8" hidden="1"/>
    <cellStyle name="Hipervínculo" xfId="44407" builtinId="8" hidden="1"/>
    <cellStyle name="Hipervínculo" xfId="44305" builtinId="8" hidden="1"/>
    <cellStyle name="Hipervínculo" xfId="48140" builtinId="8" hidden="1"/>
    <cellStyle name="Hipervínculo" xfId="34658" builtinId="8" hidden="1"/>
    <cellStyle name="Hipervínculo" xfId="26408" builtinId="8" hidden="1"/>
    <cellStyle name="Hipervínculo" xfId="42545" builtinId="8" hidden="1"/>
    <cellStyle name="Hipervínculo" xfId="12488" builtinId="8" hidden="1"/>
    <cellStyle name="Hipervínculo" xfId="858" builtinId="8" hidden="1"/>
    <cellStyle name="Hipervínculo" xfId="47995" builtinId="8" hidden="1"/>
    <cellStyle name="Hipervínculo" xfId="24542" builtinId="8" hidden="1"/>
    <cellStyle name="Hipervínculo" xfId="23966" builtinId="8" hidden="1"/>
    <cellStyle name="Hipervínculo" xfId="49555" builtinId="8" hidden="1"/>
    <cellStyle name="Hipervínculo" xfId="50523" builtinId="8" hidden="1"/>
    <cellStyle name="Hipervínculo" xfId="51336" builtinId="8" hidden="1"/>
    <cellStyle name="Hipervínculo" xfId="4272" builtinId="8" hidden="1"/>
    <cellStyle name="Hipervínculo" xfId="41234" builtinId="8" hidden="1"/>
    <cellStyle name="Hipervínculo" xfId="28058" builtinId="8" hidden="1"/>
    <cellStyle name="Hipervínculo" xfId="19485" builtinId="8" hidden="1"/>
    <cellStyle name="Hipervínculo" xfId="52091" builtinId="8" hidden="1"/>
    <cellStyle name="Hipervínculo" xfId="27587" builtinId="8" hidden="1"/>
    <cellStyle name="Hipervínculo" xfId="56180" builtinId="8" hidden="1"/>
    <cellStyle name="Hipervínculo" xfId="8577" builtinId="8" hidden="1"/>
    <cellStyle name="Hipervínculo" xfId="41182" builtinId="8" hidden="1"/>
    <cellStyle name="Hipervínculo" xfId="31473" builtinId="8" hidden="1"/>
    <cellStyle name="Hipervínculo" xfId="17171" builtinId="8" hidden="1"/>
    <cellStyle name="Hipervínculo" xfId="53098" builtinId="8" hidden="1"/>
    <cellStyle name="Hipervínculo" xfId="13382" builtinId="8" hidden="1"/>
    <cellStyle name="Hipervínculo" xfId="184" builtinId="8" hidden="1"/>
    <cellStyle name="Hipervínculo" xfId="9771" builtinId="8" hidden="1"/>
    <cellStyle name="Hipervínculo" xfId="34340" builtinId="8" hidden="1"/>
    <cellStyle name="Hipervínculo" xfId="34861" builtinId="8" hidden="1"/>
    <cellStyle name="Hipervínculo" xfId="12556" builtinId="8" hidden="1"/>
    <cellStyle name="Hipervínculo" xfId="13663" builtinId="8" hidden="1"/>
    <cellStyle name="Hipervínculo" xfId="10777" builtinId="8" hidden="1"/>
    <cellStyle name="Hipervínculo" xfId="17002" builtinId="8" hidden="1"/>
    <cellStyle name="Hipervínculo" xfId="13096" builtinId="8" hidden="1"/>
    <cellStyle name="Hipervínculo" xfId="55264" builtinId="8" hidden="1"/>
    <cellStyle name="Hipervínculo" xfId="7663" builtinId="8" hidden="1"/>
    <cellStyle name="Hipervínculo" xfId="40267" builtinId="8" hidden="1"/>
    <cellStyle name="Hipervínculo" xfId="53004" builtinId="8" hidden="1"/>
    <cellStyle name="Hipervínculo" xfId="23222" builtinId="8" hidden="1"/>
    <cellStyle name="Hipervínculo" xfId="54761" builtinId="8" hidden="1"/>
    <cellStyle name="Hipervínculo" xfId="13475" builtinId="8" hidden="1"/>
    <cellStyle name="Hipervínculo" xfId="58474" builtinId="8" hidden="1"/>
    <cellStyle name="Hipervínculo" xfId="6642" builtinId="8" hidden="1"/>
    <cellStyle name="Hipervínculo" xfId="37567" builtinId="8" hidden="1"/>
    <cellStyle name="Hipervínculo" xfId="32421" builtinId="8" hidden="1"/>
    <cellStyle name="Hipervínculo" xfId="17399" builtinId="8" hidden="1"/>
    <cellStyle name="Hipervínculo" xfId="43632" builtinId="8" hidden="1"/>
    <cellStyle name="Hipervínculo" xfId="9449" builtinId="8" hidden="1"/>
    <cellStyle name="Hipervínculo" xfId="55067" builtinId="8" hidden="1"/>
    <cellStyle name="Hipervínculo" xfId="14461" builtinId="8" hidden="1"/>
    <cellStyle name="Hipervínculo" xfId="40771" builtinId="8" hidden="1"/>
    <cellStyle name="Hipervínculo" xfId="38488" builtinId="8" hidden="1"/>
    <cellStyle name="Hipervínculo" xfId="36623" builtinId="8" hidden="1"/>
    <cellStyle name="Hipervínculo" xfId="42581" builtinId="8" hidden="1"/>
    <cellStyle name="Hipervínculo" xfId="28728" builtinId="8" hidden="1"/>
    <cellStyle name="Hipervínculo" xfId="17513" builtinId="8" hidden="1"/>
    <cellStyle name="Hipervínculo" xfId="28180" builtinId="8" hidden="1"/>
    <cellStyle name="Hipervínculo" xfId="37346" builtinId="8" hidden="1"/>
    <cellStyle name="Hipervínculo" xfId="11430" builtinId="8" hidden="1"/>
    <cellStyle name="Hipervínculo" xfId="7167" builtinId="8" hidden="1"/>
    <cellStyle name="Hipervínculo" xfId="25490" builtinId="8" hidden="1"/>
    <cellStyle name="Hipervínculo" xfId="55114" builtinId="8" hidden="1"/>
    <cellStyle name="Hipervínculo" xfId="30553" builtinId="8" hidden="1"/>
    <cellStyle name="Hipervínculo" xfId="16248" builtinId="8" hidden="1"/>
    <cellStyle name="Hipervínculo" xfId="23046" builtinId="8" hidden="1"/>
    <cellStyle name="Hipervínculo" xfId="48465" builtinId="8" hidden="1"/>
    <cellStyle name="Hipervínculo" xfId="400" builtinId="8" hidden="1"/>
    <cellStyle name="Hipervínculo" xfId="47196" builtinId="8" hidden="1"/>
    <cellStyle name="Hipervínculo" xfId="24886" builtinId="8" hidden="1"/>
    <cellStyle name="Hipervínculo" xfId="25494" builtinId="8" hidden="1"/>
    <cellStyle name="Hipervínculo" xfId="23620" builtinId="8" hidden="1"/>
    <cellStyle name="Hipervínculo" xfId="18562" builtinId="8" hidden="1"/>
    <cellStyle name="Hipervínculo" xfId="51171" builtinId="8" hidden="1"/>
    <cellStyle name="Hipervínculo visitado" xfId="40198" builtinId="9" hidden="1"/>
    <cellStyle name="Hipervínculo visitado" xfId="31480" builtinId="9" hidden="1"/>
    <cellStyle name="Hipervínculo visitado" xfId="35963" builtinId="9" hidden="1"/>
    <cellStyle name="Hipervínculo visitado" xfId="12075" builtinId="9" hidden="1"/>
    <cellStyle name="Hipervínculo visitado" xfId="43627" builtinId="9" hidden="1"/>
    <cellStyle name="Hipervínculo visitado" xfId="31424" builtinId="9" hidden="1"/>
    <cellStyle name="Hipervínculo visitado" xfId="31648" builtinId="9" hidden="1"/>
    <cellStyle name="Hipervínculo visitado" xfId="252" builtinId="9" hidden="1"/>
    <cellStyle name="Hipervínculo visitado" xfId="36345" builtinId="9" hidden="1"/>
    <cellStyle name="Hipervínculo visitado" xfId="47659" builtinId="9" hidden="1"/>
    <cellStyle name="Hipervínculo visitado" xfId="55825" builtinId="9" hidden="1"/>
    <cellStyle name="Hipervínculo visitado" xfId="31274" builtinId="9" hidden="1"/>
    <cellStyle name="Hipervínculo visitado" xfId="7192" builtinId="9" hidden="1"/>
    <cellStyle name="Hipervínculo visitado" xfId="40452" builtinId="9" hidden="1"/>
    <cellStyle name="Hipervínculo visitado" xfId="17788" builtinId="9" hidden="1"/>
    <cellStyle name="Hipervínculo visitado" xfId="55225" builtinId="9" hidden="1"/>
    <cellStyle name="Hipervínculo visitado" xfId="51000" builtinId="9" hidden="1"/>
    <cellStyle name="Hipervínculo visitado" xfId="39552" builtinId="9" hidden="1"/>
    <cellStyle name="Hipervínculo visitado" xfId="34048" builtinId="9" hidden="1"/>
    <cellStyle name="Hipervínculo visitado" xfId="49880" builtinId="9" hidden="1"/>
    <cellStyle name="Hipervínculo visitado" xfId="33996" builtinId="9" hidden="1"/>
    <cellStyle name="Hipervínculo visitado" xfId="17396" builtinId="9" hidden="1"/>
    <cellStyle name="Hipervínculo visitado" xfId="9415" builtinId="9" hidden="1"/>
    <cellStyle name="Hipervínculo visitado" xfId="11112" builtinId="9" hidden="1"/>
    <cellStyle name="Hipervínculo visitado" xfId="33380" builtinId="9" hidden="1"/>
    <cellStyle name="Hipervínculo visitado" xfId="44445" builtinId="9" hidden="1"/>
    <cellStyle name="Hipervínculo visitado" xfId="21235" builtinId="9" hidden="1"/>
    <cellStyle name="Hipervínculo visitado" xfId="10352" builtinId="9" hidden="1"/>
    <cellStyle name="Hipervínculo visitado" xfId="30338" builtinId="9" hidden="1"/>
    <cellStyle name="Hipervínculo visitado" xfId="677" builtinId="9" hidden="1"/>
    <cellStyle name="Hipervínculo visitado" xfId="53437" builtinId="9" hidden="1"/>
    <cellStyle name="Hipervínculo visitado" xfId="14400" builtinId="9" hidden="1"/>
    <cellStyle name="Hipervínculo visitado" xfId="2174" builtinId="9" hidden="1"/>
    <cellStyle name="Hipervínculo visitado" xfId="47489" builtinId="9" hidden="1"/>
    <cellStyle name="Hipervínculo visitado" xfId="55511" builtinId="9" hidden="1"/>
    <cellStyle name="Hipervínculo visitado" xfId="12410" builtinId="9" hidden="1"/>
    <cellStyle name="Hipervínculo visitado" xfId="23277" builtinId="9" hidden="1"/>
    <cellStyle name="Hipervínculo visitado" xfId="1281" builtinId="9" hidden="1"/>
    <cellStyle name="Hipervínculo visitado" xfId="33041" builtinId="9" hidden="1"/>
    <cellStyle name="Hipervínculo visitado" xfId="42064" builtinId="9" hidden="1"/>
    <cellStyle name="Hipervínculo visitado" xfId="52052" builtinId="9" hidden="1"/>
    <cellStyle name="Hipervínculo visitado" xfId="57010" builtinId="9" hidden="1"/>
    <cellStyle name="Hipervínculo visitado" xfId="10958" builtinId="9" hidden="1"/>
    <cellStyle name="Hipervínculo visitado" xfId="10454" builtinId="9" hidden="1"/>
    <cellStyle name="Hipervínculo visitado" xfId="17232" builtinId="9" hidden="1"/>
    <cellStyle name="Hipervínculo visitado" xfId="52050" builtinId="9" hidden="1"/>
    <cellStyle name="Hipervínculo visitado" xfId="44886" builtinId="9" hidden="1"/>
    <cellStyle name="Hipervínculo visitado" xfId="51846" builtinId="9" hidden="1"/>
    <cellStyle name="Hipervínculo visitado" xfId="50193" builtinId="9" hidden="1"/>
    <cellStyle name="Hipervínculo visitado" xfId="17064" builtinId="9" hidden="1"/>
    <cellStyle name="Hipervínculo visitado" xfId="15871" builtinId="9" hidden="1"/>
    <cellStyle name="Hipervínculo visitado" xfId="56813" builtinId="9" hidden="1"/>
    <cellStyle name="Hipervínculo visitado" xfId="45931" builtinId="9" hidden="1"/>
    <cellStyle name="Hipervínculo visitado" xfId="16878" builtinId="9" hidden="1"/>
    <cellStyle name="Hipervínculo visitado" xfId="12935" builtinId="9" hidden="1"/>
    <cellStyle name="Hipervínculo visitado" xfId="24533" builtinId="9" hidden="1"/>
    <cellStyle name="Hipervínculo visitado" xfId="36408" builtinId="9" hidden="1"/>
    <cellStyle name="Hipervínculo visitado" xfId="57979" builtinId="9" hidden="1"/>
    <cellStyle name="Hipervínculo visitado" xfId="25384" builtinId="9" hidden="1"/>
    <cellStyle name="Hipervínculo visitado" xfId="35797" builtinId="9" hidden="1"/>
    <cellStyle name="Hipervínculo visitado" xfId="24091" builtinId="9" hidden="1"/>
    <cellStyle name="Hipervínculo visitado" xfId="33290" builtinId="9" hidden="1"/>
    <cellStyle name="Hipervínculo visitado" xfId="36662" builtinId="9" hidden="1"/>
    <cellStyle name="Hipervínculo visitado" xfId="34279" builtinId="9" hidden="1"/>
    <cellStyle name="Hipervínculo visitado" xfId="35681" builtinId="9" hidden="1"/>
    <cellStyle name="Hipervínculo visitado" xfId="24061" builtinId="9" hidden="1"/>
    <cellStyle name="Hipervínculo visitado" xfId="31024" builtinId="9" hidden="1"/>
    <cellStyle name="Hipervínculo visitado" xfId="53063" builtinId="9" hidden="1"/>
    <cellStyle name="Hipervínculo visitado" xfId="58597" builtinId="9" hidden="1"/>
    <cellStyle name="Hipervínculo visitado" xfId="42612" builtinId="9" hidden="1"/>
    <cellStyle name="Hipervínculo visitado" xfId="28273" builtinId="9" hidden="1"/>
    <cellStyle name="Hipervínculo visitado" xfId="7566" builtinId="9" hidden="1"/>
    <cellStyle name="Hipervínculo visitado" xfId="55428" builtinId="9" hidden="1"/>
    <cellStyle name="Hipervínculo visitado" xfId="51052" builtinId="9" hidden="1"/>
    <cellStyle name="Hipervínculo visitado" xfId="58667" builtinId="9" hidden="1"/>
    <cellStyle name="Hipervínculo visitado" xfId="58885" builtinId="9" hidden="1"/>
    <cellStyle name="Hipervínculo visitado" xfId="57350" builtinId="9" hidden="1"/>
    <cellStyle name="Hipervínculo visitado" xfId="57234" builtinId="9" hidden="1"/>
    <cellStyle name="Hipervínculo visitado" xfId="36450" builtinId="9" hidden="1"/>
    <cellStyle name="Hipervínculo visitado" xfId="23213" builtinId="9" hidden="1"/>
    <cellStyle name="Hipervínculo visitado" xfId="37859" builtinId="9" hidden="1"/>
    <cellStyle name="Hipervínculo visitado" xfId="49974" builtinId="9" hidden="1"/>
    <cellStyle name="Hipervínculo visitado" xfId="49696" builtinId="9" hidden="1"/>
    <cellStyle name="Hipervínculo visitado" xfId="34351" builtinId="9" hidden="1"/>
    <cellStyle name="Hipervínculo visitado" xfId="30134" builtinId="9" hidden="1"/>
    <cellStyle name="Hipervínculo visitado" xfId="36482" builtinId="9" hidden="1"/>
    <cellStyle name="Hipervínculo visitado" xfId="40458" builtinId="9" hidden="1"/>
    <cellStyle name="Hipervínculo visitado" xfId="17218" builtinId="9" hidden="1"/>
    <cellStyle name="Hipervínculo visitado" xfId="18702" builtinId="9" hidden="1"/>
    <cellStyle name="Hipervínculo visitado" xfId="37073" builtinId="9" hidden="1"/>
    <cellStyle name="Hipervínculo visitado" xfId="54047" builtinId="9" hidden="1"/>
    <cellStyle name="Hipervínculo visitado" xfId="56469" builtinId="9" hidden="1"/>
    <cellStyle name="Hipervínculo visitado" xfId="11572" builtinId="9" hidden="1"/>
    <cellStyle name="Hipervínculo visitado" xfId="58419" builtinId="9" hidden="1"/>
    <cellStyle name="Hipervínculo visitado" xfId="50996" builtinId="9" hidden="1"/>
    <cellStyle name="Hipervínculo visitado" xfId="27536" builtinId="9" hidden="1"/>
    <cellStyle name="Hipervínculo visitado" xfId="14004" builtinId="9" hidden="1"/>
    <cellStyle name="Hipervínculo visitado" xfId="17898" builtinId="9" hidden="1"/>
    <cellStyle name="Hipervínculo visitado" xfId="17322" builtinId="9" hidden="1"/>
    <cellStyle name="Hipervínculo visitado" xfId="56425" builtinId="9" hidden="1"/>
    <cellStyle name="Hipervínculo visitado" xfId="56097" builtinId="9" hidden="1"/>
    <cellStyle name="Hipervínculo visitado" xfId="47519" builtinId="9" hidden="1"/>
    <cellStyle name="Hipervínculo visitado" xfId="13339" builtinId="9" hidden="1"/>
    <cellStyle name="Hipervínculo visitado" xfId="10972" builtinId="9" hidden="1"/>
    <cellStyle name="Hipervínculo visitado" xfId="57084" builtinId="9" hidden="1"/>
    <cellStyle name="Hipervínculo visitado" xfId="9734" builtinId="9" hidden="1"/>
    <cellStyle name="Hipervínculo visitado" xfId="3877" builtinId="9" hidden="1"/>
    <cellStyle name="Hipervínculo visitado" xfId="9199" builtinId="9" hidden="1"/>
    <cellStyle name="Hipervínculo visitado" xfId="40728" builtinId="9" hidden="1"/>
    <cellStyle name="Hipervínculo visitado" xfId="31791" builtinId="9" hidden="1"/>
    <cellStyle name="Hipervínculo visitado" xfId="40756" builtinId="9" hidden="1"/>
    <cellStyle name="Hipervínculo visitado" xfId="52740" builtinId="9" hidden="1"/>
    <cellStyle name="Hipervínculo visitado" xfId="44712" builtinId="9" hidden="1"/>
    <cellStyle name="Hipervínculo visitado" xfId="59173" builtinId="9" hidden="1"/>
    <cellStyle name="Hipervínculo visitado" xfId="53178" builtinId="9" hidden="1"/>
    <cellStyle name="Hipervínculo visitado" xfId="18211" builtinId="9" hidden="1"/>
    <cellStyle name="Hipervínculo visitado" xfId="17726" builtinId="9" hidden="1"/>
    <cellStyle name="Hipervínculo visitado" xfId="58953" builtinId="9" hidden="1"/>
    <cellStyle name="Hipervínculo visitado" xfId="49178" builtinId="9" hidden="1"/>
    <cellStyle name="Hipervínculo visitado" xfId="14782" builtinId="9" hidden="1"/>
    <cellStyle name="Hipervínculo visitado" xfId="46161" builtinId="9" hidden="1"/>
    <cellStyle name="Hipervínculo visitado" xfId="47695" builtinId="9" hidden="1"/>
    <cellStyle name="Hipervínculo visitado" xfId="52609" builtinId="9" hidden="1"/>
    <cellStyle name="Hipervínculo visitado" xfId="14804" builtinId="9" hidden="1"/>
    <cellStyle name="Hipervínculo visitado" xfId="12363" builtinId="9" hidden="1"/>
    <cellStyle name="Hipervínculo visitado" xfId="7129" builtinId="9" hidden="1"/>
    <cellStyle name="Hipervínculo visitado" xfId="48301" builtinId="9" hidden="1"/>
    <cellStyle name="Hipervínculo visitado" xfId="28323" builtinId="9" hidden="1"/>
    <cellStyle name="Hipervínculo visitado" xfId="39976" builtinId="9" hidden="1"/>
    <cellStyle name="Hipervínculo visitado" xfId="38989" builtinId="9" hidden="1"/>
    <cellStyle name="Hipervínculo visitado" xfId="43886" builtinId="9" hidden="1"/>
    <cellStyle name="Hipervínculo visitado" xfId="58411" builtinId="9" hidden="1"/>
    <cellStyle name="Hipervínculo visitado" xfId="42530" builtinId="9" hidden="1"/>
    <cellStyle name="Hipervínculo visitado" xfId="53969" builtinId="9" hidden="1"/>
    <cellStyle name="Hipervínculo visitado" xfId="53819" builtinId="9" hidden="1"/>
    <cellStyle name="Hipervínculo visitado" xfId="51524" builtinId="9" hidden="1"/>
    <cellStyle name="Hipervínculo visitado" xfId="51371" builtinId="9" hidden="1"/>
    <cellStyle name="Hipervínculo visitado" xfId="20919" builtinId="9" hidden="1"/>
    <cellStyle name="Hipervínculo visitado" xfId="15508" builtinId="9" hidden="1"/>
    <cellStyle name="Hipervínculo visitado" xfId="52789" builtinId="9" hidden="1"/>
    <cellStyle name="Hipervínculo visitado" xfId="55152" builtinId="9" hidden="1"/>
    <cellStyle name="Hipervínculo visitado" xfId="28807" builtinId="9" hidden="1"/>
    <cellStyle name="Hipervínculo visitado" xfId="56229" builtinId="9" hidden="1"/>
    <cellStyle name="Hipervínculo visitado" xfId="56667" builtinId="9" hidden="1"/>
    <cellStyle name="Hipervínculo visitado" xfId="51986" builtinId="9" hidden="1"/>
    <cellStyle name="Hipervínculo visitado" xfId="49296" builtinId="9" hidden="1"/>
    <cellStyle name="Hipervínculo visitado" xfId="47836" builtinId="9" hidden="1"/>
    <cellStyle name="Hipervínculo visitado" xfId="46095" builtinId="9" hidden="1"/>
    <cellStyle name="Hipervínculo visitado" xfId="11855" builtinId="9" hidden="1"/>
    <cellStyle name="Hipervínculo visitado" xfId="23187" builtinId="9" hidden="1"/>
    <cellStyle name="Hipervínculo visitado" xfId="15837" builtinId="9" hidden="1"/>
    <cellStyle name="Hipervínculo visitado" xfId="5782" builtinId="9" hidden="1"/>
    <cellStyle name="Hipervínculo visitado" xfId="29221" builtinId="9" hidden="1"/>
    <cellStyle name="Hipervínculo visitado" xfId="25917" builtinId="9" hidden="1"/>
    <cellStyle name="Hipervínculo visitado" xfId="16366" builtinId="9" hidden="1"/>
    <cellStyle name="Hipervínculo visitado" xfId="46843" builtinId="9" hidden="1"/>
    <cellStyle name="Hipervínculo visitado" xfId="55741" builtinId="9" hidden="1"/>
    <cellStyle name="Hipervínculo visitado" xfId="49922" builtinId="9" hidden="1"/>
    <cellStyle name="Hipervínculo visitado" xfId="40396" builtinId="9" hidden="1"/>
    <cellStyle name="Hipervínculo visitado" xfId="40480" builtinId="9" hidden="1"/>
    <cellStyle name="Hipervínculo visitado" xfId="41317" builtinId="9" hidden="1"/>
    <cellStyle name="Hipervínculo visitado" xfId="20879" builtinId="9" hidden="1"/>
    <cellStyle name="Hipervínculo visitado" xfId="9796" builtinId="9" hidden="1"/>
    <cellStyle name="Hipervínculo visitado" xfId="31955" builtinId="9" hidden="1"/>
    <cellStyle name="Hipervínculo visitado" xfId="12657" builtinId="9" hidden="1"/>
    <cellStyle name="Hipervínculo visitado" xfId="14229" builtinId="9" hidden="1"/>
    <cellStyle name="Hipervínculo visitado" xfId="44259" builtinId="9" hidden="1"/>
    <cellStyle name="Hipervínculo visitado" xfId="46625" builtinId="9" hidden="1"/>
    <cellStyle name="Hipervínculo visitado" xfId="25034" builtinId="9" hidden="1"/>
    <cellStyle name="Hipervínculo visitado" xfId="23613" builtinId="9" hidden="1"/>
    <cellStyle name="Hipervínculo visitado" xfId="20832" builtinId="9" hidden="1"/>
    <cellStyle name="Hipervínculo visitado" xfId="34713" builtinId="9" hidden="1"/>
    <cellStyle name="Hipervínculo visitado" xfId="11359" builtinId="9" hidden="1"/>
    <cellStyle name="Hipervínculo visitado" xfId="46629" builtinId="9" hidden="1"/>
    <cellStyle name="Hipervínculo visitado" xfId="46869" builtinId="9" hidden="1"/>
    <cellStyle name="Hipervínculo visitado" xfId="33686" builtinId="9" hidden="1"/>
    <cellStyle name="Hipervínculo visitado" xfId="12043" builtinId="9" hidden="1"/>
    <cellStyle name="Hipervínculo visitado" xfId="20757" builtinId="9" hidden="1"/>
    <cellStyle name="Hipervínculo visitado" xfId="24639" builtinId="9" hidden="1"/>
    <cellStyle name="Hipervínculo visitado" xfId="24873" builtinId="9" hidden="1"/>
    <cellStyle name="Hipervínculo visitado" xfId="42504" builtinId="9" hidden="1"/>
    <cellStyle name="Hipervínculo visitado" xfId="27354" builtinId="9" hidden="1"/>
    <cellStyle name="Hipervínculo visitado" xfId="30956" builtinId="9" hidden="1"/>
    <cellStyle name="Hipervínculo visitado" xfId="35531" builtinId="9" hidden="1"/>
    <cellStyle name="Hipervínculo visitado" xfId="27932" builtinId="9" hidden="1"/>
    <cellStyle name="Hipervínculo visitado" xfId="42998" builtinId="9" hidden="1"/>
    <cellStyle name="Hipervínculo visitado" xfId="12955" builtinId="9" hidden="1"/>
    <cellStyle name="Hipervínculo visitado" xfId="24807" builtinId="9" hidden="1"/>
    <cellStyle name="Hipervínculo visitado" xfId="8850" builtinId="9" hidden="1"/>
    <cellStyle name="Hipervínculo visitado" xfId="30550" builtinId="9" hidden="1"/>
    <cellStyle name="Hipervínculo visitado" xfId="54051" builtinId="9" hidden="1"/>
    <cellStyle name="Hipervínculo visitado" xfId="12436" builtinId="9" hidden="1"/>
    <cellStyle name="Hipervínculo visitado" xfId="41269" builtinId="9" hidden="1"/>
    <cellStyle name="Hipervínculo visitado" xfId="29007" builtinId="9" hidden="1"/>
    <cellStyle name="Hipervínculo visitado" xfId="36704" builtinId="9" hidden="1"/>
    <cellStyle name="Hipervínculo visitado" xfId="23902" builtinId="9" hidden="1"/>
    <cellStyle name="Hipervínculo visitado" xfId="28719" builtinId="9" hidden="1"/>
    <cellStyle name="Hipervínculo visitado" xfId="43860" builtinId="9" hidden="1"/>
    <cellStyle name="Hipervínculo visitado" xfId="48307" builtinId="9" hidden="1"/>
    <cellStyle name="Hipervínculo visitado" xfId="58657" builtinId="9" hidden="1"/>
    <cellStyle name="Hipervínculo visitado" xfId="9201" builtinId="9" hidden="1"/>
    <cellStyle name="Hipervínculo visitado" xfId="2330" builtinId="9" hidden="1"/>
    <cellStyle name="Hipervínculo visitado" xfId="41656" builtinId="9" hidden="1"/>
    <cellStyle name="Hipervínculo visitado" xfId="8348" builtinId="9" hidden="1"/>
    <cellStyle name="Hipervínculo visitado" xfId="16249" builtinId="9" hidden="1"/>
    <cellStyle name="Hipervínculo visitado" xfId="6590" builtinId="9" hidden="1"/>
    <cellStyle name="Hipervínculo visitado" xfId="6727" builtinId="9" hidden="1"/>
    <cellStyle name="Hipervínculo visitado" xfId="403" builtinId="9" hidden="1"/>
    <cellStyle name="Hipervínculo visitado" xfId="1809" builtinId="9" hidden="1"/>
    <cellStyle name="Hipervínculo visitado" xfId="15300" builtinId="9" hidden="1"/>
    <cellStyle name="Hipervínculo visitado" xfId="2438" builtinId="9" hidden="1"/>
    <cellStyle name="Hipervínculo visitado" xfId="41636" builtinId="9" hidden="1"/>
    <cellStyle name="Hipervínculo visitado" xfId="2510" builtinId="9" hidden="1"/>
    <cellStyle name="Hipervínculo visitado" xfId="4338" builtinId="9" hidden="1"/>
    <cellStyle name="Hipervínculo visitado" xfId="20451" builtinId="9" hidden="1"/>
    <cellStyle name="Hipervínculo visitado" xfId="4456" builtinId="9" hidden="1"/>
    <cellStyle name="Hipervínculo visitado" xfId="3169" builtinId="9" hidden="1"/>
    <cellStyle name="Hipervínculo visitado" xfId="22870" builtinId="9" hidden="1"/>
    <cellStyle name="Hipervínculo visitado" xfId="37051" builtinId="9" hidden="1"/>
    <cellStyle name="Hipervínculo visitado" xfId="27191" builtinId="9" hidden="1"/>
    <cellStyle name="Hipervínculo visitado" xfId="23543" builtinId="9" hidden="1"/>
    <cellStyle name="Hipervínculo visitado" xfId="55154" builtinId="9" hidden="1"/>
    <cellStyle name="Hipervínculo visitado" xfId="9482" builtinId="9" hidden="1"/>
    <cellStyle name="Hipervínculo visitado" xfId="21997" builtinId="9" hidden="1"/>
    <cellStyle name="Hipervínculo visitado" xfId="51442" builtinId="9" hidden="1"/>
    <cellStyle name="Hipervínculo visitado" xfId="31034" builtinId="9" hidden="1"/>
    <cellStyle name="Hipervínculo visitado" xfId="45176" builtinId="9" hidden="1"/>
    <cellStyle name="Hipervínculo visitado" xfId="57913" builtinId="9" hidden="1"/>
    <cellStyle name="Hipervínculo visitado" xfId="36844" builtinId="9" hidden="1"/>
    <cellStyle name="Hipervínculo visitado" xfId="20242" builtinId="9" hidden="1"/>
    <cellStyle name="Hipervínculo visitado" xfId="4015" builtinId="9" hidden="1"/>
    <cellStyle name="Hipervínculo visitado" xfId="29532" builtinId="9" hidden="1"/>
    <cellStyle name="Hipervínculo visitado" xfId="4105" builtinId="9" hidden="1"/>
    <cellStyle name="Hipervínculo visitado" xfId="2254" builtinId="9" hidden="1"/>
    <cellStyle name="Hipervínculo visitado" xfId="31196" builtinId="9" hidden="1"/>
    <cellStyle name="Hipervínculo visitado" xfId="15662" builtinId="9" hidden="1"/>
    <cellStyle name="Hipervínculo visitado" xfId="33834" builtinId="9" hidden="1"/>
    <cellStyle name="Hipervínculo visitado" xfId="7038" builtinId="9" hidden="1"/>
    <cellStyle name="Hipervínculo visitado" xfId="52905" builtinId="9" hidden="1"/>
    <cellStyle name="Hipervínculo visitado" xfId="2603" builtinId="9" hidden="1"/>
    <cellStyle name="Hipervínculo visitado" xfId="58635" builtinId="9" hidden="1"/>
    <cellStyle name="Hipervínculo visitado" xfId="22796" builtinId="9" hidden="1"/>
    <cellStyle name="Hipervínculo visitado" xfId="53235" builtinId="9" hidden="1"/>
    <cellStyle name="Hipervínculo visitado" xfId="52860" builtinId="9" hidden="1"/>
    <cellStyle name="Hipervínculo visitado" xfId="17258" builtinId="9" hidden="1"/>
    <cellStyle name="Hipervínculo visitado" xfId="49690" builtinId="9" hidden="1"/>
    <cellStyle name="Hipervínculo visitado" xfId="38973" builtinId="9" hidden="1"/>
    <cellStyle name="Hipervínculo visitado" xfId="46191" builtinId="9" hidden="1"/>
    <cellStyle name="Hipervínculo visitado" xfId="47958" builtinId="9" hidden="1"/>
    <cellStyle name="Hipervínculo visitado" xfId="9332" builtinId="9" hidden="1"/>
    <cellStyle name="Hipervínculo visitado" xfId="54233" builtinId="9" hidden="1"/>
    <cellStyle name="Hipervínculo visitado" xfId="42000" builtinId="9" hidden="1"/>
    <cellStyle name="Hipervínculo visitado" xfId="36374" builtinId="9" hidden="1"/>
    <cellStyle name="Hipervínculo visitado" xfId="58751" builtinId="9" hidden="1"/>
    <cellStyle name="Hipervínculo visitado" xfId="40852" builtinId="9" hidden="1"/>
    <cellStyle name="Hipervínculo visitado" xfId="51383" builtinId="9" hidden="1"/>
    <cellStyle name="Hipervínculo visitado" xfId="36987" builtinId="9" hidden="1"/>
    <cellStyle name="Hipervínculo visitado" xfId="56919" builtinId="9" hidden="1"/>
    <cellStyle name="Hipervínculo visitado" xfId="38525" builtinId="9" hidden="1"/>
    <cellStyle name="Hipervínculo visitado" xfId="23209" builtinId="9" hidden="1"/>
    <cellStyle name="Hipervínculo visitado" xfId="33830" builtinId="9" hidden="1"/>
    <cellStyle name="Hipervínculo visitado" xfId="56427" builtinId="9" hidden="1"/>
    <cellStyle name="Hipervínculo visitado" xfId="12669" builtinId="9" hidden="1"/>
    <cellStyle name="Hipervínculo visitado" xfId="25895" builtinId="9" hidden="1"/>
    <cellStyle name="Hipervínculo visitado" xfId="4448" builtinId="9" hidden="1"/>
    <cellStyle name="Hipervínculo visitado" xfId="40850" builtinId="9" hidden="1"/>
    <cellStyle name="Hipervínculo visitado" xfId="1693" builtinId="9" hidden="1"/>
    <cellStyle name="Hipervínculo visitado" xfId="8326" builtinId="9" hidden="1"/>
    <cellStyle name="Hipervínculo visitado" xfId="24563" builtinId="9" hidden="1"/>
    <cellStyle name="Hipervínculo visitado" xfId="49904" builtinId="9" hidden="1"/>
    <cellStyle name="Hipervínculo visitado" xfId="43094" builtinId="9" hidden="1"/>
    <cellStyle name="Hipervínculo visitado" xfId="25650" builtinId="9" hidden="1"/>
    <cellStyle name="Hipervínculo visitado" xfId="28769" builtinId="9" hidden="1"/>
    <cellStyle name="Hipervínculo visitado" xfId="30223" builtinId="9" hidden="1"/>
    <cellStyle name="Hipervínculo visitado" xfId="36273" builtinId="9" hidden="1"/>
    <cellStyle name="Hipervínculo visitado" xfId="2889" builtinId="9" hidden="1"/>
    <cellStyle name="Hipervínculo visitado" xfId="45731" builtinId="9" hidden="1"/>
    <cellStyle name="Hipervínculo visitado" xfId="39192" builtinId="9" hidden="1"/>
    <cellStyle name="Hipervínculo visitado" xfId="29524" builtinId="9" hidden="1"/>
    <cellStyle name="Hipervínculo visitado" xfId="5521" builtinId="9" hidden="1"/>
    <cellStyle name="Hipervínculo visitado" xfId="46389" builtinId="9" hidden="1"/>
    <cellStyle name="Hipervínculo visitado" xfId="44878" builtinId="9" hidden="1"/>
    <cellStyle name="Hipervínculo visitado" xfId="47715" builtinId="9" hidden="1"/>
    <cellStyle name="Hipervínculo visitado" xfId="31068" builtinId="9" hidden="1"/>
    <cellStyle name="Hipervínculo visitado" xfId="28741" builtinId="9" hidden="1"/>
    <cellStyle name="Hipervínculo visitado" xfId="53043" builtinId="9" hidden="1"/>
    <cellStyle name="Hipervínculo visitado" xfId="22974" builtinId="9" hidden="1"/>
    <cellStyle name="Hipervínculo visitado" xfId="58731" builtinId="9" hidden="1"/>
    <cellStyle name="Hipervínculo visitado" xfId="8726" builtinId="9" hidden="1"/>
    <cellStyle name="Hipervínculo visitado" xfId="52543" builtinId="9" hidden="1"/>
    <cellStyle name="Hipervínculo visitado" xfId="6586" builtinId="9" hidden="1"/>
    <cellStyle name="Hipervínculo visitado" xfId="44678" builtinId="9" hidden="1"/>
    <cellStyle name="Hipervínculo visitado" xfId="35324" builtinId="9" hidden="1"/>
    <cellStyle name="Hipervínculo visitado" xfId="36191" builtinId="9" hidden="1"/>
    <cellStyle name="Hipervínculo visitado" xfId="4554" builtinId="9" hidden="1"/>
    <cellStyle name="Hipervínculo visitado" xfId="43487" builtinId="9" hidden="1"/>
    <cellStyle name="Hipervínculo visitado" xfId="24345" builtinId="9" hidden="1"/>
    <cellStyle name="Hipervínculo visitado" xfId="15082" builtinId="9" hidden="1"/>
    <cellStyle name="Hipervínculo visitado" xfId="6426" builtinId="9" hidden="1"/>
    <cellStyle name="Hipervínculo visitado" xfId="40632" builtinId="9" hidden="1"/>
    <cellStyle name="Hipervínculo visitado" xfId="54942" builtinId="9" hidden="1"/>
    <cellStyle name="Hipervínculo visitado" xfId="58325" builtinId="9" hidden="1"/>
    <cellStyle name="Hipervínculo visitado" xfId="35571" builtinId="9" hidden="1"/>
    <cellStyle name="Hipervínculo visitado" xfId="13797" builtinId="9" hidden="1"/>
    <cellStyle name="Hipervínculo visitado" xfId="55371" builtinId="9" hidden="1"/>
    <cellStyle name="Hipervínculo visitado" xfId="54501" builtinId="9" hidden="1"/>
    <cellStyle name="Hipervínculo visitado" xfId="49748" builtinId="9" hidden="1"/>
    <cellStyle name="Hipervínculo visitado" xfId="52647" builtinId="9" hidden="1"/>
    <cellStyle name="Hipervínculo visitado" xfId="25280" builtinId="9" hidden="1"/>
    <cellStyle name="Hipervínculo visitado" xfId="59480" builtinId="9" hidden="1"/>
    <cellStyle name="Hipervínculo visitado" xfId="14544" builtinId="9" hidden="1"/>
    <cellStyle name="Hipervínculo visitado" xfId="23291" builtinId="9" hidden="1"/>
    <cellStyle name="Hipervínculo visitado" xfId="49872" builtinId="9" hidden="1"/>
    <cellStyle name="Hipervínculo visitado" xfId="49073" builtinId="9" hidden="1"/>
    <cellStyle name="Hipervínculo visitado" xfId="25052" builtinId="9" hidden="1"/>
    <cellStyle name="Hipervínculo visitado" xfId="56057" builtinId="9" hidden="1"/>
    <cellStyle name="Hipervínculo visitado" xfId="26613" builtinId="9" hidden="1"/>
    <cellStyle name="Hipervínculo visitado" xfId="41852" builtinId="9" hidden="1"/>
    <cellStyle name="Hipervínculo visitado" xfId="17822" builtinId="9" hidden="1"/>
    <cellStyle name="Hipervínculo visitado" xfId="22834" builtinId="9" hidden="1"/>
    <cellStyle name="Hipervínculo visitado" xfId="45362" builtinId="9" hidden="1"/>
    <cellStyle name="Hipervínculo visitado" xfId="35377" builtinId="9" hidden="1"/>
    <cellStyle name="Hipervínculo visitado" xfId="29596" builtinId="9" hidden="1"/>
    <cellStyle name="Hipervínculo visitado" xfId="38495" builtinId="9" hidden="1"/>
    <cellStyle name="Hipervínculo visitado" xfId="29805" builtinId="9" hidden="1"/>
    <cellStyle name="Hipervínculo visitado" xfId="28627" builtinId="9" hidden="1"/>
    <cellStyle name="Hipervínculo visitado" xfId="31058" builtinId="9" hidden="1"/>
    <cellStyle name="Hipervínculo visitado" xfId="1689" builtinId="9" hidden="1"/>
    <cellStyle name="Hipervínculo visitado" xfId="51234" builtinId="9" hidden="1"/>
    <cellStyle name="Hipervínculo visitado" xfId="3290" builtinId="9" hidden="1"/>
    <cellStyle name="Hipervínculo visitado" xfId="41876" builtinId="9" hidden="1"/>
    <cellStyle name="Hipervínculo visitado" xfId="11713" builtinId="9" hidden="1"/>
    <cellStyle name="Hipervínculo visitado" xfId="50544" builtinId="9" hidden="1"/>
    <cellStyle name="Hipervínculo visitado" xfId="52911" builtinId="9" hidden="1"/>
    <cellStyle name="Hipervínculo visitado" xfId="55645" builtinId="9" hidden="1"/>
    <cellStyle name="Hipervínculo visitado" xfId="33344" builtinId="9" hidden="1"/>
    <cellStyle name="Hipervínculo visitado" xfId="17536" builtinId="9" hidden="1"/>
    <cellStyle name="Hipervínculo visitado" xfId="30112" builtinId="9" hidden="1"/>
    <cellStyle name="Hipervínculo visitado" xfId="45064" builtinId="9" hidden="1"/>
    <cellStyle name="Hipervínculo visitado" xfId="9422" builtinId="9" hidden="1"/>
    <cellStyle name="Hipervínculo visitado" xfId="26405" builtinId="9" hidden="1"/>
    <cellStyle name="Hipervínculo visitado" xfId="34691" builtinId="9" hidden="1"/>
    <cellStyle name="Hipervínculo visitado" xfId="1991" builtinId="9" hidden="1"/>
    <cellStyle name="Hipervínculo visitado" xfId="50744" builtinId="9" hidden="1"/>
    <cellStyle name="Hipervínculo visitado" xfId="30530" builtinId="9" hidden="1"/>
    <cellStyle name="Hipervínculo visitado" xfId="20854" builtinId="9" hidden="1"/>
    <cellStyle name="Hipervínculo visitado" xfId="36554" builtinId="9" hidden="1"/>
    <cellStyle name="Hipervínculo visitado" xfId="18413" builtinId="9" hidden="1"/>
    <cellStyle name="Hipervínculo visitado" xfId="28767" builtinId="9" hidden="1"/>
    <cellStyle name="Hipervínculo visitado" xfId="37253" builtinId="9" hidden="1"/>
    <cellStyle name="Hipervínculo visitado" xfId="34781" builtinId="9" hidden="1"/>
    <cellStyle name="Hipervínculo visitado" xfId="25521" builtinId="9" hidden="1"/>
    <cellStyle name="Hipervínculo visitado" xfId="58977" builtinId="9" hidden="1"/>
    <cellStyle name="Hipervínculo visitado" xfId="9253" builtinId="9" hidden="1"/>
    <cellStyle name="Hipervínculo visitado" xfId="51710" builtinId="9" hidden="1"/>
    <cellStyle name="Hipervínculo visitado" xfId="30789" builtinId="9" hidden="1"/>
    <cellStyle name="Hipervínculo visitado" xfId="54780" builtinId="9" hidden="1"/>
    <cellStyle name="Hipervínculo visitado" xfId="20724" builtinId="9" hidden="1"/>
    <cellStyle name="Hipervínculo visitado" xfId="45384" builtinId="9" hidden="1"/>
    <cellStyle name="Hipervínculo visitado" xfId="28897" builtinId="9" hidden="1"/>
    <cellStyle name="Hipervínculo visitado" xfId="49047" builtinId="9" hidden="1"/>
    <cellStyle name="Hipervínculo visitado" xfId="46217" builtinId="9" hidden="1"/>
    <cellStyle name="Hipervínculo visitado" xfId="45468" builtinId="9" hidden="1"/>
    <cellStyle name="Hipervínculo visitado" xfId="23541" builtinId="9" hidden="1"/>
    <cellStyle name="Hipervínculo visitado" xfId="8190" builtinId="9" hidden="1"/>
    <cellStyle name="Hipervínculo visitado" xfId="5472" builtinId="9" hidden="1"/>
    <cellStyle name="Hipervínculo visitado" xfId="26190" builtinId="9" hidden="1"/>
    <cellStyle name="Hipervínculo visitado" xfId="15072" builtinId="9" hidden="1"/>
    <cellStyle name="Hipervínculo visitado" xfId="10286" builtinId="9" hidden="1"/>
    <cellStyle name="Hipervínculo visitado" xfId="34125" builtinId="9" hidden="1"/>
    <cellStyle name="Hipervínculo visitado" xfId="25445" builtinId="9" hidden="1"/>
    <cellStyle name="Hipervínculo visitado" xfId="26831" builtinId="9" hidden="1"/>
    <cellStyle name="Hipervínculo visitado" xfId="43309" builtinId="9" hidden="1"/>
    <cellStyle name="Hipervínculo visitado" xfId="56317" builtinId="9" hidden="1"/>
    <cellStyle name="Hipervínculo visitado" xfId="38125" builtinId="9" hidden="1"/>
    <cellStyle name="Hipervínculo visitado" xfId="16446" builtinId="9" hidden="1"/>
    <cellStyle name="Hipervínculo visitado" xfId="47093" builtinId="9" hidden="1"/>
    <cellStyle name="Hipervínculo visitado" xfId="40140" builtinId="9" hidden="1"/>
    <cellStyle name="Hipervínculo visitado" xfId="40218" builtinId="9" hidden="1"/>
    <cellStyle name="Hipervínculo visitado" xfId="37114" builtinId="9" hidden="1"/>
    <cellStyle name="Hipervínculo visitado" xfId="47291" builtinId="9" hidden="1"/>
    <cellStyle name="Hipervínculo visitado" xfId="34371" builtinId="9" hidden="1"/>
    <cellStyle name="Hipervínculo visitado" xfId="42606" builtinId="9" hidden="1"/>
    <cellStyle name="Hipervínculo visitado" xfId="57736" builtinId="9" hidden="1"/>
    <cellStyle name="Hipervínculo visitado" xfId="19184" builtinId="9" hidden="1"/>
    <cellStyle name="Hipervínculo visitado" xfId="41786" builtinId="9" hidden="1"/>
    <cellStyle name="Hipervínculo visitado" xfId="44762" builtinId="9" hidden="1"/>
    <cellStyle name="Hipervínculo visitado" xfId="39098" builtinId="9" hidden="1"/>
    <cellStyle name="Hipervínculo visitado" xfId="2003" builtinId="9" hidden="1"/>
    <cellStyle name="Hipervínculo visitado" xfId="44608" builtinId="9" hidden="1"/>
    <cellStyle name="Hipervínculo visitado" xfId="45868" builtinId="9" hidden="1"/>
    <cellStyle name="Hipervínculo visitado" xfId="4972" builtinId="9" hidden="1"/>
    <cellStyle name="Hipervínculo visitado" xfId="58661" builtinId="9" hidden="1"/>
    <cellStyle name="Hipervínculo visitado" xfId="5742" builtinId="9" hidden="1"/>
    <cellStyle name="Hipervínculo visitado" xfId="27404" builtinId="9" hidden="1"/>
    <cellStyle name="Hipervínculo visitado" xfId="55089" builtinId="9" hidden="1"/>
    <cellStyle name="Hipervínculo visitado" xfId="37622" builtinId="9" hidden="1"/>
    <cellStyle name="Hipervínculo visitado" xfId="15480" builtinId="9" hidden="1"/>
    <cellStyle name="Hipervínculo visitado" xfId="4189" builtinId="9" hidden="1"/>
    <cellStyle name="Hipervínculo visitado" xfId="26985" builtinId="9" hidden="1"/>
    <cellStyle name="Hipervínculo visitado" xfId="19490" builtinId="9" hidden="1"/>
    <cellStyle name="Hipervínculo visitado" xfId="26741" builtinId="9" hidden="1"/>
    <cellStyle name="Hipervínculo visitado" xfId="15682" builtinId="9" hidden="1"/>
    <cellStyle name="Hipervínculo visitado" xfId="19062" builtinId="9" hidden="1"/>
    <cellStyle name="Hipervínculo visitado" xfId="40784" builtinId="9" hidden="1"/>
    <cellStyle name="Hipervínculo visitado" xfId="46601" builtinId="9" hidden="1"/>
    <cellStyle name="Hipervínculo visitado" xfId="15911" builtinId="9" hidden="1"/>
    <cellStyle name="Hipervínculo visitado" xfId="31390" builtinId="9" hidden="1"/>
    <cellStyle name="Hipervínculo visitado" xfId="18006" builtinId="9" hidden="1"/>
    <cellStyle name="Hipervínculo visitado" xfId="40766" builtinId="9" hidden="1"/>
    <cellStyle name="Hipervínculo visitado" xfId="10316" builtinId="9" hidden="1"/>
    <cellStyle name="Hipervínculo visitado" xfId="19934" builtinId="9" hidden="1"/>
    <cellStyle name="Hipervínculo visitado" xfId="18315" builtinId="9" hidden="1"/>
    <cellStyle name="Hipervínculo visitado" xfId="19604" builtinId="9" hidden="1"/>
    <cellStyle name="Hipervínculo visitado" xfId="27296" builtinId="9" hidden="1"/>
    <cellStyle name="Hipervínculo visitado" xfId="23637" builtinId="9" hidden="1"/>
    <cellStyle name="Hipervínculo visitado" xfId="48625" builtinId="9" hidden="1"/>
    <cellStyle name="Hipervínculo visitado" xfId="11594" builtinId="9" hidden="1"/>
    <cellStyle name="Hipervínculo visitado" xfId="10018" builtinId="9" hidden="1"/>
    <cellStyle name="Hipervínculo visitado" xfId="55906" builtinId="9" hidden="1"/>
    <cellStyle name="Hipervínculo visitado" xfId="39828" builtinId="9" hidden="1"/>
    <cellStyle name="Hipervínculo visitado" xfId="4035" builtinId="9" hidden="1"/>
    <cellStyle name="Hipervínculo visitado" xfId="43052" builtinId="9" hidden="1"/>
    <cellStyle name="Hipervínculo visitado" xfId="54690" builtinId="9" hidden="1"/>
    <cellStyle name="Hipervínculo visitado" xfId="43114" builtinId="9" hidden="1"/>
    <cellStyle name="Hipervínculo visitado" xfId="45783" builtinId="9" hidden="1"/>
    <cellStyle name="Hipervínculo visitado" xfId="8200" builtinId="9" hidden="1"/>
    <cellStyle name="Hipervínculo visitado" xfId="45848" builtinId="9" hidden="1"/>
    <cellStyle name="Hipervínculo visitado" xfId="34615" builtinId="9" hidden="1"/>
    <cellStyle name="Hipervínculo visitado" xfId="19474" builtinId="9" hidden="1"/>
    <cellStyle name="Hipervínculo visitado" xfId="8374" builtinId="9" hidden="1"/>
    <cellStyle name="Hipervínculo visitado" xfId="47727" builtinId="9" hidden="1"/>
    <cellStyle name="Hipervínculo visitado" xfId="11869" builtinId="9" hidden="1"/>
    <cellStyle name="Hipervínculo visitado" xfId="19362" builtinId="9" hidden="1"/>
    <cellStyle name="Hipervínculo visitado" xfId="57220" builtinId="9" hidden="1"/>
    <cellStyle name="Hipervínculo visitado" xfId="19226" builtinId="9" hidden="1"/>
    <cellStyle name="Hipervínculo visitado" xfId="16692" builtinId="9" hidden="1"/>
    <cellStyle name="Hipervínculo visitado" xfId="6244" builtinId="9" hidden="1"/>
    <cellStyle name="Hipervínculo visitado" xfId="8422" builtinId="9" hidden="1"/>
    <cellStyle name="Hipervínculo visitado" xfId="1127" builtinId="9" hidden="1"/>
    <cellStyle name="Hipervínculo visitado" xfId="23505" builtinId="9" hidden="1"/>
    <cellStyle name="Hipervínculo visitado" xfId="9783" builtinId="9" hidden="1"/>
    <cellStyle name="Hipervínculo visitado" xfId="43826" builtinId="9" hidden="1"/>
    <cellStyle name="Hipervínculo visitado" xfId="8933" builtinId="9" hidden="1"/>
    <cellStyle name="Hipervínculo visitado" xfId="36416" builtinId="9" hidden="1"/>
    <cellStyle name="Hipervínculo visitado" xfId="6380" builtinId="9" hidden="1"/>
    <cellStyle name="Hipervínculo visitado" xfId="36283" builtinId="9" hidden="1"/>
    <cellStyle name="Hipervínculo visitado" xfId="8670" builtinId="9" hidden="1"/>
    <cellStyle name="Hipervínculo visitado" xfId="15628" builtinId="9" hidden="1"/>
    <cellStyle name="Hipervínculo visitado" xfId="39818" builtinId="9" hidden="1"/>
    <cellStyle name="Hipervínculo visitado" xfId="52999" builtinId="9" hidden="1"/>
    <cellStyle name="Hipervínculo visitado" xfId="6046" builtinId="9" hidden="1"/>
    <cellStyle name="Hipervínculo visitado" xfId="9155" builtinId="9" hidden="1"/>
    <cellStyle name="Hipervínculo visitado" xfId="10648" builtinId="9" hidden="1"/>
    <cellStyle name="Hipervínculo visitado" xfId="9299" builtinId="9" hidden="1"/>
    <cellStyle name="Hipervínculo visitado" xfId="14818" builtinId="9" hidden="1"/>
    <cellStyle name="Hipervínculo visitado" xfId="19836" builtinId="9" hidden="1"/>
    <cellStyle name="Hipervínculo visitado" xfId="46782" builtinId="9" hidden="1"/>
    <cellStyle name="Hipervínculo visitado" xfId="51100" builtinId="9" hidden="1"/>
    <cellStyle name="Hipervínculo visitado" xfId="2623" builtinId="9" hidden="1"/>
    <cellStyle name="Hipervínculo visitado" xfId="1831" builtinId="9" hidden="1"/>
    <cellStyle name="Hipervínculo visitado" xfId="49145" builtinId="9" hidden="1"/>
    <cellStyle name="Hipervínculo visitado" xfId="30319" builtinId="9" hidden="1"/>
    <cellStyle name="Hipervínculo visitado" xfId="15819" builtinId="9" hidden="1"/>
    <cellStyle name="Hipervínculo visitado" xfId="13953" builtinId="9" hidden="1"/>
    <cellStyle name="Hipervínculo visitado" xfId="33632" builtinId="9" hidden="1"/>
    <cellStyle name="Hipervínculo visitado" xfId="54856" builtinId="9" hidden="1"/>
    <cellStyle name="Hipervínculo visitado" xfId="16904" builtinId="9" hidden="1"/>
    <cellStyle name="Hipervínculo visitado" xfId="28357" builtinId="9" hidden="1"/>
    <cellStyle name="Hipervínculo visitado" xfId="55073" builtinId="9" hidden="1"/>
    <cellStyle name="Hipervínculo visitado" xfId="41103" builtinId="9" hidden="1"/>
    <cellStyle name="Hipervínculo visitado" xfId="3809" builtinId="9" hidden="1"/>
    <cellStyle name="Hipervínculo visitado" xfId="31124" builtinId="9" hidden="1"/>
    <cellStyle name="Hipervínculo visitado" xfId="22283" builtinId="9" hidden="1"/>
    <cellStyle name="Hipervínculo visitado" xfId="26053" builtinId="9" hidden="1"/>
    <cellStyle name="Hipervínculo visitado" xfId="28805" builtinId="9" hidden="1"/>
    <cellStyle name="Hipervínculo visitado" xfId="4195" builtinId="9" hidden="1"/>
    <cellStyle name="Hipervínculo visitado" xfId="6877" builtinId="9" hidden="1"/>
    <cellStyle name="Hipervínculo visitado" xfId="56403" builtinId="9" hidden="1"/>
    <cellStyle name="Hipervínculo visitado" xfId="45953" builtinId="9" hidden="1"/>
    <cellStyle name="Hipervínculo visitado" xfId="44412" builtinId="9" hidden="1"/>
    <cellStyle name="Hipervínculo visitado" xfId="18012" builtinId="9" hidden="1"/>
    <cellStyle name="Hipervínculo visitado" xfId="38726" builtinId="9" hidden="1"/>
    <cellStyle name="Hipervínculo visitado" xfId="57379" builtinId="9" hidden="1"/>
    <cellStyle name="Hipervínculo visitado" xfId="33358" builtinId="9" hidden="1"/>
    <cellStyle name="Hipervínculo visitado" xfId="34599" builtinId="9" hidden="1"/>
    <cellStyle name="Hipervínculo visitado" xfId="52919" builtinId="9" hidden="1"/>
    <cellStyle name="Hipervínculo visitado" xfId="48581" builtinId="9" hidden="1"/>
    <cellStyle name="Hipervínculo visitado" xfId="23571" builtinId="9" hidden="1"/>
    <cellStyle name="Hipervínculo visitado" xfId="38762" builtinId="9" hidden="1"/>
    <cellStyle name="Hipervínculo visitado" xfId="10838" builtinId="9" hidden="1"/>
    <cellStyle name="Hipervínculo visitado" xfId="43419" builtinId="9" hidden="1"/>
    <cellStyle name="Hipervínculo visitado" xfId="46784" builtinId="9" hidden="1"/>
    <cellStyle name="Hipervínculo visitado" xfId="42492" builtinId="9" hidden="1"/>
    <cellStyle name="Hipervínculo visitado" xfId="19398" builtinId="9" hidden="1"/>
    <cellStyle name="Hipervínculo visitado" xfId="51536" builtinId="9" hidden="1"/>
    <cellStyle name="Hipervínculo visitado" xfId="34422" builtinId="9" hidden="1"/>
    <cellStyle name="Hipervínculo visitado" xfId="37505" builtinId="9" hidden="1"/>
    <cellStyle name="Hipervínculo visitado" xfId="28779" builtinId="9" hidden="1"/>
    <cellStyle name="Hipervínculo visitado" xfId="28873" builtinId="9" hidden="1"/>
    <cellStyle name="Hipervínculo visitado" xfId="40912" builtinId="9" hidden="1"/>
    <cellStyle name="Hipervínculo visitado" xfId="14239" builtinId="9" hidden="1"/>
    <cellStyle name="Hipervínculo visitado" xfId="32830" builtinId="9" hidden="1"/>
    <cellStyle name="Hipervínculo visitado" xfId="12717" builtinId="9" hidden="1"/>
    <cellStyle name="Hipervínculo visitado" xfId="57450" builtinId="9" hidden="1"/>
    <cellStyle name="Hipervínculo visitado" xfId="52206" builtinId="9" hidden="1"/>
    <cellStyle name="Hipervínculo visitado" xfId="2172" builtinId="9" hidden="1"/>
    <cellStyle name="Hipervínculo visitado" xfId="16630" builtinId="9" hidden="1"/>
    <cellStyle name="Hipervínculo visitado" xfId="49089" builtinId="9" hidden="1"/>
    <cellStyle name="Hipervínculo visitado" xfId="13841" builtinId="9" hidden="1"/>
    <cellStyle name="Hipervínculo visitado" xfId="48754" builtinId="9" hidden="1"/>
    <cellStyle name="Hipervínculo visitado" xfId="50119" builtinId="9" hidden="1"/>
    <cellStyle name="Hipervínculo visitado" xfId="40570" builtinId="9" hidden="1"/>
    <cellStyle name="Hipervínculo visitado" xfId="40864" builtinId="9" hidden="1"/>
    <cellStyle name="Hipervínculo visitado" xfId="3771" builtinId="9" hidden="1"/>
    <cellStyle name="Hipervínculo visitado" xfId="7806" builtinId="9" hidden="1"/>
    <cellStyle name="Hipervínculo visitado" xfId="33998" builtinId="9" hidden="1"/>
    <cellStyle name="Hipervínculo visitado" xfId="27619" builtinId="9" hidden="1"/>
    <cellStyle name="Hipervínculo visitado" xfId="40068" builtinId="9" hidden="1"/>
    <cellStyle name="Hipervínculo visitado" xfId="43104" builtinId="9" hidden="1"/>
    <cellStyle name="Hipervínculo visitado" xfId="31606" builtinId="9" hidden="1"/>
    <cellStyle name="Hipervínculo visitado" xfId="20349" builtinId="9" hidden="1"/>
    <cellStyle name="Hipervínculo visitado" xfId="5044" builtinId="9" hidden="1"/>
    <cellStyle name="Hipervínculo visitado" xfId="41081" builtinId="9" hidden="1"/>
    <cellStyle name="Hipervínculo visitado" xfId="15316" builtinId="9" hidden="1"/>
    <cellStyle name="Hipervínculo visitado" xfId="37785" builtinId="9" hidden="1"/>
    <cellStyle name="Hipervínculo visitado" xfId="31228" builtinId="9" hidden="1"/>
    <cellStyle name="Hipervínculo visitado" xfId="46691" builtinId="9" hidden="1"/>
    <cellStyle name="Hipervínculo visitado" xfId="17252" builtinId="9" hidden="1"/>
    <cellStyle name="Hipervínculo visitado" xfId="38543" builtinId="9" hidden="1"/>
    <cellStyle name="Hipervínculo visitado" xfId="26779" builtinId="9" hidden="1"/>
    <cellStyle name="Hipervínculo visitado" xfId="42582" builtinId="9" hidden="1"/>
    <cellStyle name="Hipervínculo visitado" xfId="28901" builtinId="9" hidden="1"/>
    <cellStyle name="Hipervínculo visitado" xfId="6208" builtinId="9" hidden="1"/>
    <cellStyle name="Hipervínculo visitado" xfId="6606" builtinId="9" hidden="1"/>
    <cellStyle name="Hipervínculo visitado" xfId="937" builtinId="9" hidden="1"/>
    <cellStyle name="Hipervínculo visitado" xfId="41157" builtinId="9" hidden="1"/>
    <cellStyle name="Hipervínculo visitado" xfId="56815" builtinId="9" hidden="1"/>
    <cellStyle name="Hipervínculo visitado" xfId="34032" builtinId="9" hidden="1"/>
    <cellStyle name="Hipervínculo visitado" xfId="19002" builtinId="9" hidden="1"/>
    <cellStyle name="Hipervínculo visitado" xfId="28899" builtinId="9" hidden="1"/>
    <cellStyle name="Hipervínculo visitado" xfId="54597" builtinId="9" hidden="1"/>
    <cellStyle name="Hipervínculo visitado" xfId="7524" builtinId="9" hidden="1"/>
    <cellStyle name="Hipervínculo visitado" xfId="20706" builtinId="9" hidden="1"/>
    <cellStyle name="Hipervínculo visitado" xfId="18343" builtinId="9" hidden="1"/>
    <cellStyle name="Hipervínculo visitado" xfId="17824" builtinId="9" hidden="1"/>
    <cellStyle name="Hipervínculo visitado" xfId="21102" builtinId="9" hidden="1"/>
    <cellStyle name="Hipervínculo visitado" xfId="17082" builtinId="9" hidden="1"/>
    <cellStyle name="Hipervínculo visitado" xfId="47856" builtinId="9" hidden="1"/>
    <cellStyle name="Hipervínculo visitado" xfId="51496" builtinId="9" hidden="1"/>
    <cellStyle name="Hipervínculo visitado" xfId="21183" builtinId="9" hidden="1"/>
    <cellStyle name="Hipervínculo visitado" xfId="14460" builtinId="9" hidden="1"/>
    <cellStyle name="Hipervínculo visitado" xfId="32115" builtinId="9" hidden="1"/>
    <cellStyle name="Hipervínculo visitado" xfId="34177" builtinId="9" hidden="1"/>
    <cellStyle name="Hipervínculo visitado" xfId="17114" builtinId="9" hidden="1"/>
    <cellStyle name="Hipervínculo visitado" xfId="50608" builtinId="9" hidden="1"/>
    <cellStyle name="Hipervínculo visitado" xfId="9161" builtinId="9" hidden="1"/>
    <cellStyle name="Hipervínculo visitado" xfId="49108" builtinId="9" hidden="1"/>
    <cellStyle name="Hipervínculo visitado" xfId="29616" builtinId="9" hidden="1"/>
    <cellStyle name="Hipervínculo visitado" xfId="33100" builtinId="9" hidden="1"/>
    <cellStyle name="Hipervínculo visitado" xfId="58573" builtinId="9" hidden="1"/>
    <cellStyle name="Hipervínculo visitado" xfId="53995" builtinId="9" hidden="1"/>
    <cellStyle name="Hipervínculo visitado" xfId="54868" builtinId="9" hidden="1"/>
    <cellStyle name="Hipervínculo visitado" xfId="27107" builtinId="9" hidden="1"/>
    <cellStyle name="Hipervínculo visitado" xfId="58206" builtinId="9" hidden="1"/>
    <cellStyle name="Hipervínculo visitado" xfId="46419" builtinId="9" hidden="1"/>
    <cellStyle name="Hipervínculo visitado" xfId="41175" builtinId="9" hidden="1"/>
    <cellStyle name="Hipervínculo visitado" xfId="40906" builtinId="9" hidden="1"/>
    <cellStyle name="Hipervínculo visitado" xfId="6408" builtinId="9" hidden="1"/>
    <cellStyle name="Hipervínculo visitado" xfId="23511" builtinId="9" hidden="1"/>
    <cellStyle name="Hipervínculo visitado" xfId="28496" builtinId="9" hidden="1"/>
    <cellStyle name="Hipervínculo visitado" xfId="19840" builtinId="9" hidden="1"/>
    <cellStyle name="Hipervínculo visitado" xfId="52870" builtinId="9" hidden="1"/>
    <cellStyle name="Hipervínculo visitado" xfId="50879" builtinId="9" hidden="1"/>
    <cellStyle name="Hipervínculo visitado" xfId="32283" builtinId="9" hidden="1"/>
    <cellStyle name="Hipervínculo visitado" xfId="16950" builtinId="9" hidden="1"/>
    <cellStyle name="Hipervínculo visitado" xfId="41093" builtinId="9" hidden="1"/>
    <cellStyle name="Hipervínculo visitado" xfId="6977" builtinId="9" hidden="1"/>
    <cellStyle name="Hipervínculo visitado" xfId="33628" builtinId="9" hidden="1"/>
    <cellStyle name="Hipervínculo visitado" xfId="25036" builtinId="9" hidden="1"/>
    <cellStyle name="Hipervínculo visitado" xfId="47892" builtinId="9" hidden="1"/>
    <cellStyle name="Hipervínculo visitado" xfId="54639" builtinId="9" hidden="1"/>
    <cellStyle name="Hipervínculo visitado" xfId="1147" builtinId="9" hidden="1"/>
    <cellStyle name="Hipervínculo visitado" xfId="34446" builtinId="9" hidden="1"/>
    <cellStyle name="Hipervínculo visitado" xfId="20471" builtinId="9" hidden="1"/>
    <cellStyle name="Hipervínculo visitado" xfId="22531" builtinId="9" hidden="1"/>
    <cellStyle name="Hipervínculo visitado" xfId="54790" builtinId="9" hidden="1"/>
    <cellStyle name="Hipervínculo visitado" xfId="39391" builtinId="9" hidden="1"/>
    <cellStyle name="Hipervínculo visitado" xfId="23922" builtinId="9" hidden="1"/>
    <cellStyle name="Hipervínculo visitado" xfId="17966" builtinId="9" hidden="1"/>
    <cellStyle name="Hipervínculo visitado" xfId="42159" builtinId="9" hidden="1"/>
    <cellStyle name="Hipervínculo visitado" xfId="4039" builtinId="9" hidden="1"/>
    <cellStyle name="Hipervínculo visitado" xfId="54571" builtinId="9" hidden="1"/>
    <cellStyle name="Hipervínculo visitado" xfId="54842" builtinId="9" hidden="1"/>
    <cellStyle name="Hipervínculo visitado" xfId="30612" builtinId="9" hidden="1"/>
    <cellStyle name="Hipervínculo visitado" xfId="7620" builtinId="9" hidden="1"/>
    <cellStyle name="Hipervínculo visitado" xfId="8446" builtinId="9" hidden="1"/>
    <cellStyle name="Hipervínculo visitado" xfId="56966" builtinId="9" hidden="1"/>
    <cellStyle name="Hipervínculo visitado" xfId="16392" builtinId="9" hidden="1"/>
    <cellStyle name="Hipervínculo visitado" xfId="53923" builtinId="9" hidden="1"/>
    <cellStyle name="Hipervínculo visitado" xfId="20124" builtinId="9" hidden="1"/>
    <cellStyle name="Hipervínculo visitado" xfId="3089" builtinId="9" hidden="1"/>
    <cellStyle name="Hipervínculo visitado" xfId="7827" builtinId="9" hidden="1"/>
    <cellStyle name="Hipervínculo visitado" xfId="17940" builtinId="9" hidden="1"/>
    <cellStyle name="Hipervínculo visitado" xfId="38313" builtinId="9" hidden="1"/>
    <cellStyle name="Hipervínculo visitado" xfId="32454" builtinId="9" hidden="1"/>
    <cellStyle name="Hipervínculo visitado" xfId="17456" builtinId="9" hidden="1"/>
    <cellStyle name="Hipervínculo visitado" xfId="11441" builtinId="9" hidden="1"/>
    <cellStyle name="Hipervínculo visitado" xfId="21610" builtinId="9" hidden="1"/>
    <cellStyle name="Hipervínculo visitado" xfId="23151" builtinId="9" hidden="1"/>
    <cellStyle name="Hipervínculo visitado" xfId="44068" builtinId="9" hidden="1"/>
    <cellStyle name="Hipervínculo visitado" xfId="33528" builtinId="9" hidden="1"/>
    <cellStyle name="Hipervínculo visitado" xfId="16822" builtinId="9" hidden="1"/>
    <cellStyle name="Hipervínculo visitado" xfId="11026" builtinId="9" hidden="1"/>
    <cellStyle name="Hipervínculo visitado" xfId="49318" builtinId="9" hidden="1"/>
    <cellStyle name="Hipervínculo visitado" xfId="56827" builtinId="9" hidden="1"/>
    <cellStyle name="Hipervínculo visitado" xfId="8284" builtinId="9" hidden="1"/>
    <cellStyle name="Hipervínculo visitado" xfId="20282" builtinId="9" hidden="1"/>
    <cellStyle name="Hipervínculo visitado" xfId="22924" builtinId="9" hidden="1"/>
    <cellStyle name="Hipervínculo visitado" xfId="34285" builtinId="9" hidden="1"/>
    <cellStyle name="Hipervínculo visitado" xfId="11831" builtinId="9" hidden="1"/>
    <cellStyle name="Hipervínculo visitado" xfId="47039" builtinId="9" hidden="1"/>
    <cellStyle name="Hipervínculo visitado" xfId="31288" builtinId="9" hidden="1"/>
    <cellStyle name="Hipervínculo visitado" xfId="33240" builtinId="9" hidden="1"/>
    <cellStyle name="Hipervínculo visitado" xfId="48" builtinId="9" hidden="1"/>
    <cellStyle name="Hipervínculo visitado" xfId="576" builtinId="9" hidden="1"/>
    <cellStyle name="Hipervínculo visitado" xfId="59302" builtinId="9" hidden="1"/>
    <cellStyle name="Hipervínculo visitado" xfId="17210" builtinId="9" hidden="1"/>
    <cellStyle name="Hipervínculo visitado" xfId="29343" builtinId="9" hidden="1"/>
    <cellStyle name="Hipervínculo visitado" xfId="35785" builtinId="9" hidden="1"/>
    <cellStyle name="Hipervínculo visitado" xfId="1115" builtinId="9" hidden="1"/>
    <cellStyle name="Hipervínculo visitado" xfId="37985" builtinId="9" hidden="1"/>
    <cellStyle name="Hipervínculo visitado" xfId="45424" builtinId="9" hidden="1"/>
    <cellStyle name="Hipervínculo visitado" xfId="24853" builtinId="9" hidden="1"/>
    <cellStyle name="Hipervínculo visitado" xfId="38221" builtinId="9" hidden="1"/>
    <cellStyle name="Hipervínculo visitado" xfId="14424" builtinId="9" hidden="1"/>
    <cellStyle name="Hipervínculo visitado" xfId="41394" builtinId="9" hidden="1"/>
    <cellStyle name="Hipervínculo visitado" xfId="32974" builtinId="9" hidden="1"/>
    <cellStyle name="Hipervínculo visitado" xfId="29736" builtinId="9" hidden="1"/>
    <cellStyle name="Hipervínculo visitado" xfId="6432" builtinId="9" hidden="1"/>
    <cellStyle name="Hipervínculo visitado" xfId="30890" builtinId="9" hidden="1"/>
    <cellStyle name="Hipervínculo visitado" xfId="23649" builtinId="9" hidden="1"/>
    <cellStyle name="Hipervínculo visitado" xfId="42856" builtinId="9" hidden="1"/>
    <cellStyle name="Hipervínculo visitado" xfId="1373" builtinId="9" hidden="1"/>
    <cellStyle name="Hipervínculo visitado" xfId="15590" builtinId="9" hidden="1"/>
    <cellStyle name="Hipervínculo visitado" xfId="29973" builtinId="9" hidden="1"/>
    <cellStyle name="Hipervínculo visitado" xfId="42932" builtinId="9" hidden="1"/>
    <cellStyle name="Hipervínculo visitado" xfId="2637" builtinId="9" hidden="1"/>
    <cellStyle name="Hipervínculo visitado" xfId="40904" builtinId="9" hidden="1"/>
    <cellStyle name="Hipervínculo visitado" xfId="53807" builtinId="9" hidden="1"/>
    <cellStyle name="Hipervínculo visitado" xfId="35085" builtinId="9" hidden="1"/>
    <cellStyle name="Hipervínculo visitado" xfId="21965" builtinId="9" hidden="1"/>
    <cellStyle name="Hipervínculo visitado" xfId="43531" builtinId="9" hidden="1"/>
    <cellStyle name="Hipervínculo visitado" xfId="25744" builtinId="9" hidden="1"/>
    <cellStyle name="Hipervínculo visitado" xfId="28161" builtinId="9" hidden="1"/>
    <cellStyle name="Hipervínculo visitado" xfId="44960" builtinId="9" hidden="1"/>
    <cellStyle name="Hipervínculo visitado" xfId="33558" builtinId="9" hidden="1"/>
    <cellStyle name="Hipervínculo visitado" xfId="47876" builtinId="9" hidden="1"/>
    <cellStyle name="Hipervínculo visitado" xfId="53656" builtinId="9" hidden="1"/>
    <cellStyle name="Hipervínculo visitado" xfId="10199" builtinId="9" hidden="1"/>
    <cellStyle name="Hipervínculo visitado" xfId="41273" builtinId="9" hidden="1"/>
    <cellStyle name="Hipervínculo visitado" xfId="40486" builtinId="9" hidden="1"/>
    <cellStyle name="Hipervínculo visitado" xfId="52300" builtinId="9" hidden="1"/>
    <cellStyle name="Hipervínculo visitado" xfId="7634" builtinId="9" hidden="1"/>
    <cellStyle name="Hipervínculo visitado" xfId="48774" builtinId="9" hidden="1"/>
    <cellStyle name="Hipervínculo visitado" xfId="57865" builtinId="9" hidden="1"/>
    <cellStyle name="Hipervínculo visitado" xfId="21411" builtinId="9" hidden="1"/>
    <cellStyle name="Hipervínculo visitado" xfId="14000" builtinId="9" hidden="1"/>
    <cellStyle name="Hipervínculo visitado" xfId="1701" builtinId="9" hidden="1"/>
    <cellStyle name="Hipervínculo visitado" xfId="56519" builtinId="9" hidden="1"/>
    <cellStyle name="Hipervínculo visitado" xfId="46336" builtinId="9" hidden="1"/>
    <cellStyle name="Hipervínculo visitado" xfId="52485" builtinId="9" hidden="1"/>
    <cellStyle name="Hipervínculo visitado" xfId="33584" builtinId="9" hidden="1"/>
    <cellStyle name="Hipervínculo visitado" xfId="12879" builtinId="9" hidden="1"/>
    <cellStyle name="Hipervínculo visitado" xfId="34361" builtinId="9" hidden="1"/>
    <cellStyle name="Hipervínculo visitado" xfId="12299" builtinId="9" hidden="1"/>
    <cellStyle name="Hipervínculo visitado" xfId="19192" builtinId="9" hidden="1"/>
    <cellStyle name="Hipervínculo visitado" xfId="54880" builtinId="9" hidden="1"/>
    <cellStyle name="Hipervínculo visitado" xfId="36085" builtinId="9" hidden="1"/>
    <cellStyle name="Hipervínculo visitado" xfId="48932" builtinId="9" hidden="1"/>
    <cellStyle name="Hipervínculo visitado" xfId="27159" builtinId="9" hidden="1"/>
    <cellStyle name="Hipervínculo visitado" xfId="51333" builtinId="9" hidden="1"/>
    <cellStyle name="Hipervínculo visitado" xfId="44870" builtinId="9" hidden="1"/>
    <cellStyle name="Hipervínculo visitado" xfId="35635" builtinId="9" hidden="1"/>
    <cellStyle name="Hipervínculo visitado" xfId="258" builtinId="9" hidden="1"/>
    <cellStyle name="Hipervínculo visitado" xfId="9928" builtinId="9" hidden="1"/>
    <cellStyle name="Hipervínculo visitado" xfId="28297" builtinId="9" hidden="1"/>
    <cellStyle name="Hipervínculo visitado" xfId="10652" builtinId="9" hidden="1"/>
    <cellStyle name="Hipervínculo visitado" xfId="57746" builtinId="9" hidden="1"/>
    <cellStyle name="Hipervínculo visitado" xfId="12438" builtinId="9" hidden="1"/>
    <cellStyle name="Hipervínculo visitado" xfId="14334" builtinId="9" hidden="1"/>
    <cellStyle name="Hipervínculo visitado" xfId="35280" builtinId="9" hidden="1"/>
    <cellStyle name="Hipervínculo visitado" xfId="23523" builtinId="9" hidden="1"/>
    <cellStyle name="Hipervínculo visitado" xfId="3673" builtinId="9" hidden="1"/>
    <cellStyle name="Hipervínculo visitado" xfId="3359" builtinId="9" hidden="1"/>
    <cellStyle name="Hipervínculo visitado" xfId="1876" builtinId="9" hidden="1"/>
    <cellStyle name="Hipervínculo visitado" xfId="8642" builtinId="9" hidden="1"/>
    <cellStyle name="Hipervínculo visitado" xfId="4858" builtinId="9" hidden="1"/>
    <cellStyle name="Hipervínculo visitado" xfId="4956" builtinId="9" hidden="1"/>
    <cellStyle name="Hipervínculo visitado" xfId="5818" builtinId="9" hidden="1"/>
    <cellStyle name="Hipervínculo visitado" xfId="4500" builtinId="9" hidden="1"/>
    <cellStyle name="Hipervínculo visitado" xfId="9600" builtinId="9" hidden="1"/>
    <cellStyle name="Hipervínculo visitado" xfId="20515" builtinId="9" hidden="1"/>
    <cellStyle name="Hipervínculo visitado" xfId="20330" builtinId="9" hidden="1"/>
    <cellStyle name="Hipervínculo visitado" xfId="50" builtinId="9" hidden="1"/>
    <cellStyle name="Hipervínculo visitado" xfId="7642" builtinId="9" hidden="1"/>
    <cellStyle name="Hipervínculo visitado" xfId="1421" builtinId="9" hidden="1"/>
    <cellStyle name="Hipervínculo visitado" xfId="1006" builtinId="9" hidden="1"/>
    <cellStyle name="Hipervínculo visitado" xfId="1047" builtinId="9" hidden="1"/>
    <cellStyle name="Hipervínculo visitado" xfId="32856" builtinId="9" hidden="1"/>
    <cellStyle name="Hipervínculo visitado" xfId="33019" builtinId="9" hidden="1"/>
    <cellStyle name="Hipervínculo visitado" xfId="34087" builtinId="9" hidden="1"/>
    <cellStyle name="Hipervínculo visitado" xfId="33292" builtinId="9" hidden="1"/>
    <cellStyle name="Hipervínculo visitado" xfId="51464" builtinId="9" hidden="1"/>
    <cellStyle name="Hipervínculo visitado" xfId="55491" builtinId="9" hidden="1"/>
    <cellStyle name="Hipervínculo visitado" xfId="29245" builtinId="9" hidden="1"/>
    <cellStyle name="Hipervínculo visitado" xfId="7134" builtinId="9" hidden="1"/>
    <cellStyle name="Hipervínculo visitado" xfId="45351" builtinId="9" hidden="1"/>
    <cellStyle name="Hipervínculo visitado" xfId="28955" builtinId="9" hidden="1"/>
    <cellStyle name="Hipervínculo visitado" xfId="31406" builtinId="9" hidden="1"/>
    <cellStyle name="Hipervínculo visitado" xfId="38987" builtinId="9" hidden="1"/>
    <cellStyle name="Hipervínculo visitado" xfId="5207" builtinId="9" hidden="1"/>
    <cellStyle name="Hipervínculo visitado" xfId="42084" builtinId="9" hidden="1"/>
    <cellStyle name="Hipervínculo visitado" xfId="12501" builtinId="9" hidden="1"/>
    <cellStyle name="Hipervínculo visitado" xfId="1038" builtinId="9" hidden="1"/>
    <cellStyle name="Hipervínculo visitado" xfId="1401" builtinId="9" hidden="1"/>
    <cellStyle name="Hipervínculo visitado" xfId="9021" builtinId="9" hidden="1"/>
    <cellStyle name="Hipervínculo visitado" xfId="6140" builtinId="9" hidden="1"/>
    <cellStyle name="Hipervínculo visitado" xfId="35215" builtinId="9" hidden="1"/>
    <cellStyle name="Hipervínculo visitado" xfId="49370" builtinId="9" hidden="1"/>
    <cellStyle name="Hipervínculo visitado" xfId="33484" builtinId="9" hidden="1"/>
    <cellStyle name="Hipervínculo visitado" xfId="53395" builtinId="9" hidden="1"/>
    <cellStyle name="Hipervínculo visitado" xfId="54355" builtinId="9" hidden="1"/>
    <cellStyle name="Hipervínculo visitado" xfId="51066" builtinId="9" hidden="1"/>
    <cellStyle name="Hipervínculo visitado" xfId="52375" builtinId="9" hidden="1"/>
    <cellStyle name="Hipervínculo visitado" xfId="49820" builtinId="9" hidden="1"/>
    <cellStyle name="Hipervínculo visitado" xfId="49301" builtinId="9" hidden="1"/>
    <cellStyle name="Hipervínculo visitado" xfId="46403" builtinId="9" hidden="1"/>
    <cellStyle name="Hipervínculo visitado" xfId="30259" builtinId="9" hidden="1"/>
    <cellStyle name="Hipervínculo visitado" xfId="30354" builtinId="9" hidden="1"/>
    <cellStyle name="Hipervínculo visitado" xfId="29956" builtinId="9" hidden="1"/>
    <cellStyle name="Hipervínculo visitado" xfId="53795" builtinId="9" hidden="1"/>
    <cellStyle name="Hipervínculo visitado" xfId="58515" builtinId="9" hidden="1"/>
    <cellStyle name="Hipervínculo visitado" xfId="59466" builtinId="9" hidden="1"/>
    <cellStyle name="Hipervínculo visitado" xfId="57696" builtinId="9" hidden="1"/>
    <cellStyle name="Hipervínculo visitado" xfId="56913" builtinId="9" hidden="1"/>
    <cellStyle name="Hipervínculo visitado" xfId="41944" builtinId="9" hidden="1"/>
    <cellStyle name="Hipervínculo visitado" xfId="49132" builtinId="9" hidden="1"/>
    <cellStyle name="Hipervínculo visitado" xfId="52593" builtinId="9" hidden="1"/>
    <cellStyle name="Hipervínculo visitado" xfId="39344" builtinId="9" hidden="1"/>
    <cellStyle name="Hipervínculo visitado" xfId="38139" builtinId="9" hidden="1"/>
    <cellStyle name="Hipervínculo visitado" xfId="37257" builtinId="9" hidden="1"/>
    <cellStyle name="Hipervínculo visitado" xfId="48494" builtinId="9" hidden="1"/>
    <cellStyle name="Hipervínculo visitado" xfId="57843" builtinId="9" hidden="1"/>
    <cellStyle name="Hipervínculo visitado" xfId="30042" builtinId="9" hidden="1"/>
    <cellStyle name="Hipervínculo visitado" xfId="30668" builtinId="9" hidden="1"/>
    <cellStyle name="Hipervínculo visitado" xfId="51590" builtinId="9" hidden="1"/>
    <cellStyle name="Hipervínculo visitado" xfId="53557" builtinId="9" hidden="1"/>
    <cellStyle name="Hipervínculo visitado" xfId="2784" builtinId="9" hidden="1"/>
    <cellStyle name="Hipervínculo visitado" xfId="11072" builtinId="9" hidden="1"/>
    <cellStyle name="Hipervínculo visitado" xfId="30182" builtinId="9" hidden="1"/>
    <cellStyle name="Hipervínculo visitado" xfId="29932" builtinId="9" hidden="1"/>
    <cellStyle name="Hipervínculo visitado" xfId="42163" builtinId="9" hidden="1"/>
    <cellStyle name="Hipervínculo visitado" xfId="53077" builtinId="9" hidden="1"/>
    <cellStyle name="Hipervínculo visitado" xfId="33932" builtinId="9" hidden="1"/>
    <cellStyle name="Hipervínculo visitado" xfId="124" builtinId="9" hidden="1"/>
    <cellStyle name="Hipervínculo visitado" xfId="4083" builtinId="9" hidden="1"/>
    <cellStyle name="Hipervínculo visitado" xfId="17550" builtinId="9" hidden="1"/>
    <cellStyle name="Hipervínculo visitado" xfId="5978" builtinId="9" hidden="1"/>
    <cellStyle name="Hipervínculo visitado" xfId="8806" builtinId="9" hidden="1"/>
    <cellStyle name="Hipervínculo visitado" xfId="4770" builtinId="9" hidden="1"/>
    <cellStyle name="Hipervínculo visitado" xfId="691" builtinId="9" hidden="1"/>
    <cellStyle name="Hipervínculo visitado" xfId="1765" builtinId="9" hidden="1"/>
    <cellStyle name="Hipervínculo visitado" xfId="1471" builtinId="9" hidden="1"/>
    <cellStyle name="Hipervínculo visitado" xfId="54295" builtinId="9" hidden="1"/>
    <cellStyle name="Hipervínculo visitado" xfId="22097" builtinId="9" hidden="1"/>
    <cellStyle name="Hipervínculo visitado" xfId="492" builtinId="9" hidden="1"/>
    <cellStyle name="Hipervínculo visitado" xfId="56151" builtinId="9" hidden="1"/>
    <cellStyle name="Hipervínculo visitado" xfId="49712" builtinId="9" hidden="1"/>
    <cellStyle name="Hipervínculo visitado" xfId="37319" builtinId="9" hidden="1"/>
    <cellStyle name="Hipervínculo visitado" xfId="14006" builtinId="9" hidden="1"/>
    <cellStyle name="Hipervínculo visitado" xfId="1745" builtinId="9" hidden="1"/>
    <cellStyle name="Hipervínculo visitado" xfId="12819" builtinId="9" hidden="1"/>
    <cellStyle name="Hipervínculo visitado" xfId="36333" builtinId="9" hidden="1"/>
    <cellStyle name="Hipervínculo visitado" xfId="44049" builtinId="9" hidden="1"/>
    <cellStyle name="Hipervínculo visitado" xfId="33318" builtinId="9" hidden="1"/>
    <cellStyle name="Hipervínculo visitado" xfId="7590" builtinId="9" hidden="1"/>
    <cellStyle name="Hipervínculo visitado" xfId="13075" builtinId="9" hidden="1"/>
    <cellStyle name="Hipervínculo visitado" xfId="47173" builtinId="9" hidden="1"/>
    <cellStyle name="Hipervínculo visitado" xfId="5599" builtinId="9" hidden="1"/>
    <cellStyle name="Hipervínculo visitado" xfId="5952" builtinId="9" hidden="1"/>
    <cellStyle name="Hipervínculo visitado" xfId="8514" builtinId="9" hidden="1"/>
    <cellStyle name="Hipervínculo visitado" xfId="16555" builtinId="9" hidden="1"/>
    <cellStyle name="Hipervínculo visitado" xfId="4870" builtinId="9" hidden="1"/>
    <cellStyle name="Hipervínculo visitado" xfId="381" builtinId="9" hidden="1"/>
    <cellStyle name="Hipervínculo visitado" xfId="12468" builtinId="9" hidden="1"/>
    <cellStyle name="Hipervínculo visitado" xfId="1137" builtinId="9" hidden="1"/>
    <cellStyle name="Hipervínculo visitado" xfId="795" builtinId="9" hidden="1"/>
    <cellStyle name="Hipervínculo visitado" xfId="52104" builtinId="9" hidden="1"/>
    <cellStyle name="Hipervínculo visitado" xfId="59039" builtinId="9" hidden="1"/>
    <cellStyle name="Hipervínculo visitado" xfId="16267" builtinId="9" hidden="1"/>
    <cellStyle name="Hipervínculo visitado" xfId="41221" builtinId="9" hidden="1"/>
    <cellStyle name="Hipervínculo visitado" xfId="43066" builtinId="9" hidden="1"/>
    <cellStyle name="Hipervínculo visitado" xfId="44660" builtinId="9" hidden="1"/>
    <cellStyle name="Hipervínculo visitado" xfId="36071" builtinId="9" hidden="1"/>
    <cellStyle name="Hipervínculo visitado" xfId="45228" builtinId="9" hidden="1"/>
    <cellStyle name="Hipervínculo visitado" xfId="3061" builtinId="9" hidden="1"/>
    <cellStyle name="Hipervínculo visitado" xfId="7284" builtinId="9" hidden="1"/>
    <cellStyle name="Hipervínculo visitado" xfId="9586" builtinId="9" hidden="1"/>
    <cellStyle name="Hipervínculo visitado" xfId="18311" builtinId="9" hidden="1"/>
    <cellStyle name="Hipervínculo visitado" xfId="36752" builtinId="9" hidden="1"/>
    <cellStyle name="Hipervínculo visitado" xfId="6148" builtinId="9" hidden="1"/>
    <cellStyle name="Hipervínculo visitado" xfId="39174" builtinId="9" hidden="1"/>
    <cellStyle name="Hipervínculo visitado" xfId="50329" builtinId="9" hidden="1"/>
    <cellStyle name="Hipervínculo visitado" xfId="11156" builtinId="9" hidden="1"/>
    <cellStyle name="Hipervínculo visitado" xfId="50131" builtinId="9" hidden="1"/>
    <cellStyle name="Hipervínculo visitado" xfId="27057" builtinId="9" hidden="1"/>
    <cellStyle name="Hipervínculo visitado" xfId="19588" builtinId="9" hidden="1"/>
    <cellStyle name="Hipervínculo visitado" xfId="10848" builtinId="9" hidden="1"/>
    <cellStyle name="Hipervínculo visitado" xfId="53251" builtinId="9" hidden="1"/>
    <cellStyle name="Hipervínculo visitado" xfId="54087" builtinId="9" hidden="1"/>
    <cellStyle name="Hipervínculo visitado" xfId="10530" builtinId="9" hidden="1"/>
    <cellStyle name="Hipervínculo visitado" xfId="5780" builtinId="9" hidden="1"/>
    <cellStyle name="Hipervínculo visitado" xfId="38257" builtinId="9" hidden="1"/>
    <cellStyle name="Hipervínculo visitado" xfId="3863" builtinId="9" hidden="1"/>
    <cellStyle name="Hipervínculo visitado" xfId="3923" builtinId="9" hidden="1"/>
    <cellStyle name="Hipervínculo visitado" xfId="7811" builtinId="9" hidden="1"/>
    <cellStyle name="Hipervínculo visitado" xfId="14558" builtinId="9" hidden="1"/>
    <cellStyle name="Hipervínculo visitado" xfId="8995" builtinId="9" hidden="1"/>
    <cellStyle name="Hipervínculo visitado" xfId="45174" builtinId="9" hidden="1"/>
    <cellStyle name="Hipervínculo visitado" xfId="41663" builtinId="9" hidden="1"/>
    <cellStyle name="Hipervínculo visitado" xfId="8396" builtinId="9" hidden="1"/>
    <cellStyle name="Hipervínculo visitado" xfId="2021" builtinId="9" hidden="1"/>
    <cellStyle name="Hipervínculo visitado" xfId="8208" builtinId="9" hidden="1"/>
    <cellStyle name="Hipervínculo visitado" xfId="12297" builtinId="9" hidden="1"/>
    <cellStyle name="Hipervínculo visitado" xfId="30221" builtinId="9" hidden="1"/>
    <cellStyle name="Hipervínculo visitado" xfId="38884" builtinId="9" hidden="1"/>
    <cellStyle name="Hipervínculo visitado" xfId="19416" builtinId="9" hidden="1"/>
    <cellStyle name="Hipervínculo visitado" xfId="20008" builtinId="9" hidden="1"/>
    <cellStyle name="Hipervínculo visitado" xfId="8294" builtinId="9" hidden="1"/>
    <cellStyle name="Hipervínculo visitado" xfId="41520" builtinId="9" hidden="1"/>
    <cellStyle name="Hipervínculo visitado" xfId="42588" builtinId="9" hidden="1"/>
    <cellStyle name="Hipervínculo visitado" xfId="20084" builtinId="9" hidden="1"/>
    <cellStyle name="Hipervínculo visitado" xfId="4938" builtinId="9" hidden="1"/>
    <cellStyle name="Hipervínculo visitado" xfId="9069" builtinId="9" hidden="1"/>
    <cellStyle name="Hipervínculo visitado" xfId="29351" builtinId="9" hidden="1"/>
    <cellStyle name="Hipervínculo visitado" xfId="6963" builtinId="9" hidden="1"/>
    <cellStyle name="Hipervínculo visitado" xfId="7009" builtinId="9" hidden="1"/>
    <cellStyle name="Hipervínculo visitado" xfId="11323" builtinId="9" hidden="1"/>
    <cellStyle name="Hipervínculo visitado" xfId="12625" builtinId="9" hidden="1"/>
    <cellStyle name="Hipervínculo visitado" xfId="9685" builtinId="9" hidden="1"/>
    <cellStyle name="Hipervínculo visitado" xfId="20100" builtinId="9" hidden="1"/>
    <cellStyle name="Hipervínculo visitado" xfId="27199" builtinId="9" hidden="1"/>
    <cellStyle name="Hipervínculo visitado" xfId="24785" builtinId="9" hidden="1"/>
    <cellStyle name="Hipervínculo visitado" xfId="13107" builtinId="9" hidden="1"/>
    <cellStyle name="Hipervínculo visitado" xfId="4649" builtinId="9" hidden="1"/>
    <cellStyle name="Hipervínculo visitado" xfId="5093" builtinId="9" hidden="1"/>
    <cellStyle name="Hipervínculo visitado" xfId="6725" builtinId="9" hidden="1"/>
    <cellStyle name="Hipervínculo visitado" xfId="5772" builtinId="9" hidden="1"/>
    <cellStyle name="Hipervínculo visitado" xfId="9828" builtinId="9" hidden="1"/>
    <cellStyle name="Hipervínculo visitado" xfId="20660" builtinId="9" hidden="1"/>
    <cellStyle name="Hipervínculo visitado" xfId="17730" builtinId="9" hidden="1"/>
    <cellStyle name="Hipervínculo visitado" xfId="4360" builtinId="9" hidden="1"/>
    <cellStyle name="Hipervínculo visitado" xfId="3705" builtinId="9" hidden="1"/>
    <cellStyle name="Hipervínculo visitado" xfId="36692" builtinId="9" hidden="1"/>
    <cellStyle name="Hipervínculo visitado" xfId="42660" builtinId="9" hidden="1"/>
    <cellStyle name="Hipervínculo visitado" xfId="41417" builtinId="9" hidden="1"/>
    <cellStyle name="Hipervínculo visitado" xfId="12599" builtinId="9" hidden="1"/>
    <cellStyle name="Hipervínculo visitado" xfId="3869" builtinId="9" hidden="1"/>
    <cellStyle name="Hipervínculo visitado" xfId="413" builtinId="9" hidden="1"/>
    <cellStyle name="Hipervínculo visitado" xfId="4287" builtinId="9" hidden="1"/>
    <cellStyle name="Hipervínculo visitado" xfId="4233" builtinId="9" hidden="1"/>
    <cellStyle name="Hipervínculo visitado" xfId="8296" builtinId="9" hidden="1"/>
    <cellStyle name="Hipervínculo visitado" xfId="17404" builtinId="9" hidden="1"/>
    <cellStyle name="Hipervínculo visitado" xfId="16511" builtinId="9" hidden="1"/>
    <cellStyle name="Hipervínculo visitado" xfId="19962" builtinId="9" hidden="1"/>
    <cellStyle name="Hipervínculo visitado" xfId="12889" builtinId="9" hidden="1"/>
    <cellStyle name="Hipervínculo visitado" xfId="32238" builtinId="9" hidden="1"/>
    <cellStyle name="Hipervínculo visitado" xfId="24717" builtinId="9" hidden="1"/>
    <cellStyle name="Hipervínculo visitado" xfId="28721" builtinId="9" hidden="1"/>
    <cellStyle name="Hipervínculo visitado" xfId="44674" builtinId="9" hidden="1"/>
    <cellStyle name="Hipervínculo visitado" xfId="9109" builtinId="9" hidden="1"/>
    <cellStyle name="Hipervínculo visitado" xfId="52118" builtinId="9" hidden="1"/>
    <cellStyle name="Hipervínculo visitado" xfId="47621" builtinId="9" hidden="1"/>
    <cellStyle name="Hipervínculo visitado" xfId="57605" builtinId="9" hidden="1"/>
    <cellStyle name="Hipervínculo visitado" xfId="22285" builtinId="9" hidden="1"/>
    <cellStyle name="Hipervínculo visitado" xfId="54653" builtinId="9" hidden="1"/>
    <cellStyle name="Hipervínculo visitado" xfId="32287" builtinId="9" hidden="1"/>
    <cellStyle name="Hipervínculo visitado" xfId="41772" builtinId="9" hidden="1"/>
    <cellStyle name="Hipervínculo visitado" xfId="2286" builtinId="9" hidden="1"/>
    <cellStyle name="Hipervínculo visitado" xfId="35937" builtinId="9" hidden="1"/>
    <cellStyle name="Hipervínculo visitado" xfId="57424" builtinId="9" hidden="1"/>
    <cellStyle name="Hipervínculo visitado" xfId="39340" builtinId="9" hidden="1"/>
    <cellStyle name="Hipervínculo visitado" xfId="26595" builtinId="9" hidden="1"/>
    <cellStyle name="Hipervínculo visitado" xfId="21363" builtinId="9" hidden="1"/>
    <cellStyle name="Hipervínculo visitado" xfId="40066" builtinId="9" hidden="1"/>
    <cellStyle name="Hipervínculo visitado" xfId="28643" builtinId="9" hidden="1"/>
    <cellStyle name="Hipervínculo visitado" xfId="9334" builtinId="9" hidden="1"/>
    <cellStyle name="Hipervínculo visitado" xfId="49390" builtinId="9" hidden="1"/>
    <cellStyle name="Hipervínculo visitado" xfId="57708" builtinId="9" hidden="1"/>
    <cellStyle name="Hipervínculo visitado" xfId="33820" builtinId="9" hidden="1"/>
    <cellStyle name="Hipervínculo visitado" xfId="35687" builtinId="9" hidden="1"/>
    <cellStyle name="Hipervínculo visitado" xfId="37715" builtinId="9" hidden="1"/>
    <cellStyle name="Hipervínculo visitado" xfId="17892" builtinId="9" hidden="1"/>
    <cellStyle name="Hipervínculo visitado" xfId="25056" builtinId="9" hidden="1"/>
    <cellStyle name="Hipervínculo visitado" xfId="56968" builtinId="9" hidden="1"/>
    <cellStyle name="Hipervínculo visitado" xfId="52449" builtinId="9" hidden="1"/>
    <cellStyle name="Hipervínculo visitado" xfId="53541" builtinId="9" hidden="1"/>
    <cellStyle name="Hipervínculo visitado" xfId="45803" builtinId="9" hidden="1"/>
    <cellStyle name="Hipervínculo visitado" xfId="55289" builtinId="9" hidden="1"/>
    <cellStyle name="Hipervínculo visitado" xfId="54589" builtinId="9" hidden="1"/>
    <cellStyle name="Hipervínculo visitado" xfId="22521" builtinId="9" hidden="1"/>
    <cellStyle name="Hipervínculo visitado" xfId="1055" builtinId="9" hidden="1"/>
    <cellStyle name="Hipervínculo visitado" xfId="35809" builtinId="9" hidden="1"/>
    <cellStyle name="Hipervínculo visitado" xfId="27548" builtinId="9" hidden="1"/>
    <cellStyle name="Hipervínculo visitado" xfId="9213" builtinId="9" hidden="1"/>
    <cellStyle name="Hipervínculo visitado" xfId="37757" builtinId="9" hidden="1"/>
    <cellStyle name="Hipervínculo visitado" xfId="43666" builtinId="9" hidden="1"/>
    <cellStyle name="Hipervínculo visitado" xfId="29879" builtinId="9" hidden="1"/>
    <cellStyle name="Hipervínculo visitado" xfId="35995" builtinId="9" hidden="1"/>
    <cellStyle name="Hipervínculo visitado" xfId="15034" builtinId="9" hidden="1"/>
    <cellStyle name="Hipervínculo visitado" xfId="44536" builtinId="9" hidden="1"/>
    <cellStyle name="Hipervínculo visitado" xfId="21979" builtinId="9" hidden="1"/>
    <cellStyle name="Hipervínculo visitado" xfId="21110" builtinId="9" hidden="1"/>
    <cellStyle name="Hipervínculo visitado" xfId="43670" builtinId="9" hidden="1"/>
    <cellStyle name="Hipervínculo visitado" xfId="23789" builtinId="9" hidden="1"/>
    <cellStyle name="Hipervínculo visitado" xfId="29746" builtinId="9" hidden="1"/>
    <cellStyle name="Hipervínculo visitado" xfId="46839" builtinId="9" hidden="1"/>
    <cellStyle name="Hipervínculo visitado" xfId="46647" builtinId="9" hidden="1"/>
    <cellStyle name="Hipervínculo visitado" xfId="28032" builtinId="9" hidden="1"/>
    <cellStyle name="Hipervínculo visitado" xfId="22317" builtinId="9" hidden="1"/>
    <cellStyle name="Hipervínculo visitado" xfId="29979" builtinId="9" hidden="1"/>
    <cellStyle name="Hipervínculo visitado" xfId="44003" builtinId="9" hidden="1"/>
    <cellStyle name="Hipervínculo visitado" xfId="51902" builtinId="9" hidden="1"/>
    <cellStyle name="Hipervínculo visitado" xfId="36534" builtinId="9" hidden="1"/>
    <cellStyle name="Hipervínculo visitado" xfId="29157" builtinId="9" hidden="1"/>
    <cellStyle name="Hipervínculo visitado" xfId="14213" builtinId="9" hidden="1"/>
    <cellStyle name="Hipervínculo visitado" xfId="2635" builtinId="9" hidden="1"/>
    <cellStyle name="Hipervínculo visitado" xfId="9189" builtinId="9" hidden="1"/>
    <cellStyle name="Hipervínculo visitado" xfId="58479" builtinId="9" hidden="1"/>
    <cellStyle name="Hipervínculo visitado" xfId="36351" builtinId="9" hidden="1"/>
    <cellStyle name="Hipervínculo visitado" xfId="51134" builtinId="9" hidden="1"/>
    <cellStyle name="Hipervínculo visitado" xfId="31155" builtinId="9" hidden="1"/>
    <cellStyle name="Hipervínculo visitado" xfId="19594" builtinId="9" hidden="1"/>
    <cellStyle name="Hipervínculo visitado" xfId="19528" builtinId="9" hidden="1"/>
    <cellStyle name="Hipervínculo visitado" xfId="13514" builtinId="9" hidden="1"/>
    <cellStyle name="Hipervínculo visitado" xfId="19327" builtinId="9" hidden="1"/>
    <cellStyle name="Hipervínculo visitado" xfId="19102" builtinId="9" hidden="1"/>
    <cellStyle name="Hipervínculo visitado" xfId="3141" builtinId="9" hidden="1"/>
    <cellStyle name="Hipervínculo visitado" xfId="56421" builtinId="9" hidden="1"/>
    <cellStyle name="Hipervínculo visitado" xfId="35863" builtinId="9" hidden="1"/>
    <cellStyle name="Hipervínculo visitado" xfId="19920" builtinId="9" hidden="1"/>
    <cellStyle name="Hipervínculo visitado" xfId="57310" builtinId="9" hidden="1"/>
    <cellStyle name="Hipervínculo visitado" xfId="29948" builtinId="9" hidden="1"/>
    <cellStyle name="Hipervínculo visitado" xfId="33548" builtinId="9" hidden="1"/>
    <cellStyle name="Hipervínculo visitado" xfId="4041" builtinId="9" hidden="1"/>
    <cellStyle name="Hipervínculo visitado" xfId="1085" builtinId="9" hidden="1"/>
    <cellStyle name="Hipervínculo visitado" xfId="1369" builtinId="9" hidden="1"/>
    <cellStyle name="Hipervínculo visitado" xfId="28513" builtinId="9" hidden="1"/>
    <cellStyle name="Hipervínculo visitado" xfId="9707" builtinId="9" hidden="1"/>
    <cellStyle name="Hipervínculo visitado" xfId="45068" builtinId="9" hidden="1"/>
    <cellStyle name="Hipervínculo visitado" xfId="4528" builtinId="9" hidden="1"/>
    <cellStyle name="Hipervínculo visitado" xfId="5876" builtinId="9" hidden="1"/>
    <cellStyle name="Hipervínculo visitado" xfId="56537" builtinId="9" hidden="1"/>
    <cellStyle name="Hipervínculo visitado" xfId="55024" builtinId="9" hidden="1"/>
    <cellStyle name="Hipervínculo visitado" xfId="52264" builtinId="9" hidden="1"/>
    <cellStyle name="Hipervínculo visitado" xfId="37082" builtinId="9" hidden="1"/>
    <cellStyle name="Hipervínculo visitado" xfId="42626" builtinId="9" hidden="1"/>
    <cellStyle name="Hipervínculo visitado" xfId="17996" builtinId="9" hidden="1"/>
    <cellStyle name="Hipervínculo visitado" xfId="32772" builtinId="9" hidden="1"/>
    <cellStyle name="Hipervínculo visitado" xfId="36181" builtinId="9" hidden="1"/>
    <cellStyle name="Hipervínculo visitado" xfId="4235" builtinId="9" hidden="1"/>
    <cellStyle name="Hipervínculo visitado" xfId="5704" builtinId="9" hidden="1"/>
    <cellStyle name="Hipervínculo visitado" xfId="6136" builtinId="9" hidden="1"/>
    <cellStyle name="Hipervínculo visitado" xfId="6520" builtinId="9" hidden="1"/>
    <cellStyle name="Hipervínculo visitado" xfId="6773" builtinId="9" hidden="1"/>
    <cellStyle name="Hipervínculo visitado" xfId="24295" builtinId="9" hidden="1"/>
    <cellStyle name="Hipervínculo visitado" xfId="3101" builtinId="9" hidden="1"/>
    <cellStyle name="Hipervínculo visitado" xfId="8740" builtinId="9" hidden="1"/>
    <cellStyle name="Hipervínculo visitado" xfId="30279" builtinId="9" hidden="1"/>
    <cellStyle name="Hipervínculo visitado" xfId="28159" builtinId="9" hidden="1"/>
    <cellStyle name="Hipervínculo visitado" xfId="32832" builtinId="9" hidden="1"/>
    <cellStyle name="Hipervínculo visitado" xfId="3015" builtinId="9" hidden="1"/>
    <cellStyle name="Hipervínculo visitado" xfId="57714" builtinId="9" hidden="1"/>
    <cellStyle name="Hipervínculo visitado" xfId="7224" builtinId="9" hidden="1"/>
    <cellStyle name="Hipervínculo visitado" xfId="45474" builtinId="9" hidden="1"/>
    <cellStyle name="Hipervínculo visitado" xfId="31939" builtinId="9" hidden="1"/>
    <cellStyle name="Hipervínculo visitado" xfId="56763" builtinId="9" hidden="1"/>
    <cellStyle name="Hipervínculo visitado" xfId="29813" builtinId="9" hidden="1"/>
    <cellStyle name="Hipervínculo visitado" xfId="13117" builtinId="9" hidden="1"/>
    <cellStyle name="Hipervínculo visitado" xfId="4671" builtinId="9" hidden="1"/>
    <cellStyle name="Hipervínculo visitado" xfId="58771" builtinId="9" hidden="1"/>
    <cellStyle name="Hipervínculo visitado" xfId="1289" builtinId="9" hidden="1"/>
    <cellStyle name="Hipervínculo visitado" xfId="43255" builtinId="9" hidden="1"/>
    <cellStyle name="Hipervínculo visitado" xfId="22321" builtinId="9" hidden="1"/>
    <cellStyle name="Hipervínculo visitado" xfId="37427" builtinId="9" hidden="1"/>
    <cellStyle name="Hipervínculo visitado" xfId="29065" builtinId="9" hidden="1"/>
    <cellStyle name="Hipervínculo visitado" xfId="46675" builtinId="9" hidden="1"/>
    <cellStyle name="Hipervínculo visitado" xfId="41141" builtinId="9" hidden="1"/>
    <cellStyle name="Hipervínculo visitado" xfId="17442" builtinId="9" hidden="1"/>
    <cellStyle name="Hipervínculo visitado" xfId="56944" builtinId="9" hidden="1"/>
    <cellStyle name="Hipervínculo visitado" xfId="54435" builtinId="9" hidden="1"/>
    <cellStyle name="Hipervínculo visitado" xfId="51760" builtinId="9" hidden="1"/>
    <cellStyle name="Hipervínculo visitado" xfId="16858" builtinId="9" hidden="1"/>
    <cellStyle name="Hipervínculo visitado" xfId="51030" builtinId="9" hidden="1"/>
    <cellStyle name="Hipervínculo visitado" xfId="9990" builtinId="9" hidden="1"/>
    <cellStyle name="Hipervínculo visitado" xfId="9324" builtinId="9" hidden="1"/>
    <cellStyle name="Hipervínculo visitado" xfId="53067" builtinId="9" hidden="1"/>
    <cellStyle name="Hipervínculo visitado" xfId="58285" builtinId="9" hidden="1"/>
    <cellStyle name="Hipervínculo visitado" xfId="56091" builtinId="9" hidden="1"/>
    <cellStyle name="Hipervínculo visitado" xfId="57430" builtinId="9" hidden="1"/>
    <cellStyle name="Hipervínculo visitado" xfId="23255" builtinId="9" hidden="1"/>
    <cellStyle name="Hipervínculo visitado" xfId="35147" builtinId="9" hidden="1"/>
    <cellStyle name="Hipervínculo visitado" xfId="40356" builtinId="9" hidden="1"/>
    <cellStyle name="Hipervínculo visitado" xfId="47053" builtinId="9" hidden="1"/>
    <cellStyle name="Hipervínculo visitado" xfId="49160" builtinId="9" hidden="1"/>
    <cellStyle name="Hipervínculo visitado" xfId="47804" builtinId="9" hidden="1"/>
    <cellStyle name="Hipervínculo visitado" xfId="11641" builtinId="9" hidden="1"/>
    <cellStyle name="Hipervínculo visitado" xfId="30916" builtinId="9" hidden="1"/>
    <cellStyle name="Hipervínculo visitado" xfId="55641" builtinId="9" hidden="1"/>
    <cellStyle name="Hipervínculo visitado" xfId="28581" builtinId="9" hidden="1"/>
    <cellStyle name="Hipervínculo visitado" xfId="35290" builtinId="9" hidden="1"/>
    <cellStyle name="Hipervínculo visitado" xfId="7903" builtinId="9" hidden="1"/>
    <cellStyle name="Hipervínculo visitado" xfId="17282" builtinId="9" hidden="1"/>
    <cellStyle name="Hipervínculo visitado" xfId="32744" builtinId="9" hidden="1"/>
    <cellStyle name="Hipervínculo visitado" xfId="12143" builtinId="9" hidden="1"/>
    <cellStyle name="Hipervínculo visitado" xfId="19956" builtinId="9" hidden="1"/>
    <cellStyle name="Hipervínculo visitado" xfId="24285" builtinId="9" hidden="1"/>
    <cellStyle name="Hipervínculo visitado" xfId="13269" builtinId="9" hidden="1"/>
    <cellStyle name="Hipervínculo visitado" xfId="26575" builtinId="9" hidden="1"/>
    <cellStyle name="Hipervínculo visitado" xfId="44746" builtinId="9" hidden="1"/>
    <cellStyle name="Hipervínculo visitado" xfId="45910" builtinId="9" hidden="1"/>
    <cellStyle name="Hipervínculo visitado" xfId="26297" builtinId="9" hidden="1"/>
    <cellStyle name="Hipervínculo visitado" xfId="30902" builtinId="9" hidden="1"/>
    <cellStyle name="Hipervínculo visitado" xfId="23545" builtinId="9" hidden="1"/>
    <cellStyle name="Hipervínculo visitado" xfId="52603" builtinId="9" hidden="1"/>
    <cellStyle name="Hipervínculo visitado" xfId="58805" builtinId="9" hidden="1"/>
    <cellStyle name="Hipervínculo visitado" xfId="57647" builtinId="9" hidden="1"/>
    <cellStyle name="Hipervínculo visitado" xfId="24962" builtinId="9" hidden="1"/>
    <cellStyle name="Hipervínculo visitado" xfId="34531" builtinId="9" hidden="1"/>
    <cellStyle name="Hipervínculo visitado" xfId="51638" builtinId="9" hidden="1"/>
    <cellStyle name="Hipervínculo visitado" xfId="10388" builtinId="9" hidden="1"/>
    <cellStyle name="Hipervínculo visitado" xfId="41187" builtinId="9" hidden="1"/>
    <cellStyle name="Hipervínculo visitado" xfId="16388" builtinId="9" hidden="1"/>
    <cellStyle name="Hipervínculo visitado" xfId="1969" builtinId="9" hidden="1"/>
    <cellStyle name="Hipervínculo visitado" xfId="1995" builtinId="9" hidden="1"/>
    <cellStyle name="Hipervínculo visitado" xfId="2382" builtinId="9" hidden="1"/>
    <cellStyle name="Hipervínculo visitado" xfId="2719" builtinId="9" hidden="1"/>
    <cellStyle name="Hipervínculo visitado" xfId="2989" builtinId="9" hidden="1"/>
    <cellStyle name="Hipervínculo visitado" xfId="44904" builtinId="9" hidden="1"/>
    <cellStyle name="Hipervínculo visitado" xfId="42754" builtinId="9" hidden="1"/>
    <cellStyle name="Hipervínculo visitado" xfId="42402" builtinId="9" hidden="1"/>
    <cellStyle name="Hipervínculo visitado" xfId="40786" builtinId="9" hidden="1"/>
    <cellStyle name="Hipervínculo visitado" xfId="35917" builtinId="9" hidden="1"/>
    <cellStyle name="Hipervínculo visitado" xfId="32348" builtinId="9" hidden="1"/>
    <cellStyle name="Hipervínculo visitado" xfId="45032" builtinId="9" hidden="1"/>
    <cellStyle name="Hipervínculo visitado" xfId="41764" builtinId="9" hidden="1"/>
    <cellStyle name="Hipervínculo visitado" xfId="44610" builtinId="9" hidden="1"/>
    <cellStyle name="Hipervínculo visitado" xfId="44788" builtinId="9" hidden="1"/>
    <cellStyle name="Hipervínculo visitado" xfId="43289" builtinId="9" hidden="1"/>
    <cellStyle name="Hipervínculo visitado" xfId="43469" builtinId="9" hidden="1"/>
    <cellStyle name="Hipervínculo visitado" xfId="43166" builtinId="9" hidden="1"/>
    <cellStyle name="Hipervínculo visitado" xfId="44770" builtinId="9" hidden="1"/>
    <cellStyle name="Hipervínculo visitado" xfId="41271" builtinId="9" hidden="1"/>
    <cellStyle name="Hipervínculo visitado" xfId="32141" builtinId="9" hidden="1"/>
    <cellStyle name="Hipervínculo visitado" xfId="41815" builtinId="9" hidden="1"/>
    <cellStyle name="Hipervínculo visitado" xfId="2483" builtinId="9" hidden="1"/>
    <cellStyle name="Hipervínculo visitado" xfId="2150" builtinId="9" hidden="1"/>
    <cellStyle name="Hipervínculo visitado" xfId="31981" builtinId="9" hidden="1"/>
    <cellStyle name="Hipervínculo visitado" xfId="29967" builtinId="9" hidden="1"/>
    <cellStyle name="Hipervínculo visitado" xfId="4167" builtinId="9" hidden="1"/>
    <cellStyle name="Hipervínculo visitado" xfId="19285" builtinId="9" hidden="1"/>
    <cellStyle name="Hipervínculo visitado" xfId="4340" builtinId="9" hidden="1"/>
    <cellStyle name="Hipervínculo visitado" xfId="7970" builtinId="9" hidden="1"/>
    <cellStyle name="Hipervínculo visitado" xfId="1419" builtinId="9" hidden="1"/>
    <cellStyle name="Hipervínculo visitado" xfId="445" builtinId="9" hidden="1"/>
    <cellStyle name="Hipervínculo visitado" xfId="739" builtinId="9" hidden="1"/>
    <cellStyle name="Hipervínculo visitado" xfId="3685" builtinId="9" hidden="1"/>
    <cellStyle name="Hipervínculo visitado" xfId="3455" builtinId="9" hidden="1"/>
    <cellStyle name="Hipervínculo visitado" xfId="14468" builtinId="9" hidden="1"/>
    <cellStyle name="Hipervínculo visitado" xfId="40654" builtinId="9" hidden="1"/>
    <cellStyle name="Hipervínculo visitado" xfId="39451" builtinId="9" hidden="1"/>
    <cellStyle name="Hipervínculo visitado" xfId="42320" builtinId="9" hidden="1"/>
    <cellStyle name="Hipervínculo visitado" xfId="2649" builtinId="9" hidden="1"/>
    <cellStyle name="Hipervínculo visitado" xfId="1153" builtinId="9" hidden="1"/>
    <cellStyle name="Hipervínculo visitado" xfId="3037" builtinId="9" hidden="1"/>
    <cellStyle name="Hipervínculo visitado" xfId="6340" builtinId="9" hidden="1"/>
    <cellStyle name="Hipervínculo visitado" xfId="7831" builtinId="9" hidden="1"/>
    <cellStyle name="Hipervínculo visitado" xfId="7914" builtinId="9" hidden="1"/>
    <cellStyle name="Hipervínculo visitado" xfId="17454" builtinId="9" hidden="1"/>
    <cellStyle name="Hipervínculo visitado" xfId="16350" builtinId="9" hidden="1"/>
    <cellStyle name="Hipervínculo visitado" xfId="19384" builtinId="9" hidden="1"/>
    <cellStyle name="Hipervínculo visitado" xfId="15728" builtinId="9" hidden="1"/>
    <cellStyle name="Hipervínculo visitado" xfId="20341" builtinId="9" hidden="1"/>
    <cellStyle name="Hipervínculo visitado" xfId="8886" builtinId="9" hidden="1"/>
    <cellStyle name="Hipervínculo visitado" xfId="5264" builtinId="9" hidden="1"/>
    <cellStyle name="Hipervínculo visitado" xfId="6078" builtinId="9" hidden="1"/>
    <cellStyle name="Hipervínculo visitado" xfId="6512" builtinId="9" hidden="1"/>
    <cellStyle name="Hipervínculo visitado" xfId="33622" builtinId="9" hidden="1"/>
    <cellStyle name="Hipervínculo visitado" xfId="53447" builtinId="9" hidden="1"/>
    <cellStyle name="Hipervínculo visitado" xfId="53765" builtinId="9" hidden="1"/>
    <cellStyle name="Hipervínculo visitado" xfId="1207" builtinId="9" hidden="1"/>
    <cellStyle name="Hipervínculo visitado" xfId="42474" builtinId="9" hidden="1"/>
    <cellStyle name="Hipervínculo visitado" xfId="36291" builtinId="9" hidden="1"/>
    <cellStyle name="Hipervínculo visitado" xfId="13261" builtinId="9" hidden="1"/>
    <cellStyle name="Hipervínculo visitado" xfId="12989" builtinId="9" hidden="1"/>
    <cellStyle name="Hipervínculo visitado" xfId="9305" builtinId="9" hidden="1"/>
    <cellStyle name="Hipervínculo visitado" xfId="10468" builtinId="9" hidden="1"/>
    <cellStyle name="Hipervínculo visitado" xfId="9954" builtinId="9" hidden="1"/>
    <cellStyle name="Hipervínculo visitado" xfId="21491" builtinId="9" hidden="1"/>
    <cellStyle name="Hipervínculo visitado" xfId="26687" builtinId="9" hidden="1"/>
    <cellStyle name="Hipervínculo visitado" xfId="27984" builtinId="9" hidden="1"/>
    <cellStyle name="Hipervínculo visitado" xfId="30494" builtinId="9" hidden="1"/>
    <cellStyle name="Hipervínculo visitado" xfId="34343" builtinId="9" hidden="1"/>
    <cellStyle name="Hipervínculo visitado" xfId="37136" builtinId="9" hidden="1"/>
    <cellStyle name="Hipervínculo visitado" xfId="41143" builtinId="9" hidden="1"/>
    <cellStyle name="Hipervínculo visitado" xfId="11277" builtinId="9" hidden="1"/>
    <cellStyle name="Hipervínculo visitado" xfId="18514" builtinId="9" hidden="1"/>
    <cellStyle name="Hipervínculo visitado" xfId="4061" builtinId="9" hidden="1"/>
    <cellStyle name="Hipervínculo visitado" xfId="5454" builtinId="9" hidden="1"/>
    <cellStyle name="Hipervínculo visitado" xfId="44738" builtinId="9" hidden="1"/>
    <cellStyle name="Hipervínculo visitado" xfId="45056" builtinId="9" hidden="1"/>
    <cellStyle name="Hipervínculo visitado" xfId="4017" builtinId="9" hidden="1"/>
    <cellStyle name="Hipervínculo visitado" xfId="373" builtinId="9" hidden="1"/>
    <cellStyle name="Hipervínculo visitado" xfId="19918" builtinId="9" hidden="1"/>
    <cellStyle name="Hipervínculo visitado" xfId="16430" builtinId="9" hidden="1"/>
    <cellStyle name="Hipervínculo visitado" xfId="15492" builtinId="9" hidden="1"/>
    <cellStyle name="Hipervínculo visitado" xfId="37683" builtinId="9" hidden="1"/>
    <cellStyle name="Hipervínculo visitado" xfId="19724" builtinId="9" hidden="1"/>
    <cellStyle name="Hipervínculo visitado" xfId="2975" builtinId="9" hidden="1"/>
    <cellStyle name="Hipervínculo visitado" xfId="40762" builtinId="9" hidden="1"/>
    <cellStyle name="Hipervínculo visitado" xfId="51520" builtinId="9" hidden="1"/>
    <cellStyle name="Hipervínculo visitado" xfId="41257" builtinId="9" hidden="1"/>
    <cellStyle name="Hipervínculo visitado" xfId="37011" builtinId="9" hidden="1"/>
    <cellStyle name="Hipervínculo visitado" xfId="7240" builtinId="9" hidden="1"/>
    <cellStyle name="Hipervínculo visitado" xfId="3133" builtinId="9" hidden="1"/>
    <cellStyle name="Hipervínculo visitado" xfId="58073" builtinId="9" hidden="1"/>
    <cellStyle name="Hipervínculo visitado" xfId="51218" builtinId="9" hidden="1"/>
    <cellStyle name="Hipervínculo visitado" xfId="54321" builtinId="9" hidden="1"/>
    <cellStyle name="Hipervínculo visitado" xfId="46459" builtinId="9" hidden="1"/>
    <cellStyle name="Hipervínculo visitado" xfId="7640" builtinId="9" hidden="1"/>
    <cellStyle name="Hipervínculo visitado" xfId="16958" builtinId="9" hidden="1"/>
    <cellStyle name="Hipervínculo visitado" xfId="44804" builtinId="9" hidden="1"/>
    <cellStyle name="Hipervínculo visitado" xfId="38952" builtinId="9" hidden="1"/>
    <cellStyle name="Hipervínculo visitado" xfId="25014" builtinId="9" hidden="1"/>
    <cellStyle name="Hipervínculo visitado" xfId="18201" builtinId="9" hidden="1"/>
    <cellStyle name="Hipervínculo visitado" xfId="9460" builtinId="9" hidden="1"/>
    <cellStyle name="Hipervínculo visitado" xfId="49626" builtinId="9" hidden="1"/>
    <cellStyle name="Hipervínculo visitado" xfId="33770" builtinId="9" hidden="1"/>
    <cellStyle name="Hipervínculo visitado" xfId="11325" builtinId="9" hidden="1"/>
    <cellStyle name="Hipervínculo visitado" xfId="26743" builtinId="9" hidden="1"/>
    <cellStyle name="Hipervínculo visitado" xfId="37363" builtinId="9" hidden="1"/>
    <cellStyle name="Hipervínculo visitado" xfId="47745" builtinId="9" hidden="1"/>
    <cellStyle name="Hipervínculo visitado" xfId="53104" builtinId="9" hidden="1"/>
    <cellStyle name="Hipervínculo visitado" xfId="58933" builtinId="9" hidden="1"/>
    <cellStyle name="Hipervínculo visitado" xfId="17602" builtinId="9" hidden="1"/>
    <cellStyle name="Hipervínculo visitado" xfId="52220" builtinId="9" hidden="1"/>
    <cellStyle name="Hipervínculo visitado" xfId="45709" builtinId="9" hidden="1"/>
    <cellStyle name="Hipervínculo visitado" xfId="28675" builtinId="9" hidden="1"/>
    <cellStyle name="Hipervínculo visitado" xfId="43646" builtinId="9" hidden="1"/>
    <cellStyle name="Hipervínculo visitado" xfId="44832" builtinId="9" hidden="1"/>
    <cellStyle name="Hipervínculo visitado" xfId="17286" builtinId="9" hidden="1"/>
    <cellStyle name="Hipervínculo visitado" xfId="11889" builtinId="9" hidden="1"/>
    <cellStyle name="Hipervínculo visitado" xfId="38013" builtinId="9" hidden="1"/>
    <cellStyle name="Hipervínculo visitado" xfId="16186" builtinId="9" hidden="1"/>
    <cellStyle name="Hipervínculo visitado" xfId="32494" builtinId="9" hidden="1"/>
    <cellStyle name="Hipervínculo visitado" xfId="55647" builtinId="9" hidden="1"/>
    <cellStyle name="Hipervínculo visitado" xfId="29488" builtinId="9" hidden="1"/>
    <cellStyle name="Hipervínculo visitado" xfId="42108" builtinId="9" hidden="1"/>
    <cellStyle name="Hipervínculo visitado" xfId="24511" builtinId="9" hidden="1"/>
    <cellStyle name="Hipervínculo visitado" xfId="47241" builtinId="9" hidden="1"/>
    <cellStyle name="Hipervínculo visitado" xfId="49023" builtinId="9" hidden="1"/>
    <cellStyle name="Hipervínculo visitado" xfId="15206" builtinId="9" hidden="1"/>
    <cellStyle name="Hipervínculo visitado" xfId="11803" builtinId="9" hidden="1"/>
    <cellStyle name="Hipervínculo visitado" xfId="34556" builtinId="9" hidden="1"/>
    <cellStyle name="Hipervínculo visitado" xfId="58867" builtinId="9" hidden="1"/>
    <cellStyle name="Hipervínculo visitado" xfId="37345" builtinId="9" hidden="1"/>
    <cellStyle name="Hipervínculo visitado" xfId="53604" builtinId="9" hidden="1"/>
    <cellStyle name="Hipervínculo visitado" xfId="6160" builtinId="9" hidden="1"/>
    <cellStyle name="Hipervínculo visitado" xfId="19524" builtinId="9" hidden="1"/>
    <cellStyle name="Hipervínculo visitado" xfId="16640" builtinId="9" hidden="1"/>
    <cellStyle name="Hipervínculo visitado" xfId="20595" builtinId="9" hidden="1"/>
    <cellStyle name="Hipervínculo visitado" xfId="43660" builtinId="9" hidden="1"/>
    <cellStyle name="Hipervínculo visitado" xfId="14496" builtinId="9" hidden="1"/>
    <cellStyle name="Hipervínculo visitado" xfId="11215" builtinId="9" hidden="1"/>
    <cellStyle name="Hipervínculo visitado" xfId="40212" builtinId="9" hidden="1"/>
    <cellStyle name="Hipervínculo visitado" xfId="57503" builtinId="9" hidden="1"/>
    <cellStyle name="Hipervínculo visitado" xfId="33196" builtinId="9" hidden="1"/>
    <cellStyle name="Hipervínculo visitado" xfId="3789" builtinId="9" hidden="1"/>
    <cellStyle name="Hipervínculo visitado" xfId="1849" builtinId="9" hidden="1"/>
    <cellStyle name="Hipervínculo visitado" xfId="3095" builtinId="9" hidden="1"/>
    <cellStyle name="Hipervínculo visitado" xfId="1081" builtinId="9" hidden="1"/>
    <cellStyle name="Hipervínculo visitado" xfId="7262" builtinId="9" hidden="1"/>
    <cellStyle name="Hipervínculo visitado" xfId="14267" builtinId="9" hidden="1"/>
    <cellStyle name="Hipervínculo visitado" xfId="39366" builtinId="9" hidden="1"/>
    <cellStyle name="Hipervínculo visitado" xfId="44830" builtinId="9" hidden="1"/>
    <cellStyle name="Hipervínculo visitado" xfId="4651" builtinId="9" hidden="1"/>
    <cellStyle name="Hipervínculo visitado" xfId="3563" builtinId="9" hidden="1"/>
    <cellStyle name="Hipervínculo visitado" xfId="10598" builtinId="9" hidden="1"/>
    <cellStyle name="Hipervínculo visitado" xfId="43385" builtinId="9" hidden="1"/>
    <cellStyle name="Hipervínculo visitado" xfId="11698" builtinId="9" hidden="1"/>
    <cellStyle name="Hipervínculo visitado" xfId="19778" builtinId="9" hidden="1"/>
    <cellStyle name="Hipervínculo visitado" xfId="59334" builtinId="9" hidden="1"/>
    <cellStyle name="Hipervínculo visitado" xfId="38854" builtinId="9" hidden="1"/>
    <cellStyle name="Hipervínculo visitado" xfId="26233" builtinId="9" hidden="1"/>
    <cellStyle name="Hipervínculo visitado" xfId="32593" builtinId="9" hidden="1"/>
    <cellStyle name="Hipervínculo visitado" xfId="39608" builtinId="9" hidden="1"/>
    <cellStyle name="Hipervínculo visitado" xfId="45368" builtinId="9" hidden="1"/>
    <cellStyle name="Hipervínculo visitado" xfId="34854" builtinId="9" hidden="1"/>
    <cellStyle name="Hipervínculo visitado" xfId="17854" builtinId="9" hidden="1"/>
    <cellStyle name="Hipervínculo visitado" xfId="54103" builtinId="9" hidden="1"/>
    <cellStyle name="Hipervínculo visitado" xfId="49756" builtinId="9" hidden="1"/>
    <cellStyle name="Hipervínculo visitado" xfId="45896" builtinId="9" hidden="1"/>
    <cellStyle name="Hipervínculo visitado" xfId="48458" builtinId="9" hidden="1"/>
    <cellStyle name="Hipervínculo visitado" xfId="48422" builtinId="9" hidden="1"/>
    <cellStyle name="Hipervínculo visitado" xfId="54289" builtinId="9" hidden="1"/>
    <cellStyle name="Hipervínculo visitado" xfId="50481" builtinId="9" hidden="1"/>
    <cellStyle name="Hipervínculo visitado" xfId="52272" builtinId="9" hidden="1"/>
    <cellStyle name="Hipervínculo visitado" xfId="2828" builtinId="9" hidden="1"/>
    <cellStyle name="Hipervínculo visitado" xfId="16089" builtinId="9" hidden="1"/>
    <cellStyle name="Hipervínculo visitado" xfId="48569" builtinId="9" hidden="1"/>
    <cellStyle name="Hipervínculo visitado" xfId="37655" builtinId="9" hidden="1"/>
    <cellStyle name="Hipervínculo visitado" xfId="42151" builtinId="9" hidden="1"/>
    <cellStyle name="Hipervínculo visitado" xfId="39110" builtinId="9" hidden="1"/>
    <cellStyle name="Hipervínculo visitado" xfId="40386" builtinId="9" hidden="1"/>
    <cellStyle name="Hipervínculo visitado" xfId="21021" builtinId="9" hidden="1"/>
    <cellStyle name="Hipervínculo visitado" xfId="29020" builtinId="9" hidden="1"/>
    <cellStyle name="Hipervínculo visitado" xfId="30504" builtinId="9" hidden="1"/>
    <cellStyle name="Hipervínculo visitado" xfId="36562" builtinId="9" hidden="1"/>
    <cellStyle name="Hipervínculo visitado" xfId="38756" builtinId="9" hidden="1"/>
    <cellStyle name="Hipervínculo visitado" xfId="45380" builtinId="9" hidden="1"/>
    <cellStyle name="Hipervínculo visitado" xfId="43832" builtinId="9" hidden="1"/>
    <cellStyle name="Hipervínculo visitado" xfId="44160" builtinId="9" hidden="1"/>
    <cellStyle name="Hipervínculo visitado" xfId="16239" builtinId="9" hidden="1"/>
    <cellStyle name="Hipervínculo visitado" xfId="20096" builtinId="9" hidden="1"/>
    <cellStyle name="Hipervínculo visitado" xfId="6176" builtinId="9" hidden="1"/>
    <cellStyle name="Hipervínculo visitado" xfId="3943" builtinId="9" hidden="1"/>
    <cellStyle name="Hipervínculo visitado" xfId="6474" builtinId="9" hidden="1"/>
    <cellStyle name="Hipervínculo visitado" xfId="17244" builtinId="9" hidden="1"/>
    <cellStyle name="Hipervínculo visitado" xfId="38499" builtinId="9" hidden="1"/>
    <cellStyle name="Hipervínculo visitado" xfId="56863" builtinId="9" hidden="1"/>
    <cellStyle name="Hipervínculo visitado" xfId="48684" builtinId="9" hidden="1"/>
    <cellStyle name="Hipervínculo visitado" xfId="36049" builtinId="9" hidden="1"/>
    <cellStyle name="Hipervínculo visitado" xfId="40876" builtinId="9" hidden="1"/>
    <cellStyle name="Hipervínculo visitado" xfId="17670" builtinId="9" hidden="1"/>
    <cellStyle name="Hipervínculo visitado" xfId="56671" builtinId="9" hidden="1"/>
    <cellStyle name="Hipervínculo visitado" xfId="13890" builtinId="9" hidden="1"/>
    <cellStyle name="Hipervínculo visitado" xfId="16977" builtinId="9" hidden="1"/>
    <cellStyle name="Hipervínculo visitado" xfId="14318" builtinId="9" hidden="1"/>
    <cellStyle name="Hipervínculo visitado" xfId="17586" builtinId="9" hidden="1"/>
    <cellStyle name="Hipervínculo visitado" xfId="56201" builtinId="9" hidden="1"/>
    <cellStyle name="Hipervínculo visitado" xfId="37479" builtinId="9" hidden="1"/>
    <cellStyle name="Hipervínculo visitado" xfId="48279" builtinId="9" hidden="1"/>
    <cellStyle name="Hipervínculo visitado" xfId="53817" builtinId="9" hidden="1"/>
    <cellStyle name="Hipervínculo visitado" xfId="57020" builtinId="9" hidden="1"/>
    <cellStyle name="Hipervínculo visitado" xfId="59049" builtinId="9" hidden="1"/>
    <cellStyle name="Hipervínculo visitado" xfId="58413" builtinId="9" hidden="1"/>
    <cellStyle name="Hipervínculo visitado" xfId="55412" builtinId="9" hidden="1"/>
    <cellStyle name="Hipervínculo visitado" xfId="57094" builtinId="9" hidden="1"/>
    <cellStyle name="Hipervínculo visitado" xfId="54185" builtinId="9" hidden="1"/>
    <cellStyle name="Hipervínculo visitado" xfId="14462" builtinId="9" hidden="1"/>
    <cellStyle name="Hipervínculo visitado" xfId="24869" builtinId="9" hidden="1"/>
    <cellStyle name="Hipervínculo visitado" xfId="55529" builtinId="9" hidden="1"/>
    <cellStyle name="Hipervínculo visitado" xfId="58651" builtinId="9" hidden="1"/>
    <cellStyle name="Hipervínculo visitado" xfId="18345" builtinId="9" hidden="1"/>
    <cellStyle name="Hipervínculo visitado" xfId="341" builtinId="9" hidden="1"/>
    <cellStyle name="Hipervínculo visitado" xfId="46211" builtinId="9" hidden="1"/>
    <cellStyle name="Hipervínculo visitado" xfId="50249" builtinId="9" hidden="1"/>
    <cellStyle name="Hipervínculo visitado" xfId="56609" builtinId="9" hidden="1"/>
    <cellStyle name="Hipervínculo visitado" xfId="57140" builtinId="9" hidden="1"/>
    <cellStyle name="Hipervínculo visitado" xfId="59007" builtinId="9" hidden="1"/>
    <cellStyle name="Hipervínculo visitado" xfId="59304" builtinId="9" hidden="1"/>
    <cellStyle name="Hipervínculo visitado" xfId="17618" builtinId="9" hidden="1"/>
    <cellStyle name="Hipervínculo visitado" xfId="52290" builtinId="9" hidden="1"/>
    <cellStyle name="Hipervínculo visitado" xfId="30496" builtinId="9" hidden="1"/>
    <cellStyle name="Hipervínculo visitado" xfId="34355" builtinId="9" hidden="1"/>
    <cellStyle name="Hipervínculo visitado" xfId="36817" builtinId="9" hidden="1"/>
    <cellStyle name="Hipervínculo visitado" xfId="36347" builtinId="9" hidden="1"/>
    <cellStyle name="Hipervínculo visitado" xfId="21219" builtinId="9" hidden="1"/>
    <cellStyle name="Hipervínculo visitado" xfId="29809" builtinId="9" hidden="1"/>
    <cellStyle name="Hipervínculo visitado" xfId="23953" builtinId="9" hidden="1"/>
    <cellStyle name="Hipervínculo visitado" xfId="45222" builtinId="9" hidden="1"/>
    <cellStyle name="Hipervínculo visitado" xfId="24607" builtinId="9" hidden="1"/>
    <cellStyle name="Hipervínculo visitado" xfId="11743" builtinId="9" hidden="1"/>
    <cellStyle name="Hipervínculo visitado" xfId="54710" builtinId="9" hidden="1"/>
    <cellStyle name="Hipervínculo visitado" xfId="56623" builtinId="9" hidden="1"/>
    <cellStyle name="Hipervínculo visitado" xfId="15809" builtinId="9" hidden="1"/>
    <cellStyle name="Hipervínculo visitado" xfId="57835" builtinId="9" hidden="1"/>
    <cellStyle name="Hipervínculo visitado" xfId="57252" builtinId="9" hidden="1"/>
    <cellStyle name="Hipervínculo visitado" xfId="54672" builtinId="9" hidden="1"/>
    <cellStyle name="Hipervínculo visitado" xfId="57597" builtinId="9" hidden="1"/>
    <cellStyle name="Hipervínculo visitado" xfId="50704" builtinId="9" hidden="1"/>
    <cellStyle name="Hipervínculo visitado" xfId="33252" builtinId="9" hidden="1"/>
    <cellStyle name="Hipervínculo visitado" xfId="42784" builtinId="9" hidden="1"/>
    <cellStyle name="Hipervínculo visitado" xfId="39190" builtinId="9" hidden="1"/>
    <cellStyle name="Hipervínculo visitado" xfId="37869" builtinId="9" hidden="1"/>
    <cellStyle name="Hipervínculo visitado" xfId="5081" builtinId="9" hidden="1"/>
    <cellStyle name="Hipervínculo visitado" xfId="8116" builtinId="9" hidden="1"/>
    <cellStyle name="Hipervínculo visitado" xfId="51636" builtinId="9" hidden="1"/>
    <cellStyle name="Hipervínculo visitado" xfId="37570" builtinId="9" hidden="1"/>
    <cellStyle name="Hipervínculo visitado" xfId="23026" builtinId="9" hidden="1"/>
    <cellStyle name="Hipervínculo visitado" xfId="36766" builtinId="9" hidden="1"/>
    <cellStyle name="Hipervínculo visitado" xfId="35935" builtinId="9" hidden="1"/>
    <cellStyle name="Hipervínculo visitado" xfId="51084" builtinId="9" hidden="1"/>
    <cellStyle name="Hipervínculo visitado" xfId="54333" builtinId="9" hidden="1"/>
    <cellStyle name="Hipervínculo visitado" xfId="53963" builtinId="9" hidden="1"/>
    <cellStyle name="Hipervínculo visitado" xfId="20234" builtinId="9" hidden="1"/>
    <cellStyle name="Hipervínculo visitado" xfId="48966" builtinId="9" hidden="1"/>
    <cellStyle name="Hipervínculo visitado" xfId="55657" builtinId="9" hidden="1"/>
    <cellStyle name="Hipervínculo visitado" xfId="3427" builtinId="9" hidden="1"/>
    <cellStyle name="Hipervínculo visitado" xfId="8844" builtinId="9" hidden="1"/>
    <cellStyle name="Hipervínculo visitado" xfId="44497" builtinId="9" hidden="1"/>
    <cellStyle name="Hipervínculo visitado" xfId="44362" builtinId="9" hidden="1"/>
    <cellStyle name="Hipervínculo visitado" xfId="9371" builtinId="9" hidden="1"/>
    <cellStyle name="Hipervínculo visitado" xfId="20718" builtinId="9" hidden="1"/>
    <cellStyle name="Hipervínculo visitado" xfId="25154" builtinId="9" hidden="1"/>
    <cellStyle name="Hipervínculo visitado" xfId="19916" builtinId="9" hidden="1"/>
    <cellStyle name="Hipervínculo visitado" xfId="38255" builtinId="9" hidden="1"/>
    <cellStyle name="Hipervínculo visitado" xfId="26105" builtinId="9" hidden="1"/>
    <cellStyle name="Hipervínculo visitado" xfId="15839" builtinId="9" hidden="1"/>
    <cellStyle name="Hipervínculo visitado" xfId="939" builtinId="9" hidden="1"/>
    <cellStyle name="Hipervínculo visitado" xfId="54724" builtinId="9" hidden="1"/>
    <cellStyle name="Hipervínculo visitado" xfId="35119" builtinId="9" hidden="1"/>
    <cellStyle name="Hipervínculo visitado" xfId="40540" builtinId="9" hidden="1"/>
    <cellStyle name="Hipervínculo visitado" xfId="52421" builtinId="9" hidden="1"/>
    <cellStyle name="Hipervínculo visitado" xfId="49558" builtinId="9" hidden="1"/>
    <cellStyle name="Hipervínculo visitado" xfId="10520" builtinId="9" hidden="1"/>
    <cellStyle name="Hipervínculo visitado" xfId="23461" builtinId="9" hidden="1"/>
    <cellStyle name="Hipervínculo visitado" xfId="5920" builtinId="9" hidden="1"/>
    <cellStyle name="Hipervínculo visitado" xfId="50371" builtinId="9" hidden="1"/>
    <cellStyle name="Hipervínculo visitado" xfId="37616" builtinId="9" hidden="1"/>
    <cellStyle name="Hipervínculo visitado" xfId="20455" builtinId="9" hidden="1"/>
    <cellStyle name="Hipervínculo visitado" xfId="14072" builtinId="9" hidden="1"/>
    <cellStyle name="Hipervínculo visitado" xfId="5776" builtinId="9" hidden="1"/>
    <cellStyle name="Hipervínculo visitado" xfId="16776" builtinId="9" hidden="1"/>
    <cellStyle name="Hipervínculo visitado" xfId="8846" builtinId="9" hidden="1"/>
    <cellStyle name="Hipervínculo visitado" xfId="26559" builtinId="9" hidden="1"/>
    <cellStyle name="Hipervínculo visitado" xfId="41386" builtinId="9" hidden="1"/>
    <cellStyle name="Hipervínculo visitado" xfId="26515" builtinId="9" hidden="1"/>
    <cellStyle name="Hipervínculo visitado" xfId="20740" builtinId="9" hidden="1"/>
    <cellStyle name="Hipervínculo visitado" xfId="11036" builtinId="9" hidden="1"/>
    <cellStyle name="Hipervínculo visitado" xfId="47273" builtinId="9" hidden="1"/>
    <cellStyle name="Hipervínculo visitado" xfId="30526" builtinId="9" hidden="1"/>
    <cellStyle name="Hipervínculo visitado" xfId="5404" builtinId="9" hidden="1"/>
    <cellStyle name="Hipervínculo visitado" xfId="19732" builtinId="9" hidden="1"/>
    <cellStyle name="Hipervínculo visitado" xfId="20345" builtinId="9" hidden="1"/>
    <cellStyle name="Hipervínculo visitado" xfId="11530" builtinId="9" hidden="1"/>
    <cellStyle name="Hipervínculo visitado" xfId="2304" builtinId="9" hidden="1"/>
    <cellStyle name="Hipervínculo visitado" xfId="32240" builtinId="9" hidden="1"/>
    <cellStyle name="Hipervínculo visitado" xfId="42290" builtinId="9" hidden="1"/>
    <cellStyle name="Hipervínculo visitado" xfId="599" builtinId="9" hidden="1"/>
    <cellStyle name="Hipervínculo visitado" xfId="2701" builtinId="9" hidden="1"/>
    <cellStyle name="Hipervínculo visitado" xfId="13359" builtinId="9" hidden="1"/>
    <cellStyle name="Hipervínculo visitado" xfId="2200" builtinId="9" hidden="1"/>
    <cellStyle name="Hipervínculo visitado" xfId="41368" builtinId="9" hidden="1"/>
    <cellStyle name="Hipervínculo visitado" xfId="42478" builtinId="9" hidden="1"/>
    <cellStyle name="Hipervínculo visitado" xfId="44402" builtinId="9" hidden="1"/>
    <cellStyle name="Hipervínculo visitado" xfId="33146" builtinId="9" hidden="1"/>
    <cellStyle name="Hipervínculo visitado" xfId="36540" builtinId="9" hidden="1"/>
    <cellStyle name="Hipervínculo visitado" xfId="44858" builtinId="9" hidden="1"/>
    <cellStyle name="Hipervínculo visitado" xfId="2887" builtinId="9" hidden="1"/>
    <cellStyle name="Hipervínculo visitado" xfId="34317" builtinId="9" hidden="1"/>
    <cellStyle name="Hipervínculo visitado" xfId="35264" builtinId="9" hidden="1"/>
    <cellStyle name="Hipervínculo visitado" xfId="58351" builtinId="9" hidden="1"/>
    <cellStyle name="Hipervínculo visitado" xfId="47858" builtinId="9" hidden="1"/>
    <cellStyle name="Hipervínculo visitado" xfId="38447" builtinId="9" hidden="1"/>
    <cellStyle name="Hipervínculo visitado" xfId="14916" builtinId="9" hidden="1"/>
    <cellStyle name="Hipervínculo visitado" xfId="37061" builtinId="9" hidden="1"/>
    <cellStyle name="Hipervínculo visitado" xfId="41745" builtinId="9" hidden="1"/>
    <cellStyle name="Hipervínculo visitado" xfId="13225" builtinId="9" hidden="1"/>
    <cellStyle name="Hipervínculo visitado" xfId="30785" builtinId="9" hidden="1"/>
    <cellStyle name="Hipervínculo visitado" xfId="57030" builtinId="9" hidden="1"/>
    <cellStyle name="Hipervínculo visitado" xfId="50485" builtinId="9" hidden="1"/>
    <cellStyle name="Hipervínculo visitado" xfId="49462" builtinId="9" hidden="1"/>
    <cellStyle name="Hipervínculo visitado" xfId="49256" builtinId="9" hidden="1"/>
    <cellStyle name="Hipervínculo visitado" xfId="40248" builtinId="9" hidden="1"/>
    <cellStyle name="Hipervínculo visitado" xfId="25469" builtinId="9" hidden="1"/>
    <cellStyle name="Hipervínculo visitado" xfId="26673" builtinId="9" hidden="1"/>
    <cellStyle name="Hipervínculo visitado" xfId="12448" builtinId="9" hidden="1"/>
    <cellStyle name="Hipervínculo visitado" xfId="50018" builtinId="9" hidden="1"/>
    <cellStyle name="Hipervínculo visitado" xfId="32470" builtinId="9" hidden="1"/>
    <cellStyle name="Hipervínculo visitado" xfId="37606" builtinId="9" hidden="1"/>
    <cellStyle name="Hipervínculo visitado" xfId="775" builtinId="9" hidden="1"/>
    <cellStyle name="Hipervínculo visitado" xfId="59428" builtinId="9" hidden="1"/>
    <cellStyle name="Hipervínculo visitado" xfId="6440" builtinId="9" hidden="1"/>
    <cellStyle name="Hipervínculo visitado" xfId="6018" builtinId="9" hidden="1"/>
    <cellStyle name="Hipervínculo visitado" xfId="39628" builtinId="9" hidden="1"/>
    <cellStyle name="Hipervínculo visitado" xfId="49830" builtinId="9" hidden="1"/>
    <cellStyle name="Hipervínculo visitado" xfId="44306" builtinId="9" hidden="1"/>
    <cellStyle name="Hipervínculo visitado" xfId="7373" builtinId="9" hidden="1"/>
    <cellStyle name="Hipervínculo visitado" xfId="9095" builtinId="9" hidden="1"/>
    <cellStyle name="Hipervínculo visitado" xfId="49388" builtinId="9" hidden="1"/>
    <cellStyle name="Hipervínculo visitado" xfId="39664" builtinId="9" hidden="1"/>
    <cellStyle name="Hipervínculo visitado" xfId="44727" builtinId="9" hidden="1"/>
    <cellStyle name="Hipervínculo visitado" xfId="6138" builtinId="9" hidden="1"/>
    <cellStyle name="Hipervínculo visitado" xfId="28679" builtinId="9" hidden="1"/>
    <cellStyle name="Hipervínculo visitado" xfId="36281" builtinId="9" hidden="1"/>
    <cellStyle name="Hipervínculo visitado" xfId="29987" builtinId="9" hidden="1"/>
    <cellStyle name="Hipervínculo visitado" xfId="7648" builtinId="9" hidden="1"/>
    <cellStyle name="Hipervínculo visitado" xfId="25680" builtinId="9" hidden="1"/>
    <cellStyle name="Hipervínculo visitado" xfId="38175" builtinId="9" hidden="1"/>
    <cellStyle name="Hipervínculo visitado" xfId="24711" builtinId="9" hidden="1"/>
    <cellStyle name="Hipervínculo visitado" xfId="27091" builtinId="9" hidden="1"/>
    <cellStyle name="Hipervínculo visitado" xfId="11580" builtinId="9" hidden="1"/>
    <cellStyle name="Hipervínculo visitado" xfId="12535" builtinId="9" hidden="1"/>
    <cellStyle name="Hipervínculo visitado" xfId="32818" builtinId="9" hidden="1"/>
    <cellStyle name="Hipervínculo visitado" xfId="49340" builtinId="9" hidden="1"/>
    <cellStyle name="Hipervínculo visitado" xfId="58521" builtinId="9" hidden="1"/>
    <cellStyle name="Hipervínculo visitado" xfId="38710" builtinId="9" hidden="1"/>
    <cellStyle name="Hipervínculo visitado" xfId="32644" builtinId="9" hidden="1"/>
    <cellStyle name="Hipervínculo visitado" xfId="53927" builtinId="9" hidden="1"/>
    <cellStyle name="Hipervínculo visitado" xfId="28565" builtinId="9" hidden="1"/>
    <cellStyle name="Hipervínculo visitado" xfId="24954" builtinId="9" hidden="1"/>
    <cellStyle name="Hipervínculo visitado" xfId="52108" builtinId="9" hidden="1"/>
    <cellStyle name="Hipervínculo visitado" xfId="17178" builtinId="9" hidden="1"/>
    <cellStyle name="Hipervínculo visitado" xfId="48410" builtinId="9" hidden="1"/>
    <cellStyle name="Hipervínculo visitado" xfId="18233" builtinId="9" hidden="1"/>
    <cellStyle name="Hipervínculo visitado" xfId="16374" builtinId="9" hidden="1"/>
    <cellStyle name="Hipervínculo visitado" xfId="16656" builtinId="9" hidden="1"/>
    <cellStyle name="Hipervínculo visitado" xfId="1431" builtinId="9" hidden="1"/>
    <cellStyle name="Hipervínculo visitado" xfId="40062" builtinId="9" hidden="1"/>
    <cellStyle name="Hipervínculo visitado" xfId="44776" builtinId="9" hidden="1"/>
    <cellStyle name="Hipervínculo visitado" xfId="49436" builtinId="9" hidden="1"/>
    <cellStyle name="Hipervínculo visitado" xfId="6042" builtinId="9" hidden="1"/>
    <cellStyle name="Hipervínculo visitado" xfId="6143" builtinId="9" hidden="1"/>
    <cellStyle name="Hipervínculo visitado" xfId="13674" builtinId="9" hidden="1"/>
    <cellStyle name="Hipervínculo visitado" xfId="11341" builtinId="9" hidden="1"/>
    <cellStyle name="Hipervínculo visitado" xfId="12881" builtinId="9" hidden="1"/>
    <cellStyle name="Hipervínculo visitado" xfId="16501" builtinId="9" hidden="1"/>
    <cellStyle name="Hipervínculo visitado" xfId="20559" builtinId="9" hidden="1"/>
    <cellStyle name="Hipervínculo visitado" xfId="1545" builtinId="9" hidden="1"/>
    <cellStyle name="Hipervínculo visitado" xfId="36783" builtinId="9" hidden="1"/>
    <cellStyle name="Hipervínculo visitado" xfId="5099" builtinId="9" hidden="1"/>
    <cellStyle name="Hipervínculo visitado" xfId="4005" builtinId="9" hidden="1"/>
    <cellStyle name="Hipervínculo visitado" xfId="9385" builtinId="9" hidden="1"/>
    <cellStyle name="Hipervínculo visitado" xfId="34038" builtinId="9" hidden="1"/>
    <cellStyle name="Hipervínculo visitado" xfId="50770" builtinId="9" hidden="1"/>
    <cellStyle name="Hipervínculo visitado" xfId="3813" builtinId="9" hidden="1"/>
    <cellStyle name="Hipervínculo visitado" xfId="10586" builtinId="9" hidden="1"/>
    <cellStyle name="Hipervínculo visitado" xfId="46718" builtinId="9" hidden="1"/>
    <cellStyle name="Hipervínculo visitado" xfId="45088" builtinId="9" hidden="1"/>
    <cellStyle name="Hipervínculo visitado" xfId="41968" builtinId="9" hidden="1"/>
    <cellStyle name="Hipervínculo visitado" xfId="33538" builtinId="9" hidden="1"/>
    <cellStyle name="Hipervínculo visitado" xfId="2601" builtinId="9" hidden="1"/>
    <cellStyle name="Hipervínculo visitado" xfId="3831" builtinId="9" hidden="1"/>
    <cellStyle name="Hipervínculo visitado" xfId="16131" builtinId="9" hidden="1"/>
    <cellStyle name="Hipervínculo visitado" xfId="11162" builtinId="9" hidden="1"/>
    <cellStyle name="Hipervínculo visitado" xfId="38083" builtinId="9" hidden="1"/>
    <cellStyle name="Hipervínculo visitado" xfId="5956" builtinId="9" hidden="1"/>
    <cellStyle name="Hipervínculo visitado" xfId="40558" builtinId="9" hidden="1"/>
    <cellStyle name="Hipervínculo visitado" xfId="57401" builtinId="9" hidden="1"/>
    <cellStyle name="Hipervínculo visitado" xfId="16517" builtinId="9" hidden="1"/>
    <cellStyle name="Hipervínculo visitado" xfId="3609" builtinId="9" hidden="1"/>
    <cellStyle name="Hipervínculo visitado" xfId="10964" builtinId="9" hidden="1"/>
    <cellStyle name="Hipervínculo visitado" xfId="33718" builtinId="9" hidden="1"/>
    <cellStyle name="Hipervínculo visitado" xfId="3437" builtinId="9" hidden="1"/>
    <cellStyle name="Hipervínculo visitado" xfId="13431" builtinId="9" hidden="1"/>
    <cellStyle name="Hipervínculo visitado" xfId="50189" builtinId="9" hidden="1"/>
    <cellStyle name="Hipervínculo visitado" xfId="35833" builtinId="9" hidden="1"/>
    <cellStyle name="Hipervínculo visitado" xfId="37799" builtinId="9" hidden="1"/>
    <cellStyle name="Hipervínculo visitado" xfId="44066" builtinId="9" hidden="1"/>
    <cellStyle name="Hipervínculo visitado" xfId="57823" builtinId="9" hidden="1"/>
    <cellStyle name="Hipervínculo visitado" xfId="30410" builtinId="9" hidden="1"/>
    <cellStyle name="Hipervínculo visitado" xfId="46227" builtinId="9" hidden="1"/>
    <cellStyle name="Hipervínculo visitado" xfId="54864" builtinId="9" hidden="1"/>
    <cellStyle name="Hipervínculo visitado" xfId="52784" builtinId="9" hidden="1"/>
    <cellStyle name="Hipervínculo visitado" xfId="54017" builtinId="9" hidden="1"/>
    <cellStyle name="Hipervínculo visitado" xfId="2168" builtinId="9" hidden="1"/>
    <cellStyle name="Hipervínculo visitado" xfId="25845" builtinId="9" hidden="1"/>
    <cellStyle name="Hipervínculo visitado" xfId="42358" builtinId="9" hidden="1"/>
    <cellStyle name="Hipervínculo visitado" xfId="14332" builtinId="9" hidden="1"/>
    <cellStyle name="Hipervínculo visitado" xfId="34159" builtinId="9" hidden="1"/>
    <cellStyle name="Hipervínculo visitado" xfId="33660" builtinId="9" hidden="1"/>
    <cellStyle name="Hipervínculo visitado" xfId="4199" builtinId="9" hidden="1"/>
    <cellStyle name="Hipervínculo visitado" xfId="6368" builtinId="9" hidden="1"/>
    <cellStyle name="Hipervínculo visitado" xfId="20308" builtinId="9" hidden="1"/>
    <cellStyle name="Hipervínculo visitado" xfId="5125" builtinId="9" hidden="1"/>
    <cellStyle name="Hipervínculo visitado" xfId="8242" builtinId="9" hidden="1"/>
    <cellStyle name="Hipervínculo visitado" xfId="3709" builtinId="9" hidden="1"/>
    <cellStyle name="Hipervínculo visitado" xfId="813" builtinId="9" hidden="1"/>
    <cellStyle name="Hipervínculo visitado" xfId="1259" builtinId="9" hidden="1"/>
    <cellStyle name="Hipervínculo visitado" xfId="2593" builtinId="9" hidden="1"/>
    <cellStyle name="Hipervínculo visitado" xfId="33228" builtinId="9" hidden="1"/>
    <cellStyle name="Hipervínculo visitado" xfId="40144" builtinId="9" hidden="1"/>
    <cellStyle name="Hipervínculo visitado" xfId="30237" builtinId="9" hidden="1"/>
    <cellStyle name="Hipervínculo visitado" xfId="50064" builtinId="9" hidden="1"/>
    <cellStyle name="Hipervínculo visitado" xfId="5438" builtinId="9" hidden="1"/>
    <cellStyle name="Hipervínculo visitado" xfId="8040" builtinId="9" hidden="1"/>
    <cellStyle name="Hipervínculo visitado" xfId="36301" builtinId="9" hidden="1"/>
    <cellStyle name="Hipervínculo visitado" xfId="2124" builtinId="9" hidden="1"/>
    <cellStyle name="Hipervínculo visitado" xfId="19297" builtinId="9" hidden="1"/>
    <cellStyle name="Hipervínculo visitado" xfId="18781" builtinId="9" hidden="1"/>
    <cellStyle name="Hipervínculo visitado" xfId="36364" builtinId="9" hidden="1"/>
    <cellStyle name="Hipervínculo visitado" xfId="58425" builtinId="9" hidden="1"/>
    <cellStyle name="Hipervínculo visitado" xfId="15879" builtinId="9" hidden="1"/>
    <cellStyle name="Hipervínculo visitado" xfId="18827" builtinId="9" hidden="1"/>
    <cellStyle name="Hipervínculo visitado" xfId="20202" builtinId="9" hidden="1"/>
    <cellStyle name="Hipervínculo visitado" xfId="2009" builtinId="9" hidden="1"/>
    <cellStyle name="Hipervínculo visitado" xfId="28999" builtinId="9" hidden="1"/>
    <cellStyle name="Hipervínculo visitado" xfId="37767" builtinId="9" hidden="1"/>
    <cellStyle name="Hipervínculo visitado" xfId="23313" builtinId="9" hidden="1"/>
    <cellStyle name="Hipervínculo visitado" xfId="26411" builtinId="9" hidden="1"/>
    <cellStyle name="Hipervínculo visitado" xfId="20375" builtinId="9" hidden="1"/>
    <cellStyle name="Hipervínculo visitado" xfId="38041" builtinId="9" hidden="1"/>
    <cellStyle name="Hipervínculo visitado" xfId="59336" builtinId="9" hidden="1"/>
    <cellStyle name="Hipervínculo visitado" xfId="48680" builtinId="9" hidden="1"/>
    <cellStyle name="Hipervínculo visitado" xfId="14594" builtinId="9" hidden="1"/>
    <cellStyle name="Hipervínculo visitado" xfId="23581" builtinId="9" hidden="1"/>
    <cellStyle name="Hipervínculo visitado" xfId="9093" builtinId="9" hidden="1"/>
    <cellStyle name="Hipervínculo visitado" xfId="23368" builtinId="9" hidden="1"/>
    <cellStyle name="Hipervínculo visitado" xfId="30737" builtinId="9" hidden="1"/>
    <cellStyle name="Hipervínculo visitado" xfId="31050" builtinId="9" hidden="1"/>
    <cellStyle name="Hipervínculo visitado" xfId="48038" builtinId="9" hidden="1"/>
    <cellStyle name="Hipervínculo visitado" xfId="52551" builtinId="9" hidden="1"/>
    <cellStyle name="Hipervínculo visitado" xfId="15194" builtinId="9" hidden="1"/>
    <cellStyle name="Hipervínculo visitado" xfId="30446" builtinId="9" hidden="1"/>
    <cellStyle name="Hipervínculo visitado" xfId="22087" builtinId="9" hidden="1"/>
    <cellStyle name="Hipervínculo visitado" xfId="2390" builtinId="9" hidden="1"/>
    <cellStyle name="Hipervínculo visitado" xfId="14784" builtinId="9" hidden="1"/>
    <cellStyle name="Hipervínculo visitado" xfId="56285" builtinId="9" hidden="1"/>
    <cellStyle name="Hipervínculo visitado" xfId="11550" builtinId="9" hidden="1"/>
    <cellStyle name="Hipervínculo visitado" xfId="51339" builtinId="9" hidden="1"/>
    <cellStyle name="Hipervínculo visitado" xfId="33904" builtinId="9" hidden="1"/>
    <cellStyle name="Hipervínculo visitado" xfId="16602" builtinId="9" hidden="1"/>
    <cellStyle name="Hipervínculo visitado" xfId="51188" builtinId="9" hidden="1"/>
    <cellStyle name="Hipervínculo visitado" xfId="28295" builtinId="9" hidden="1"/>
    <cellStyle name="Hipervínculo visitado" xfId="43403" builtinId="9" hidden="1"/>
    <cellStyle name="Hipervínculo visitado" xfId="23126" builtinId="9" hidden="1"/>
    <cellStyle name="Hipervínculo visitado" xfId="24907" builtinId="9" hidden="1"/>
    <cellStyle name="Hipervínculo visitado" xfId="15630" builtinId="9" hidden="1"/>
    <cellStyle name="Hipervínculo visitado" xfId="51486" builtinId="9" hidden="1"/>
    <cellStyle name="Hipervínculo visitado" xfId="16585" builtinId="9" hidden="1"/>
    <cellStyle name="Hipervínculo visitado" xfId="11030" builtinId="9" hidden="1"/>
    <cellStyle name="Hipervínculo visitado" xfId="12095" builtinId="9" hidden="1"/>
    <cellStyle name="Hipervínculo visitado" xfId="57407" builtinId="9" hidden="1"/>
    <cellStyle name="Hipervínculo visitado" xfId="51102" builtinId="9" hidden="1"/>
    <cellStyle name="Hipervínculo visitado" xfId="2182" builtinId="9" hidden="1"/>
    <cellStyle name="Hipervínculo visitado" xfId="26763" builtinId="9" hidden="1"/>
    <cellStyle name="Hipervínculo visitado" xfId="43463" builtinId="9" hidden="1"/>
    <cellStyle name="Hipervínculo visitado" xfId="34517" builtinId="9" hidden="1"/>
    <cellStyle name="Hipervínculo visitado" xfId="41325" builtinId="9" hidden="1"/>
    <cellStyle name="Hipervínculo visitado" xfId="22273" builtinId="9" hidden="1"/>
    <cellStyle name="Hipervínculo visitado" xfId="38461" builtinId="9" hidden="1"/>
    <cellStyle name="Hipervínculo visitado" xfId="6713" builtinId="9" hidden="1"/>
    <cellStyle name="Hipervínculo visitado" xfId="7962" builtinId="9" hidden="1"/>
    <cellStyle name="Hipervínculo visitado" xfId="22625" builtinId="9" hidden="1"/>
    <cellStyle name="Hipervínculo visitado" xfId="36013" builtinId="9" hidden="1"/>
    <cellStyle name="Hipervínculo visitado" xfId="18692" builtinId="9" hidden="1"/>
    <cellStyle name="Hipervínculo visitado" xfId="23087" builtinId="9" hidden="1"/>
    <cellStyle name="Hipervínculo visitado" xfId="11104" builtinId="9" hidden="1"/>
    <cellStyle name="Hipervínculo visitado" xfId="122" builtinId="9" hidden="1"/>
    <cellStyle name="Hipervínculo visitado" xfId="8402" builtinId="9" hidden="1"/>
    <cellStyle name="Hipervínculo visitado" xfId="46294" builtinId="9" hidden="1"/>
    <cellStyle name="Hipervínculo visitado" xfId="33988" builtinId="9" hidden="1"/>
    <cellStyle name="Hipervínculo visitado" xfId="2520" builtinId="9" hidden="1"/>
    <cellStyle name="Hipervínculo visitado" xfId="46740" builtinId="9" hidden="1"/>
    <cellStyle name="Hipervínculo visitado" xfId="53429" builtinId="9" hidden="1"/>
    <cellStyle name="Hipervínculo visitado" xfId="49091" builtinId="9" hidden="1"/>
    <cellStyle name="Hipervínculo visitado" xfId="55030" builtinId="9" hidden="1"/>
    <cellStyle name="Hipervínculo visitado" xfId="343" builtinId="9" hidden="1"/>
    <cellStyle name="Hipervínculo visitado" xfId="4155" builtinId="9" hidden="1"/>
    <cellStyle name="Hipervínculo visitado" xfId="16314" builtinId="9" hidden="1"/>
    <cellStyle name="Hipervínculo visitado" xfId="516" builtinId="9" hidden="1"/>
    <cellStyle name="Hipervínculo visitado" xfId="36628" builtinId="9" hidden="1"/>
    <cellStyle name="Hipervínculo visitado" xfId="44278" builtinId="9" hidden="1"/>
    <cellStyle name="Hipervínculo visitado" xfId="3097" builtinId="9" hidden="1"/>
    <cellStyle name="Hipervínculo visitado" xfId="40896" builtinId="9" hidden="1"/>
    <cellStyle name="Hipervínculo visitado" xfId="8634" builtinId="9" hidden="1"/>
    <cellStyle name="Hipervínculo visitado" xfId="8682" builtinId="9" hidden="1"/>
    <cellStyle name="Hipervínculo visitado" xfId="34271" builtinId="9" hidden="1"/>
    <cellStyle name="Hipervínculo visitado" xfId="20144" builtinId="9" hidden="1"/>
    <cellStyle name="Hipervínculo visitado" xfId="35691" builtinId="9" hidden="1"/>
    <cellStyle name="Hipervínculo visitado" xfId="58945" builtinId="9" hidden="1"/>
    <cellStyle name="Hipervínculo visitado" xfId="42018" builtinId="9" hidden="1"/>
    <cellStyle name="Hipervínculo visitado" xfId="11920" builtinId="9" hidden="1"/>
    <cellStyle name="Hipervínculo visitado" xfId="42390" builtinId="9" hidden="1"/>
    <cellStyle name="Hipervínculo visitado" xfId="35364" builtinId="9" hidden="1"/>
    <cellStyle name="Hipervínculo visitado" xfId="9848" builtinId="9" hidden="1"/>
    <cellStyle name="Hipervínculo visitado" xfId="35739" builtinId="9" hidden="1"/>
    <cellStyle name="Hipervínculo visitado" xfId="19715" builtinId="9" hidden="1"/>
    <cellStyle name="Hipervínculo visitado" xfId="34227" builtinId="9" hidden="1"/>
    <cellStyle name="Hipervínculo visitado" xfId="20495" builtinId="9" hidden="1"/>
    <cellStyle name="Hipervínculo visitado" xfId="12349" builtinId="9" hidden="1"/>
    <cellStyle name="Hipervínculo visitado" xfId="44624" builtinId="9" hidden="1"/>
    <cellStyle name="Hipervínculo visitado" xfId="10103" builtinId="9" hidden="1"/>
    <cellStyle name="Hipervínculo visitado" xfId="43263" builtinId="9" hidden="1"/>
    <cellStyle name="Hipervínculo visitado" xfId="19600" builtinId="9" hidden="1"/>
    <cellStyle name="Hipervínculo visitado" xfId="3225" builtinId="9" hidden="1"/>
    <cellStyle name="Hipervínculo visitado" xfId="38465" builtinId="9" hidden="1"/>
    <cellStyle name="Hipervínculo visitado" xfId="16141" builtinId="9" hidden="1"/>
    <cellStyle name="Hipervínculo visitado" xfId="2691" builtinId="9" hidden="1"/>
    <cellStyle name="Hipervínculo visitado" xfId="2766" builtinId="9" hidden="1"/>
    <cellStyle name="Hipervínculo visitado" xfId="7021" builtinId="9" hidden="1"/>
    <cellStyle name="Hipervínculo visitado" xfId="52004" builtinId="9" hidden="1"/>
    <cellStyle name="Hipervínculo visitado" xfId="39270" builtinId="9" hidden="1"/>
    <cellStyle name="Hipervínculo visitado" xfId="22896" builtinId="9" hidden="1"/>
    <cellStyle name="Hipervínculo visitado" xfId="6396" builtinId="9" hidden="1"/>
    <cellStyle name="Hipervínculo visitado" xfId="55597" builtinId="9" hidden="1"/>
    <cellStyle name="Hipervínculo visitado" xfId="19194" builtinId="9" hidden="1"/>
    <cellStyle name="Hipervínculo visitado" xfId="39636" builtinId="9" hidden="1"/>
    <cellStyle name="Hipervínculo visitado" xfId="43519" builtinId="9" hidden="1"/>
    <cellStyle name="Hipervínculo visitado" xfId="53640" builtinId="9" hidden="1"/>
    <cellStyle name="Hipervínculo visitado" xfId="16466" builtinId="9" hidden="1"/>
    <cellStyle name="Hipervínculo visitado" xfId="19884" builtinId="9" hidden="1"/>
    <cellStyle name="Hipervínculo visitado" xfId="3461" builtinId="9" hidden="1"/>
    <cellStyle name="Hipervínculo visitado" xfId="58240" builtinId="9" hidden="1"/>
    <cellStyle name="Hipervínculo visitado" xfId="3693" builtinId="9" hidden="1"/>
    <cellStyle name="Hipervínculo visitado" xfId="53555" builtinId="9" hidden="1"/>
    <cellStyle name="Hipervínculo visitado" xfId="24047" builtinId="9" hidden="1"/>
    <cellStyle name="Hipervínculo visitado" xfId="22640" builtinId="9" hidden="1"/>
    <cellStyle name="Hipervínculo visitado" xfId="40406" builtinId="9" hidden="1"/>
    <cellStyle name="Hipervínculo visitado" xfId="56299" builtinId="9" hidden="1"/>
    <cellStyle name="Hipervínculo visitado" xfId="24081" builtinId="9" hidden="1"/>
    <cellStyle name="Hipervínculo visitado" xfId="35395" builtinId="9" hidden="1"/>
    <cellStyle name="Hipervínculo visitado" xfId="57198" builtinId="9" hidden="1"/>
    <cellStyle name="Hipervínculo visitado" xfId="39427" builtinId="9" hidden="1"/>
    <cellStyle name="Hipervínculo visitado" xfId="35641" builtinId="9" hidden="1"/>
    <cellStyle name="Hipervínculo visitado" xfId="51008" builtinId="9" hidden="1"/>
    <cellStyle name="Hipervínculo visitado" xfId="56857" builtinId="9" hidden="1"/>
    <cellStyle name="Hipervínculo visitado" xfId="23963" builtinId="9" hidden="1"/>
    <cellStyle name="Hipervínculo visitado" xfId="50851" builtinId="9" hidden="1"/>
    <cellStyle name="Hipervínculo visitado" xfId="54479" builtinId="9" hidden="1"/>
    <cellStyle name="Hipervínculo visitado" xfId="53297" builtinId="9" hidden="1"/>
    <cellStyle name="Hipervínculo visitado" xfId="32764" builtinId="9" hidden="1"/>
    <cellStyle name="Hipervínculo visitado" xfId="36971" builtinId="9" hidden="1"/>
    <cellStyle name="Hipervínculo visitado" xfId="40438" builtinId="9" hidden="1"/>
    <cellStyle name="Hipervínculo visitado" xfId="37701" builtinId="9" hidden="1"/>
    <cellStyle name="Hipervínculo visitado" xfId="53263" builtinId="9" hidden="1"/>
    <cellStyle name="Hipervínculo visitado" xfId="57324" builtinId="9" hidden="1"/>
    <cellStyle name="Hipervínculo visitado" xfId="48597" builtinId="9" hidden="1"/>
    <cellStyle name="Hipervínculo visitado" xfId="43251" builtinId="9" hidden="1"/>
    <cellStyle name="Hipervínculo visitado" xfId="3135" builtinId="9" hidden="1"/>
    <cellStyle name="Hipervínculo visitado" xfId="59231" builtinId="9" hidden="1"/>
    <cellStyle name="Hipervínculo visitado" xfId="34257" builtinId="9" hidden="1"/>
    <cellStyle name="Hipervínculo visitado" xfId="38177" builtinId="9" hidden="1"/>
    <cellStyle name="Hipervínculo visitado" xfId="18463" builtinId="9" hidden="1"/>
    <cellStyle name="Hipervínculo visitado" xfId="37871" builtinId="9" hidden="1"/>
    <cellStyle name="Hipervínculo visitado" xfId="56589" builtinId="9" hidden="1"/>
    <cellStyle name="Hipervínculo visitado" xfId="51800" builtinId="9" hidden="1"/>
    <cellStyle name="Hipervínculo visitado" xfId="32513" builtinId="9" hidden="1"/>
    <cellStyle name="Hipervínculo visitado" xfId="50239" builtinId="9" hidden="1"/>
    <cellStyle name="Hipervínculo visitado" xfId="18327" builtinId="9" hidden="1"/>
    <cellStyle name="Hipervínculo visitado" xfId="14620" builtinId="9" hidden="1"/>
    <cellStyle name="Hipervínculo visitado" xfId="3769" builtinId="9" hidden="1"/>
    <cellStyle name="Hipervínculo visitado" xfId="27958" builtinId="9" hidden="1"/>
    <cellStyle name="Hipervínculo visitado" xfId="40204" builtinId="9" hidden="1"/>
    <cellStyle name="Hipervínculo visitado" xfId="39853" builtinId="9" hidden="1"/>
    <cellStyle name="Hipervínculo visitado" xfId="36107" builtinId="9" hidden="1"/>
    <cellStyle name="Hipervínculo visitado" xfId="2569" builtinId="9" hidden="1"/>
    <cellStyle name="Hipervínculo visitado" xfId="1645" builtinId="9" hidden="1"/>
    <cellStyle name="Hipervínculo visitado" xfId="8608" builtinId="9" hidden="1"/>
    <cellStyle name="Hipervínculo visitado" xfId="4478" builtinId="9" hidden="1"/>
    <cellStyle name="Hipervínculo visitado" xfId="6799" builtinId="9" hidden="1"/>
    <cellStyle name="Hipervínculo visitado" xfId="9362" builtinId="9" hidden="1"/>
    <cellStyle name="Hipervínculo visitado" xfId="19932" builtinId="9" hidden="1"/>
    <cellStyle name="Hipervínculo visitado" xfId="16567" builtinId="9" hidden="1"/>
    <cellStyle name="Hipervínculo visitado" xfId="9618" builtinId="9" hidden="1"/>
    <cellStyle name="Hipervínculo visitado" xfId="13718" builtinId="9" hidden="1"/>
    <cellStyle name="Hipervínculo visitado" xfId="45104" builtinId="9" hidden="1"/>
    <cellStyle name="Hipervínculo visitado" xfId="52569" builtinId="9" hidden="1"/>
    <cellStyle name="Hipervínculo visitado" xfId="18614" builtinId="9" hidden="1"/>
    <cellStyle name="Hipervínculo visitado" xfId="33001" builtinId="9" hidden="1"/>
    <cellStyle name="Hipervínculo visitado" xfId="56595" builtinId="9" hidden="1"/>
    <cellStyle name="Hipervínculo visitado" xfId="29847" builtinId="9" hidden="1"/>
    <cellStyle name="Hipervínculo visitado" xfId="50550" builtinId="9" hidden="1"/>
    <cellStyle name="Hipervínculo visitado" xfId="27254" builtinId="9" hidden="1"/>
    <cellStyle name="Hipervínculo visitado" xfId="29526" builtinId="9" hidden="1"/>
    <cellStyle name="Hipervínculo visitado" xfId="42950" builtinId="9" hidden="1"/>
    <cellStyle name="Hipervínculo visitado" xfId="6885" builtinId="9" hidden="1"/>
    <cellStyle name="Hipervínculo visitado" xfId="9693" builtinId="9" hidden="1"/>
    <cellStyle name="Hipervínculo visitado" xfId="7355" builtinId="9" hidden="1"/>
    <cellStyle name="Hipervínculo visitado" xfId="50841" builtinId="9" hidden="1"/>
    <cellStyle name="Hipervínculo visitado" xfId="1491" builtinId="9" hidden="1"/>
    <cellStyle name="Hipervínculo visitado" xfId="17274" builtinId="9" hidden="1"/>
    <cellStyle name="Hipervínculo visitado" xfId="16220" builtinId="9" hidden="1"/>
    <cellStyle name="Hipervínculo visitado" xfId="30044" builtinId="9" hidden="1"/>
    <cellStyle name="Hipervínculo visitado" xfId="4147" builtinId="9" hidden="1"/>
    <cellStyle name="Hipervínculo visitado" xfId="44045" builtinId="9" hidden="1"/>
    <cellStyle name="Hipervínculo visitado" xfId="27645" builtinId="9" hidden="1"/>
    <cellStyle name="Hipervínculo visitado" xfId="38267" builtinId="9" hidden="1"/>
    <cellStyle name="Hipervínculo visitado" xfId="26423" builtinId="9" hidden="1"/>
    <cellStyle name="Hipervínculo visitado" xfId="40854" builtinId="9" hidden="1"/>
    <cellStyle name="Hipervínculo visitado" xfId="51004" builtinId="9" hidden="1"/>
    <cellStyle name="Hipervínculo visitado" xfId="47157" builtinId="9" hidden="1"/>
    <cellStyle name="Hipervínculo visitado" xfId="44714" builtinId="9" hidden="1"/>
    <cellStyle name="Hipervínculo visitado" xfId="51494" builtinId="9" hidden="1"/>
    <cellStyle name="Hipervínculo visitado" xfId="45260" builtinId="9" hidden="1"/>
    <cellStyle name="Hipervínculo visitado" xfId="1497" builtinId="9" hidden="1"/>
    <cellStyle name="Hipervínculo visitado" xfId="3262" builtinId="9" hidden="1"/>
    <cellStyle name="Hipervínculo visitado" xfId="57056" builtinId="9" hidden="1"/>
    <cellStyle name="Hipervínculo visitado" xfId="2196" builtinId="9" hidden="1"/>
    <cellStyle name="Hipervínculo visitado" xfId="34390" builtinId="9" hidden="1"/>
    <cellStyle name="Hipervínculo visitado" xfId="7909" builtinId="9" hidden="1"/>
    <cellStyle name="Hipervínculo visitado" xfId="9346" builtinId="9" hidden="1"/>
    <cellStyle name="Hipervínculo visitado" xfId="7288" builtinId="9" hidden="1"/>
    <cellStyle name="Hipervínculo visitado" xfId="16480" builtinId="9" hidden="1"/>
    <cellStyle name="Hipervínculo visitado" xfId="44142" builtinId="9" hidden="1"/>
    <cellStyle name="Hipervínculo visitado" xfId="12821" builtinId="9" hidden="1"/>
    <cellStyle name="Hipervínculo visitado" xfId="15006" builtinId="9" hidden="1"/>
    <cellStyle name="Hipervínculo visitado" xfId="19644" builtinId="9" hidden="1"/>
    <cellStyle name="Hipervínculo visitado" xfId="16638" builtinId="9" hidden="1"/>
    <cellStyle name="Hipervínculo visitado" xfId="665" builtinId="9" hidden="1"/>
    <cellStyle name="Hipervínculo visitado" xfId="11489" builtinId="9" hidden="1"/>
    <cellStyle name="Hipervínculo visitado" xfId="39857" builtinId="9" hidden="1"/>
    <cellStyle name="Hipervínculo visitado" xfId="59005" builtinId="9" hidden="1"/>
    <cellStyle name="Hipervínculo visitado" xfId="6540" builtinId="9" hidden="1"/>
    <cellStyle name="Hipervínculo visitado" xfId="4846" builtinId="9" hidden="1"/>
    <cellStyle name="Hipervínculo visitado" xfId="9643" builtinId="9" hidden="1"/>
    <cellStyle name="Hipervínculo visitado" xfId="10582" builtinId="9" hidden="1"/>
    <cellStyle name="Hipervínculo visitado" xfId="7023" builtinId="9" hidden="1"/>
    <cellStyle name="Hipervínculo visitado" xfId="11144" builtinId="9" hidden="1"/>
    <cellStyle name="Hipervínculo visitado" xfId="13393" builtinId="9" hidden="1"/>
    <cellStyle name="Hipervínculo visitado" xfId="9383" builtinId="9" hidden="1"/>
    <cellStyle name="Hipervínculo visitado" xfId="3413" builtinId="9" hidden="1"/>
    <cellStyle name="Hipervínculo visitado" xfId="44469" builtinId="9" hidden="1"/>
    <cellStyle name="Hipervínculo visitado" xfId="26945" builtinId="9" hidden="1"/>
    <cellStyle name="Hipervínculo visitado" xfId="9013" builtinId="9" hidden="1"/>
    <cellStyle name="Hipervínculo visitado" xfId="8592" builtinId="9" hidden="1"/>
    <cellStyle name="Hipervínculo visitado" xfId="4597" builtinId="9" hidden="1"/>
    <cellStyle name="Hipervínculo visitado" xfId="58295" builtinId="9" hidden="1"/>
    <cellStyle name="Hipervínculo visitado" xfId="50133" builtinId="9" hidden="1"/>
    <cellStyle name="Hipervínculo visitado" xfId="5692" builtinId="9" hidden="1"/>
    <cellStyle name="Hipervínculo visitado" xfId="37775" builtinId="9" hidden="1"/>
    <cellStyle name="Hipervínculo visitado" xfId="27704" builtinId="9" hidden="1"/>
    <cellStyle name="Hipervínculo visitado" xfId="22543" builtinId="9" hidden="1"/>
    <cellStyle name="Hipervínculo visitado" xfId="34635" builtinId="9" hidden="1"/>
    <cellStyle name="Hipervínculo visitado" xfId="12205" builtinId="9" hidden="1"/>
    <cellStyle name="Hipervínculo visitado" xfId="25654" builtinId="9" hidden="1"/>
    <cellStyle name="Hipervínculo visitado" xfId="45547" builtinId="9" hidden="1"/>
    <cellStyle name="Hipervínculo visitado" xfId="5512" builtinId="9" hidden="1"/>
    <cellStyle name="Hipervínculo visitado" xfId="24863" builtinId="9" hidden="1"/>
    <cellStyle name="Hipervínculo visitado" xfId="57923" builtinId="9" hidden="1"/>
    <cellStyle name="Hipervínculo visitado" xfId="30456" builtinId="9" hidden="1"/>
    <cellStyle name="Hipervínculo visitado" xfId="59400" builtinId="9" hidden="1"/>
    <cellStyle name="Hipervínculo visitado" xfId="28043" builtinId="9" hidden="1"/>
    <cellStyle name="Hipervínculo visitado" xfId="3785" builtinId="9" hidden="1"/>
    <cellStyle name="Hipervínculo visitado" xfId="41470" builtinId="9" hidden="1"/>
    <cellStyle name="Hipervínculo visitado" xfId="53779" builtinId="9" hidden="1"/>
    <cellStyle name="Hipervínculo visitado" xfId="58817" builtinId="9" hidden="1"/>
    <cellStyle name="Hipervínculo visitado" xfId="34223" builtinId="9" hidden="1"/>
    <cellStyle name="Hipervínculo visitado" xfId="48658" builtinId="9" hidden="1"/>
    <cellStyle name="Hipervínculo visitado" xfId="56153" builtinId="9" hidden="1"/>
    <cellStyle name="Hipervínculo visitado" xfId="40210" builtinId="9" hidden="1"/>
    <cellStyle name="Hipervínculo visitado" xfId="54507" builtinId="9" hidden="1"/>
    <cellStyle name="Hipervínculo visitado" xfId="39843" builtinId="9" hidden="1"/>
    <cellStyle name="Hipervínculo visitado" xfId="30614" builtinId="9" hidden="1"/>
    <cellStyle name="Hipervínculo visitado" xfId="14030" builtinId="9" hidden="1"/>
    <cellStyle name="Hipervínculo visitado" xfId="24767" builtinId="9" hidden="1"/>
    <cellStyle name="Hipervínculo visitado" xfId="43737" builtinId="9" hidden="1"/>
    <cellStyle name="Hipervínculo visitado" xfId="28375" builtinId="9" hidden="1"/>
    <cellStyle name="Hipervínculo visitado" xfId="44" builtinId="9" hidden="1"/>
    <cellStyle name="Hipervínculo visitado" xfId="34191" builtinId="9" hidden="1"/>
    <cellStyle name="Hipervínculo visitado" xfId="50835" builtinId="9" hidden="1"/>
    <cellStyle name="Hipervínculo visitado" xfId="48516" builtinId="9" hidden="1"/>
    <cellStyle name="Hipervínculo visitado" xfId="5127" builtinId="9" hidden="1"/>
    <cellStyle name="Hipervínculo visitado" xfId="55721" builtinId="9" hidden="1"/>
    <cellStyle name="Hipervínculo visitado" xfId="28507" builtinId="9" hidden="1"/>
    <cellStyle name="Hipervínculo visitado" xfId="27001" builtinId="9" hidden="1"/>
    <cellStyle name="Hipervínculo visitado" xfId="24787" builtinId="9" hidden="1"/>
    <cellStyle name="Hipervínculo visitado" xfId="16133" builtinId="9" hidden="1"/>
    <cellStyle name="Hipervínculo visitado" xfId="6901" builtinId="9" hidden="1"/>
    <cellStyle name="Hipervínculo visitado" xfId="1669" builtinId="9" hidden="1"/>
    <cellStyle name="Hipervínculo visitado" xfId="56960" builtinId="9" hidden="1"/>
    <cellStyle name="Hipervínculo visitado" xfId="1171" builtinId="9" hidden="1"/>
    <cellStyle name="Hipervínculo visitado" xfId="1071" builtinId="9" hidden="1"/>
    <cellStyle name="Hipervínculo visitado" xfId="5724" builtinId="9" hidden="1"/>
    <cellStyle name="Hipervínculo visitado" xfId="19500" builtinId="9" hidden="1"/>
    <cellStyle name="Hipervínculo visitado" xfId="20824" builtinId="9" hidden="1"/>
    <cellStyle name="Hipervínculo visitado" xfId="49059" builtinId="9" hidden="1"/>
    <cellStyle name="Hipervínculo visitado" xfId="46332" builtinId="9" hidden="1"/>
    <cellStyle name="Hipervínculo visitado" xfId="26015" builtinId="9" hidden="1"/>
    <cellStyle name="Hipervínculo visitado" xfId="44976" builtinId="9" hidden="1"/>
    <cellStyle name="Hipervínculo visitado" xfId="5256" builtinId="9" hidden="1"/>
    <cellStyle name="Hipervínculo visitado" xfId="44122" builtinId="9" hidden="1"/>
    <cellStyle name="Hipervínculo visitado" xfId="4183" builtinId="9" hidden="1"/>
    <cellStyle name="Hipervínculo visitado" xfId="46078" builtinId="9" hidden="1"/>
    <cellStyle name="Hipervínculo visitado" xfId="33870" builtinId="9" hidden="1"/>
    <cellStyle name="Hipervínculo visitado" xfId="29097" builtinId="9" hidden="1"/>
    <cellStyle name="Hipervínculo visitado" xfId="43713" builtinId="9" hidden="1"/>
    <cellStyle name="Hipervínculo visitado" xfId="16531" builtinId="9" hidden="1"/>
    <cellStyle name="Hipervínculo visitado" xfId="20991" builtinId="9" hidden="1"/>
    <cellStyle name="Hipervínculo visitado" xfId="16230" builtinId="9" hidden="1"/>
    <cellStyle name="Hipervínculo visitado" xfId="39986" builtinId="9" hidden="1"/>
    <cellStyle name="Hipervínculo visitado" xfId="55860" builtinId="9" hidden="1"/>
    <cellStyle name="Hipervínculo visitado" xfId="18787" builtinId="9" hidden="1"/>
    <cellStyle name="Hipervínculo visitado" xfId="23898" builtinId="9" hidden="1"/>
    <cellStyle name="Hipervínculo visitado" xfId="15158" builtinId="9" hidden="1"/>
    <cellStyle name="Hipervínculo visitado" xfId="35047" builtinId="9" hidden="1"/>
    <cellStyle name="Hipervínculo visitado" xfId="18137" builtinId="9" hidden="1"/>
    <cellStyle name="Hipervínculo visitado" xfId="21391" builtinId="9" hidden="1"/>
    <cellStyle name="Hipervínculo visitado" xfId="29259" builtinId="9" hidden="1"/>
    <cellStyle name="Hipervínculo visitado" xfId="52531" builtinId="9" hidden="1"/>
    <cellStyle name="Hipervínculo visitado" xfId="58967" builtinId="9" hidden="1"/>
    <cellStyle name="Hipervínculo visitado" xfId="29081" builtinId="9" hidden="1"/>
    <cellStyle name="Hipervínculo visitado" xfId="41127" builtinId="9" hidden="1"/>
    <cellStyle name="Hipervínculo visitado" xfId="49946" builtinId="9" hidden="1"/>
    <cellStyle name="Hipervínculo visitado" xfId="55533" builtinId="9" hidden="1"/>
    <cellStyle name="Hipervínculo visitado" xfId="50403" builtinId="9" hidden="1"/>
    <cellStyle name="Hipervínculo visitado" xfId="59197" builtinId="9" hidden="1"/>
    <cellStyle name="Hipervínculo visitado" xfId="52565" builtinId="9" hidden="1"/>
    <cellStyle name="Hipervínculo visitado" xfId="7891" builtinId="9" hidden="1"/>
    <cellStyle name="Hipervínculo visitado" xfId="33039" builtinId="9" hidden="1"/>
    <cellStyle name="Hipervínculo visitado" xfId="39885" builtinId="9" hidden="1"/>
    <cellStyle name="Hipervínculo visitado" xfId="4432" builtinId="9" hidden="1"/>
    <cellStyle name="Hipervínculo visitado" xfId="4723" builtinId="9" hidden="1"/>
    <cellStyle name="Hipervínculo visitado" xfId="512" builtinId="9" hidden="1"/>
    <cellStyle name="Hipervínculo visitado" xfId="36678" builtinId="9" hidden="1"/>
    <cellStyle name="Hipervínculo visitado" xfId="16838" builtinId="9" hidden="1"/>
    <cellStyle name="Hipervínculo visitado" xfId="6741" builtinId="9" hidden="1"/>
    <cellStyle name="Hipervínculo visitado" xfId="45286" builtinId="9" hidden="1"/>
    <cellStyle name="Hipervínculo visitado" xfId="17656" builtinId="9" hidden="1"/>
    <cellStyle name="Hipervínculo visitado" xfId="31278" builtinId="9" hidden="1"/>
    <cellStyle name="Hipervínculo visitado" xfId="7500" builtinId="9" hidden="1"/>
    <cellStyle name="Hipervínculo visitado" xfId="51274" builtinId="9" hidden="1"/>
    <cellStyle name="Hipervínculo visitado" xfId="52044" builtinId="9" hidden="1"/>
    <cellStyle name="Hipervínculo visitado" xfId="57881" builtinId="9" hidden="1"/>
    <cellStyle name="Hipervínculo visitado" xfId="55813" builtinId="9" hidden="1"/>
    <cellStyle name="Hipervínculo visitado" xfId="39790" builtinId="9" hidden="1"/>
    <cellStyle name="Hipervínculo visitado" xfId="14024" builtinId="9" hidden="1"/>
    <cellStyle name="Hipervínculo visitado" xfId="56423" builtinId="9" hidden="1"/>
    <cellStyle name="Hipervínculo visitado" xfId="53152" builtinId="9" hidden="1"/>
    <cellStyle name="Hipervínculo visitado" xfId="45004" builtinId="9" hidden="1"/>
    <cellStyle name="Hipervínculo visitado" xfId="33238" builtinId="9" hidden="1"/>
    <cellStyle name="Hipervínculo visitado" xfId="58937" builtinId="9" hidden="1"/>
    <cellStyle name="Hipervínculo visitado" xfId="53576" builtinId="9" hidden="1"/>
    <cellStyle name="Hipervínculo visitado" xfId="18183" builtinId="9" hidden="1"/>
    <cellStyle name="Hipervínculo visitado" xfId="12129" builtinId="9" hidden="1"/>
    <cellStyle name="Hipervínculo visitado" xfId="51996" builtinId="9" hidden="1"/>
    <cellStyle name="Hipervínculo visitado" xfId="50618" builtinId="9" hidden="1"/>
    <cellStyle name="Hipervínculo visitado" xfId="38225" builtinId="9" hidden="1"/>
    <cellStyle name="Hipervínculo visitado" xfId="46515" builtinId="9" hidden="1"/>
    <cellStyle name="Hipervínculo visitado" xfId="23892" builtinId="9" hidden="1"/>
    <cellStyle name="Hipervínculo visitado" xfId="52166" builtinId="9" hidden="1"/>
    <cellStyle name="Hipervínculo visitado" xfId="18139" builtinId="9" hidden="1"/>
    <cellStyle name="Hipervínculo visitado" xfId="55934" builtinId="9" hidden="1"/>
    <cellStyle name="Hipervínculo visitado" xfId="55087" builtinId="9" hidden="1"/>
    <cellStyle name="Hipervínculo visitado" xfId="41844" builtinId="9" hidden="1"/>
    <cellStyle name="Hipervínculo visitado" xfId="4890" builtinId="9" hidden="1"/>
    <cellStyle name="Hipervínculo visitado" xfId="56721" builtinId="9" hidden="1"/>
    <cellStyle name="Hipervínculo visitado" xfId="16798" builtinId="9" hidden="1"/>
    <cellStyle name="Hipervínculo visitado" xfId="27204" builtinId="9" hidden="1"/>
    <cellStyle name="Hipervínculo visitado" xfId="44912" builtinId="9" hidden="1"/>
    <cellStyle name="Hipervínculo visitado" xfId="3157" builtinId="9" hidden="1"/>
    <cellStyle name="Hipervínculo visitado" xfId="6466" builtinId="9" hidden="1"/>
    <cellStyle name="Hipervínculo visitado" xfId="18287" builtinId="9" hidden="1"/>
    <cellStyle name="Hipervínculo visitado" xfId="31582" builtinId="9" hidden="1"/>
    <cellStyle name="Hipervínculo visitado" xfId="21351" builtinId="9" hidden="1"/>
    <cellStyle name="Hipervínculo visitado" xfId="21981" builtinId="9" hidden="1"/>
    <cellStyle name="Hipervínculo visitado" xfId="28775" builtinId="9" hidden="1"/>
    <cellStyle name="Hipervínculo visitado" xfId="25967" builtinId="9" hidden="1"/>
    <cellStyle name="Hipervínculo visitado" xfId="23189" builtinId="9" hidden="1"/>
    <cellStyle name="Hipervínculo visitado" xfId="16579" builtinId="9" hidden="1"/>
    <cellStyle name="Hipervínculo visitado" xfId="52294" builtinId="9" hidden="1"/>
    <cellStyle name="Hipervínculo visitado" xfId="449" builtinId="9" hidden="1"/>
    <cellStyle name="Hipervínculo visitado" xfId="22545" builtinId="9" hidden="1"/>
    <cellStyle name="Hipervínculo visitado" xfId="25613" builtinId="9" hidden="1"/>
    <cellStyle name="Hipervínculo visitado" xfId="20945" builtinId="9" hidden="1"/>
    <cellStyle name="Hipervínculo visitado" xfId="22403" builtinId="9" hidden="1"/>
    <cellStyle name="Hipervínculo visitado" xfId="47649" builtinId="9" hidden="1"/>
    <cellStyle name="Hipervínculo visitado" xfId="53901" builtinId="9" hidden="1"/>
    <cellStyle name="Hipervínculo visitado" xfId="49316" builtinId="9" hidden="1"/>
    <cellStyle name="Hipervínculo visitado" xfId="51866" builtinId="9" hidden="1"/>
    <cellStyle name="Hipervínculo visitado" xfId="23663" builtinId="9" hidden="1"/>
    <cellStyle name="Hipervínculo visitado" xfId="32722" builtinId="9" hidden="1"/>
    <cellStyle name="Hipervínculo visitado" xfId="37053" builtinId="9" hidden="1"/>
    <cellStyle name="Hipervínculo visitado" xfId="55979" builtinId="9" hidden="1"/>
    <cellStyle name="Hipervínculo visitado" xfId="4261" builtinId="9" hidden="1"/>
    <cellStyle name="Hipervínculo visitado" xfId="1235" builtinId="9" hidden="1"/>
    <cellStyle name="Hipervínculo visitado" xfId="12369" builtinId="9" hidden="1"/>
    <cellStyle name="Hipervínculo visitado" xfId="1653" builtinId="9" hidden="1"/>
    <cellStyle name="Hipervínculo visitado" xfId="4980" builtinId="9" hidden="1"/>
    <cellStyle name="Hipervínculo visitado" xfId="15026" builtinId="9" hidden="1"/>
    <cellStyle name="Hipervínculo visitado" xfId="12681" builtinId="9" hidden="1"/>
    <cellStyle name="Hipervínculo visitado" xfId="11651" builtinId="9" hidden="1"/>
    <cellStyle name="Hipervínculo visitado" xfId="3747" builtinId="9" hidden="1"/>
    <cellStyle name="Hipervínculo visitado" xfId="19307" builtinId="9" hidden="1"/>
    <cellStyle name="Hipervínculo visitado" xfId="23396" builtinId="9" hidden="1"/>
    <cellStyle name="Hipervínculo visitado" xfId="27765" builtinId="9" hidden="1"/>
    <cellStyle name="Hipervínculo visitado" xfId="6142" builtinId="9" hidden="1"/>
    <cellStyle name="Hipervínculo visitado" xfId="24920" builtinId="9" hidden="1"/>
    <cellStyle name="Hipervínculo visitado" xfId="23075" builtinId="9" hidden="1"/>
    <cellStyle name="Hipervínculo visitado" xfId="15152" builtinId="9" hidden="1"/>
    <cellStyle name="Hipervínculo visitado" xfId="23858" builtinId="9" hidden="1"/>
    <cellStyle name="Hipervínculo visitado" xfId="21544" builtinId="9" hidden="1"/>
    <cellStyle name="Hipervínculo visitado" xfId="46712" builtinId="9" hidden="1"/>
    <cellStyle name="Hipervínculo visitado" xfId="27974" builtinId="9" hidden="1"/>
    <cellStyle name="Hipervínculo visitado" xfId="38603" builtinId="9" hidden="1"/>
    <cellStyle name="Hipervínculo visitado" xfId="11560" builtinId="9" hidden="1"/>
    <cellStyle name="Hipervínculo visitado" xfId="18970" builtinId="9" hidden="1"/>
    <cellStyle name="Hipervínculo visitado" xfId="43794" builtinId="9" hidden="1"/>
    <cellStyle name="Hipervínculo visitado" xfId="25714" builtinId="9" hidden="1"/>
    <cellStyle name="Hipervínculo visitado" xfId="40544" builtinId="9" hidden="1"/>
    <cellStyle name="Hipervínculo visitado" xfId="22690" builtinId="9" hidden="1"/>
    <cellStyle name="Hipervínculo visitado" xfId="43164" builtinId="9" hidden="1"/>
    <cellStyle name="Hipervínculo visitado" xfId="47918" builtinId="9" hidden="1"/>
    <cellStyle name="Hipervínculo visitado" xfId="29359" builtinId="9" hidden="1"/>
    <cellStyle name="Hipervínculo visitado" xfId="29977" builtinId="9" hidden="1"/>
    <cellStyle name="Hipervínculo visitado" xfId="15564" builtinId="9" hidden="1"/>
    <cellStyle name="Hipervínculo visitado" xfId="6008" builtinId="9" hidden="1"/>
    <cellStyle name="Hipervínculo visitado" xfId="32187" builtinId="9" hidden="1"/>
    <cellStyle name="Hipervínculo visitado" xfId="31873" builtinId="9" hidden="1"/>
    <cellStyle name="Hipervínculo visitado" xfId="23735" builtinId="9" hidden="1"/>
    <cellStyle name="Hipervínculo visitado" xfId="27037" builtinId="9" hidden="1"/>
    <cellStyle name="Hipervínculo visitado" xfId="31262" builtinId="9" hidden="1"/>
    <cellStyle name="Hipervínculo visitado" xfId="36045" builtinId="9" hidden="1"/>
    <cellStyle name="Hipervínculo visitado" xfId="24517" builtinId="9" hidden="1"/>
    <cellStyle name="Hipervínculo visitado" xfId="25098" builtinId="9" hidden="1"/>
    <cellStyle name="Hipervínculo visitado" xfId="31758" builtinId="9" hidden="1"/>
    <cellStyle name="Hipervínculo visitado" xfId="51988" builtinId="9" hidden="1"/>
    <cellStyle name="Hipervínculo visitado" xfId="7847" builtinId="9" hidden="1"/>
    <cellStyle name="Hipervínculo visitado" xfId="28141" builtinId="9" hidden="1"/>
    <cellStyle name="Hipervínculo visitado" xfId="25563" builtinId="9" hidden="1"/>
    <cellStyle name="Hipervínculo visitado" xfId="33382" builtinId="9" hidden="1"/>
    <cellStyle name="Hipervínculo visitado" xfId="43361" builtinId="9" hidden="1"/>
    <cellStyle name="Hipervínculo visitado" xfId="3969" builtinId="9" hidden="1"/>
    <cellStyle name="Hipervínculo visitado" xfId="46559" builtinId="9" hidden="1"/>
    <cellStyle name="Hipervínculo visitado" xfId="54219" builtinId="9" hidden="1"/>
    <cellStyle name="Hipervínculo visitado" xfId="56659" builtinId="9" hidden="1"/>
    <cellStyle name="Hipervínculo visitado" xfId="49384" builtinId="9" hidden="1"/>
    <cellStyle name="Hipervínculo visitado" xfId="30656" builtinId="9" hidden="1"/>
    <cellStyle name="Hipervínculo visitado" xfId="43208" builtinId="9" hidden="1"/>
    <cellStyle name="Hipervínculo visitado" xfId="20939" builtinId="9" hidden="1"/>
    <cellStyle name="Hipervínculo visitado" xfId="17750" builtinId="9" hidden="1"/>
    <cellStyle name="Hipervínculo visitado" xfId="5024" builtinId="9" hidden="1"/>
    <cellStyle name="Hipervínculo visitado" xfId="6250" builtinId="9" hidden="1"/>
    <cellStyle name="Hipervínculo visitado" xfId="40460" builtinId="9" hidden="1"/>
    <cellStyle name="Hipervínculo visitado" xfId="3373" builtinId="9" hidden="1"/>
    <cellStyle name="Hipervínculo visitado" xfId="2711" builtinId="9" hidden="1"/>
    <cellStyle name="Hipervínculo visitado" xfId="23777" builtinId="9" hidden="1"/>
    <cellStyle name="Hipervínculo visitado" xfId="1817" builtinId="9" hidden="1"/>
    <cellStyle name="Hipervínculo visitado" xfId="7877" builtinId="9" hidden="1"/>
    <cellStyle name="Hipervínculo visitado" xfId="8856" builtinId="9" hidden="1"/>
    <cellStyle name="Hipervínculo visitado" xfId="49182" builtinId="9" hidden="1"/>
    <cellStyle name="Hipervínculo visitado" xfId="17336" builtinId="9" hidden="1"/>
    <cellStyle name="Hipervínculo visitado" xfId="47559" builtinId="9" hidden="1"/>
    <cellStyle name="Hipervínculo visitado" xfId="42994" builtinId="9" hidden="1"/>
    <cellStyle name="Hipervínculo visitado" xfId="2895" builtinId="9" hidden="1"/>
    <cellStyle name="Hipervínculo visitado" xfId="9916" builtinId="9" hidden="1"/>
    <cellStyle name="Hipervínculo visitado" xfId="53461" builtinId="9" hidden="1"/>
    <cellStyle name="Hipervínculo visitado" xfId="22303" builtinId="9" hidden="1"/>
    <cellStyle name="Hipervínculo visitado" xfId="13720" builtinId="9" hidden="1"/>
    <cellStyle name="Hipervínculo visitado" xfId="4647" builtinId="9" hidden="1"/>
    <cellStyle name="Hipervínculo visitado" xfId="17994" builtinId="9" hidden="1"/>
    <cellStyle name="Hipervínculo visitado" xfId="29602" builtinId="9" hidden="1"/>
    <cellStyle name="Hipervínculo visitado" xfId="57785" builtinId="9" hidden="1"/>
    <cellStyle name="Hipervínculo visitado" xfId="48820" builtinId="9" hidden="1"/>
    <cellStyle name="Hipervínculo visitado" xfId="21279" builtinId="9" hidden="1"/>
    <cellStyle name="Hipervínculo visitado" xfId="17604" builtinId="9" hidden="1"/>
    <cellStyle name="Hipervínculo visitado" xfId="47539" builtinId="9" hidden="1"/>
    <cellStyle name="Hipervínculo visitado" xfId="45454" builtinId="9" hidden="1"/>
    <cellStyle name="Hipervínculo visitado" xfId="21582" builtinId="9" hidden="1"/>
    <cellStyle name="Hipervínculo visitado" xfId="23860" builtinId="9" hidden="1"/>
    <cellStyle name="Hipervínculo visitado" xfId="10330" builtinId="9" hidden="1"/>
    <cellStyle name="Hipervínculo visitado" xfId="9157" builtinId="9" hidden="1"/>
    <cellStyle name="Hipervínculo visitado" xfId="57418" builtinId="9" hidden="1"/>
    <cellStyle name="Hipervínculo visitado" xfId="56717" builtinId="9" hidden="1"/>
    <cellStyle name="Hipervínculo visitado" xfId="55269" builtinId="9" hidden="1"/>
    <cellStyle name="Hipervínculo visitado" xfId="5626" builtinId="9" hidden="1"/>
    <cellStyle name="Hipervínculo visitado" xfId="51848" builtinId="9" hidden="1"/>
    <cellStyle name="Hipervínculo visitado" xfId="56145" builtinId="9" hidden="1"/>
    <cellStyle name="Hipervínculo visitado" xfId="6400" builtinId="9" hidden="1"/>
    <cellStyle name="Hipervínculo visitado" xfId="51914" builtinId="9" hidden="1"/>
    <cellStyle name="Hipervínculo visitado" xfId="51357" builtinId="9" hidden="1"/>
    <cellStyle name="Hipervínculo visitado" xfId="33920" builtinId="9" hidden="1"/>
    <cellStyle name="Hipervínculo visitado" xfId="25477" builtinId="9" hidden="1"/>
    <cellStyle name="Hipervínculo visitado" xfId="2276" builtinId="9" hidden="1"/>
    <cellStyle name="Hipervínculo visitado" xfId="27749" builtinId="9" hidden="1"/>
    <cellStyle name="Hipervínculo visitado" xfId="20290" builtinId="9" hidden="1"/>
    <cellStyle name="Hipervínculo visitado" xfId="29821" builtinId="9" hidden="1"/>
    <cellStyle name="Hipervínculo visitado" xfId="29833" builtinId="9" hidden="1"/>
    <cellStyle name="Hipervínculo visitado" xfId="13971" builtinId="9" hidden="1"/>
    <cellStyle name="Hipervínculo visitado" xfId="8342" builtinId="9" hidden="1"/>
    <cellStyle name="Hipervínculo visitado" xfId="10960" builtinId="9" hidden="1"/>
    <cellStyle name="Hipervínculo visitado" xfId="49200" builtinId="9" hidden="1"/>
    <cellStyle name="Hipervínculo visitado" xfId="47179" builtinId="9" hidden="1"/>
    <cellStyle name="Hipervínculo visitado" xfId="21088" builtinId="9" hidden="1"/>
    <cellStyle name="Hipervínculo visitado" xfId="53114" builtinId="9" hidden="1"/>
    <cellStyle name="Hipervínculo visitado" xfId="44958" builtinId="9" hidden="1"/>
    <cellStyle name="Hipervínculo visitado" xfId="23239" builtinId="9" hidden="1"/>
    <cellStyle name="Hipervínculo visitado" xfId="42996" builtinId="9" hidden="1"/>
    <cellStyle name="Hipervínculo visitado" xfId="52989" builtinId="9" hidden="1"/>
    <cellStyle name="Hipervínculo visitado" xfId="42332" builtinId="9" hidden="1"/>
    <cellStyle name="Hipervínculo visitado" xfId="11475" builtinId="9" hidden="1"/>
    <cellStyle name="Hipervínculo visitado" xfId="38858" builtinId="9" hidden="1"/>
    <cellStyle name="Hipervínculo visitado" xfId="27422" builtinId="9" hidden="1"/>
    <cellStyle name="Hipervínculo visitado" xfId="51938" builtinId="9" hidden="1"/>
    <cellStyle name="Hipervínculo visitado" xfId="4486" builtinId="9" hidden="1"/>
    <cellStyle name="Hipervínculo visitado" xfId="57361" builtinId="9" hidden="1"/>
    <cellStyle name="Hipervínculo visitado" xfId="10980" builtinId="9" hidden="1"/>
    <cellStyle name="Hipervínculo visitado" xfId="32063" builtinId="9" hidden="1"/>
    <cellStyle name="Hipervínculo visitado" xfId="9890" builtinId="9" hidden="1"/>
    <cellStyle name="Hipervínculo visitado" xfId="19968" builtinId="9" hidden="1"/>
    <cellStyle name="Hipervínculo visitado" xfId="10382" builtinId="9" hidden="1"/>
    <cellStyle name="Hipervínculo visitado" xfId="19674" builtinId="9" hidden="1"/>
    <cellStyle name="Hipervínculo visitado" xfId="50287" builtinId="9" hidden="1"/>
    <cellStyle name="Hipervínculo visitado" xfId="44298" builtinId="9" hidden="1"/>
    <cellStyle name="Hipervínculo visitado" xfId="8892" builtinId="9" hidden="1"/>
    <cellStyle name="Hipervínculo visitado" xfId="13768" builtinId="9" hidden="1"/>
    <cellStyle name="Hipervínculo visitado" xfId="52352" builtinId="9" hidden="1"/>
    <cellStyle name="Hipervínculo visitado" xfId="47970" builtinId="9" hidden="1"/>
    <cellStyle name="Hipervínculo visitado" xfId="37148" builtinId="9" hidden="1"/>
    <cellStyle name="Hipervínculo visitado" xfId="5872" builtinId="9" hidden="1"/>
    <cellStyle name="Hipervínculo visitado" xfId="1741" builtinId="9" hidden="1"/>
    <cellStyle name="Hipervínculo visitado" xfId="48746" builtinId="9" hidden="1"/>
    <cellStyle name="Hipervínculo visitado" xfId="22129" builtinId="9" hidden="1"/>
    <cellStyle name="Hipervínculo visitado" xfId="20692" builtinId="9" hidden="1"/>
    <cellStyle name="Hipervínculo visitado" xfId="57645" builtinId="9" hidden="1"/>
    <cellStyle name="Hipervínculo visitado" xfId="24279" builtinId="9" hidden="1"/>
    <cellStyle name="Hipervínculo visitado" xfId="4888" builtinId="9" hidden="1"/>
    <cellStyle name="Hipervínculo visitado" xfId="9101" builtinId="9" hidden="1"/>
    <cellStyle name="Hipervínculo visitado" xfId="19948" builtinId="9" hidden="1"/>
    <cellStyle name="Hipervínculo visitado" xfId="33604" builtinId="9" hidden="1"/>
    <cellStyle name="Hipervínculo visitado" xfId="19580" builtinId="9" hidden="1"/>
    <cellStyle name="Hipervínculo visitado" xfId="9633" builtinId="9" hidden="1"/>
    <cellStyle name="Hipervínculo visitado" xfId="45603" builtinId="9" hidden="1"/>
    <cellStyle name="Hipervínculo visitado" xfId="1685" builtinId="9" hidden="1"/>
    <cellStyle name="Hipervínculo visitado" xfId="55685" builtinId="9" hidden="1"/>
    <cellStyle name="Hipervínculo visitado" xfId="49322" builtinId="9" hidden="1"/>
    <cellStyle name="Hipervínculo visitado" xfId="31612" builtinId="9" hidden="1"/>
    <cellStyle name="Hipervínculo visitado" xfId="20511" builtinId="9" hidden="1"/>
    <cellStyle name="Hipervínculo visitado" xfId="53100" builtinId="9" hidden="1"/>
    <cellStyle name="Hipervínculo visitado" xfId="48271" builtinId="9" hidden="1"/>
    <cellStyle name="Hipervínculo visitado" xfId="47617" builtinId="9" hidden="1"/>
    <cellStyle name="Hipervínculo visitado" xfId="54091" builtinId="9" hidden="1"/>
    <cellStyle name="Hipervínculo visitado" xfId="39172" builtinId="9" hidden="1"/>
    <cellStyle name="Hipervínculo visitado" xfId="52306" builtinId="9" hidden="1"/>
    <cellStyle name="Hipervínculo visitado" xfId="48133" builtinId="9" hidden="1"/>
    <cellStyle name="Hipervínculo visitado" xfId="39084" builtinId="9" hidden="1"/>
    <cellStyle name="Hipervínculo visitado" xfId="49428" builtinId="9" hidden="1"/>
    <cellStyle name="Hipervínculo visitado" xfId="51272" builtinId="9" hidden="1"/>
    <cellStyle name="Hipervínculo visitado" xfId="30406" builtinId="9" hidden="1"/>
    <cellStyle name="Hipervínculo visitado" xfId="52878" builtinId="9" hidden="1"/>
    <cellStyle name="Hipervínculo visitado" xfId="27510" builtinId="9" hidden="1"/>
    <cellStyle name="Hipervínculo visitado" xfId="17572" builtinId="9" hidden="1"/>
    <cellStyle name="Hipervínculo visitado" xfId="18165" builtinId="9" hidden="1"/>
    <cellStyle name="Hipervínculo visitado" xfId="23910" builtinId="9" hidden="1"/>
    <cellStyle name="Hipervínculo visitado" xfId="44636" builtinId="9" hidden="1"/>
    <cellStyle name="Hipervínculo visitado" xfId="4416" builtinId="9" hidden="1"/>
    <cellStyle name="Hipervínculo visitado" xfId="21987" builtinId="9" hidden="1"/>
    <cellStyle name="Hipervínculo visitado" xfId="46020" builtinId="9" hidden="1"/>
    <cellStyle name="Hipervínculo visitado" xfId="58939" builtinId="9" hidden="1"/>
    <cellStyle name="Hipervínculo visitado" xfId="58331" builtinId="9" hidden="1"/>
    <cellStyle name="Hipervínculo visitado" xfId="39147" builtinId="9" hidden="1"/>
    <cellStyle name="Hipervínculo visitado" xfId="5796" builtinId="9" hidden="1"/>
    <cellStyle name="Hipervínculo visitado" xfId="16023" builtinId="9" hidden="1"/>
    <cellStyle name="Hipervínculo visitado" xfId="14960" builtinId="9" hidden="1"/>
    <cellStyle name="Hipervínculo visitado" xfId="13463" builtinId="9" hidden="1"/>
    <cellStyle name="Hipervínculo visitado" xfId="10922" builtinId="9" hidden="1"/>
    <cellStyle name="Hipervínculo visitado" xfId="19170" builtinId="9" hidden="1"/>
    <cellStyle name="Hipervínculo visitado" xfId="19756" builtinId="9" hidden="1"/>
    <cellStyle name="Hipervínculo visitado" xfId="20142" builtinId="9" hidden="1"/>
    <cellStyle name="Hipervínculo visitado" xfId="20280" builtinId="9" hidden="1"/>
    <cellStyle name="Hipervínculo visitado" xfId="16083" builtinId="9" hidden="1"/>
    <cellStyle name="Hipervínculo visitado" xfId="19120" builtinId="9" hidden="1"/>
    <cellStyle name="Hipervínculo visitado" xfId="16335" builtinId="9" hidden="1"/>
    <cellStyle name="Hipervínculo visitado" xfId="16269" builtinId="9" hidden="1"/>
    <cellStyle name="Hipervínculo visitado" xfId="19448" builtinId="9" hidden="1"/>
    <cellStyle name="Hipervínculo visitado" xfId="12911" builtinId="9" hidden="1"/>
    <cellStyle name="Hipervínculo visitado" xfId="20503" builtinId="9" hidden="1"/>
    <cellStyle name="Hipervínculo visitado" xfId="9065" builtinId="9" hidden="1"/>
    <cellStyle name="Hipervínculo visitado" xfId="8250" builtinId="9" hidden="1"/>
    <cellStyle name="Hipervínculo visitado" xfId="6843" builtinId="9" hidden="1"/>
    <cellStyle name="Hipervínculo visitado" xfId="6320" builtinId="9" hidden="1"/>
    <cellStyle name="Hipervínculo visitado" xfId="4169" builtinId="9" hidden="1"/>
    <cellStyle name="Hipervínculo visitado" xfId="3695" builtinId="9" hidden="1"/>
    <cellStyle name="Hipervínculo visitado" xfId="17296" builtinId="9" hidden="1"/>
    <cellStyle name="Hipervínculo visitado" xfId="5615" builtinId="9" hidden="1"/>
    <cellStyle name="Hipervínculo visitado" xfId="2477" builtinId="9" hidden="1"/>
    <cellStyle name="Hipervínculo visitado" xfId="1855" builtinId="9" hidden="1"/>
    <cellStyle name="Hipervínculo visitado" xfId="189" builtinId="9" hidden="1"/>
    <cellStyle name="Hipervínculo visitado" xfId="1737" builtinId="9" hidden="1"/>
    <cellStyle name="Hipervínculo visitado" xfId="3763" builtinId="9" hidden="1"/>
    <cellStyle name="Hipervínculo visitado" xfId="3075" builtinId="9" hidden="1"/>
    <cellStyle name="Hipervínculo visitado" xfId="1987" builtinId="9" hidden="1"/>
    <cellStyle name="Hipervínculo visitado" xfId="17826" builtinId="9" hidden="1"/>
    <cellStyle name="Hipervínculo visitado" xfId="15989" builtinId="9" hidden="1"/>
    <cellStyle name="Hipervínculo visitado" xfId="37610" builtinId="9" hidden="1"/>
    <cellStyle name="Hipervínculo visitado" xfId="39958" builtinId="9" hidden="1"/>
    <cellStyle name="Hipervínculo visitado" xfId="44998" builtinId="9" hidden="1"/>
    <cellStyle name="Hipervínculo visitado" xfId="43351" builtinId="9" hidden="1"/>
    <cellStyle name="Hipervínculo visitado" xfId="43062" builtinId="9" hidden="1"/>
    <cellStyle name="Hipervínculo visitado" xfId="39534" builtinId="9" hidden="1"/>
    <cellStyle name="Hipervínculo visitado" xfId="40752" builtinId="9" hidden="1"/>
    <cellStyle name="Hipervínculo visitado" xfId="36805" builtinId="9" hidden="1"/>
    <cellStyle name="Hipervínculo visitado" xfId="37180" builtinId="9" hidden="1"/>
    <cellStyle name="Hipervínculo visitado" xfId="1205" builtinId="9" hidden="1"/>
    <cellStyle name="Hipervínculo visitado" xfId="8542" builtinId="9" hidden="1"/>
    <cellStyle name="Hipervínculo visitado" xfId="16027" builtinId="9" hidden="1"/>
    <cellStyle name="Hipervínculo visitado" xfId="3266" builtinId="9" hidden="1"/>
    <cellStyle name="Hipervínculo visitado" xfId="3549" builtinId="9" hidden="1"/>
    <cellStyle name="Hipervínculo visitado" xfId="20026" builtinId="9" hidden="1"/>
    <cellStyle name="Hipervínculo visitado" xfId="11006" builtinId="9" hidden="1"/>
    <cellStyle name="Hipervínculo visitado" xfId="34396" builtinId="9" hidden="1"/>
    <cellStyle name="Hipervínculo visitado" xfId="38832" builtinId="9" hidden="1"/>
    <cellStyle name="Hipervínculo visitado" xfId="10153" builtinId="9" hidden="1"/>
    <cellStyle name="Hipervínculo visitado" xfId="56291" builtinId="9" hidden="1"/>
    <cellStyle name="Hipervínculo visitado" xfId="58049" builtinId="9" hidden="1"/>
    <cellStyle name="Hipervínculo visitado" xfId="41544" builtinId="9" hidden="1"/>
    <cellStyle name="Hipervínculo visitado" xfId="42120" builtinId="9" hidden="1"/>
    <cellStyle name="Hipervínculo visitado" xfId="23122" builtinId="9" hidden="1"/>
    <cellStyle name="Hipervínculo visitado" xfId="10133" builtinId="9" hidden="1"/>
    <cellStyle name="Hipervínculo visitado" xfId="51530" builtinId="9" hidden="1"/>
    <cellStyle name="Hipervínculo visitado" xfId="50411" builtinId="9" hidden="1"/>
    <cellStyle name="Hipervínculo visitado" xfId="14178" builtinId="9" hidden="1"/>
    <cellStyle name="Hipervínculo visitado" xfId="57462" builtinId="9" hidden="1"/>
    <cellStyle name="Hipervínculo visitado" xfId="55386" builtinId="9" hidden="1"/>
    <cellStyle name="Hipervínculo visitado" xfId="10444" builtinId="9" hidden="1"/>
    <cellStyle name="Hipervínculo visitado" xfId="10179" builtinId="9" hidden="1"/>
    <cellStyle name="Hipervínculo visitado" xfId="31560" builtinId="9" hidden="1"/>
    <cellStyle name="Hipervínculo visitado" xfId="43331" builtinId="9" hidden="1"/>
    <cellStyle name="Hipervínculo visitado" xfId="34485" builtinId="9" hidden="1"/>
    <cellStyle name="Hipervínculo visitado" xfId="12173" builtinId="9" hidden="1"/>
    <cellStyle name="Hipervínculo visitado" xfId="31835" builtinId="9" hidden="1"/>
    <cellStyle name="Hipervínculo visitado" xfId="26075" builtinId="9" hidden="1"/>
    <cellStyle name="Hipervínculo visitado" xfId="43249" builtinId="9" hidden="1"/>
    <cellStyle name="Hipervínculo visitado" xfId="45204" builtinId="9" hidden="1"/>
    <cellStyle name="Hipervínculo visitado" xfId="15702" builtinId="9" hidden="1"/>
    <cellStyle name="Hipervínculo visitado" xfId="13894" builtinId="9" hidden="1"/>
    <cellStyle name="Hipervínculo visitado" xfId="7324" builtinId="9" hidden="1"/>
    <cellStyle name="Hipervínculo visitado" xfId="26583" builtinId="9" hidden="1"/>
    <cellStyle name="Hipervínculo visitado" xfId="3181" builtinId="9" hidden="1"/>
    <cellStyle name="Hipervínculo visitado" xfId="12645" builtinId="9" hidden="1"/>
    <cellStyle name="Hipervínculo visitado" xfId="49308" builtinId="9" hidden="1"/>
    <cellStyle name="Hipervínculo visitado" xfId="10524" builtinId="9" hidden="1"/>
    <cellStyle name="Hipervínculo visitado" xfId="10346" builtinId="9" hidden="1"/>
    <cellStyle name="Hipervínculo visitado" xfId="4434" builtinId="9" hidden="1"/>
    <cellStyle name="Hipervínculo visitado" xfId="3707" builtinId="9" hidden="1"/>
    <cellStyle name="Hipervínculo visitado" xfId="23565" builtinId="9" hidden="1"/>
    <cellStyle name="Hipervínculo visitado" xfId="4101" builtinId="9" hidden="1"/>
    <cellStyle name="Hipervínculo visitado" xfId="3543" builtinId="9" hidden="1"/>
    <cellStyle name="Hipervínculo visitado" xfId="1327" builtinId="9" hidden="1"/>
    <cellStyle name="Hipervínculo visitado" xfId="59209" builtinId="9" hidden="1"/>
    <cellStyle name="Hipervínculo visitado" xfId="22385" builtinId="9" hidden="1"/>
    <cellStyle name="Hipervínculo visitado" xfId="17818" builtinId="9" hidden="1"/>
    <cellStyle name="Hipervínculo visitado" xfId="38619" builtinId="9" hidden="1"/>
    <cellStyle name="Hipervínculo visitado" xfId="42634" builtinId="9" hidden="1"/>
    <cellStyle name="Hipervínculo visitado" xfId="58174" builtinId="9" hidden="1"/>
    <cellStyle name="Hipervínculo visitado" xfId="55335" builtinId="9" hidden="1"/>
    <cellStyle name="Hipervínculo visitado" xfId="55317" builtinId="9" hidden="1"/>
    <cellStyle name="Hipervínculo visitado" xfId="53073" builtinId="9" hidden="1"/>
    <cellStyle name="Hipervínculo visitado" xfId="41570" builtinId="9" hidden="1"/>
    <cellStyle name="Hipervínculo visitado" xfId="10770" builtinId="9" hidden="1"/>
    <cellStyle name="Hipervínculo visitado" xfId="17930" builtinId="9" hidden="1"/>
    <cellStyle name="Hipervínculo visitado" xfId="16963" builtinId="9" hidden="1"/>
    <cellStyle name="Hipervínculo visitado" xfId="40230" builtinId="9" hidden="1"/>
    <cellStyle name="Hipervínculo visitado" xfId="39903" builtinId="9" hidden="1"/>
    <cellStyle name="Hipervínculo visitado" xfId="38728" builtinId="9" hidden="1"/>
    <cellStyle name="Hipervínculo visitado" xfId="38583" builtinId="9" hidden="1"/>
    <cellStyle name="Hipervínculo visitado" xfId="34802" builtinId="9" hidden="1"/>
    <cellStyle name="Hipervínculo visitado" xfId="35835" builtinId="9" hidden="1"/>
    <cellStyle name="Hipervínculo visitado" xfId="35334" builtinId="9" hidden="1"/>
    <cellStyle name="Hipervínculo visitado" xfId="33560" builtinId="9" hidden="1"/>
    <cellStyle name="Hipervínculo visitado" xfId="32880" builtinId="9" hidden="1"/>
    <cellStyle name="Hipervínculo visitado" xfId="47635" builtinId="9" hidden="1"/>
    <cellStyle name="Hipervínculo visitado" xfId="52254" builtinId="9" hidden="1"/>
    <cellStyle name="Hipervínculo visitado" xfId="47335" builtinId="9" hidden="1"/>
    <cellStyle name="Hipervínculo visitado" xfId="47687" builtinId="9" hidden="1"/>
    <cellStyle name="Hipervínculo visitado" xfId="48490" builtinId="9" hidden="1"/>
    <cellStyle name="Hipervínculo visitado" xfId="54730" builtinId="9" hidden="1"/>
    <cellStyle name="Hipervínculo visitado" xfId="53931" builtinId="9" hidden="1"/>
    <cellStyle name="Hipervínculo visitado" xfId="52395" builtinId="9" hidden="1"/>
    <cellStyle name="Hipervínculo visitado" xfId="48076" builtinId="9" hidden="1"/>
    <cellStyle name="Hipervínculo visitado" xfId="56245" builtinId="9" hidden="1"/>
    <cellStyle name="Hipervínculo visitado" xfId="56561" builtinId="9" hidden="1"/>
    <cellStyle name="Hipervínculo visitado" xfId="59448" builtinId="9" hidden="1"/>
    <cellStyle name="Hipervínculo visitado" xfId="32234" builtinId="9" hidden="1"/>
    <cellStyle name="Hipervínculo visitado" xfId="58089" builtinId="9" hidden="1"/>
    <cellStyle name="Hipervínculo visitado" xfId="59364" builtinId="9" hidden="1"/>
    <cellStyle name="Hipervínculo visitado" xfId="48224" builtinId="9" hidden="1"/>
    <cellStyle name="Hipervínculo visitado" xfId="46215" builtinId="9" hidden="1"/>
    <cellStyle name="Hipervínculo visitado" xfId="9221" builtinId="9" hidden="1"/>
    <cellStyle name="Hipervínculo visitado" xfId="15863" builtinId="9" hidden="1"/>
    <cellStyle name="Hipervínculo visitado" xfId="15160" builtinId="9" hidden="1"/>
    <cellStyle name="Hipervínculo visitado" xfId="7158" builtinId="9" hidden="1"/>
    <cellStyle name="Hipervínculo visitado" xfId="33802" builtinId="9" hidden="1"/>
    <cellStyle name="Hipervínculo visitado" xfId="9862" builtinId="9" hidden="1"/>
    <cellStyle name="Hipervínculo visitado" xfId="50489" builtinId="9" hidden="1"/>
    <cellStyle name="Hipervínculo visitado" xfId="55773" builtinId="9" hidden="1"/>
    <cellStyle name="Hipervínculo visitado" xfId="58341" builtinId="9" hidden="1"/>
    <cellStyle name="Hipervínculo visitado" xfId="51824" builtinId="9" hidden="1"/>
    <cellStyle name="Hipervínculo visitado" xfId="49242" builtinId="9" hidden="1"/>
    <cellStyle name="Hipervínculo visitado" xfId="51224" builtinId="9" hidden="1"/>
    <cellStyle name="Hipervínculo visitado" xfId="32569" builtinId="9" hidden="1"/>
    <cellStyle name="Hipervínculo visitado" xfId="35881" builtinId="9" hidden="1"/>
    <cellStyle name="Hipervínculo visitado" xfId="39654" builtinId="9" hidden="1"/>
    <cellStyle name="Hipervínculo visitado" xfId="14054" builtinId="9" hidden="1"/>
    <cellStyle name="Hipervínculo visitado" xfId="39907" builtinId="9" hidden="1"/>
    <cellStyle name="Hipervínculo visitado" xfId="58435" builtinId="9" hidden="1"/>
    <cellStyle name="Hipervínculo visitado" xfId="8384" builtinId="9" hidden="1"/>
    <cellStyle name="Hipervínculo visitado" xfId="52888" builtinId="9" hidden="1"/>
    <cellStyle name="Hipervínculo visitado" xfId="2967" builtinId="9" hidden="1"/>
    <cellStyle name="Hipervínculo visitado" xfId="16113" builtinId="9" hidden="1"/>
    <cellStyle name="Hipervínculo visitado" xfId="34129" builtinId="9" hidden="1"/>
    <cellStyle name="Hipervínculo visitado" xfId="49136" builtinId="9" hidden="1"/>
    <cellStyle name="Hipervínculo visitado" xfId="27712" builtinId="9" hidden="1"/>
    <cellStyle name="Hipervínculo visitado" xfId="44056" builtinId="9" hidden="1"/>
    <cellStyle name="Hipervínculo visitado" xfId="35405" builtinId="9" hidden="1"/>
    <cellStyle name="Hipervínculo visitado" xfId="17035" builtinId="9" hidden="1"/>
    <cellStyle name="Hipervínculo visitado" xfId="57048" builtinId="9" hidden="1"/>
    <cellStyle name="Hipervínculo visitado" xfId="19064" builtinId="9" hidden="1"/>
    <cellStyle name="Hipervínculo visitado" xfId="59244" builtinId="9" hidden="1"/>
    <cellStyle name="Hipervínculo visitado" xfId="36668" builtinId="9" hidden="1"/>
    <cellStyle name="Hipervínculo visitado" xfId="7666" builtinId="9" hidden="1"/>
    <cellStyle name="Hipervínculo visitado" xfId="3529" builtinId="9" hidden="1"/>
    <cellStyle name="Hipervínculo visitado" xfId="18227" builtinId="9" hidden="1"/>
    <cellStyle name="Hipervínculo visitado" xfId="39385" builtinId="9" hidden="1"/>
    <cellStyle name="Hipervínculo visitado" xfId="38967" builtinId="9" hidden="1"/>
    <cellStyle name="Hipervínculo visitado" xfId="38293" builtinId="9" hidden="1"/>
    <cellStyle name="Hipervínculo visitado" xfId="8470" builtinId="9" hidden="1"/>
    <cellStyle name="Hipervínculo visitado" xfId="1537" builtinId="9" hidden="1"/>
    <cellStyle name="Hipervínculo visitado" xfId="349" builtinId="9" hidden="1"/>
    <cellStyle name="Hipervínculo visitado" xfId="5904" builtinId="9" hidden="1"/>
    <cellStyle name="Hipervínculo visitado" xfId="5533" builtinId="9" hidden="1"/>
    <cellStyle name="Hipervínculo visitado" xfId="8000" builtinId="9" hidden="1"/>
    <cellStyle name="Hipervínculo visitado" xfId="16543" builtinId="9" hidden="1"/>
    <cellStyle name="Hipervínculo visitado" xfId="16127" builtinId="9" hidden="1"/>
    <cellStyle name="Hipervínculo visitado" xfId="20162" builtinId="9" hidden="1"/>
    <cellStyle name="Hipervínculo visitado" xfId="11299" builtinId="9" hidden="1"/>
    <cellStyle name="Hipervínculo visitado" xfId="47739" builtinId="9" hidden="1"/>
    <cellStyle name="Hipervínculo visitado" xfId="58691" builtinId="9" hidden="1"/>
    <cellStyle name="Hipervínculo visitado" xfId="39596" builtinId="9" hidden="1"/>
    <cellStyle name="Hipervínculo visitado" xfId="14422" builtinId="9" hidden="1"/>
    <cellStyle name="Hipervínculo visitado" xfId="16718" builtinId="9" hidden="1"/>
    <cellStyle name="Hipervínculo visitado" xfId="59346" builtinId="9" hidden="1"/>
    <cellStyle name="Hipervínculo visitado" xfId="54021" builtinId="9" hidden="1"/>
    <cellStyle name="Hipervínculo visitado" xfId="56885" builtinId="9" hidden="1"/>
    <cellStyle name="Hipervínculo visitado" xfId="49368" builtinId="9" hidden="1"/>
    <cellStyle name="Hipervínculo visitado" xfId="52605" builtinId="9" hidden="1"/>
    <cellStyle name="Hipervínculo visitado" xfId="40186" builtinId="9" hidden="1"/>
    <cellStyle name="Hipervínculo visitado" xfId="57080" builtinId="9" hidden="1"/>
    <cellStyle name="Hipervínculo visitado" xfId="8186" builtinId="9" hidden="1"/>
    <cellStyle name="Hipervínculo visitado" xfId="7264" builtinId="9" hidden="1"/>
    <cellStyle name="Hipervínculo visitado" xfId="16324" builtinId="9" hidden="1"/>
    <cellStyle name="Hipervínculo visitado" xfId="42560" builtinId="9" hidden="1"/>
    <cellStyle name="Hipervínculo visitado" xfId="12505" builtinId="9" hidden="1"/>
    <cellStyle name="Hipervínculo visitado" xfId="19140" builtinId="9" hidden="1"/>
    <cellStyle name="Hipervínculo visitado" xfId="23161" builtinId="9" hidden="1"/>
    <cellStyle name="Hipervínculo visitado" xfId="47045" builtinId="9" hidden="1"/>
    <cellStyle name="Hipervínculo visitado" xfId="21124" builtinId="9" hidden="1"/>
    <cellStyle name="Hipervínculo visitado" xfId="22429" builtinId="9" hidden="1"/>
    <cellStyle name="Hipervínculo visitado" xfId="26184" builtinId="9" hidden="1"/>
    <cellStyle name="Hipervínculo visitado" xfId="29415" builtinId="9" hidden="1"/>
    <cellStyle name="Hipervínculo visitado" xfId="35491" builtinId="9" hidden="1"/>
    <cellStyle name="Hipervínculo visitado" xfId="56605" builtinId="9" hidden="1"/>
    <cellStyle name="Hipervínculo visitado" xfId="47371" builtinId="9" hidden="1"/>
    <cellStyle name="Hipervínculo visitado" xfId="36544" builtinId="9" hidden="1"/>
    <cellStyle name="Hipervínculo visitado" xfId="49900" builtinId="9" hidden="1"/>
    <cellStyle name="Hipervínculo visitado" xfId="46177" builtinId="9" hidden="1"/>
    <cellStyle name="Hipervínculo visitado" xfId="1659" builtinId="9" hidden="1"/>
    <cellStyle name="Hipervínculo visitado" xfId="675" builtinId="9" hidden="1"/>
    <cellStyle name="Hipervínculo visitado" xfId="4320" builtinId="9" hidden="1"/>
    <cellStyle name="Hipervínculo visitado" xfId="14281" builtinId="9" hidden="1"/>
    <cellStyle name="Hipervínculo visitado" xfId="3119" builtinId="9" hidden="1"/>
    <cellStyle name="Hipervínculo visitado" xfId="42350" builtinId="9" hidden="1"/>
    <cellStyle name="Hipervínculo visitado" xfId="4984" builtinId="9" hidden="1"/>
    <cellStyle name="Hipervínculo visitado" xfId="3823" builtinId="9" hidden="1"/>
    <cellStyle name="Hipervínculo visitado" xfId="15983" builtinId="9" hidden="1"/>
    <cellStyle name="Hipervínculo visitado" xfId="8955" builtinId="9" hidden="1"/>
    <cellStyle name="Hipervínculo visitado" xfId="37329" builtinId="9" hidden="1"/>
    <cellStyle name="Hipervínculo visitado" xfId="8760" builtinId="9" hidden="1"/>
    <cellStyle name="Hipervínculo visitado" xfId="43415" builtinId="9" hidden="1"/>
    <cellStyle name="Hipervínculo visitado" xfId="19265" builtinId="9" hidden="1"/>
    <cellStyle name="Hipervínculo visitado" xfId="20425" builtinId="9" hidden="1"/>
    <cellStyle name="Hipervínculo visitado" xfId="731" builtinId="9" hidden="1"/>
    <cellStyle name="Hipervínculo visitado" xfId="42670" builtinId="9" hidden="1"/>
    <cellStyle name="Hipervínculo visitado" xfId="17458" builtinId="9" hidden="1"/>
    <cellStyle name="Hipervínculo visitado" xfId="51118" builtinId="9" hidden="1"/>
    <cellStyle name="Hipervínculo visitado" xfId="34773" builtinId="9" hidden="1"/>
    <cellStyle name="Hipervínculo visitado" xfId="12709" builtinId="9" hidden="1"/>
    <cellStyle name="Hipervínculo visitado" xfId="6062" builtinId="9" hidden="1"/>
    <cellStyle name="Hipervínculo visitado" xfId="12571" builtinId="9" hidden="1"/>
    <cellStyle name="Hipervínculo visitado" xfId="9970" builtinId="9" hidden="1"/>
    <cellStyle name="Hipervínculo visitado" xfId="10708" builtinId="9" hidden="1"/>
    <cellStyle name="Hipervínculo visitado" xfId="13305" builtinId="9" hidden="1"/>
    <cellStyle name="Hipervínculo visitado" xfId="9756" builtinId="9" hidden="1"/>
    <cellStyle name="Hipervínculo visitado" xfId="57236" builtinId="9" hidden="1"/>
    <cellStyle name="Hipervínculo visitado" xfId="8840" builtinId="9" hidden="1"/>
    <cellStyle name="Hipervínculo visitado" xfId="23937" builtinId="9" hidden="1"/>
    <cellStyle name="Hipervínculo visitado" xfId="11833" builtinId="9" hidden="1"/>
    <cellStyle name="Hipervínculo visitado" xfId="9089" builtinId="9" hidden="1"/>
    <cellStyle name="Hipervínculo visitado" xfId="4799" builtinId="9" hidden="1"/>
    <cellStyle name="Hipervínculo visitado" xfId="6252" builtinId="9" hidden="1"/>
    <cellStyle name="Hipervínculo visitado" xfId="6064" builtinId="9" hidden="1"/>
    <cellStyle name="Hipervínculo visitado" xfId="17170" builtinId="9" hidden="1"/>
    <cellStyle name="Hipervínculo visitado" xfId="22239" builtinId="9" hidden="1"/>
    <cellStyle name="Hipervínculo visitado" xfId="13211" builtinId="9" hidden="1"/>
    <cellStyle name="Hipervínculo visitado" xfId="3555" builtinId="9" hidden="1"/>
    <cellStyle name="Hipervínculo visitado" xfId="37829" builtinId="9" hidden="1"/>
    <cellStyle name="Hipervínculo visitado" xfId="933" builtinId="9" hidden="1"/>
    <cellStyle name="Hipervínculo visitado" xfId="46111" builtinId="9" hidden="1"/>
    <cellStyle name="Hipervínculo visitado" xfId="25028" builtinId="9" hidden="1"/>
    <cellStyle name="Hipervínculo visitado" xfId="42532" builtinId="9" hidden="1"/>
    <cellStyle name="Hipervínculo visitado" xfId="34538" builtinId="9" hidden="1"/>
    <cellStyle name="Hipervínculo visitado" xfId="36650" builtinId="9" hidden="1"/>
    <cellStyle name="Hipervínculo visitado" xfId="49910" builtinId="9" hidden="1"/>
    <cellStyle name="Hipervínculo visitado" xfId="19526" builtinId="9" hidden="1"/>
    <cellStyle name="Hipervínculo visitado" xfId="51388" builtinId="9" hidden="1"/>
    <cellStyle name="Hipervínculo visitado" xfId="45565" builtinId="9" hidden="1"/>
    <cellStyle name="Hipervínculo visitado" xfId="26805" builtinId="9" hidden="1"/>
    <cellStyle name="Hipervínculo visitado" xfId="23073" builtinId="9" hidden="1"/>
    <cellStyle name="Hipervínculo visitado" xfId="38165" builtinId="9" hidden="1"/>
    <cellStyle name="Hipervínculo visitado" xfId="34645" builtinId="9" hidden="1"/>
    <cellStyle name="Hipervínculo visitado" xfId="29121" builtinId="9" hidden="1"/>
    <cellStyle name="Hipervínculo visitado" xfId="13401" builtinId="9" hidden="1"/>
    <cellStyle name="Hipervínculo visitado" xfId="46503" builtinId="9" hidden="1"/>
    <cellStyle name="Hipervínculo visitado" xfId="54557" builtinId="9" hidden="1"/>
    <cellStyle name="Hipervínculo visitado" xfId="34525" builtinId="9" hidden="1"/>
    <cellStyle name="Hipervínculo visitado" xfId="35765" builtinId="9" hidden="1"/>
    <cellStyle name="Hipervínculo visitado" xfId="27097" builtinId="9" hidden="1"/>
    <cellStyle name="Hipervínculo visitado" xfId="29469" builtinId="9" hidden="1"/>
    <cellStyle name="Hipervínculo visitado" xfId="1905" builtinId="9" hidden="1"/>
    <cellStyle name="Hipervínculo visitado" xfId="45862" builtinId="9" hidden="1"/>
    <cellStyle name="Hipervínculo visitado" xfId="46746" builtinId="9" hidden="1"/>
    <cellStyle name="Hipervínculo visitado" xfId="12073" builtinId="9" hidden="1"/>
    <cellStyle name="Hipervínculo visitado" xfId="27320" builtinId="9" hidden="1"/>
    <cellStyle name="Hipervínculo visitado" xfId="16294" builtinId="9" hidden="1"/>
    <cellStyle name="Hipervínculo visitado" xfId="19736" builtinId="9" hidden="1"/>
    <cellStyle name="Hipervínculo visitado" xfId="2617" builtinId="9" hidden="1"/>
    <cellStyle name="Hipervínculo visitado" xfId="42191" builtinId="9" hidden="1"/>
    <cellStyle name="Hipervínculo visitado" xfId="7482" builtinId="9" hidden="1"/>
    <cellStyle name="Hipervínculo visitado" xfId="47097" builtinId="9" hidden="1"/>
    <cellStyle name="Hipervínculo visitado" xfId="6348" builtinId="9" hidden="1"/>
    <cellStyle name="Hipervínculo visitado" xfId="12317" builtinId="9" hidden="1"/>
    <cellStyle name="Hipervínculo visitado" xfId="1083" builtinId="9" hidden="1"/>
    <cellStyle name="Hipervínculo visitado" xfId="11042" builtinId="9" hidden="1"/>
    <cellStyle name="Hipervínculo visitado" xfId="10302" builtinId="9" hidden="1"/>
    <cellStyle name="Hipervínculo visitado" xfId="9057" builtinId="9" hidden="1"/>
    <cellStyle name="Hipervínculo visitado" xfId="1723" builtinId="9" hidden="1"/>
    <cellStyle name="Hipervínculo visitado" xfId="10476" builtinId="9" hidden="1"/>
    <cellStyle name="Hipervínculo visitado" xfId="5812" builtinId="9" hidden="1"/>
    <cellStyle name="Hipervínculo visitado" xfId="20116" builtinId="9" hidden="1"/>
    <cellStyle name="Hipervínculo visitado" xfId="6344" builtinId="9" hidden="1"/>
    <cellStyle name="Hipervínculo visitado" xfId="829" builtinId="9" hidden="1"/>
    <cellStyle name="Hipervínculo visitado" xfId="51406" builtinId="9" hidden="1"/>
    <cellStyle name="Hipervínculo visitado" xfId="31899" builtinId="9" hidden="1"/>
    <cellStyle name="Hipervínculo visitado" xfId="41920" builtinId="9" hidden="1"/>
    <cellStyle name="Hipervínculo visitado" xfId="39929" builtinId="9" hidden="1"/>
    <cellStyle name="Hipervínculo visitado" xfId="3143" builtinId="9" hidden="1"/>
    <cellStyle name="Hipervínculo visitado" xfId="41309" builtinId="9" hidden="1"/>
    <cellStyle name="Hipervínculo visitado" xfId="38850" builtinId="9" hidden="1"/>
    <cellStyle name="Hipervínculo visitado" xfId="11197" builtinId="9" hidden="1"/>
    <cellStyle name="Hipervínculo visitado" xfId="1059" builtinId="9" hidden="1"/>
    <cellStyle name="Hipervínculo visitado" xfId="1771" builtinId="9" hidden="1"/>
    <cellStyle name="Hipervínculo visitado" xfId="5573" builtinId="9" hidden="1"/>
    <cellStyle name="Hipervínculo visitado" xfId="9167" builtinId="9" hidden="1"/>
    <cellStyle name="Hipervínculo visitado" xfId="10210" builtinId="9" hidden="1"/>
    <cellStyle name="Hipervínculo visitado" xfId="11209" builtinId="9" hidden="1"/>
    <cellStyle name="Hipervínculo visitado" xfId="35099" builtinId="9" hidden="1"/>
    <cellStyle name="Hipervínculo visitado" xfId="17864" builtinId="9" hidden="1"/>
    <cellStyle name="Hipervínculo visitado" xfId="1851" builtinId="9" hidden="1"/>
    <cellStyle name="Hipervínculo visitado" xfId="2402" builtinId="9" hidden="1"/>
    <cellStyle name="Hipervínculo visitado" xfId="4175" builtinId="9" hidden="1"/>
    <cellStyle name="Hipervínculo visitado" xfId="29965" builtinId="9" hidden="1"/>
    <cellStyle name="Hipervínculo visitado" xfId="47303" builtinId="9" hidden="1"/>
    <cellStyle name="Hipervínculo visitado" xfId="48535" builtinId="9" hidden="1"/>
    <cellStyle name="Hipervínculo visitado" xfId="55591" builtinId="9" hidden="1"/>
    <cellStyle name="Hipervínculo visitado" xfId="32902" builtinId="9" hidden="1"/>
    <cellStyle name="Hipervínculo visitado" xfId="35320" builtinId="9" hidden="1"/>
    <cellStyle name="Hipervínculo visitado" xfId="41650" builtinId="9" hidden="1"/>
    <cellStyle name="Hipervínculo visitado" xfId="58911" builtinId="9" hidden="1"/>
    <cellStyle name="Hipervínculo visitado" xfId="29779" builtinId="9" hidden="1"/>
    <cellStyle name="Hipervínculo visitado" xfId="49808" builtinId="9" hidden="1"/>
    <cellStyle name="Hipervínculo visitado" xfId="53489" builtinId="9" hidden="1"/>
    <cellStyle name="Hipervínculo visitado" xfId="54469" builtinId="9" hidden="1"/>
    <cellStyle name="Hipervínculo visitado" xfId="37977" builtinId="9" hidden="1"/>
    <cellStyle name="Hipervínculo visitado" xfId="8188" builtinId="9" hidden="1"/>
    <cellStyle name="Hipervínculo visitado" xfId="11425" builtinId="9" hidden="1"/>
    <cellStyle name="Hipervínculo visitado" xfId="19442" builtinId="9" hidden="1"/>
    <cellStyle name="Hipervínculo visitado" xfId="15440" builtinId="9" hidden="1"/>
    <cellStyle name="Hipervínculo visitado" xfId="30630" builtinId="9" hidden="1"/>
    <cellStyle name="Hipervínculo visitado" xfId="39106" builtinId="9" hidden="1"/>
    <cellStyle name="Hipervínculo visitado" xfId="4211" builtinId="9" hidden="1"/>
    <cellStyle name="Hipervínculo visitado" xfId="6206" builtinId="9" hidden="1"/>
    <cellStyle name="Hipervínculo visitado" xfId="6172" builtinId="9" hidden="1"/>
    <cellStyle name="Hipervínculo visitado" xfId="7776" builtinId="9" hidden="1"/>
    <cellStyle name="Hipervínculo visitado" xfId="8564" builtinId="9" hidden="1"/>
    <cellStyle name="Hipervínculo visitado" xfId="566" builtinId="9" hidden="1"/>
    <cellStyle name="Hipervínculo visitado" xfId="291" builtinId="9" hidden="1"/>
    <cellStyle name="Hipervínculo visitado" xfId="1897" builtinId="9" hidden="1"/>
    <cellStyle name="Hipervínculo visitado" xfId="3911" builtinId="9" hidden="1"/>
    <cellStyle name="Hipervínculo visitado" xfId="15418" builtinId="9" hidden="1"/>
    <cellStyle name="Hipervínculo visitado" xfId="25240" builtinId="9" hidden="1"/>
    <cellStyle name="Hipervínculo visitado" xfId="13552" builtinId="9" hidden="1"/>
    <cellStyle name="Hipervínculo visitado" xfId="52673" builtinId="9" hidden="1"/>
    <cellStyle name="Hipervínculo visitado" xfId="39457" builtinId="9" hidden="1"/>
    <cellStyle name="Hipervínculo visitado" xfId="2144" builtinId="9" hidden="1"/>
    <cellStyle name="Hipervínculo visitado" xfId="14320" builtinId="9" hidden="1"/>
    <cellStyle name="Hipervínculo visitado" xfId="2202" builtinId="9" hidden="1"/>
    <cellStyle name="Hipervínculo visitado" xfId="1675" builtinId="9" hidden="1"/>
    <cellStyle name="Hipervínculo visitado" xfId="44580" builtinId="9" hidden="1"/>
    <cellStyle name="Hipervínculo visitado" xfId="38417" builtinId="9" hidden="1"/>
    <cellStyle name="Hipervínculo visitado" xfId="7518" builtinId="9" hidden="1"/>
    <cellStyle name="Hipervínculo visitado" xfId="10169" builtinId="9" hidden="1"/>
    <cellStyle name="Hipervínculo visitado" xfId="9488" builtinId="9" hidden="1"/>
    <cellStyle name="Hipervínculo visitado" xfId="34605" builtinId="9" hidden="1"/>
    <cellStyle name="Hipervínculo visitado" xfId="11269" builtinId="9" hidden="1"/>
    <cellStyle name="Hipervínculo visitado" xfId="5940" builtinId="9" hidden="1"/>
    <cellStyle name="Hipervínculo visitado" xfId="11998" builtinId="9" hidden="1"/>
    <cellStyle name="Hipervínculo visitado" xfId="17080" builtinId="9" hidden="1"/>
    <cellStyle name="Hipervínculo visitado" xfId="7960" builtinId="9" hidden="1"/>
    <cellStyle name="Hipervínculo visitado" xfId="33402" builtinId="9" hidden="1"/>
    <cellStyle name="Hipervínculo visitado" xfId="44378" builtinId="9" hidden="1"/>
    <cellStyle name="Hipervínculo visitado" xfId="3801" builtinId="9" hidden="1"/>
    <cellStyle name="Hipervínculo visitado" xfId="5525" builtinId="9" hidden="1"/>
    <cellStyle name="Hipervínculo visitado" xfId="20020" builtinId="9" hidden="1"/>
    <cellStyle name="Hipervínculo visitado" xfId="4872" builtinId="9" hidden="1"/>
    <cellStyle name="Hipervínculo visitado" xfId="41800" builtinId="9" hidden="1"/>
    <cellStyle name="Hipervínculo visitado" xfId="42988" builtinId="9" hidden="1"/>
    <cellStyle name="Hipervínculo visitado" xfId="42686" builtinId="9" hidden="1"/>
    <cellStyle name="Hipervínculo visitado" xfId="35457" builtinId="9" hidden="1"/>
    <cellStyle name="Hipervínculo visitado" xfId="38591" builtinId="9" hidden="1"/>
    <cellStyle name="Hipervínculo visitado" xfId="39498" builtinId="9" hidden="1"/>
    <cellStyle name="Hipervínculo visitado" xfId="2489" builtinId="9" hidden="1"/>
    <cellStyle name="Hipervínculo visitado" xfId="56447" builtinId="9" hidden="1"/>
    <cellStyle name="Hipervínculo visitado" xfId="1605" builtinId="9" hidden="1"/>
    <cellStyle name="Hipervínculo visitado" xfId="27841" builtinId="9" hidden="1"/>
    <cellStyle name="Hipervínculo visitado" xfId="15748" builtinId="9" hidden="1"/>
    <cellStyle name="Hipervínculo visitado" xfId="34281" builtinId="9" hidden="1"/>
    <cellStyle name="Hipervínculo visitado" xfId="37357" builtinId="9" hidden="1"/>
    <cellStyle name="Hipervínculo visitado" xfId="29471" builtinId="9" hidden="1"/>
    <cellStyle name="Hipervínculo visitado" xfId="13335" builtinId="9" hidden="1"/>
    <cellStyle name="Hipervínculo visitado" xfId="4223" builtinId="9" hidden="1"/>
    <cellStyle name="Hipervínculo visitado" xfId="31704" builtinId="9" hidden="1"/>
    <cellStyle name="Hipervínculo visitado" xfId="40276" builtinId="9" hidden="1"/>
    <cellStyle name="Hipervínculo visitado" xfId="58993" builtinId="9" hidden="1"/>
    <cellStyle name="Hipervínculo visitado" xfId="16874" builtinId="9" hidden="1"/>
    <cellStyle name="Hipervínculo visitado" xfId="56417" builtinId="9" hidden="1"/>
    <cellStyle name="Hipervínculo visitado" xfId="47433" builtinId="9" hidden="1"/>
    <cellStyle name="Hipervínculo visitado" xfId="26213" builtinId="9" hidden="1"/>
    <cellStyle name="Hipervínculo visitado" xfId="11265" builtinId="9" hidden="1"/>
    <cellStyle name="Hipervínculo visitado" xfId="30170" builtinId="9" hidden="1"/>
    <cellStyle name="Hipervínculo visitado" xfId="52862" builtinId="9" hidden="1"/>
    <cellStyle name="Hipervínculo visitado" xfId="883" builtinId="9" hidden="1"/>
    <cellStyle name="Hipervínculo visitado" xfId="39933" builtinId="9" hidden="1"/>
    <cellStyle name="Hipervínculo visitado" xfId="26511" builtinId="9" hidden="1"/>
    <cellStyle name="Hipervínculo visitado" xfId="39047" builtinId="9" hidden="1"/>
    <cellStyle name="Hipervínculo visitado" xfId="9592" builtinId="9" hidden="1"/>
    <cellStyle name="Hipervínculo visitado" xfId="1028" builtinId="9" hidden="1"/>
    <cellStyle name="Hipervínculo visitado" xfId="7940" builtinId="9" hidden="1"/>
    <cellStyle name="Hipervínculo visitado" xfId="55265" builtinId="9" hidden="1"/>
    <cellStyle name="Hipervínculo visitado" xfId="57909" builtinId="9" hidden="1"/>
    <cellStyle name="Hipervínculo visitado" xfId="49572" builtinId="9" hidden="1"/>
    <cellStyle name="Hipervínculo visitado" xfId="25589" builtinId="9" hidden="1"/>
    <cellStyle name="Hipervínculo visitado" xfId="30261" builtinId="9" hidden="1"/>
    <cellStyle name="Hipervínculo visitado" xfId="22840" builtinId="9" hidden="1"/>
    <cellStyle name="Hipervínculo visitado" xfId="38907" builtinId="9" hidden="1"/>
    <cellStyle name="Hipervínculo visitado" xfId="25619" builtinId="9" hidden="1"/>
    <cellStyle name="Hipervínculo visitado" xfId="10758" builtinId="9" hidden="1"/>
    <cellStyle name="Hipervínculo visitado" xfId="35673" builtinId="9" hidden="1"/>
    <cellStyle name="Hipervínculo visitado" xfId="27278" builtinId="9" hidden="1"/>
    <cellStyle name="Hipervínculo visitado" xfId="15582" builtinId="9" hidden="1"/>
    <cellStyle name="Hipervínculo visitado" xfId="42392" builtinId="9" hidden="1"/>
    <cellStyle name="Hipervínculo visitado" xfId="53259" builtinId="9" hidden="1"/>
    <cellStyle name="Hipervínculo visitado" xfId="14806" builtinId="9" hidden="1"/>
    <cellStyle name="Hipervínculo visitado" xfId="51170" builtinId="9" hidden="1"/>
    <cellStyle name="Hipervínculo visitado" xfId="55789" builtinId="9" hidden="1"/>
    <cellStyle name="Hipervínculo visitado" xfId="59139" builtinId="9" hidden="1"/>
    <cellStyle name="Hipervínculo visitado" xfId="30332" builtinId="9" hidden="1"/>
    <cellStyle name="Hipervínculo visitado" xfId="26295" builtinId="9" hidden="1"/>
    <cellStyle name="Hipervínculo visitado" xfId="2453" builtinId="9" hidden="1"/>
    <cellStyle name="Hipervínculo visitado" xfId="47601" builtinId="9" hidden="1"/>
    <cellStyle name="Hipervínculo visitado" xfId="42688" builtinId="9" hidden="1"/>
    <cellStyle name="Hipervínculo visitado" xfId="25248" builtinId="9" hidden="1"/>
    <cellStyle name="Hipervínculo visitado" xfId="42648" builtinId="9" hidden="1"/>
    <cellStyle name="Hipervínculo visitado" xfId="58071" builtinId="9" hidden="1"/>
    <cellStyle name="Hipervínculo visitado" xfId="15532" builtinId="9" hidden="1"/>
    <cellStyle name="Hipervínculo visitado" xfId="49414" builtinId="9" hidden="1"/>
    <cellStyle name="Hipervínculo visitado" xfId="47431" builtinId="9" hidden="1"/>
    <cellStyle name="Hipervínculo visitado" xfId="55404" builtinId="9" hidden="1"/>
    <cellStyle name="Hipervínculo visitado" xfId="13427" builtinId="9" hidden="1"/>
    <cellStyle name="Hipervínculo visitado" xfId="58489" builtinId="9" hidden="1"/>
    <cellStyle name="Hipervínculo visitado" xfId="53059" builtinId="9" hidden="1"/>
    <cellStyle name="Hipervínculo visitado" xfId="9992" builtinId="9" hidden="1"/>
    <cellStyle name="Hipervínculo visitado" xfId="10640" builtinId="9" hidden="1"/>
    <cellStyle name="Hipervínculo visitado" xfId="33958" builtinId="9" hidden="1"/>
    <cellStyle name="Hipervínculo visitado" xfId="48900" builtinId="9" hidden="1"/>
    <cellStyle name="Hipervínculo visitado" xfId="51319" builtinId="9" hidden="1"/>
    <cellStyle name="Hipervínculo visitado" xfId="36317" builtinId="9" hidden="1"/>
    <cellStyle name="Hipervínculo visitado" xfId="10684" builtinId="9" hidden="1"/>
    <cellStyle name="Hipervínculo visitado" xfId="38806" builtinId="9" hidden="1"/>
    <cellStyle name="Hipervínculo visitado" xfId="10004" builtinId="9" hidden="1"/>
    <cellStyle name="Hipervínculo visitado" xfId="30870" builtinId="9" hidden="1"/>
    <cellStyle name="Hipervínculo visitado" xfId="41986" builtinId="9" hidden="1"/>
    <cellStyle name="Hipervínculo visitado" xfId="25459" builtinId="9" hidden="1"/>
    <cellStyle name="Hipervínculo visitado" xfId="27141" builtinId="9" hidden="1"/>
    <cellStyle name="Hipervínculo visitado" xfId="26539" builtinId="9" hidden="1"/>
    <cellStyle name="Hipervínculo visitado" xfId="32374" builtinId="9" hidden="1"/>
    <cellStyle name="Hipervínculo visitado" xfId="13425" builtinId="9" hidden="1"/>
    <cellStyle name="Hipervínculo visitado" xfId="18964" builtinId="9" hidden="1"/>
    <cellStyle name="Hipervínculo visitado" xfId="57420" builtinId="9" hidden="1"/>
    <cellStyle name="Hipervínculo visitado" xfId="39542" builtinId="9" hidden="1"/>
    <cellStyle name="Hipervínculo visitado" xfId="30757" builtinId="9" hidden="1"/>
    <cellStyle name="Hipervínculo visitado" xfId="53529" builtinId="9" hidden="1"/>
    <cellStyle name="Hipervínculo visitado" xfId="4522" builtinId="9" hidden="1"/>
    <cellStyle name="Hipervínculo visitado" xfId="52561" builtinId="9" hidden="1"/>
    <cellStyle name="Hipervínculo visitado" xfId="36446" builtinId="9" hidden="1"/>
    <cellStyle name="Hipervínculo visitado" xfId="34171" builtinId="9" hidden="1"/>
    <cellStyle name="Hipervínculo visitado" xfId="4330" builtinId="9" hidden="1"/>
    <cellStyle name="Hipervínculo visitado" xfId="11054" builtinId="9" hidden="1"/>
    <cellStyle name="Hipervínculo visitado" xfId="39901" builtinId="9" hidden="1"/>
    <cellStyle name="Hipervínculo visitado" xfId="26301" builtinId="9" hidden="1"/>
    <cellStyle name="Hipervínculo visitado" xfId="27061" builtinId="9" hidden="1"/>
    <cellStyle name="Hipervínculo visitado" xfId="25949" builtinId="9" hidden="1"/>
    <cellStyle name="Hipervínculo visitado" xfId="21393" builtinId="9" hidden="1"/>
    <cellStyle name="Hipervínculo visitado" xfId="14683" builtinId="9" hidden="1"/>
    <cellStyle name="Hipervínculo visitado" xfId="28541" builtinId="9" hidden="1"/>
    <cellStyle name="Hipervínculo visitado" xfId="20883" builtinId="9" hidden="1"/>
    <cellStyle name="Hipervínculo visitado" xfId="47127" builtinId="9" hidden="1"/>
    <cellStyle name="Hipervínculo visitado" xfId="24223" builtinId="9" hidden="1"/>
    <cellStyle name="Hipervínculo visitado" xfId="13457" builtinId="9" hidden="1"/>
    <cellStyle name="Hipervínculo visitado" xfId="24861" builtinId="9" hidden="1"/>
    <cellStyle name="Hipervínculo visitado" xfId="23456" builtinId="9" hidden="1"/>
    <cellStyle name="Hipervínculo visitado" xfId="29682" builtinId="9" hidden="1"/>
    <cellStyle name="Hipervínculo visitado" xfId="23817" builtinId="9" hidden="1"/>
    <cellStyle name="Hipervínculo visitado" xfId="26077" builtinId="9" hidden="1"/>
    <cellStyle name="Hipervínculo visitado" xfId="45840" builtinId="9" hidden="1"/>
    <cellStyle name="Hipervínculo visitado" xfId="34462" builtinId="9" hidden="1"/>
    <cellStyle name="Hipervínculo visitado" xfId="21355" builtinId="9" hidden="1"/>
    <cellStyle name="Hipervínculo visitado" xfId="46310" builtinId="9" hidden="1"/>
    <cellStyle name="Hipervínculo visitado" xfId="28367" builtinId="9" hidden="1"/>
    <cellStyle name="Hipervínculo visitado" xfId="58399" builtinId="9" hidden="1"/>
    <cellStyle name="Hipervínculo visitado" xfId="9540" builtinId="9" hidden="1"/>
    <cellStyle name="Hipervínculo visitado" xfId="24779" builtinId="9" hidden="1"/>
    <cellStyle name="Hipervínculo visitado" xfId="22019" builtinId="9" hidden="1"/>
    <cellStyle name="Hipervínculo visitado" xfId="4635" builtinId="9" hidden="1"/>
    <cellStyle name="Hipervínculo visitado" xfId="19712" builtinId="9" hidden="1"/>
    <cellStyle name="Hipervínculo visitado" xfId="39092" builtinId="9" hidden="1"/>
    <cellStyle name="Hipervínculo visitado" xfId="2146" builtinId="9" hidden="1"/>
    <cellStyle name="Hipervínculo visitado" xfId="17059" builtinId="9" hidden="1"/>
    <cellStyle name="Hipervínculo visitado" xfId="52032" builtinId="9" hidden="1"/>
    <cellStyle name="Hipervínculo visitado" xfId="50475" builtinId="9" hidden="1"/>
    <cellStyle name="Hipervínculo visitado" xfId="11431" builtinId="9" hidden="1"/>
    <cellStyle name="Hipervínculo visitado" xfId="53650" builtinId="9" hidden="1"/>
    <cellStyle name="Hipervínculo visitado" xfId="44896" builtinId="9" hidden="1"/>
    <cellStyle name="Hipervínculo visitado" xfId="4744" builtinId="9" hidden="1"/>
    <cellStyle name="Hipervínculo visitado" xfId="59458" builtinId="9" hidden="1"/>
    <cellStyle name="Hipervínculo visitado" xfId="54629" builtinId="9" hidden="1"/>
    <cellStyle name="Hipervínculo visitado" xfId="42002" builtinId="9" hidden="1"/>
    <cellStyle name="Hipervínculo visitado" xfId="21831" builtinId="9" hidden="1"/>
    <cellStyle name="Hipervínculo visitado" xfId="42362" builtinId="9" hidden="1"/>
    <cellStyle name="Hipervínculo visitado" xfId="43271" builtinId="9" hidden="1"/>
    <cellStyle name="Hipervínculo visitado" xfId="10486" builtinId="9" hidden="1"/>
    <cellStyle name="Hipervínculo visitado" xfId="7692" builtinId="9" hidden="1"/>
    <cellStyle name="Hipervínculo visitado" xfId="30066" builtinId="9" hidden="1"/>
    <cellStyle name="Hipervínculo visitado" xfId="11686" builtinId="9" hidden="1"/>
    <cellStyle name="Hipervínculo visitado" xfId="9265" builtinId="9" hidden="1"/>
    <cellStyle name="Hipervínculo visitado" xfId="40476" builtinId="9" hidden="1"/>
    <cellStyle name="Hipervínculo visitado" xfId="41155" builtinId="9" hidden="1"/>
    <cellStyle name="Hipervínculo visitado" xfId="1519" builtinId="9" hidden="1"/>
    <cellStyle name="Hipervínculo visitado" xfId="20489" builtinId="9" hidden="1"/>
    <cellStyle name="Hipervínculo visitado" xfId="5149" builtinId="9" hidden="1"/>
    <cellStyle name="Hipervínculo visitado" xfId="58253" builtinId="9" hidden="1"/>
    <cellStyle name="Hipervínculo visitado" xfId="21626" builtinId="9" hidden="1"/>
    <cellStyle name="Hipervínculo visitado" xfId="11397" builtinId="9" hidden="1"/>
    <cellStyle name="Hipervínculo visitado" xfId="26723" builtinId="9" hidden="1"/>
    <cellStyle name="Hipervínculo visitado" xfId="37875" builtinId="9" hidden="1"/>
    <cellStyle name="Hipervínculo visitado" xfId="53443" builtinId="9" hidden="1"/>
    <cellStyle name="Hipervínculo visitado" xfId="49480" builtinId="9" hidden="1"/>
    <cellStyle name="Hipervínculo visitado" xfId="53596" builtinId="9" hidden="1"/>
    <cellStyle name="Hipervínculo visitado" xfId="51327" builtinId="9" hidden="1"/>
    <cellStyle name="Hipervínculo visitado" xfId="37219" builtinId="9" hidden="1"/>
    <cellStyle name="Hipervínculo visitado" xfId="3451" builtinId="9" hidden="1"/>
    <cellStyle name="Hipervínculo visitado" xfId="6582" builtinId="9" hidden="1"/>
    <cellStyle name="Hipervínculo visitado" xfId="16358" builtinId="9" hidden="1"/>
    <cellStyle name="Hipervínculo visitado" xfId="18101" builtinId="9" hidden="1"/>
    <cellStyle name="Hipervínculo visitado" xfId="49662" builtinId="9" hidden="1"/>
    <cellStyle name="Hipervínculo visitado" xfId="19890" builtinId="9" hidden="1"/>
    <cellStyle name="Hipervínculo visitado" xfId="5656" builtinId="9" hidden="1"/>
    <cellStyle name="Hipervínculo visitado" xfId="27356" builtinId="9" hidden="1"/>
    <cellStyle name="Hipervínculo visitado" xfId="55991" builtinId="9" hidden="1"/>
    <cellStyle name="Hipervínculo visitado" xfId="22890" builtinId="9" hidden="1"/>
    <cellStyle name="Hipervínculo visitado" xfId="1389" builtinId="9" hidden="1"/>
    <cellStyle name="Hipervínculo visitado" xfId="12877" builtinId="9" hidden="1"/>
    <cellStyle name="Hipervínculo visitado" xfId="1255" builtinId="9" hidden="1"/>
    <cellStyle name="Hipervínculo visitado" xfId="6815" builtinId="9" hidden="1"/>
    <cellStyle name="Hipervínculo visitado" xfId="10141" builtinId="9" hidden="1"/>
    <cellStyle name="Hipervínculo visitado" xfId="35189" builtinId="9" hidden="1"/>
    <cellStyle name="Hipervínculo visitado" xfId="54720" builtinId="9" hidden="1"/>
    <cellStyle name="Hipervínculo visitado" xfId="56191" builtinId="9" hidden="1"/>
    <cellStyle name="Hipervínculo visitado" xfId="49478" builtinId="9" hidden="1"/>
    <cellStyle name="Hipervínculo visitado" xfId="17916" builtinId="9" hidden="1"/>
    <cellStyle name="Hipervínculo visitado" xfId="58222" builtinId="9" hidden="1"/>
    <cellStyle name="Hipervínculo visitado" xfId="10818" builtinId="9" hidden="1"/>
    <cellStyle name="Hipervínculo visitado" xfId="41169" builtinId="9" hidden="1"/>
    <cellStyle name="Hipervínculo visitado" xfId="26261" builtinId="9" hidden="1"/>
    <cellStyle name="Hipervínculo visitado" xfId="50293" builtinId="9" hidden="1"/>
    <cellStyle name="Hipervínculo visitado" xfId="32448" builtinId="9" hidden="1"/>
    <cellStyle name="Hipervínculo visitado" xfId="37965" builtinId="9" hidden="1"/>
    <cellStyle name="Hipervínculo visitado" xfId="50810" builtinId="9" hidden="1"/>
    <cellStyle name="Hipervínculo visitado" xfId="3155" builtinId="9" hidden="1"/>
    <cellStyle name="Hipervínculo visitado" xfId="8184" builtinId="9" hidden="1"/>
    <cellStyle name="Hipervínculo visitado" xfId="3696" builtinId="9" hidden="1"/>
    <cellStyle name="Hipervínculo visitado" xfId="1103" builtinId="9" hidden="1"/>
    <cellStyle name="Hipervínculo visitado" xfId="1319" builtinId="9" hidden="1"/>
    <cellStyle name="Hipervínculo visitado" xfId="1803" builtinId="9" hidden="1"/>
    <cellStyle name="Hipervínculo visitado" xfId="556" builtinId="9" hidden="1"/>
    <cellStyle name="Hipervínculo visitado" xfId="915" builtinId="9" hidden="1"/>
    <cellStyle name="Hipervínculo visitado" xfId="311" builtinId="9" hidden="1"/>
    <cellStyle name="Hipervínculo visitado" xfId="6" builtinId="9" hidden="1"/>
    <cellStyle name="Hipervínculo visitado" xfId="597" builtinId="9" hidden="1"/>
    <cellStyle name="Hipervínculo visitado" xfId="1847" builtinId="9" hidden="1"/>
    <cellStyle name="Hipervínculo visitado" xfId="8340" builtinId="9" hidden="1"/>
    <cellStyle name="Hipervínculo visitado" xfId="14576" builtinId="9" hidden="1"/>
    <cellStyle name="Hipervínculo visitado" xfId="5067" builtinId="9" hidden="1"/>
    <cellStyle name="Hipervínculo visitado" xfId="50056" builtinId="9" hidden="1"/>
    <cellStyle name="Hipervínculo visitado" xfId="57034" builtinId="9" hidden="1"/>
    <cellStyle name="Hipervínculo visitado" xfId="4482" builtinId="9" hidden="1"/>
    <cellStyle name="Hipervínculo visitado" xfId="33464" builtinId="9" hidden="1"/>
    <cellStyle name="Hipervínculo visitado" xfId="25823" builtinId="9" hidden="1"/>
    <cellStyle name="Hipervínculo visitado" xfId="861" builtinId="9" hidden="1"/>
    <cellStyle name="Hipervínculo visitado" xfId="26937" builtinId="9" hidden="1"/>
    <cellStyle name="Hipervínculo visitado" xfId="8308" builtinId="9" hidden="1"/>
    <cellStyle name="Hipervínculo visitado" xfId="23799" builtinId="9" hidden="1"/>
    <cellStyle name="Hipervínculo visitado" xfId="4637" builtinId="9" hidden="1"/>
    <cellStyle name="Hipervínculo visitado" xfId="24101" builtinId="9" hidden="1"/>
    <cellStyle name="Hipervínculo visitado" xfId="49344" builtinId="9" hidden="1"/>
    <cellStyle name="Hipervínculo visitado" xfId="48044" builtinId="9" hidden="1"/>
    <cellStyle name="Hipervínculo visitado" xfId="6266" builtinId="9" hidden="1"/>
    <cellStyle name="Hipervínculo visitado" xfId="1181" builtinId="9" hidden="1"/>
    <cellStyle name="Hipervínculo visitado" xfId="16408" builtinId="9" hidden="1"/>
    <cellStyle name="Hipervínculo visitado" xfId="21427" builtinId="9" hidden="1"/>
    <cellStyle name="Hipervínculo visitado" xfId="1187" builtinId="9" hidden="1"/>
    <cellStyle name="Hipervínculo visitado" xfId="46043" builtinId="9" hidden="1"/>
    <cellStyle name="Hipervínculo visitado" xfId="31236" builtinId="9" hidden="1"/>
    <cellStyle name="Hipervínculo visitado" xfId="23965" builtinId="9" hidden="1"/>
    <cellStyle name="Hipervínculo visitado" xfId="30542" builtinId="9" hidden="1"/>
    <cellStyle name="Hipervínculo visitado" xfId="45098" builtinId="9" hidden="1"/>
    <cellStyle name="Hipervínculo visitado" xfId="40534" builtinId="9" hidden="1"/>
    <cellStyle name="Hipervínculo visitado" xfId="3537" builtinId="9" hidden="1"/>
    <cellStyle name="Hipervínculo visitado" xfId="6685" builtinId="9" hidden="1"/>
    <cellStyle name="Hipervínculo visitado" xfId="54587" builtinId="9" hidden="1"/>
    <cellStyle name="Hipervínculo visitado" xfId="22209" builtinId="9" hidden="1"/>
    <cellStyle name="Hipervínculo visitado" xfId="4215" builtinId="9" hidden="1"/>
    <cellStyle name="Hipervínculo visitado" xfId="10764" builtinId="9" hidden="1"/>
    <cellStyle name="Hipervínculo visitado" xfId="10292" builtinId="9" hidden="1"/>
    <cellStyle name="Hipervínculo visitado" xfId="28841" builtinId="9" hidden="1"/>
    <cellStyle name="Hipervínculo visitado" xfId="37187" builtinId="9" hidden="1"/>
    <cellStyle name="Hipervínculo visitado" xfId="42088" builtinId="9" hidden="1"/>
    <cellStyle name="Hipervínculo visitado" xfId="36221" builtinId="9" hidden="1"/>
    <cellStyle name="Hipervínculo visitado" xfId="38093" builtinId="9" hidden="1"/>
    <cellStyle name="Hipervínculo visitado" xfId="22407" builtinId="9" hidden="1"/>
    <cellStyle name="Hipervínculo visitado" xfId="17998" builtinId="9" hidden="1"/>
    <cellStyle name="Hipervínculo visitado" xfId="30628" builtinId="9" hidden="1"/>
    <cellStyle name="Hipervínculo visitado" xfId="2040" builtinId="9" hidden="1"/>
    <cellStyle name="Hipervínculo visitado" xfId="17344" builtinId="9" hidden="1"/>
    <cellStyle name="Hipervínculo visitado" xfId="57320" builtinId="9" hidden="1"/>
    <cellStyle name="Hipervínculo visitado" xfId="40686" builtinId="9" hidden="1"/>
    <cellStyle name="Hipervínculo visitado" xfId="49942" builtinId="9" hidden="1"/>
    <cellStyle name="Hipervínculo visitado" xfId="56541" builtinId="9" hidden="1"/>
    <cellStyle name="Hipervínculo visitado" xfId="47701" builtinId="9" hidden="1"/>
    <cellStyle name="Hipervínculo visitado" xfId="23645" builtinId="9" hidden="1"/>
    <cellStyle name="Hipervínculo visitado" xfId="57509" builtinId="9" hidden="1"/>
    <cellStyle name="Hipervínculo visitado" xfId="23683" builtinId="9" hidden="1"/>
    <cellStyle name="Hipervínculo visitado" xfId="40170" builtinId="9" hidden="1"/>
    <cellStyle name="Hipervínculo visitado" xfId="11843" builtinId="9" hidden="1"/>
    <cellStyle name="Hipervínculo visitado" xfId="46945" builtinId="9" hidden="1"/>
    <cellStyle name="Hipervínculo visitado" xfId="12727" builtinId="9" hidden="1"/>
    <cellStyle name="Hipervínculo visitado" xfId="17912" builtinId="9" hidden="1"/>
    <cellStyle name="Hipervínculo visitado" xfId="54183" builtinId="9" hidden="1"/>
    <cellStyle name="Hipervínculo visitado" xfId="37405" builtinId="9" hidden="1"/>
    <cellStyle name="Hipervínculo visitado" xfId="52252" builtinId="9" hidden="1"/>
    <cellStyle name="Hipervínculo visitado" xfId="37118" builtinId="9" hidden="1"/>
    <cellStyle name="Hipervínculo visitado" xfId="3117" builtinId="9" hidden="1"/>
    <cellStyle name="Hipervínculo visitado" xfId="48964" builtinId="9" hidden="1"/>
    <cellStyle name="Hipervínculo visitado" xfId="49828" builtinId="9" hidden="1"/>
    <cellStyle name="Hipervínculo visitado" xfId="52886" builtinId="9" hidden="1"/>
    <cellStyle name="Hipervínculo visitado" xfId="47673" builtinId="9" hidden="1"/>
    <cellStyle name="Hipervínculo visitado" xfId="21433" builtinId="9" hidden="1"/>
    <cellStyle name="Hipervínculo visitado" xfId="14420" builtinId="9" hidden="1"/>
    <cellStyle name="Hipervínculo visitado" xfId="9830" builtinId="9" hidden="1"/>
    <cellStyle name="Hipervínculo visitado" xfId="1587" builtinId="9" hidden="1"/>
    <cellStyle name="Hipervínculo visitado" xfId="33902" builtinId="9" hidden="1"/>
    <cellStyle name="Hipervínculo visitado" xfId="53959" builtinId="9" hidden="1"/>
    <cellStyle name="Hipervínculo visitado" xfId="52893" builtinId="9" hidden="1"/>
    <cellStyle name="Hipervínculo visitado" xfId="18207" builtinId="9" hidden="1"/>
    <cellStyle name="Hipervínculo visitado" xfId="58353" builtinId="9" hidden="1"/>
    <cellStyle name="Hipervínculo visitado" xfId="31917" builtinId="9" hidden="1"/>
    <cellStyle name="Hipervínculo visitado" xfId="35967" builtinId="9" hidden="1"/>
    <cellStyle name="Hipervínculo visitado" xfId="55627" builtinId="9" hidden="1"/>
    <cellStyle name="Hipervínculo visitado" xfId="8406" builtinId="9" hidden="1"/>
    <cellStyle name="Hipervínculo visitado" xfId="32822" builtinId="9" hidden="1"/>
    <cellStyle name="Hipervínculo visitado" xfId="2563" builtinId="9" hidden="1"/>
    <cellStyle name="Hipervínculo visitado" xfId="47385" builtinId="9" hidden="1"/>
    <cellStyle name="Hipervínculo visitado" xfId="46229" builtinId="9" hidden="1"/>
    <cellStyle name="Hipervínculo visitado" xfId="28727" builtinId="9" hidden="1"/>
    <cellStyle name="Hipervínculo visitado" xfId="18622" builtinId="9" hidden="1"/>
    <cellStyle name="Hipervínculo visitado" xfId="34763" builtinId="9" hidden="1"/>
    <cellStyle name="Hipervínculo visitado" xfId="1002" builtinId="9" hidden="1"/>
    <cellStyle name="Hipervínculo visitado" xfId="2743" builtinId="9" hidden="1"/>
    <cellStyle name="Hipervínculo visitado" xfId="3857" builtinId="9" hidden="1"/>
    <cellStyle name="Hipervínculo visitado" xfId="29155" builtinId="9" hidden="1"/>
    <cellStyle name="Hipervínculo visitado" xfId="10546" builtinId="9" hidden="1"/>
    <cellStyle name="Hipervínculo visitado" xfId="41033" builtinId="9" hidden="1"/>
    <cellStyle name="Hipervínculo visitado" xfId="1933" builtinId="9" hidden="1"/>
    <cellStyle name="Hipervínculo visitado" xfId="47463" builtinId="9" hidden="1"/>
    <cellStyle name="Hipervínculo visitado" xfId="24215" builtinId="9" hidden="1"/>
    <cellStyle name="Hipervínculo visitado" xfId="16846" builtinId="9" hidden="1"/>
    <cellStyle name="Hipervínculo visitado" xfId="38724" builtinId="9" hidden="1"/>
    <cellStyle name="Hipervínculo visitado" xfId="29479" builtinId="9" hidden="1"/>
    <cellStyle name="Hipervínculo visitado" xfId="15250" builtinId="9" hidden="1"/>
    <cellStyle name="Hipervínculo visitado" xfId="30342" builtinId="9" hidden="1"/>
    <cellStyle name="Hipervínculo visitado" xfId="24429" builtinId="9" hidden="1"/>
    <cellStyle name="Hipervínculo visitado" xfId="24401" builtinId="9" hidden="1"/>
    <cellStyle name="Hipervínculo visitado" xfId="17598" builtinId="9" hidden="1"/>
    <cellStyle name="Hipervínculo visitado" xfId="13455" builtinId="9" hidden="1"/>
    <cellStyle name="Hipervínculo visitado" xfId="10284" builtinId="9" hidden="1"/>
    <cellStyle name="Hipervínculo visitado" xfId="59175" builtinId="9" hidden="1"/>
    <cellStyle name="Hipervínculo visitado" xfId="15608" builtinId="9" hidden="1"/>
    <cellStyle name="Hipervínculo visitado" xfId="42298" builtinId="9" hidden="1"/>
    <cellStyle name="Hipervínculo visitado" xfId="24909" builtinId="9" hidden="1"/>
    <cellStyle name="Hipervínculo visitado" xfId="31540" builtinId="9" hidden="1"/>
    <cellStyle name="Hipervínculo visitado" xfId="43108" builtinId="9" hidden="1"/>
    <cellStyle name="Hipervínculo visitado" xfId="43200" builtinId="9" hidden="1"/>
    <cellStyle name="Hipervínculo visitado" xfId="17476" builtinId="9" hidden="1"/>
    <cellStyle name="Hipervínculo visitado" xfId="58767" builtinId="9" hidden="1"/>
    <cellStyle name="Hipervínculo visitado" xfId="52010" builtinId="9" hidden="1"/>
    <cellStyle name="Hipervínculo visitado" xfId="48916" builtinId="9" hidden="1"/>
    <cellStyle name="Hipervínculo visitado" xfId="47409" builtinId="9" hidden="1"/>
    <cellStyle name="Hipervínculo visitado" xfId="10628" builtinId="9" hidden="1"/>
    <cellStyle name="Hipervínculo visitado" xfId="15388" builtinId="9" hidden="1"/>
    <cellStyle name="Hipervínculo visitado" xfId="34185" builtinId="9" hidden="1"/>
    <cellStyle name="Hipervínculo visitado" xfId="52519" builtinId="9" hidden="1"/>
    <cellStyle name="Hipervínculo visitado" xfId="59219" builtinId="9" hidden="1"/>
    <cellStyle name="Hipervínculo visitado" xfId="39879" builtinId="9" hidden="1"/>
    <cellStyle name="Hipervínculo visitado" xfId="28517" builtinId="9" hidden="1"/>
    <cellStyle name="Hipervínculo visitado" xfId="4458" builtinId="9" hidden="1"/>
    <cellStyle name="Hipervínculo visitado" xfId="17061" builtinId="9" hidden="1"/>
    <cellStyle name="Hipervínculo visitado" xfId="27785" builtinId="9" hidden="1"/>
    <cellStyle name="Hipervínculo visitado" xfId="43457" builtinId="9" hidden="1"/>
    <cellStyle name="Hipervínculo visitado" xfId="34161" builtinId="9" hidden="1"/>
    <cellStyle name="Hipervínculo visitado" xfId="11512" builtinId="9" hidden="1"/>
    <cellStyle name="Hipervínculo visitado" xfId="6230" builtinId="9" hidden="1"/>
    <cellStyle name="Hipervínculo visitado" xfId="6006" builtinId="9" hidden="1"/>
    <cellStyle name="Hipervínculo visitado" xfId="4778" builtinId="9" hidden="1"/>
    <cellStyle name="Hipervínculo visitado" xfId="4874" builtinId="9" hidden="1"/>
    <cellStyle name="Hipervínculo visitado" xfId="7658" builtinId="9" hidden="1"/>
    <cellStyle name="Hipervínculo visitado" xfId="8224" builtinId="9" hidden="1"/>
    <cellStyle name="Hipervínculo visitado" xfId="8372" builtinId="9" hidden="1"/>
    <cellStyle name="Hipervínculo visitado" xfId="8905" builtinId="9" hidden="1"/>
    <cellStyle name="Hipervínculo visitado" xfId="4414" builtinId="9" hidden="1"/>
    <cellStyle name="Hipervínculo visitado" xfId="13732" builtinId="9" hidden="1"/>
    <cellStyle name="Hipervínculo visitado" xfId="11805" builtinId="9" hidden="1"/>
    <cellStyle name="Hipervínculo visitado" xfId="9939" builtinId="9" hidden="1"/>
    <cellStyle name="Hipervínculo visitado" xfId="7636" builtinId="9" hidden="1"/>
    <cellStyle name="Hipervínculo visitado" xfId="18335" builtinId="9" hidden="1"/>
    <cellStyle name="Hipervínculo visitado" xfId="30295" builtinId="9" hidden="1"/>
    <cellStyle name="Hipervínculo visitado" xfId="39437" builtinId="9" hidden="1"/>
    <cellStyle name="Hipervínculo visitado" xfId="46760" builtinId="9" hidden="1"/>
    <cellStyle name="Hipervínculo visitado" xfId="4410" builtinId="9" hidden="1"/>
    <cellStyle name="Hipervínculo visitado" xfId="80" builtinId="9" hidden="1"/>
    <cellStyle name="Hipervínculo visitado" xfId="689" builtinId="9" hidden="1"/>
    <cellStyle name="Hipervínculo visitado" xfId="13061" builtinId="9" hidden="1"/>
    <cellStyle name="Hipervínculo visitado" xfId="9806" builtinId="9" hidden="1"/>
    <cellStyle name="Hipervínculo visitado" xfId="9574" builtinId="9" hidden="1"/>
    <cellStyle name="Hipervínculo visitado" xfId="12527" builtinId="9" hidden="1"/>
    <cellStyle name="Hipervínculo visitado" xfId="12679" builtinId="9" hidden="1"/>
    <cellStyle name="Hipervínculo visitado" xfId="13223" builtinId="9" hidden="1"/>
    <cellStyle name="Hipervínculo visitado" xfId="13534" builtinId="9" hidden="1"/>
    <cellStyle name="Hipervínculo visitado" xfId="11317" builtinId="9" hidden="1"/>
    <cellStyle name="Hipervínculo visitado" xfId="11381" builtinId="9" hidden="1"/>
    <cellStyle name="Hipervínculo visitado" xfId="10356" builtinId="9" hidden="1"/>
    <cellStyle name="Hipervínculo visitado" xfId="10674" builtinId="9" hidden="1"/>
    <cellStyle name="Hipervínculo visitado" xfId="10874" builtinId="9" hidden="1"/>
    <cellStyle name="Hipervínculo visitado" xfId="10058" builtinId="9" hidden="1"/>
    <cellStyle name="Hipervínculo visitado" xfId="10762" builtinId="9" hidden="1"/>
    <cellStyle name="Hipervínculo visitado" xfId="13496" builtinId="9" hidden="1"/>
    <cellStyle name="Hipervínculo visitado" xfId="12265" builtinId="9" hidden="1"/>
    <cellStyle name="Hipervínculo visitado" xfId="41588" builtinId="9" hidden="1"/>
    <cellStyle name="Hipervínculo visitado" xfId="265" builtinId="9" hidden="1"/>
    <cellStyle name="Hipervínculo visitado" xfId="10246" builtinId="9" hidden="1"/>
    <cellStyle name="Hipervínculo visitado" xfId="9854" builtinId="9" hidden="1"/>
    <cellStyle name="Hipervínculo visitado" xfId="12404" builtinId="9" hidden="1"/>
    <cellStyle name="Hipervínculo visitado" xfId="8132" builtinId="9" hidden="1"/>
    <cellStyle name="Hipervínculo visitado" xfId="4589" builtinId="9" hidden="1"/>
    <cellStyle name="Hipervínculo visitado" xfId="5069" builtinId="9" hidden="1"/>
    <cellStyle name="Hipervínculo visitado" xfId="5464" builtinId="9" hidden="1"/>
    <cellStyle name="Hipervínculo visitado" xfId="27340" builtinId="9" hidden="1"/>
    <cellStyle name="Hipervínculo visitado" xfId="5822" builtinId="9" hidden="1"/>
    <cellStyle name="Hipervínculo visitado" xfId="50046" builtinId="9" hidden="1"/>
    <cellStyle name="Hipervínculo visitado" xfId="3677" builtinId="9" hidden="1"/>
    <cellStyle name="Hipervínculo visitado" xfId="5664" builtinId="9" hidden="1"/>
    <cellStyle name="Hipervínculo visitado" xfId="38537" builtinId="9" hidden="1"/>
    <cellStyle name="Hipervínculo visitado" xfId="40354" builtinId="9" hidden="1"/>
    <cellStyle name="Hipervínculo visitado" xfId="44522" builtinId="9" hidden="1"/>
    <cellStyle name="Hipervínculo visitado" xfId="8150" builtinId="9" hidden="1"/>
    <cellStyle name="Hipervínculo visitado" xfId="2836" builtinId="9" hidden="1"/>
    <cellStyle name="Hipervínculo visitado" xfId="1895" builtinId="9" hidden="1"/>
    <cellStyle name="Hipervínculo visitado" xfId="5589" builtinId="9" hidden="1"/>
    <cellStyle name="Hipervínculo visitado" xfId="4462" builtinId="9" hidden="1"/>
    <cellStyle name="Hipervínculo visitado" xfId="6044" builtinId="9" hidden="1"/>
    <cellStyle name="Hipervínculo visitado" xfId="16610" builtinId="9" hidden="1"/>
    <cellStyle name="Hipervínculo visitado" xfId="16340" builtinId="9" hidden="1"/>
    <cellStyle name="Hipervínculo visitado" xfId="16043" builtinId="9" hidden="1"/>
    <cellStyle name="Hipervínculo visitado" xfId="19335" builtinId="9" hidden="1"/>
    <cellStyle name="Hipervínculo visitado" xfId="13920" builtinId="9" hidden="1"/>
    <cellStyle name="Hipervínculo visitado" xfId="19924" builtinId="9" hidden="1"/>
    <cellStyle name="Hipervínculo visitado" xfId="7322" builtinId="9" hidden="1"/>
    <cellStyle name="Hipervínculo visitado" xfId="15044" builtinId="9" hidden="1"/>
    <cellStyle name="Hipervínculo visitado" xfId="12553" builtinId="9" hidden="1"/>
    <cellStyle name="Hipervínculo visitado" xfId="28993" builtinId="9" hidden="1"/>
    <cellStyle name="Hipervínculo visitado" xfId="27286" builtinId="9" hidden="1"/>
    <cellStyle name="Hipervínculo visitado" xfId="11074" builtinId="9" hidden="1"/>
    <cellStyle name="Hipervínculo visitado" xfId="21859" builtinId="9" hidden="1"/>
    <cellStyle name="Hipervínculo visitado" xfId="36710" builtinId="9" hidden="1"/>
    <cellStyle name="Hipervínculo visitado" xfId="35346" builtinId="9" hidden="1"/>
    <cellStyle name="Hipervínculo visitado" xfId="8044" builtinId="9" hidden="1"/>
    <cellStyle name="Hipervínculo visitado" xfId="14104" builtinId="9" hidden="1"/>
    <cellStyle name="Hipervínculo visitado" xfId="19303" builtinId="9" hidden="1"/>
    <cellStyle name="Hipervínculo visitado" xfId="4876" builtinId="9" hidden="1"/>
    <cellStyle name="Hipervínculo visitado" xfId="24" builtinId="9" hidden="1"/>
    <cellStyle name="Hipervínculo visitado" xfId="36905" builtinId="9" hidden="1"/>
    <cellStyle name="Hipervínculo visitado" xfId="120" builtinId="9" hidden="1"/>
    <cellStyle name="Hipervínculo visitado" xfId="4171" builtinId="9" hidden="1"/>
    <cellStyle name="Hipervínculo visitado" xfId="10624" builtinId="9" hidden="1"/>
    <cellStyle name="Hipervínculo visitado" xfId="3053" builtinId="9" hidden="1"/>
    <cellStyle name="Hipervínculo visitado" xfId="40350" builtinId="9" hidden="1"/>
    <cellStyle name="Hipervínculo visitado" xfId="42948" builtinId="9" hidden="1"/>
    <cellStyle name="Hipervínculo visitado" xfId="44266" builtinId="9" hidden="1"/>
    <cellStyle name="Hipervínculo visitado" xfId="41796" builtinId="9" hidden="1"/>
    <cellStyle name="Hipervínculo visitado" xfId="39463" builtinId="9" hidden="1"/>
    <cellStyle name="Hipervínculo visitado" xfId="44544" builtinId="9" hidden="1"/>
    <cellStyle name="Hipervínculo visitado" xfId="2306" builtinId="9" hidden="1"/>
    <cellStyle name="Hipervínculo visitado" xfId="6560" builtinId="9" hidden="1"/>
    <cellStyle name="Hipervínculo visitado" xfId="7576" builtinId="9" hidden="1"/>
    <cellStyle name="Hipervínculo visitado" xfId="52260" builtinId="9" hidden="1"/>
    <cellStyle name="Hipervínculo visitado" xfId="9019" builtinId="9" hidden="1"/>
    <cellStyle name="Hipervínculo visitado" xfId="13696" builtinId="9" hidden="1"/>
    <cellStyle name="Hipervínculo visitado" xfId="4125" builtinId="9" hidden="1"/>
    <cellStyle name="Hipervínculo visitado" xfId="8720" builtinId="9" hidden="1"/>
    <cellStyle name="Hipervínculo visitado" xfId="3445" builtinId="9" hidden="1"/>
    <cellStyle name="Hipervínculo visitado" xfId="4" builtinId="9" hidden="1"/>
    <cellStyle name="Hipervínculo visitado" xfId="611" builtinId="9" hidden="1"/>
    <cellStyle name="Hipervínculo visitado" xfId="3955" builtinId="9" hidden="1"/>
    <cellStyle name="Hipervínculo visitado" xfId="18277" builtinId="9" hidden="1"/>
    <cellStyle name="Hipervínculo visitado" xfId="36498" builtinId="9" hidden="1"/>
    <cellStyle name="Hipervínculo visitado" xfId="36017" builtinId="9" hidden="1"/>
    <cellStyle name="Hipervínculo visitado" xfId="53325" builtinId="9" hidden="1"/>
    <cellStyle name="Hipervínculo visitado" xfId="51826" builtinId="9" hidden="1"/>
    <cellStyle name="Hipervínculo visitado" xfId="15821" builtinId="9" hidden="1"/>
    <cellStyle name="Hipervínculo visitado" xfId="19460" builtinId="9" hidden="1"/>
    <cellStyle name="Hipervínculo visitado" xfId="2611" builtinId="9" hidden="1"/>
    <cellStyle name="Hipervínculo visitado" xfId="17720" builtinId="9" hidden="1"/>
    <cellStyle name="Hipervínculo visitado" xfId="22946" builtinId="9" hidden="1"/>
    <cellStyle name="Hipervínculo visitado" xfId="35326" builtinId="9" hidden="1"/>
    <cellStyle name="Hipervínculo visitado" xfId="34123" builtinId="9" hidden="1"/>
    <cellStyle name="Hipervínculo visitado" xfId="33340" builtinId="9" hidden="1"/>
    <cellStyle name="Hipervínculo visitado" xfId="47980" builtinId="9" hidden="1"/>
    <cellStyle name="Hipervínculo visitado" xfId="52507" builtinId="9" hidden="1"/>
    <cellStyle name="Hipervínculo visitado" xfId="53041" builtinId="9" hidden="1"/>
    <cellStyle name="Hipervínculo visitado" xfId="58551" builtinId="9" hidden="1"/>
    <cellStyle name="Hipervínculo visitado" xfId="44404" builtinId="9" hidden="1"/>
    <cellStyle name="Hipervínculo visitado" xfId="44386" builtinId="9" hidden="1"/>
    <cellStyle name="Hipervínculo visitado" xfId="37457" builtinId="9" hidden="1"/>
    <cellStyle name="Hipervínculo visitado" xfId="7005" builtinId="9" hidden="1"/>
    <cellStyle name="Hipervínculo visitado" xfId="12365" builtinId="9" hidden="1"/>
    <cellStyle name="Hipervínculo visitado" xfId="12093" builtinId="9" hidden="1"/>
    <cellStyle name="Hipervínculo visitado" xfId="16786" builtinId="9" hidden="1"/>
    <cellStyle name="Hipervínculo visitado" xfId="42462" builtinId="9" hidden="1"/>
    <cellStyle name="Hipervínculo visitado" xfId="26011" builtinId="9" hidden="1"/>
    <cellStyle name="Hipervínculo visitado" xfId="28689" builtinId="9" hidden="1"/>
    <cellStyle name="Hipervínculo visitado" xfId="24427" builtinId="9" hidden="1"/>
    <cellStyle name="Hipervínculo visitado" xfId="21457" builtinId="9" hidden="1"/>
    <cellStyle name="Hipervínculo visitado" xfId="26202" builtinId="9" hidden="1"/>
    <cellStyle name="Hipervínculo visitado" xfId="40716" builtinId="9" hidden="1"/>
    <cellStyle name="Hipervínculo visitado" xfId="53929" builtinId="9" hidden="1"/>
    <cellStyle name="Hipervínculo visitado" xfId="13512" builtinId="9" hidden="1"/>
    <cellStyle name="Hipervínculo visitado" xfId="5363" builtinId="9" hidden="1"/>
    <cellStyle name="Hipervínculo visitado" xfId="52457" builtinId="9" hidden="1"/>
    <cellStyle name="Hipervínculo visitado" xfId="58829" builtinId="9" hidden="1"/>
    <cellStyle name="Hipervínculo visitado" xfId="23267" builtinId="9" hidden="1"/>
    <cellStyle name="Hipervínculo visitado" xfId="1261" builtinId="9" hidden="1"/>
    <cellStyle name="Hipervínculo visitado" xfId="3487" builtinId="9" hidden="1"/>
    <cellStyle name="Hipervínculo visitado" xfId="8488" builtinId="9" hidden="1"/>
    <cellStyle name="Hipervínculo visitado" xfId="15466" builtinId="9" hidden="1"/>
    <cellStyle name="Hipervínculo visitado" xfId="1381" builtinId="9" hidden="1"/>
    <cellStyle name="Hipervínculo visitado" xfId="13439" builtinId="9" hidden="1"/>
    <cellStyle name="Hipervínculo visitado" xfId="12963" builtinId="9" hidden="1"/>
    <cellStyle name="Hipervínculo visitado" xfId="35201" builtinId="9" hidden="1"/>
    <cellStyle name="Hipervínculo visitado" xfId="40740" builtinId="9" hidden="1"/>
    <cellStyle name="Hipervínculo visitado" xfId="41840" builtinId="9" hidden="1"/>
    <cellStyle name="Hipervínculo visitado" xfId="15538" builtinId="9" hidden="1"/>
    <cellStyle name="Hipervínculo visitado" xfId="55381" builtinId="9" hidden="1"/>
    <cellStyle name="Hipervínculo visitado" xfId="32792" builtinId="9" hidden="1"/>
    <cellStyle name="Hipervínculo visitado" xfId="10030" builtinId="9" hidden="1"/>
    <cellStyle name="Hipervínculo visitado" xfId="16515" builtinId="9" hidden="1"/>
    <cellStyle name="Hipervínculo visitado" xfId="9113" builtinId="9" hidden="1"/>
    <cellStyle name="Hipervínculo visitado" xfId="4733" builtinId="9" hidden="1"/>
    <cellStyle name="Hipervínculo visitado" xfId="6218" builtinId="9" hidden="1"/>
    <cellStyle name="Hipervínculo visitado" xfId="50219" builtinId="9" hidden="1"/>
    <cellStyle name="Hipervínculo visitado" xfId="30480" builtinId="9" hidden="1"/>
    <cellStyle name="Hipervínculo visitado" xfId="40989" builtinId="9" hidden="1"/>
    <cellStyle name="Hipervínculo visitado" xfId="5750" builtinId="9" hidden="1"/>
    <cellStyle name="Hipervínculo visitado" xfId="8862" builtinId="9" hidden="1"/>
    <cellStyle name="Hipervínculo visitado" xfId="30404" builtinId="9" hidden="1"/>
    <cellStyle name="Hipervínculo visitado" xfId="50471" builtinId="9" hidden="1"/>
    <cellStyle name="Hipervínculo visitado" xfId="2416" builtinId="9" hidden="1"/>
    <cellStyle name="Hipervínculo visitado" xfId="11333" builtinId="9" hidden="1"/>
    <cellStyle name="Hipervínculo visitado" xfId="6739" builtinId="9" hidden="1"/>
    <cellStyle name="Hipervínculo visitado" xfId="37170" builtinId="9" hidden="1"/>
    <cellStyle name="Hipervínculo visitado" xfId="30713" builtinId="9" hidden="1"/>
    <cellStyle name="Hipervínculo visitado" xfId="17332" builtinId="9" hidden="1"/>
    <cellStyle name="Hipervínculo visitado" xfId="32999" builtinId="9" hidden="1"/>
    <cellStyle name="Hipervínculo visitado" xfId="5970" builtinId="9" hidden="1"/>
    <cellStyle name="Hipervínculo visitado" xfId="4394" builtinId="9" hidden="1"/>
    <cellStyle name="Hipervínculo visitado" xfId="41179" builtinId="9" hidden="1"/>
    <cellStyle name="Hipervínculo visitado" xfId="49836" builtinId="9" hidden="1"/>
    <cellStyle name="Hipervínculo visitado" xfId="52772" builtinId="9" hidden="1"/>
    <cellStyle name="Hipervínculo visitado" xfId="55621" builtinId="9" hidden="1"/>
    <cellStyle name="Hipervínculo visitado" xfId="54924" builtinId="9" hidden="1"/>
    <cellStyle name="Hipervínculo visitado" xfId="59191" builtinId="9" hidden="1"/>
    <cellStyle name="Hipervínculo visitado" xfId="14998" builtinId="9" hidden="1"/>
    <cellStyle name="Hipervínculo visitado" xfId="17192" builtinId="9" hidden="1"/>
    <cellStyle name="Hipervínculo visitado" xfId="58887" builtinId="9" hidden="1"/>
    <cellStyle name="Hipervínculo visitado" xfId="28815" builtinId="9" hidden="1"/>
    <cellStyle name="Hipervínculo visitado" xfId="40384" builtinId="9" hidden="1"/>
    <cellStyle name="Hipervínculo visitado" xfId="54011" builtinId="9" hidden="1"/>
    <cellStyle name="Hipervínculo visitado" xfId="15368" builtinId="9" hidden="1"/>
    <cellStyle name="Hipervínculo visitado" xfId="20288" builtinId="9" hidden="1"/>
    <cellStyle name="Hipervínculo visitado" xfId="42878" builtinId="9" hidden="1"/>
    <cellStyle name="Hipervínculo visitado" xfId="12615" builtinId="9" hidden="1"/>
    <cellStyle name="Hipervínculo visitado" xfId="27625" builtinId="9" hidden="1"/>
    <cellStyle name="Hipervínculo visitado" xfId="23912" builtinId="9" hidden="1"/>
    <cellStyle name="Hipervínculo visitado" xfId="32808" builtinId="9" hidden="1"/>
    <cellStyle name="Hipervínculo visitado" xfId="11433" builtinId="9" hidden="1"/>
    <cellStyle name="Hipervínculo visitado" xfId="11851" builtinId="9" hidden="1"/>
    <cellStyle name="Hipervínculo visitado" xfId="14440" builtinId="9" hidden="1"/>
    <cellStyle name="Hipervínculo visitado" xfId="43545" builtinId="9" hidden="1"/>
    <cellStyle name="Hipervínculo visitado" xfId="24121" builtinId="9" hidden="1"/>
    <cellStyle name="Hipervínculo visitado" xfId="50191" builtinId="9" hidden="1"/>
    <cellStyle name="Hipervínculo visitado" xfId="33059" builtinId="9" hidden="1"/>
    <cellStyle name="Hipervínculo visitado" xfId="2921" builtinId="9" hidden="1"/>
    <cellStyle name="Hipervínculo visitado" xfId="21915" builtinId="9" hidden="1"/>
    <cellStyle name="Hipervínculo visitado" xfId="16188" builtinId="9" hidden="1"/>
    <cellStyle name="Hipervínculo visitado" xfId="39865" builtinId="9" hidden="1"/>
    <cellStyle name="Hipervínculo visitado" xfId="27302" builtinId="9" hidden="1"/>
    <cellStyle name="Hipervínculo visitado" xfId="53785" builtinId="9" hidden="1"/>
    <cellStyle name="Hipervínculo visitado" xfId="17078" builtinId="9" hidden="1"/>
    <cellStyle name="Hipervínculo visitado" xfId="52334" builtinId="9" hidden="1"/>
    <cellStyle name="Hipervínculo visitado" xfId="47553" builtinId="9" hidden="1"/>
    <cellStyle name="Hipervínculo visitado" xfId="48117" builtinId="9" hidden="1"/>
    <cellStyle name="Hipervínculo visitado" xfId="53471" builtinId="9" hidden="1"/>
    <cellStyle name="Hipervínculo visitado" xfId="39718" builtinId="9" hidden="1"/>
    <cellStyle name="Hipervínculo visitado" xfId="50702" builtinId="9" hidden="1"/>
    <cellStyle name="Hipervínculo visitado" xfId="58160" builtinId="9" hidden="1"/>
    <cellStyle name="Hipervínculo visitado" xfId="56779" builtinId="9" hidden="1"/>
    <cellStyle name="Hipervínculo visitado" xfId="48426" builtinId="9" hidden="1"/>
    <cellStyle name="Hipervínculo visitado" xfId="21993" builtinId="9" hidden="1"/>
    <cellStyle name="Hipervínculo visitado" xfId="41614" builtinId="9" hidden="1"/>
    <cellStyle name="Hipervínculo visitado" xfId="21867" builtinId="9" hidden="1"/>
    <cellStyle name="Hipervínculo visitado" xfId="14844" builtinId="9" hidden="1"/>
    <cellStyle name="Hipervínculo visitado" xfId="13600" builtinId="9" hidden="1"/>
    <cellStyle name="Hipervínculo visitado" xfId="27964" builtinId="9" hidden="1"/>
    <cellStyle name="Hipervínculo visitado" xfId="12321" builtinId="9" hidden="1"/>
    <cellStyle name="Hipervínculo visitado" xfId="35487" builtinId="9" hidden="1"/>
    <cellStyle name="Hipervínculo visitado" xfId="34297" builtinId="9" hidden="1"/>
    <cellStyle name="Hipervínculo visitado" xfId="53513" builtinId="9" hidden="1"/>
    <cellStyle name="Hipervínculo visitado" xfId="46493" builtinId="9" hidden="1"/>
    <cellStyle name="Hipervínculo visitado" xfId="53154" builtinId="9" hidden="1"/>
    <cellStyle name="Hipervínculo visitado" xfId="41384" builtinId="9" hidden="1"/>
    <cellStyle name="Hipervínculo visitado" xfId="29658" builtinId="9" hidden="1"/>
    <cellStyle name="Hipervínculo visitado" xfId="6104" builtinId="9" hidden="1"/>
    <cellStyle name="Hipervínculo visitado" xfId="56807" builtinId="9" hidden="1"/>
    <cellStyle name="Hipervínculo visitado" xfId="32770" builtinId="9" hidden="1"/>
    <cellStyle name="Hipervínculo visitado" xfId="25172" builtinId="9" hidden="1"/>
    <cellStyle name="Hipervínculo visitado" xfId="14508" builtinId="9" hidden="1"/>
    <cellStyle name="Hipervínculo visitado" xfId="21329" builtinId="9" hidden="1"/>
    <cellStyle name="Hipervínculo visitado" xfId="11355" builtinId="9" hidden="1"/>
    <cellStyle name="Hipervínculo visitado" xfId="29289" builtinId="9" hidden="1"/>
    <cellStyle name="Hipervínculo visitado" xfId="37687" builtinId="9" hidden="1"/>
    <cellStyle name="Hipervínculo visitado" xfId="29716" builtinId="9" hidden="1"/>
    <cellStyle name="Hipervínculo visitado" xfId="39320" builtinId="9" hidden="1"/>
    <cellStyle name="Hipervínculo visitado" xfId="38063" builtinId="9" hidden="1"/>
    <cellStyle name="Hipervínculo visitado" xfId="26917" builtinId="9" hidden="1"/>
    <cellStyle name="Hipervínculo visitado" xfId="36093" builtinId="9" hidden="1"/>
    <cellStyle name="Hipervínculo visitado" xfId="44742" builtinId="9" hidden="1"/>
    <cellStyle name="Hipervínculo visitado" xfId="34083" builtinId="9" hidden="1"/>
    <cellStyle name="Hipervínculo visitado" xfId="21003" builtinId="9" hidden="1"/>
    <cellStyle name="Hipervínculo visitado" xfId="16420" builtinId="9" hidden="1"/>
    <cellStyle name="Hipervínculo visitado" xfId="54505" builtinId="9" hidden="1"/>
    <cellStyle name="Hipervínculo visitado" xfId="54095" builtinId="9" hidden="1"/>
    <cellStyle name="Hipervínculo visitado" xfId="17268" builtinId="9" hidden="1"/>
    <cellStyle name="Hipervínculo visitado" xfId="37917" builtinId="9" hidden="1"/>
    <cellStyle name="Hipervínculo visitado" xfId="36736" builtinId="9" hidden="1"/>
    <cellStyle name="Hipervínculo visitado" xfId="51922" builtinId="9" hidden="1"/>
    <cellStyle name="Hipervínculo visitado" xfId="948" builtinId="9" hidden="1"/>
    <cellStyle name="Hipervínculo visitado" xfId="14769" builtinId="9" hidden="1"/>
    <cellStyle name="Hipervínculo visitado" xfId="16077" builtinId="9" hidden="1"/>
    <cellStyle name="Hipervínculo visitado" xfId="53813" builtinId="9" hidden="1"/>
    <cellStyle name="Hipervínculo visitado" xfId="36476" builtinId="9" hidden="1"/>
    <cellStyle name="Hipervínculo visitado" xfId="29133" builtinId="9" hidden="1"/>
    <cellStyle name="Hipervínculo visitado" xfId="45822" builtinId="9" hidden="1"/>
    <cellStyle name="Hipervínculo visitado" xfId="9081" builtinId="9" hidden="1"/>
    <cellStyle name="Hipervínculo visitado" xfId="27222" builtinId="9" hidden="1"/>
    <cellStyle name="Hipervínculo visitado" xfId="20963" builtinId="9" hidden="1"/>
    <cellStyle name="Hipervínculo visitado" xfId="37229" builtinId="9" hidden="1"/>
    <cellStyle name="Hipervínculo visitado" xfId="49630" builtinId="9" hidden="1"/>
    <cellStyle name="Hipervínculo visitado" xfId="46577" builtinId="9" hidden="1"/>
    <cellStyle name="Hipervínculo visitado" xfId="17152" builtinId="9" hidden="1"/>
    <cellStyle name="Hipervínculo visitado" xfId="56337" builtinId="9" hidden="1"/>
    <cellStyle name="Hipervínculo visitado" xfId="32285" builtinId="9" hidden="1"/>
    <cellStyle name="Hipervínculo visitado" xfId="56637" builtinId="9" hidden="1"/>
    <cellStyle name="Hipervínculo visitado" xfId="56487" builtinId="9" hidden="1"/>
    <cellStyle name="Hipervínculo visitado" xfId="37841" builtinId="9" hidden="1"/>
    <cellStyle name="Hipervínculo visitado" xfId="19158" builtinId="9" hidden="1"/>
    <cellStyle name="Hipervínculo visitado" xfId="15198" builtinId="9" hidden="1"/>
    <cellStyle name="Hipervínculo visitado" xfId="16458" builtinId="9" hidden="1"/>
    <cellStyle name="Hipervínculo visitado" xfId="12225" builtinId="9" hidden="1"/>
    <cellStyle name="Hipervínculo visitado" xfId="5340" builtinId="9" hidden="1"/>
    <cellStyle name="Hipervínculo visitado" xfId="6875" builtinId="9" hidden="1"/>
    <cellStyle name="Hipervínculo visitado" xfId="14231" builtinId="9" hidden="1"/>
    <cellStyle name="Hipervínculo visitado" xfId="3879" builtinId="9" hidden="1"/>
    <cellStyle name="Hipervínculo visitado" xfId="1173" builtinId="9" hidden="1"/>
    <cellStyle name="Hipervínculo visitado" xfId="669" builtinId="9" hidden="1"/>
    <cellStyle name="Hipervínculo visitado" xfId="7294" builtinId="9" hidden="1"/>
    <cellStyle name="Hipervínculo visitado" xfId="2798" builtinId="9" hidden="1"/>
    <cellStyle name="Hipervínculo visitado" xfId="22738" builtinId="9" hidden="1"/>
    <cellStyle name="Hipervínculo visitado" xfId="26194" builtinId="9" hidden="1"/>
    <cellStyle name="Hipervínculo visitado" xfId="15018" builtinId="9" hidden="1"/>
    <cellStyle name="Hipervínculo visitado" xfId="6162" builtinId="9" hidden="1"/>
    <cellStyle name="Hipervínculo visitado" xfId="44216" builtinId="9" hidden="1"/>
    <cellStyle name="Hipervínculo visitado" xfId="49988" builtinId="9" hidden="1"/>
    <cellStyle name="Hipervínculo visitado" xfId="17076" builtinId="9" hidden="1"/>
    <cellStyle name="Hipervínculo visitado" xfId="43455" builtinId="9" hidden="1"/>
    <cellStyle name="Hipervínculo visitado" xfId="41478" builtinId="9" hidden="1"/>
    <cellStyle name="Hipervínculo visitado" xfId="10528" builtinId="9" hidden="1"/>
    <cellStyle name="Hipervínculo visitado" xfId="20254" builtinId="9" hidden="1"/>
    <cellStyle name="Hipervínculo visitado" xfId="32255" builtinId="9" hidden="1"/>
    <cellStyle name="Hipervínculo visitado" xfId="22652" builtinId="9" hidden="1"/>
    <cellStyle name="Hipervínculo visitado" xfId="8104" builtinId="9" hidden="1"/>
    <cellStyle name="Hipervínculo visitado" xfId="40524" builtinId="9" hidden="1"/>
    <cellStyle name="Hipervínculo visitado" xfId="56679" builtinId="9" hidden="1"/>
    <cellStyle name="Hipervínculo visitado" xfId="51311" builtinId="9" hidden="1"/>
    <cellStyle name="Hipervínculo visitado" xfId="26379" builtinId="9" hidden="1"/>
    <cellStyle name="Hipervínculo visitado" xfId="21849" builtinId="9" hidden="1"/>
    <cellStyle name="Hipervínculo visitado" xfId="22381" builtinId="9" hidden="1"/>
    <cellStyle name="Hipervínculo visitado" xfId="4811" builtinId="9" hidden="1"/>
    <cellStyle name="Hipervínculo visitado" xfId="9532" builtinId="9" hidden="1"/>
    <cellStyle name="Hipervínculo visitado" xfId="19066" builtinId="9" hidden="1"/>
    <cellStyle name="Hipervínculo visitado" xfId="26176" builtinId="9" hidden="1"/>
    <cellStyle name="Hipervínculo visitado" xfId="12041" builtinId="9" hidden="1"/>
    <cellStyle name="Hipervínculo visitado" xfId="39704" builtinId="9" hidden="1"/>
    <cellStyle name="Hipervínculo visitado" xfId="19548" builtinId="9" hidden="1"/>
    <cellStyle name="Hipervínculo visitado" xfId="14092" builtinId="9" hidden="1"/>
    <cellStyle name="Hipervínculo visitado" xfId="12707" builtinId="9" hidden="1"/>
    <cellStyle name="Hipervínculo visitado" xfId="39672" builtinId="9" hidden="1"/>
    <cellStyle name="Hipervínculo visitado" xfId="58311" builtinId="9" hidden="1"/>
    <cellStyle name="Hipervínculo visitado" xfId="51078" builtinId="9" hidden="1"/>
    <cellStyle name="Hipervínculo visitado" xfId="48780" builtinId="9" hidden="1"/>
    <cellStyle name="Hipervínculo visitado" xfId="13805" builtinId="9" hidden="1"/>
    <cellStyle name="Hipervínculo visitado" xfId="18024" builtinId="9" hidden="1"/>
    <cellStyle name="Hipervínculo visitado" xfId="10480" builtinId="9" hidden="1"/>
    <cellStyle name="Hipervínculo visitado" xfId="56125" builtinId="9" hidden="1"/>
    <cellStyle name="Hipervínculo visitado" xfId="56045" builtinId="9" hidden="1"/>
    <cellStyle name="Hipervínculo visitado" xfId="54499" builtinId="9" hidden="1"/>
    <cellStyle name="Hipervínculo visitado" xfId="54425" builtinId="9" hidden="1"/>
    <cellStyle name="Hipervínculo visitado" xfId="58011" builtinId="9" hidden="1"/>
    <cellStyle name="Hipervínculo visitado" xfId="56689" builtinId="9" hidden="1"/>
    <cellStyle name="Hipervínculo visitado" xfId="58809" builtinId="9" hidden="1"/>
    <cellStyle name="Hipervínculo visitado" xfId="58238" builtinId="9" hidden="1"/>
    <cellStyle name="Hipervínculo visitado" xfId="57758" builtinId="9" hidden="1"/>
    <cellStyle name="Hipervínculo visitado" xfId="27135" builtinId="9" hidden="1"/>
    <cellStyle name="Hipervínculo visitado" xfId="8498" builtinId="9" hidden="1"/>
    <cellStyle name="Hipervínculo visitado" xfId="24151" builtinId="9" hidden="1"/>
    <cellStyle name="Hipervínculo visitado" xfId="34560" builtinId="9" hidden="1"/>
    <cellStyle name="Hipervínculo visitado" xfId="53457" builtinId="9" hidden="1"/>
    <cellStyle name="Hipervínculo visitado" xfId="56137" builtinId="9" hidden="1"/>
    <cellStyle name="Hipervínculo visitado" xfId="16290" builtinId="9" hidden="1"/>
    <cellStyle name="Hipervínculo visitado" xfId="50225" builtinId="9" hidden="1"/>
    <cellStyle name="Hipervínculo visitado" xfId="22880" builtinId="9" hidden="1"/>
    <cellStyle name="Hipervínculo visitado" xfId="24163" builtinId="9" hidden="1"/>
    <cellStyle name="Hipervínculo visitado" xfId="26291" builtinId="9" hidden="1"/>
    <cellStyle name="Hipervínculo visitado" xfId="33504" builtinId="9" hidden="1"/>
    <cellStyle name="Hipervínculo visitado" xfId="33892" builtinId="9" hidden="1"/>
    <cellStyle name="Hipervínculo visitado" xfId="12623" builtinId="9" hidden="1"/>
    <cellStyle name="Hipervínculo visitado" xfId="12185" builtinId="9" hidden="1"/>
    <cellStyle name="Hipervínculo visitado" xfId="45372" builtinId="9" hidden="1"/>
    <cellStyle name="Hipervínculo visitado" xfId="32095" builtinId="9" hidden="1"/>
    <cellStyle name="Hipervínculo visitado" xfId="26148" builtinId="9" hidden="1"/>
    <cellStyle name="Hipervínculo visitado" xfId="29534" builtinId="9" hidden="1"/>
    <cellStyle name="Hipervínculo visitado" xfId="23489" builtinId="9" hidden="1"/>
    <cellStyle name="Hipervínculo visitado" xfId="24777" builtinId="9" hidden="1"/>
    <cellStyle name="Hipervínculo visitado" xfId="44457" builtinId="9" hidden="1"/>
    <cellStyle name="Hipervínculo visitado" xfId="36063" builtinId="9" hidden="1"/>
    <cellStyle name="Hipervínculo visitado" xfId="13704" builtinId="9" hidden="1"/>
    <cellStyle name="Hipervínculo visitado" xfId="16265" builtinId="9" hidden="1"/>
    <cellStyle name="Hipervínculo visitado" xfId="49198" builtinId="9" hidden="1"/>
    <cellStyle name="Hipervínculo visitado" xfId="47613" builtinId="9" hidden="1"/>
    <cellStyle name="Hipervínculo visitado" xfId="26162" builtinId="9" hidden="1"/>
    <cellStyle name="Hipervínculo visitado" xfId="10796" builtinId="9" hidden="1"/>
    <cellStyle name="Hipervínculo visitado" xfId="41486" builtinId="9" hidden="1"/>
    <cellStyle name="Hipervínculo visitado" xfId="11018" builtinId="9" hidden="1"/>
    <cellStyle name="Hipervínculo visitado" xfId="753" builtinId="9" hidden="1"/>
    <cellStyle name="Hipervínculo visitado" xfId="486" builtinId="9" hidden="1"/>
    <cellStyle name="Hipervínculo visitado" xfId="6783" builtinId="9" hidden="1"/>
    <cellStyle name="Hipervínculo visitado" xfId="8080" builtinId="9" hidden="1"/>
    <cellStyle name="Hipervínculo visitado" xfId="13143" builtinId="9" hidden="1"/>
    <cellStyle name="Hipervínculo visitado" xfId="1353" builtinId="9" hidden="1"/>
    <cellStyle name="Hipervínculo visitado" xfId="130" builtinId="9" hidden="1"/>
    <cellStyle name="Hipervínculo visitado" xfId="35515" builtinId="9" hidden="1"/>
    <cellStyle name="Hipervínculo visitado" xfId="26765" builtinId="9" hidden="1"/>
    <cellStyle name="Hipervínculo visitado" xfId="34056" builtinId="9" hidden="1"/>
    <cellStyle name="Hipervínculo visitado" xfId="11223" builtinId="9" hidden="1"/>
    <cellStyle name="Hipervínculo visitado" xfId="58883" builtinId="9" hidden="1"/>
    <cellStyle name="Hipervínculo visitado" xfId="41071" builtinId="9" hidden="1"/>
    <cellStyle name="Hipervínculo visitado" xfId="38758" builtinId="9" hidden="1"/>
    <cellStyle name="Hipervínculo visitado" xfId="1501" builtinId="9" hidden="1"/>
    <cellStyle name="Hipervínculo visitado" xfId="8959" builtinId="9" hidden="1"/>
    <cellStyle name="Hipervínculo visitado" xfId="44592" builtinId="9" hidden="1"/>
    <cellStyle name="Hipervínculo visitado" xfId="31478" builtinId="9" hidden="1"/>
    <cellStyle name="Hipervínculo visitado" xfId="40492" builtinId="9" hidden="1"/>
    <cellStyle name="Hipervínculo visitado" xfId="42808" builtinId="9" hidden="1"/>
    <cellStyle name="Hipervínculo visitado" xfId="50865" builtinId="9" hidden="1"/>
    <cellStyle name="Hipervínculo visitado" xfId="48874" builtinId="9" hidden="1"/>
    <cellStyle name="Hipervínculo visitado" xfId="50050" builtinId="9" hidden="1"/>
    <cellStyle name="Hipervínculo visitado" xfId="37395" builtinId="9" hidden="1"/>
    <cellStyle name="Hipervínculo visitado" xfId="40414" builtinId="9" hidden="1"/>
    <cellStyle name="Hipervínculo visitado" xfId="39025" builtinId="9" hidden="1"/>
    <cellStyle name="Hipervínculo visitado" xfId="55253" builtinId="9" hidden="1"/>
    <cellStyle name="Hipervínculo visitado" xfId="37681" builtinId="9" hidden="1"/>
    <cellStyle name="Hipervínculo visitado" xfId="39804" builtinId="9" hidden="1"/>
    <cellStyle name="Hipervínculo visitado" xfId="54107" builtinId="9" hidden="1"/>
    <cellStyle name="Hipervínculo visitado" xfId="50863" builtinId="9" hidden="1"/>
    <cellStyle name="Hipervínculo visitado" xfId="52348" builtinId="9" hidden="1"/>
    <cellStyle name="Hipervínculo visitado" xfId="39935" builtinId="9" hidden="1"/>
    <cellStyle name="Hipervínculo visitado" xfId="27151" builtinId="9" hidden="1"/>
    <cellStyle name="Hipervínculo visitado" xfId="56986" builtinId="9" hidden="1"/>
    <cellStyle name="Hipervínculo visitado" xfId="49342" builtinId="9" hidden="1"/>
    <cellStyle name="Hipervínculo visitado" xfId="15142" builtinId="9" hidden="1"/>
    <cellStyle name="Hipervínculo visitado" xfId="16993" builtinId="9" hidden="1"/>
    <cellStyle name="Hipervínculo visitado" xfId="37347" builtinId="9" hidden="1"/>
    <cellStyle name="Hipervínculo visitado" xfId="58423" builtinId="9" hidden="1"/>
    <cellStyle name="Hipervínculo visitado" xfId="59031" builtinId="9" hidden="1"/>
    <cellStyle name="Hipervínculo visitado" xfId="54121" builtinId="9" hidden="1"/>
    <cellStyle name="Hipervínculo visitado" xfId="49118" builtinId="9" hidden="1"/>
    <cellStyle name="Hipervínculo visitado" xfId="47573" builtinId="9" hidden="1"/>
    <cellStyle name="Hipervínculo visitado" xfId="48591" builtinId="9" hidden="1"/>
    <cellStyle name="Hipervínculo visitado" xfId="49648" builtinId="9" hidden="1"/>
    <cellStyle name="Hipervínculo visitado" xfId="51174" builtinId="9" hidden="1"/>
    <cellStyle name="Hipervínculo visitado" xfId="34107" builtinId="9" hidden="1"/>
    <cellStyle name="Hipervínculo visitado" xfId="35344" builtinId="9" hidden="1"/>
    <cellStyle name="Hipervínculo visitado" xfId="35332" builtinId="9" hidden="1"/>
    <cellStyle name="Hipervínculo visitado" xfId="37152" builtinId="9" hidden="1"/>
    <cellStyle name="Hipervínculo visitado" xfId="15588" builtinId="9" hidden="1"/>
    <cellStyle name="Hipervínculo visitado" xfId="51758" builtinId="9" hidden="1"/>
    <cellStyle name="Hipervínculo visitado" xfId="46804" builtinId="9" hidden="1"/>
    <cellStyle name="Hipervínculo visitado" xfId="59011" builtinId="9" hidden="1"/>
    <cellStyle name="Hipervínculo visitado" xfId="58255" builtinId="9" hidden="1"/>
    <cellStyle name="Hipervínculo visitado" xfId="49005" builtinId="9" hidden="1"/>
    <cellStyle name="Hipervínculo visitado" xfId="43547" builtinId="9" hidden="1"/>
    <cellStyle name="Hipervínculo visitado" xfId="12091" builtinId="9" hidden="1"/>
    <cellStyle name="Hipervínculo visitado" xfId="56113" builtinId="9" hidden="1"/>
    <cellStyle name="Hipervínculo visitado" xfId="33886" builtinId="9" hidden="1"/>
    <cellStyle name="Hipervínculo visitado" xfId="13698" builtinId="9" hidden="1"/>
    <cellStyle name="Hipervínculo visitado" xfId="53337" builtinId="9" hidden="1"/>
    <cellStyle name="Hipervínculo visitado" xfId="51680" builtinId="9" hidden="1"/>
    <cellStyle name="Hipervínculo visitado" xfId="46087" builtinId="9" hidden="1"/>
    <cellStyle name="Hipervínculo visitado" xfId="38615" builtinId="9" hidden="1"/>
    <cellStyle name="Hipervínculo visitado" xfId="33270" builtinId="9" hidden="1"/>
    <cellStyle name="Hipervínculo visitado" xfId="49732" builtinId="9" hidden="1"/>
    <cellStyle name="Hipervínculo visitado" xfId="48766" builtinId="9" hidden="1"/>
    <cellStyle name="Hipervínculo visitado" xfId="55160" builtinId="9" hidden="1"/>
    <cellStyle name="Hipervínculo visitado" xfId="56071" builtinId="9" hidden="1"/>
    <cellStyle name="Hipervínculo visitado" xfId="35193" builtinId="9" hidden="1"/>
    <cellStyle name="Hipervínculo visitado" xfId="39262" builtinId="9" hidden="1"/>
    <cellStyle name="Hipervínculo visitado" xfId="39867" builtinId="9" hidden="1"/>
    <cellStyle name="Hipervínculo visitado" xfId="17784" builtinId="9" hidden="1"/>
    <cellStyle name="Hipervínculo visitado" xfId="30190" builtinId="9" hidden="1"/>
    <cellStyle name="Hipervínculo visitado" xfId="55185" builtinId="9" hidden="1"/>
    <cellStyle name="Hipervínculo visitado" xfId="52288" builtinId="9" hidden="1"/>
    <cellStyle name="Hipervínculo visitado" xfId="51390" builtinId="9" hidden="1"/>
    <cellStyle name="Hipervínculo visitado" xfId="38469" builtinId="9" hidden="1"/>
    <cellStyle name="Hipervínculo visitado" xfId="21753" builtinId="9" hidden="1"/>
    <cellStyle name="Hipervínculo visitado" xfId="5958" builtinId="9" hidden="1"/>
    <cellStyle name="Hipervínculo visitado" xfId="6625" builtinId="9" hidden="1"/>
    <cellStyle name="Hipervínculo visitado" xfId="44532" builtinId="9" hidden="1"/>
    <cellStyle name="Hipervínculo visitado" xfId="23067" builtinId="9" hidden="1"/>
    <cellStyle name="Hipervínculo visitado" xfId="48814" builtinId="9" hidden="1"/>
    <cellStyle name="Hipervínculo visitado" xfId="45386" builtinId="9" hidden="1"/>
    <cellStyle name="Hipervínculo visitado" xfId="31176" builtinId="9" hidden="1"/>
    <cellStyle name="Hipervínculo visitado" xfId="23351" builtinId="9" hidden="1"/>
    <cellStyle name="Hipervínculo visitado" xfId="14792" builtinId="9" hidden="1"/>
    <cellStyle name="Hipervínculo visitado" xfId="17520" builtinId="9" hidden="1"/>
    <cellStyle name="Hipervínculo visitado" xfId="28747" builtinId="9" hidden="1"/>
    <cellStyle name="Hipervínculo visitado" xfId="50988" builtinId="9" hidden="1"/>
    <cellStyle name="Hipervínculo visitado" xfId="7132" builtinId="9" hidden="1"/>
    <cellStyle name="Hipervínculo visitado" xfId="40440" builtinId="9" hidden="1"/>
    <cellStyle name="Hipervínculo visitado" xfId="52951" builtinId="9" hidden="1"/>
    <cellStyle name="Hipervínculo visitado" xfId="52092" builtinId="9" hidden="1"/>
    <cellStyle name="Hipervínculo visitado" xfId="26389" builtinId="9" hidden="1"/>
    <cellStyle name="Hipervínculo visitado" xfId="34454" builtinId="9" hidden="1"/>
    <cellStyle name="Hipervínculo visitado" xfId="48275" builtinId="9" hidden="1"/>
    <cellStyle name="Hipervínculo visitado" xfId="43124" builtinId="9" hidden="1"/>
    <cellStyle name="Hipervínculo visitado" xfId="55599" builtinId="9" hidden="1"/>
    <cellStyle name="Hipervínculo visitado" xfId="47868" builtinId="9" hidden="1"/>
    <cellStyle name="Hipervínculo visitado" xfId="16035" builtinId="9" hidden="1"/>
    <cellStyle name="Hipervínculo visitado" xfId="48498" builtinId="9" hidden="1"/>
    <cellStyle name="Hipervínculo visitado" xfId="48444" builtinId="9" hidden="1"/>
    <cellStyle name="Hipervínculo visitado" xfId="47417" builtinId="9" hidden="1"/>
    <cellStyle name="Hipervínculo visitado" xfId="35631" builtinId="9" hidden="1"/>
    <cellStyle name="Hipervínculo visitado" xfId="13411" builtinId="9" hidden="1"/>
    <cellStyle name="Hipervínculo visitado" xfId="22449" builtinId="9" hidden="1"/>
    <cellStyle name="Hipervínculo visitado" xfId="54449" builtinId="9" hidden="1"/>
    <cellStyle name="Hipervínculo visitado" xfId="56663" builtinId="9" hidden="1"/>
    <cellStyle name="Hipervínculo visitado" xfId="40064" builtinId="9" hidden="1"/>
    <cellStyle name="Hipervínculo visitado" xfId="7798" builtinId="9" hidden="1"/>
    <cellStyle name="Hipervínculo visitado" xfId="24911" builtinId="9" hidden="1"/>
    <cellStyle name="Hipervínculo visitado" xfId="49110" builtinId="9" hidden="1"/>
    <cellStyle name="Hipervínculo visitado" xfId="56475" builtinId="9" hidden="1"/>
    <cellStyle name="Hipervínculo visitado" xfId="21166" builtinId="9" hidden="1"/>
    <cellStyle name="Hipervínculo visitado" xfId="8798" builtinId="9" hidden="1"/>
    <cellStyle name="Hipervínculo visitado" xfId="6282" builtinId="9" hidden="1"/>
    <cellStyle name="Hipervínculo visitado" xfId="2770" builtinId="9" hidden="1"/>
    <cellStyle name="Hipervínculo visitado" xfId="11180" builtinId="9" hidden="1"/>
    <cellStyle name="Hipervínculo visitado" xfId="3887" builtinId="9" hidden="1"/>
    <cellStyle name="Hipervínculo visitado" xfId="39202" builtinId="9" hidden="1"/>
    <cellStyle name="Hipervínculo visitado" xfId="22567" builtinId="9" hidden="1"/>
    <cellStyle name="Hipervínculo visitado" xfId="17816" builtinId="9" hidden="1"/>
    <cellStyle name="Hipervínculo visitado" xfId="37851" builtinId="9" hidden="1"/>
    <cellStyle name="Hipervínculo visitado" xfId="25899" builtinId="9" hidden="1"/>
    <cellStyle name="Hipervínculo visitado" xfId="5784" builtinId="9" hidden="1"/>
    <cellStyle name="Hipervínculo visitado" xfId="52467" builtinId="9" hidden="1"/>
    <cellStyle name="Hipervínculo visitado" xfId="7853" builtinId="9" hidden="1"/>
    <cellStyle name="Hipervínculo visitado" xfId="57547" builtinId="9" hidden="1"/>
    <cellStyle name="Hipervínculo visitado" xfId="59023" builtinId="9" hidden="1"/>
    <cellStyle name="Hipervínculo visitado" xfId="54253" builtinId="9" hidden="1"/>
    <cellStyle name="Hipervínculo visitado" xfId="7381" builtinId="9" hidden="1"/>
    <cellStyle name="Hipervínculo visitado" xfId="53634" builtinId="9" hidden="1"/>
    <cellStyle name="Hipervínculo visitado" xfId="37015" builtinId="9" hidden="1"/>
    <cellStyle name="Hipervínculo visitado" xfId="58178" builtinId="9" hidden="1"/>
    <cellStyle name="Hipervínculo visitado" xfId="37981" builtinId="9" hidden="1"/>
    <cellStyle name="Hipervínculo visitado" xfId="28165" builtinId="9" hidden="1"/>
    <cellStyle name="Hipervínculo visitado" xfId="46270" builtinId="9" hidden="1"/>
    <cellStyle name="Hipervínculo visitado" xfId="44180" builtinId="9" hidden="1"/>
    <cellStyle name="Hipervínculo visitado" xfId="9175" builtinId="9" hidden="1"/>
    <cellStyle name="Hipervínculo visitado" xfId="1993" builtinId="9" hidden="1"/>
    <cellStyle name="Hipervínculo visitado" xfId="2792" builtinId="9" hidden="1"/>
    <cellStyle name="Hipervínculo visitado" xfId="17910" builtinId="9" hidden="1"/>
    <cellStyle name="Hipervínculo visitado" xfId="35095" builtinId="9" hidden="1"/>
    <cellStyle name="Hipervínculo visitado" xfId="13027" builtinId="9" hidden="1"/>
    <cellStyle name="Hipervínculo visitado" xfId="12791" builtinId="9" hidden="1"/>
    <cellStyle name="Hipervínculo visitado" xfId="9208" builtinId="9" hidden="1"/>
    <cellStyle name="Hipervínculo visitado" xfId="7472" builtinId="9" hidden="1"/>
    <cellStyle name="Hipervínculo visitado" xfId="34872" builtinId="9" hidden="1"/>
    <cellStyle name="Hipervínculo visitado" xfId="25473" builtinId="9" hidden="1"/>
    <cellStyle name="Hipervínculo visitado" xfId="27570" builtinId="9" hidden="1"/>
    <cellStyle name="Hipervínculo visitado" xfId="51430" builtinId="9" hidden="1"/>
    <cellStyle name="Hipervínculo visitado" xfId="38834" builtinId="9" hidden="1"/>
    <cellStyle name="Hipervínculo visitado" xfId="31859" builtinId="9" hidden="1"/>
    <cellStyle name="Hipervínculo visitado" xfId="47497" builtinId="9" hidden="1"/>
    <cellStyle name="Hipervínculo visitado" xfId="39250" builtinId="9" hidden="1"/>
    <cellStyle name="Hipervínculo visitado" xfId="22147" builtinId="9" hidden="1"/>
    <cellStyle name="Hipervínculo visitado" xfId="31388" builtinId="9" hidden="1"/>
    <cellStyle name="Hipervínculo visitado" xfId="34373" builtinId="9" hidden="1"/>
    <cellStyle name="Hipervínculo visitado" xfId="15432" builtinId="9" hidden="1"/>
    <cellStyle name="Hipervínculo visitado" xfId="22589" builtinId="9" hidden="1"/>
    <cellStyle name="Hipervínculo visitado" xfId="19251" builtinId="9" hidden="1"/>
    <cellStyle name="Hipervínculo visitado" xfId="51232" builtinId="9" hidden="1"/>
    <cellStyle name="Hipervínculo visitado" xfId="21991" builtinId="9" hidden="1"/>
    <cellStyle name="Hipervínculo visitado" xfId="24343" builtinId="9" hidden="1"/>
    <cellStyle name="Hipervínculo visitado" xfId="52469" builtinId="9" hidden="1"/>
    <cellStyle name="Hipervínculo visitado" xfId="33514" builtinId="9" hidden="1"/>
    <cellStyle name="Hipervínculo visitado" xfId="12631" builtinId="9" hidden="1"/>
    <cellStyle name="Hipervínculo visitado" xfId="39849" builtinId="9" hidden="1"/>
    <cellStyle name="Hipervínculo visitado" xfId="44292" builtinId="9" hidden="1"/>
    <cellStyle name="Hipervínculo visitado" xfId="5246" builtinId="9" hidden="1"/>
    <cellStyle name="Hipervínculo visitado" xfId="27175" builtinId="9" hidden="1"/>
    <cellStyle name="Hipervínculo visitado" xfId="57694" builtinId="9" hidden="1"/>
    <cellStyle name="Hipervínculo visitado" xfId="14948" builtinId="9" hidden="1"/>
    <cellStyle name="Hipervínculo visitado" xfId="31887" builtinId="9" hidden="1"/>
    <cellStyle name="Hipervínculo visitado" xfId="6809" builtinId="9" hidden="1"/>
    <cellStyle name="Hipervínculo visitado" xfId="48812" builtinId="9" hidden="1"/>
    <cellStyle name="Hipervínculo visitado" xfId="11245" builtinId="9" hidden="1"/>
    <cellStyle name="Hipervínculo visitado" xfId="56133" builtinId="9" hidden="1"/>
    <cellStyle name="Hipervínculo visitado" xfId="26365" builtinId="9" hidden="1"/>
    <cellStyle name="Hipervínculo visitado" xfId="40802" builtinId="9" hidden="1"/>
    <cellStyle name="Hipervínculo visitado" xfId="57949" builtinId="9" hidden="1"/>
    <cellStyle name="Hipervínculo visitado" xfId="44550" builtinId="9" hidden="1"/>
    <cellStyle name="Hipervínculo visitado" xfId="38718" builtinId="9" hidden="1"/>
    <cellStyle name="Hipervínculo visitado" xfId="40652" builtinId="9" hidden="1"/>
    <cellStyle name="Hipervínculo visitado" xfId="7314" builtinId="9" hidden="1"/>
    <cellStyle name="Hipervínculo visitado" xfId="18215" builtinId="9" hidden="1"/>
    <cellStyle name="Hipervínculo visitado" xfId="49986" builtinId="9" hidden="1"/>
    <cellStyle name="Hipervínculo visitado" xfId="4436" builtinId="9" hidden="1"/>
    <cellStyle name="Hipervínculo visitado" xfId="10438" builtinId="9" hidden="1"/>
    <cellStyle name="Hipervínculo visitado" xfId="10131" builtinId="9" hidden="1"/>
    <cellStyle name="Hipervínculo visitado" xfId="16589" builtinId="9" hidden="1"/>
    <cellStyle name="Hipervínculo visitado" xfId="8090" builtinId="9" hidden="1"/>
    <cellStyle name="Hipervínculo visitado" xfId="38551" builtinId="9" hidden="1"/>
    <cellStyle name="Hipervínculo visitado" xfId="31218" builtinId="9" hidden="1"/>
    <cellStyle name="Hipervínculo visitado" xfId="44814" builtinId="9" hidden="1"/>
    <cellStyle name="Hipervínculo visitado" xfId="12765" builtinId="9" hidden="1"/>
    <cellStyle name="Hipervínculo visitado" xfId="54197" builtinId="9" hidden="1"/>
    <cellStyle name="Hipervínculo visitado" xfId="50595" builtinId="9" hidden="1"/>
    <cellStyle name="Hipervínculo visitado" xfId="30225" builtinId="9" hidden="1"/>
    <cellStyle name="Hipervínculo visitado" xfId="40022" builtinId="9" hidden="1"/>
    <cellStyle name="Hipervínculo visitado" xfId="47455" builtinId="9" hidden="1"/>
    <cellStyle name="Hipervínculo visitado" xfId="57411" builtinId="9" hidden="1"/>
    <cellStyle name="Hipervínculo visitado" xfId="1395" builtinId="9" hidden="1"/>
    <cellStyle name="Hipervínculo visitado" xfId="1297" builtinId="9" hidden="1"/>
    <cellStyle name="Hipervínculo visitado" xfId="5694" builtinId="9" hidden="1"/>
    <cellStyle name="Hipervínculo visitado" xfId="12464" builtinId="9" hidden="1"/>
    <cellStyle name="Hipervínculo visitado" xfId="2471" builtinId="9" hidden="1"/>
    <cellStyle name="Hipervínculo visitado" xfId="33198" builtinId="9" hidden="1"/>
    <cellStyle name="Hipervínculo visitado" xfId="2088" builtinId="9" hidden="1"/>
    <cellStyle name="Hipervínculo visitado" xfId="2774" builtinId="9" hidden="1"/>
    <cellStyle name="Hipervínculo visitado" xfId="41281" builtinId="9" hidden="1"/>
    <cellStyle name="Hipervínculo visitado" xfId="5109" builtinId="9" hidden="1"/>
    <cellStyle name="Hipervínculo visitado" xfId="1639" builtinId="9" hidden="1"/>
    <cellStyle name="Hipervínculo visitado" xfId="22041" builtinId="9" hidden="1"/>
    <cellStyle name="Hipervínculo visitado" xfId="20421" builtinId="9" hidden="1"/>
    <cellStyle name="Hipervínculo visitado" xfId="10558" builtinId="9" hidden="1"/>
    <cellStyle name="Hipervínculo visitado" xfId="17294" builtinId="9" hidden="1"/>
    <cellStyle name="Hipervínculo visitado" xfId="5170" builtinId="9" hidden="1"/>
    <cellStyle name="Hipervínculo visitado" xfId="7234" builtinId="9" hidden="1"/>
    <cellStyle name="Hipervínculo visitado" xfId="42760" builtinId="9" hidden="1"/>
    <cellStyle name="Hipervínculo visitado" xfId="57126" builtinId="9" hidden="1"/>
    <cellStyle name="Hipervínculo visitado" xfId="59123" builtinId="9" hidden="1"/>
    <cellStyle name="Hipervínculo visitado" xfId="5182" builtinId="9" hidden="1"/>
    <cellStyle name="Hipervínculo visitado" xfId="40600" builtinId="9" hidden="1"/>
    <cellStyle name="Hipervínculo visitado" xfId="9393" builtinId="9" hidden="1"/>
    <cellStyle name="Hipervínculo visitado" xfId="11273" builtinId="9" hidden="1"/>
    <cellStyle name="Hipervínculo visitado" xfId="9552" builtinId="9" hidden="1"/>
    <cellStyle name="Hipervínculo visitado" xfId="10970" builtinId="9" hidden="1"/>
    <cellStyle name="Hipervínculo visitado" xfId="12859" builtinId="9" hidden="1"/>
    <cellStyle name="Hipervínculo visitado" xfId="57682" builtinId="9" hidden="1"/>
    <cellStyle name="Hipervínculo visitado" xfId="6835" builtinId="9" hidden="1"/>
    <cellStyle name="Hipervínculo visitado" xfId="42738" builtinId="9" hidden="1"/>
    <cellStyle name="Hipervínculo visitado" xfId="12287" builtinId="9" hidden="1"/>
    <cellStyle name="Hipervínculo visitado" xfId="13648" builtinId="9" hidden="1"/>
    <cellStyle name="Hipervínculo visitado" xfId="8650" builtinId="9" hidden="1"/>
    <cellStyle name="Hipervínculo visitado" xfId="5278" builtinId="9" hidden="1"/>
    <cellStyle name="Hipervínculo visitado" xfId="27011" builtinId="9" hidden="1"/>
    <cellStyle name="Hipervínculo visitado" xfId="14602" builtinId="9" hidden="1"/>
    <cellStyle name="Hipervínculo visitado" xfId="21152" builtinId="9" hidden="1"/>
    <cellStyle name="Hipervínculo visitado" xfId="1111" builtinId="9" hidden="1"/>
    <cellStyle name="Hipervínculo visitado" xfId="22856" builtinId="9" hidden="1"/>
    <cellStyle name="Hipervínculo visitado" xfId="54593" builtinId="9" hidden="1"/>
    <cellStyle name="Hipervínculo visitado" xfId="38830" builtinId="9" hidden="1"/>
    <cellStyle name="Hipervínculo visitado" xfId="22862" builtinId="9" hidden="1"/>
    <cellStyle name="Hipervínculo visitado" xfId="17220" builtinId="9" hidden="1"/>
    <cellStyle name="Hipervínculo visitado" xfId="43932" builtinId="9" hidden="1"/>
    <cellStyle name="Hipervínculo visitado" xfId="8314" builtinId="9" hidden="1"/>
    <cellStyle name="Hipervínculo visitado" xfId="39500" builtinId="9" hidden="1"/>
    <cellStyle name="Hipervínculo visitado" xfId="8124" builtinId="9" hidden="1"/>
    <cellStyle name="Hipervínculo visitado" xfId="13413" builtinId="9" hidden="1"/>
    <cellStyle name="Hipervínculo visitado" xfId="9550" builtinId="9" hidden="1"/>
    <cellStyle name="Hipervínculo visitado" xfId="30265" builtinId="9" hidden="1"/>
    <cellStyle name="Hipervínculo visitado" xfId="38115" builtinId="9" hidden="1"/>
    <cellStyle name="Hipervínculo visitado" xfId="19502" builtinId="9" hidden="1"/>
    <cellStyle name="Hipervínculo visitado" xfId="37309" builtinId="9" hidden="1"/>
    <cellStyle name="Hipervínculo visitado" xfId="8975" builtinId="9" hidden="1"/>
    <cellStyle name="Hipervínculo visitado" xfId="36754" builtinId="9" hidden="1"/>
    <cellStyle name="Hipervínculo visitado" xfId="17364" builtinId="9" hidden="1"/>
    <cellStyle name="Hipervínculo visitado" xfId="11711" builtinId="9" hidden="1"/>
    <cellStyle name="Hipervínculo visitado" xfId="39465" builtinId="9" hidden="1"/>
    <cellStyle name="Hipervínculo visitado" xfId="44304" builtinId="9" hidden="1"/>
    <cellStyle name="Hipervínculo visitado" xfId="31098" builtinId="9" hidden="1"/>
    <cellStyle name="Hipervínculo visitado" xfId="32726" builtinId="9" hidden="1"/>
    <cellStyle name="Hipervínculo visitado" xfId="32782" builtinId="9" hidden="1"/>
    <cellStyle name="Hipervínculo visitado" xfId="47249" builtinId="9" hidden="1"/>
    <cellStyle name="Hipervínculo visitado" xfId="32521" builtinId="9" hidden="1"/>
    <cellStyle name="Hipervínculo visitado" xfId="27147" builtinId="9" hidden="1"/>
    <cellStyle name="Hipervínculo visitado" xfId="23866" builtinId="9" hidden="1"/>
    <cellStyle name="Hipervínculo visitado" xfId="10113" builtinId="9" hidden="1"/>
    <cellStyle name="Hipervínculo visitado" xfId="48573" builtinId="9" hidden="1"/>
    <cellStyle name="Hipervínculo visitado" xfId="9661" builtinId="9" hidden="1"/>
    <cellStyle name="Hipervínculo visitado" xfId="24097" builtinId="9" hidden="1"/>
    <cellStyle name="Hipervínculo visitado" xfId="44280" builtinId="9" hidden="1"/>
    <cellStyle name="Hipervínculo visitado" xfId="5603" builtinId="9" hidden="1"/>
    <cellStyle name="Hipervínculo visitado" xfId="13484" builtinId="9" hidden="1"/>
    <cellStyle name="Hipervínculo visitado" xfId="26425" builtinId="9" hidden="1"/>
    <cellStyle name="Hipervínculo visitado" xfId="5462" builtinId="9" hidden="1"/>
    <cellStyle name="Hipervínculo visitado" xfId="1279" builtinId="9" hidden="1"/>
    <cellStyle name="Hipervínculo visitado" xfId="53477" builtinId="9" hidden="1"/>
    <cellStyle name="Hipervínculo visitado" xfId="57280" builtinId="9" hidden="1"/>
    <cellStyle name="Hipervínculo visitado" xfId="74" builtinId="9" hidden="1"/>
    <cellStyle name="Hipervínculo visitado" xfId="749" builtinId="9" hidden="1"/>
    <cellStyle name="Hipervínculo visitado" xfId="1463" builtinId="9" hidden="1"/>
    <cellStyle name="Hipervínculo visitado" xfId="17954" builtinId="9" hidden="1"/>
    <cellStyle name="Hipervínculo visitado" xfId="26019" builtinId="9" hidden="1"/>
    <cellStyle name="Hipervínculo visitado" xfId="26029" builtinId="9" hidden="1"/>
    <cellStyle name="Hipervínculo visitado" xfId="54814" builtinId="9" hidden="1"/>
    <cellStyle name="Hipervínculo visitado" xfId="57710" builtinId="9" hidden="1"/>
    <cellStyle name="Hipervínculo visitado" xfId="12689" builtinId="9" hidden="1"/>
    <cellStyle name="Hipervínculo visitado" xfId="3067" builtinId="9" hidden="1"/>
    <cellStyle name="Hipervínculo visitado" xfId="23687" builtinId="9" hidden="1"/>
    <cellStyle name="Hipervínculo visitado" xfId="7702" builtinId="9" hidden="1"/>
    <cellStyle name="Hipervínculo visitado" xfId="1291" builtinId="9" hidden="1"/>
    <cellStyle name="Hipervínculo visitado" xfId="40162" builtinId="9" hidden="1"/>
    <cellStyle name="Hipervínculo visitado" xfId="39433" builtinId="9" hidden="1"/>
    <cellStyle name="Hipervínculo visitado" xfId="20102" builtinId="9" hidden="1"/>
    <cellStyle name="Hipervínculo visitado" xfId="29285" builtinId="9" hidden="1"/>
    <cellStyle name="Hipervínculo visitado" xfId="13608" builtinId="9" hidden="1"/>
    <cellStyle name="Hipervínculo visitado" xfId="36578" builtinId="9" hidden="1"/>
    <cellStyle name="Hipervínculo visitado" xfId="6865" builtinId="9" hidden="1"/>
    <cellStyle name="Hipervínculo visitado" xfId="32864" builtinId="9" hidden="1"/>
    <cellStyle name="Hipervínculo visitado" xfId="24353" builtinId="9" hidden="1"/>
    <cellStyle name="Hipervínculo visitado" xfId="27452" builtinId="9" hidden="1"/>
    <cellStyle name="Hipervínculo visitado" xfId="23349" builtinId="9" hidden="1"/>
    <cellStyle name="Hipervínculo visitado" xfId="7879" builtinId="9" hidden="1"/>
    <cellStyle name="Hipervínculo visitado" xfId="52429" builtinId="9" hidden="1"/>
    <cellStyle name="Hipervínculo visitado" xfId="56950" builtinId="9" hidden="1"/>
    <cellStyle name="Hipervínculo visitado" xfId="28987" builtinId="9" hidden="1"/>
    <cellStyle name="Hipervínculo visitado" xfId="29433" builtinId="9" hidden="1"/>
    <cellStyle name="Hipervínculo visitado" xfId="21100" builtinId="9" hidden="1"/>
    <cellStyle name="Hipervínculo visitado" xfId="54860" builtinId="9" hidden="1"/>
    <cellStyle name="Hipervínculo visitado" xfId="21291" builtinId="9" hidden="1"/>
    <cellStyle name="Hipervínculo visitado" xfId="35017" builtinId="9" hidden="1"/>
    <cellStyle name="Hipervínculo visitado" xfId="27829" builtinId="9" hidden="1"/>
    <cellStyle name="Hipervínculo visitado" xfId="45669" builtinId="9" hidden="1"/>
    <cellStyle name="Hipervínculo visitado" xfId="35135" builtinId="9" hidden="1"/>
    <cellStyle name="Hipervínculo visitado" xfId="53691" builtinId="9" hidden="1"/>
    <cellStyle name="Hipervínculo visitado" xfId="28879" builtinId="9" hidden="1"/>
    <cellStyle name="Hipervínculo visitado" xfId="34641" builtinId="9" hidden="1"/>
    <cellStyle name="Hipervínculo visitado" xfId="10173" builtinId="9" hidden="1"/>
    <cellStyle name="Hipervínculo visitado" xfId="21170" builtinId="9" hidden="1"/>
    <cellStyle name="Hipervínculo visitado" xfId="38539" builtinId="9" hidden="1"/>
    <cellStyle name="Hipervínculo visitado" xfId="52651" builtinId="9" hidden="1"/>
    <cellStyle name="Hipervínculo visitado" xfId="52238" builtinId="9" hidden="1"/>
    <cellStyle name="Hipervínculo visitado" xfId="50395" builtinId="9" hidden="1"/>
    <cellStyle name="Hipervínculo visitado" xfId="41035" builtinId="9" hidden="1"/>
    <cellStyle name="Hipervínculo visitado" xfId="45486" builtinId="9" hidden="1"/>
    <cellStyle name="Hipervínculo visitado" xfId="3419" builtinId="9" hidden="1"/>
    <cellStyle name="Hipervínculo visitado" xfId="19730" builtinId="9" hidden="1"/>
    <cellStyle name="Hipervínculo visitado" xfId="31150" builtinId="9" hidden="1"/>
    <cellStyle name="Hipervínculo visitado" xfId="53827" builtinId="9" hidden="1"/>
    <cellStyle name="Hipervínculo visitado" xfId="18405" builtinId="9" hidden="1"/>
    <cellStyle name="Hipervínculo visitado" xfId="39375" builtinId="9" hidden="1"/>
    <cellStyle name="Hipervínculo visitado" xfId="30546" builtinId="9" hidden="1"/>
    <cellStyle name="Hipervínculo visitado" xfId="5607" builtinId="9" hidden="1"/>
    <cellStyle name="Hipervínculo visitado" xfId="25656" builtinId="9" hidden="1"/>
    <cellStyle name="Hipervínculo visitado" xfId="58005" builtinId="9" hidden="1"/>
    <cellStyle name="Hipervínculo visitado" xfId="40834" builtinId="9" hidden="1"/>
    <cellStyle name="Hipervínculo visitado" xfId="48258" builtinId="9" hidden="1"/>
    <cellStyle name="Hipervínculo visitado" xfId="56021" builtinId="9" hidden="1"/>
    <cellStyle name="Hipervínculo visitado" xfId="18815" builtinId="9" hidden="1"/>
    <cellStyle name="Hipervínculo visitado" xfId="42209" builtinId="9" hidden="1"/>
    <cellStyle name="Hipervínculo visitado" xfId="20507" builtinId="9" hidden="1"/>
    <cellStyle name="Hipervínculo visitado" xfId="41362" builtinId="9" hidden="1"/>
    <cellStyle name="Hipervínculo visitado" xfId="41616" builtinId="9" hidden="1"/>
    <cellStyle name="Hipervínculo visitado" xfId="56948" builtinId="9" hidden="1"/>
    <cellStyle name="Hipervínculo visitado" xfId="1859" builtinId="9" hidden="1"/>
    <cellStyle name="Hipervínculo visitado" xfId="20056" builtinId="9" hidden="1"/>
    <cellStyle name="Hipervínculo visitado" xfId="5480" builtinId="9" hidden="1"/>
    <cellStyle name="Hipervínculo visitado" xfId="28785" builtinId="9" hidden="1"/>
    <cellStyle name="Hipervínculo visitado" xfId="13502" builtinId="9" hidden="1"/>
    <cellStyle name="Hipervínculo visitado" xfId="19478" builtinId="9" hidden="1"/>
    <cellStyle name="Hipervínculo visitado" xfId="57240" builtinId="9" hidden="1"/>
    <cellStyle name="Hipervínculo visitado" xfId="38774" builtinId="9" hidden="1"/>
    <cellStyle name="Hipervínculo visitado" xfId="787" builtinId="9" hidden="1"/>
    <cellStyle name="Hipervínculo visitado" xfId="18291" builtinId="9" hidden="1"/>
    <cellStyle name="Hipervínculo visitado" xfId="357" builtinId="9" hidden="1"/>
    <cellStyle name="Hipervínculo visitado" xfId="58283" builtinId="9" hidden="1"/>
    <cellStyle name="Hipervínculo visitado" xfId="29783" builtinId="9" hidden="1"/>
    <cellStyle name="Hipervínculo visitado" xfId="48876" builtinId="9" hidden="1"/>
    <cellStyle name="Hipervínculo visitado" xfId="58897" builtinId="9" hidden="1"/>
    <cellStyle name="Hipervínculo visitado" xfId="46268" builtinId="9" hidden="1"/>
    <cellStyle name="Hipervínculo visitado" xfId="26923" builtinId="9" hidden="1"/>
    <cellStyle name="Hipervínculo visitado" xfId="6807" builtinId="9" hidden="1"/>
    <cellStyle name="Hipervínculo visitado" xfId="8528" builtinId="9" hidden="1"/>
    <cellStyle name="Hipervínculo visitado" xfId="35555" builtinId="9" hidden="1"/>
    <cellStyle name="Hipervínculo visitado" xfId="36887" builtinId="9" hidden="1"/>
    <cellStyle name="Hipervínculo visitado" xfId="20369" builtinId="9" hidden="1"/>
    <cellStyle name="Hipervínculo visitado" xfId="22561" builtinId="9" hidden="1"/>
    <cellStyle name="Hipervínculo visitado" xfId="33079" builtinId="9" hidden="1"/>
    <cellStyle name="Hipervínculo visitado" xfId="37285" builtinId="9" hidden="1"/>
    <cellStyle name="Hipervínculo visitado" xfId="6608" builtinId="9" hidden="1"/>
    <cellStyle name="Hipervínculo visitado" xfId="12921" builtinId="9" hidden="1"/>
    <cellStyle name="Hipervínculo visitado" xfId="3389" builtinId="9" hidden="1"/>
    <cellStyle name="Hipervínculo visitado" xfId="534" builtinId="9" hidden="1"/>
    <cellStyle name="Hipervínculo visitado" xfId="53658" builtinId="9" hidden="1"/>
    <cellStyle name="Hipervínculo visitado" xfId="20292" builtinId="9" hidden="1"/>
    <cellStyle name="Hipervínculo visitado" xfId="11008" builtinId="9" hidden="1"/>
    <cellStyle name="Hipervínculo visitado" xfId="12444" builtinId="9" hidden="1"/>
    <cellStyle name="Hipervínculo visitado" xfId="40470" builtinId="9" hidden="1"/>
    <cellStyle name="Hipervínculo visitado" xfId="24651" builtinId="9" hidden="1"/>
    <cellStyle name="Hipervínculo visitado" xfId="10776" builtinId="9" hidden="1"/>
    <cellStyle name="Hipervínculo visitado" xfId="14749" builtinId="9" hidden="1"/>
    <cellStyle name="Hipervínculo visitado" xfId="47848" builtinId="9" hidden="1"/>
    <cellStyle name="Hipervínculo visitado" xfId="41715" builtinId="9" hidden="1"/>
    <cellStyle name="Hipervínculo visitado" xfId="4350" builtinId="9" hidden="1"/>
    <cellStyle name="Hipervínculo visitado" xfId="5336" builtinId="9" hidden="1"/>
    <cellStyle name="Hipervínculo visitado" xfId="12789" builtinId="9" hidden="1"/>
    <cellStyle name="Hipervínculo visitado" xfId="9936" builtinId="9" hidden="1"/>
    <cellStyle name="Hipervínculo visitado" xfId="10488" builtinId="9" hidden="1"/>
    <cellStyle name="Hipervínculo visitado" xfId="39982" builtinId="9" hidden="1"/>
    <cellStyle name="Hipervínculo visitado" xfId="713" builtinId="9" hidden="1"/>
    <cellStyle name="Hipervínculo visitado" xfId="2334" builtinId="9" hidden="1"/>
    <cellStyle name="Hipervínculo visitado" xfId="53771" builtinId="9" hidden="1"/>
    <cellStyle name="Hipervínculo visitado" xfId="20501" builtinId="9" hidden="1"/>
    <cellStyle name="Hipervínculo visitado" xfId="44410" builtinId="9" hidden="1"/>
    <cellStyle name="Hipervínculo visitado" xfId="7276" builtinId="9" hidden="1"/>
    <cellStyle name="Hipervínculo visitado" xfId="55307" builtinId="9" hidden="1"/>
    <cellStyle name="Hipervínculo visitado" xfId="48788" builtinId="9" hidden="1"/>
    <cellStyle name="Hipervínculo visitado" xfId="57184" builtinId="9" hidden="1"/>
    <cellStyle name="Hipervínculo visitado" xfId="42746" builtinId="9" hidden="1"/>
    <cellStyle name="Hipervínculo visitado" xfId="3294" builtinId="9" hidden="1"/>
    <cellStyle name="Hipervínculo visitado" xfId="5212" builtinId="9" hidden="1"/>
    <cellStyle name="Hipervínculo visitado" xfId="6675" builtinId="9" hidden="1"/>
    <cellStyle name="Hipervínculo visitado" xfId="29570" builtinId="9" hidden="1"/>
    <cellStyle name="Hipervínculo visitado" xfId="56996" builtinId="9" hidden="1"/>
    <cellStyle name="Hipervínculo visitado" xfId="47910" builtinId="9" hidden="1"/>
    <cellStyle name="Hipervínculo visitado" xfId="17704" builtinId="9" hidden="1"/>
    <cellStyle name="Hipervínculo visitado" xfId="20453" builtinId="9" hidden="1"/>
    <cellStyle name="Hipervínculo visitado" xfId="11719" builtinId="9" hidden="1"/>
    <cellStyle name="Hipervínculo visitado" xfId="3465" builtinId="9" hidden="1"/>
    <cellStyle name="Hipervínculo visitado" xfId="42876" builtinId="9" hidden="1"/>
    <cellStyle name="Hipervínculo visitado" xfId="51572" builtinId="9" hidden="1"/>
    <cellStyle name="Hipervínculo visitado" xfId="31088" builtinId="9" hidden="1"/>
    <cellStyle name="Hipervínculo visitado" xfId="49802" builtinId="9" hidden="1"/>
    <cellStyle name="Hipervínculo visitado" xfId="8440" builtinId="9" hidden="1"/>
    <cellStyle name="Hipervínculo visitado" xfId="4332" builtinId="9" hidden="1"/>
    <cellStyle name="Hipervínculo visitado" xfId="29928" builtinId="9" hidden="1"/>
    <cellStyle name="Hipervínculo visitado" xfId="36842" builtinId="9" hidden="1"/>
    <cellStyle name="Hipervínculo visitado" xfId="48912" builtinId="9" hidden="1"/>
    <cellStyle name="Hipervínculo visitado" xfId="54193" builtinId="9" hidden="1"/>
    <cellStyle name="Hipervínculo visitado" xfId="33278" builtinId="9" hidden="1"/>
    <cellStyle name="Hipervínculo visitado" xfId="18744" builtinId="9" hidden="1"/>
    <cellStyle name="Hipervínculo visitado" xfId="13361" builtinId="9" hidden="1"/>
    <cellStyle name="Hipervínculo visitado" xfId="55142" builtinId="9" hidden="1"/>
    <cellStyle name="Hipervínculo visitado" xfId="57801" builtinId="9" hidden="1"/>
    <cellStyle name="Hipervínculo visitado" xfId="48436" builtinId="9" hidden="1"/>
    <cellStyle name="Hipervínculo visitado" xfId="46221" builtinId="9" hidden="1"/>
    <cellStyle name="Hipervínculo visitado" xfId="53628" builtinId="9" hidden="1"/>
    <cellStyle name="Hipervínculo visitado" xfId="30007" builtinId="9" hidden="1"/>
    <cellStyle name="Hipervínculo visitado" xfId="34725" builtinId="9" hidden="1"/>
    <cellStyle name="Hipervínculo visitado" xfId="36921" builtinId="9" hidden="1"/>
    <cellStyle name="Hipervínculo visitado" xfId="42050" builtinId="9" hidden="1"/>
    <cellStyle name="Hipervínculo visitado" xfId="55757" builtinId="9" hidden="1"/>
    <cellStyle name="Hipervínculo visitado" xfId="55022" builtinId="9" hidden="1"/>
    <cellStyle name="Hipervínculo visitado" xfId="15472" builtinId="9" hidden="1"/>
    <cellStyle name="Hipervínculo visitado" xfId="50467" builtinId="9" hidden="1"/>
    <cellStyle name="Hipervínculo visitado" xfId="2473" builtinId="9" hidden="1"/>
    <cellStyle name="Hipervínculo visitado" xfId="5115" builtinId="9" hidden="1"/>
    <cellStyle name="Hipervínculo visitado" xfId="43523" builtinId="9" hidden="1"/>
    <cellStyle name="Hipervínculo visitado" xfId="3316" builtinId="9" hidden="1"/>
    <cellStyle name="Hipervínculo visitado" xfId="11337" builtinId="9" hidden="1"/>
    <cellStyle name="Hipervínculo visitado" xfId="24453" builtinId="9" hidden="1"/>
    <cellStyle name="Hipervínculo visitado" xfId="48997" builtinId="9" hidden="1"/>
    <cellStyle name="Hipervínculo visitado" xfId="18648" builtinId="9" hidden="1"/>
    <cellStyle name="Hipervínculo visitado" xfId="39532" builtinId="9" hidden="1"/>
    <cellStyle name="Hipervínculo visitado" xfId="12390" builtinId="9" hidden="1"/>
    <cellStyle name="Hipervínculo visitado" xfId="34079" builtinId="9" hidden="1"/>
    <cellStyle name="Hipervínculo visitado" xfId="13833" builtinId="9" hidden="1"/>
    <cellStyle name="Hipervínculo visitado" xfId="48537" builtinId="9" hidden="1"/>
    <cellStyle name="Hipervínculo visitado" xfId="3737" builtinId="9" hidden="1"/>
    <cellStyle name="Hipervínculo visitado" xfId="33924" builtinId="9" hidden="1"/>
    <cellStyle name="Hipervínculo visitado" xfId="36620" builtinId="9" hidden="1"/>
    <cellStyle name="Hipervínculo visitado" xfId="42072" builtinId="9" hidden="1"/>
    <cellStyle name="Hipervínculo visitado" xfId="35241" builtinId="9" hidden="1"/>
    <cellStyle name="Hipervínculo visitado" xfId="4615" builtinId="9" hidden="1"/>
    <cellStyle name="Hipervínculo visitado" xfId="3209" builtinId="9" hidden="1"/>
    <cellStyle name="Hipervínculo visitado" xfId="8993" builtinId="9" hidden="1"/>
    <cellStyle name="Hipervínculo visitado" xfId="16740" builtinId="9" hidden="1"/>
    <cellStyle name="Hipervínculo visitado" xfId="6010" builtinId="9" hidden="1"/>
    <cellStyle name="Hipervínculo visitado" xfId="19110" builtinId="9" hidden="1"/>
    <cellStyle name="Hipervínculo visitado" xfId="20276" builtinId="9" hidden="1"/>
    <cellStyle name="Hipervínculo visitado" xfId="16398" builtinId="9" hidden="1"/>
    <cellStyle name="Hipervínculo visitado" xfId="19592" builtinId="9" hidden="1"/>
    <cellStyle name="Hipervínculo visitado" xfId="9876" builtinId="9" hidden="1"/>
    <cellStyle name="Hipervínculo visitado" xfId="536" builtinId="9" hidden="1"/>
    <cellStyle name="Hipervínculo visitado" xfId="53243" builtinId="9" hidden="1"/>
    <cellStyle name="Hipervínculo visitado" xfId="54069" builtinId="9" hidden="1"/>
    <cellStyle name="Hipervínculo visitado" xfId="1391" builtinId="9" hidden="1"/>
    <cellStyle name="Hipervínculo visitado" xfId="33720" builtinId="9" hidden="1"/>
    <cellStyle name="Hipervínculo visitado" xfId="57724" builtinId="9" hidden="1"/>
    <cellStyle name="Hipervínculo visitado" xfId="51702" builtinId="9" hidden="1"/>
    <cellStyle name="Hipervínculo visitado" xfId="53867" builtinId="9" hidden="1"/>
    <cellStyle name="Hipervínculo visitado" xfId="2575" builtinId="9" hidden="1"/>
    <cellStyle name="Hipervínculo visitado" xfId="56745" builtinId="9" hidden="1"/>
    <cellStyle name="Hipervínculo visitado" xfId="2931" builtinId="9" hidden="1"/>
    <cellStyle name="Hipervínculo visitado" xfId="32206" builtinId="9" hidden="1"/>
    <cellStyle name="Hipervínculo visitado" xfId="4978" builtinId="9" hidden="1"/>
    <cellStyle name="Hipervínculo visitado" xfId="37951" builtinId="9" hidden="1"/>
    <cellStyle name="Hipervínculo visitado" xfId="57000" builtinId="9" hidden="1"/>
    <cellStyle name="Hipervínculo visitado" xfId="5008" builtinId="9" hidden="1"/>
    <cellStyle name="Hipervínculo visitado" xfId="45158" builtinId="9" hidden="1"/>
    <cellStyle name="Hipervínculo visitado" xfId="14822" builtinId="9" hidden="1"/>
    <cellStyle name="Hipervínculo visitado" xfId="41125" builtinId="9" hidden="1"/>
    <cellStyle name="Hipervínculo visitado" xfId="21185" builtinId="9" hidden="1"/>
    <cellStyle name="Hipervínculo visitado" xfId="6020" builtinId="9" hidden="1"/>
    <cellStyle name="Hipervínculo visitado" xfId="57833" builtinId="9" hidden="1"/>
    <cellStyle name="Hipervínculo visitado" xfId="41638" builtinId="9" hidden="1"/>
    <cellStyle name="Hipervínculo visitado" xfId="10036" builtinId="9" hidden="1"/>
    <cellStyle name="Hipervínculo visitado" xfId="54241" builtinId="9" hidden="1"/>
    <cellStyle name="Hipervínculo visitado" xfId="21651" builtinId="9" hidden="1"/>
    <cellStyle name="Hipervínculo visitado" xfId="5274" builtinId="9" hidden="1"/>
    <cellStyle name="Hipervínculo visitado" xfId="25202" builtinId="9" hidden="1"/>
    <cellStyle name="Hipervínculo visitado" xfId="40874" builtinId="9" hidden="1"/>
    <cellStyle name="Hipervínculo visitado" xfId="35061" builtinId="9" hidden="1"/>
    <cellStyle name="Hipervínculo visitado" xfId="5918" builtinId="9" hidden="1"/>
    <cellStyle name="Hipervínculo visitado" xfId="57750" builtinId="9" hidden="1"/>
    <cellStyle name="Hipervínculo visitado" xfId="22748" builtinId="9" hidden="1"/>
    <cellStyle name="Hipervínculo visitado" xfId="34295" builtinId="9" hidden="1"/>
    <cellStyle name="Hipervínculo visitado" xfId="8516" builtinId="9" hidden="1"/>
    <cellStyle name="Hipervínculo visitado" xfId="57154" builtinId="9" hidden="1"/>
    <cellStyle name="Hipervínculo visitado" xfId="17226" builtinId="9" hidden="1"/>
    <cellStyle name="Hipervínculo visitado" xfId="16382" builtinId="9" hidden="1"/>
    <cellStyle name="Hipervínculo visitado" xfId="34313" builtinId="9" hidden="1"/>
    <cellStyle name="Hipervínculo visitado" xfId="8648" builtinId="9" hidden="1"/>
    <cellStyle name="Hipervínculo visitado" xfId="11321" builtinId="9" hidden="1"/>
    <cellStyle name="Hipervínculo visitado" xfId="46328" builtinId="9" hidden="1"/>
    <cellStyle name="Hipervínculo visitado" xfId="56797" builtinId="9" hidden="1"/>
    <cellStyle name="Hipervínculo visitado" xfId="8652" builtinId="9" hidden="1"/>
    <cellStyle name="Hipervínculo visitado" xfId="18333" builtinId="9" hidden="1"/>
    <cellStyle name="Hipervínculo visitado" xfId="53693" builtinId="9" hidden="1"/>
    <cellStyle name="Hipervínculo visitado" xfId="25375" builtinId="9" hidden="1"/>
    <cellStyle name="Hipervínculo visitado" xfId="35557" builtinId="9" hidden="1"/>
    <cellStyle name="Hipervínculo visitado" xfId="5370" builtinId="9" hidden="1"/>
    <cellStyle name="Hipervínculo visitado" xfId="31710" builtinId="9" hidden="1"/>
    <cellStyle name="Hipervínculo visitado" xfId="4203" builtinId="9" hidden="1"/>
    <cellStyle name="Hipervínculo visitado" xfId="21471" builtinId="9" hidden="1"/>
    <cellStyle name="Hipervínculo visitado" xfId="6959" builtinId="9" hidden="1"/>
    <cellStyle name="Hipervínculo visitado" xfId="31680" builtinId="9" hidden="1"/>
    <cellStyle name="Hipervínculo visitado" xfId="37661" builtinId="9" hidden="1"/>
    <cellStyle name="Hipervínculo visitado" xfId="22193" builtinId="9" hidden="1"/>
    <cellStyle name="Hipervínculo visitado" xfId="18962" builtinId="9" hidden="1"/>
    <cellStyle name="Hipervínculo visitado" xfId="39546" builtinId="9" hidden="1"/>
    <cellStyle name="Hipervínculo visitado" xfId="37659" builtinId="9" hidden="1"/>
    <cellStyle name="Hipervínculo visitado" xfId="5346" builtinId="9" hidden="1"/>
    <cellStyle name="Hipervínculo visitado" xfId="46153" builtinId="9" hidden="1"/>
    <cellStyle name="Hipervínculo visitado" xfId="56923" builtinId="9" hidden="1"/>
    <cellStyle name="Hipervínculo visitado" xfId="36109" builtinId="9" hidden="1"/>
    <cellStyle name="Hipervínculo visitado" xfId="43122" builtinId="9" hidden="1"/>
    <cellStyle name="Hipervínculo visitado" xfId="30498" builtinId="9" hidden="1"/>
    <cellStyle name="Hipervínculo visitado" xfId="46635" builtinId="9" hidden="1"/>
    <cellStyle name="Hipervínculo visitado" xfId="39318" builtinId="9" hidden="1"/>
    <cellStyle name="Hipervínculo visitado" xfId="4892" builtinId="9" hidden="1"/>
    <cellStyle name="Hipervínculo visitado" xfId="43601" builtinId="9" hidden="1"/>
    <cellStyle name="Hipervínculo visitado" xfId="15626" builtinId="9" hidden="1"/>
    <cellStyle name="Hipervínculo visitado" xfId="35945" builtinId="9" hidden="1"/>
    <cellStyle name="Hipervínculo visitado" xfId="54263" builtinId="9" hidden="1"/>
    <cellStyle name="Hipervínculo visitado" xfId="32103" builtinId="9" hidden="1"/>
    <cellStyle name="Hipervínculo visitado" xfId="49890" builtinId="9" hidden="1"/>
    <cellStyle name="Hipervínculo visitado" xfId="40726" builtinId="9" hidden="1"/>
    <cellStyle name="Hipervínculo visitado" xfId="55707" builtinId="9" hidden="1"/>
    <cellStyle name="Hipervínculo visitado" xfId="55115" builtinId="9" hidden="1"/>
    <cellStyle name="Hipervínculo visitado" xfId="22361" builtinId="9" hidden="1"/>
    <cellStyle name="Hipervínculo visitado" xfId="12939" builtinId="9" hidden="1"/>
    <cellStyle name="Hipervínculo visitado" xfId="42046" builtinId="9" hidden="1"/>
    <cellStyle name="Hipervínculo visitado" xfId="19544" builtinId="9" hidden="1"/>
    <cellStyle name="Hipervínculo visitado" xfId="49007" builtinId="9" hidden="1"/>
    <cellStyle name="Hipervínculo visitado" xfId="58395" builtinId="9" hidden="1"/>
    <cellStyle name="Hipervínculo visitado" xfId="41902" builtinId="9" hidden="1"/>
    <cellStyle name="Hipervínculo visitado" xfId="43967" builtinId="9" hidden="1"/>
    <cellStyle name="Hipervínculo visitado" xfId="49610" builtinId="9" hidden="1"/>
    <cellStyle name="Hipervínculo visitado" xfId="56205" builtinId="9" hidden="1"/>
    <cellStyle name="Hipervínculo visitado" xfId="29371" builtinId="9" hidden="1"/>
    <cellStyle name="Hipervínculo visitado" xfId="28153" builtinId="9" hidden="1"/>
    <cellStyle name="Hipervínculo visitado" xfId="35045" builtinId="9" hidden="1"/>
    <cellStyle name="Hipervínculo visitado" xfId="30926" builtinId="9" hidden="1"/>
    <cellStyle name="Hipervínculo visitado" xfId="22023" builtinId="9" hidden="1"/>
    <cellStyle name="Hipervínculo visitado" xfId="35527" builtinId="9" hidden="1"/>
    <cellStyle name="Hipervínculo visitado" xfId="15586" builtinId="9" hidden="1"/>
    <cellStyle name="Hipervínculo visitado" xfId="42173" builtinId="9" hidden="1"/>
    <cellStyle name="Hipervínculo visitado" xfId="20048" builtinId="9" hidden="1"/>
    <cellStyle name="Hipervínculo visitado" xfId="54323" builtinId="9" hidden="1"/>
    <cellStyle name="Hipervínculo visitado" xfId="2270" builtinId="9" hidden="1"/>
    <cellStyle name="Hipervínculo visitado" xfId="32989" builtinId="9" hidden="1"/>
    <cellStyle name="Hipervínculo visitado" xfId="35773" builtinId="9" hidden="1"/>
    <cellStyle name="Hipervínculo visitado" xfId="50978" builtinId="9" hidden="1"/>
    <cellStyle name="Hipervínculo visitado" xfId="57473" builtinId="9" hidden="1"/>
    <cellStyle name="Hipervínculo visitado" xfId="51016" builtinId="9" hidden="1"/>
    <cellStyle name="Hipervínculo visitado" xfId="3587" builtinId="9" hidden="1"/>
    <cellStyle name="Hipervínculo visitado" xfId="5143" builtinId="9" hidden="1"/>
    <cellStyle name="Hipervínculo visitado" xfId="22730" builtinId="9" hidden="1"/>
    <cellStyle name="Hipervínculo visitado" xfId="583" builtinId="9" hidden="1"/>
    <cellStyle name="Hipervínculo visitado" xfId="18612" builtinId="9" hidden="1"/>
    <cellStyle name="Hipervínculo visitado" xfId="16940" builtinId="9" hidden="1"/>
    <cellStyle name="Hipervínculo visitado" xfId="20547" builtinId="9" hidden="1"/>
    <cellStyle name="Hipervínculo visitado" xfId="16658" builtinId="9" hidden="1"/>
    <cellStyle name="Hipervínculo visitado" xfId="12394" builtinId="9" hidden="1"/>
    <cellStyle name="Hipervínculo visitado" xfId="5670" builtinId="9" hidden="1"/>
    <cellStyle name="Hipervínculo visitado" xfId="18439" builtinId="9" hidden="1"/>
    <cellStyle name="Hipervínculo visitado" xfId="42984" builtinId="9" hidden="1"/>
    <cellStyle name="Hipervínculo visitado" xfId="43776" builtinId="9" hidden="1"/>
    <cellStyle name="Hipervínculo visitado" xfId="5634" builtinId="9" hidden="1"/>
    <cellStyle name="Hipervínculo visitado" xfId="633" builtinId="9" hidden="1"/>
    <cellStyle name="Hipervínculo visitado" xfId="9413" builtinId="9" hidden="1"/>
    <cellStyle name="Hipervínculo visitado" xfId="51978" builtinId="9" hidden="1"/>
    <cellStyle name="Hipervínculo visitado" xfId="41798" builtinId="9" hidden="1"/>
    <cellStyle name="Hipervínculo visitado" xfId="10204" builtinId="9" hidden="1"/>
    <cellStyle name="Hipervínculo visitado" xfId="21017" builtinId="9" hidden="1"/>
    <cellStyle name="Hipervínculo visitado" xfId="23309" builtinId="9" hidden="1"/>
    <cellStyle name="Hipervínculo visitado" xfId="33011" builtinId="9" hidden="1"/>
    <cellStyle name="Hipervínculo visitado" xfId="33418" builtinId="9" hidden="1"/>
    <cellStyle name="Hipervínculo visitado" xfId="28418" builtinId="9" hidden="1"/>
    <cellStyle name="Hipervínculo visitado" xfId="44520" builtinId="9" hidden="1"/>
    <cellStyle name="Hipervínculo visitado" xfId="55932" builtinId="9" hidden="1"/>
    <cellStyle name="Hipervínculo visitado" xfId="2538" builtinId="9" hidden="1"/>
    <cellStyle name="Hipervínculo visitado" xfId="20178" builtinId="9" hidden="1"/>
    <cellStyle name="Hipervínculo visitado" xfId="10880" builtinId="9" hidden="1"/>
    <cellStyle name="Hipervínculo visitado" xfId="3433" builtinId="9" hidden="1"/>
    <cellStyle name="Hipervínculo visitado" xfId="20256" builtinId="9" hidden="1"/>
    <cellStyle name="Hipervínculo visitado" xfId="35243" builtinId="9" hidden="1"/>
    <cellStyle name="Hipervínculo visitado" xfId="10034" builtinId="9" hidden="1"/>
    <cellStyle name="Hipervínculo visitado" xfId="43866" builtinId="9" hidden="1"/>
    <cellStyle name="Hipervínculo visitado" xfId="23051" builtinId="9" hidden="1"/>
    <cellStyle name="Hipervínculo visitado" xfId="7724" builtinId="9" hidden="1"/>
    <cellStyle name="Hipervínculo visitado" xfId="15648" builtinId="9" hidden="1"/>
    <cellStyle name="Hipervínculo visitado" xfId="36564" builtinId="9" hidden="1"/>
    <cellStyle name="Hipervínculo visitado" xfId="46085" builtinId="9" hidden="1"/>
    <cellStyle name="Hipervínculo visitado" xfId="46284" builtinId="9" hidden="1"/>
    <cellStyle name="Hipervínculo visitado" xfId="14466" builtinId="9" hidden="1"/>
    <cellStyle name="Hipervínculo visitado" xfId="40340" builtinId="9" hidden="1"/>
    <cellStyle name="Hipervínculo visitado" xfId="54229" builtinId="9" hidden="1"/>
    <cellStyle name="Hipervínculo visitado" xfId="6178" builtinId="9" hidden="1"/>
    <cellStyle name="Hipervínculo visitado" xfId="4823" builtinId="9" hidden="1"/>
    <cellStyle name="Hipervínculo visitado" xfId="17298" builtinId="9" hidden="1"/>
    <cellStyle name="Hipervínculo visitado" xfId="3661" builtinId="9" hidden="1"/>
    <cellStyle name="Hipervínculo visitado" xfId="30952" builtinId="9" hidden="1"/>
    <cellStyle name="Hipervínculo visitado" xfId="41237" builtinId="9" hidden="1"/>
    <cellStyle name="Hipervínculo visitado" xfId="16854" builtinId="9" hidden="1"/>
    <cellStyle name="Hipervínculo visitado" xfId="5310" builtinId="9" hidden="1"/>
    <cellStyle name="Hipervínculo visitado" xfId="5613" builtinId="9" hidden="1"/>
    <cellStyle name="Hipervínculo visitado" xfId="51958" builtinId="9" hidden="1"/>
    <cellStyle name="Hipervínculo visitado" xfId="34458" builtinId="9" hidden="1"/>
    <cellStyle name="Hipervínculo visitado" xfId="55353" builtinId="9" hidden="1"/>
    <cellStyle name="Hipervínculo visitado" xfId="5186" builtinId="9" hidden="1"/>
    <cellStyle name="Hipervínculo visitado" xfId="46363" builtinId="9" hidden="1"/>
    <cellStyle name="Hipervínculo visitado" xfId="2050" builtinId="9" hidden="1"/>
    <cellStyle name="Hipervínculo visitado" xfId="31861" builtinId="9" hidden="1"/>
    <cellStyle name="Hipervínculo visitado" xfId="1793" builtinId="9" hidden="1"/>
    <cellStyle name="Hipervínculo visitado" xfId="34183" builtinId="9" hidden="1"/>
    <cellStyle name="Hipervínculo visitado" xfId="815" builtinId="9" hidden="1"/>
    <cellStyle name="Hipervínculo visitado" xfId="7754" builtinId="9" hidden="1"/>
    <cellStyle name="Hipervínculo visitado" xfId="11954" builtinId="9" hidden="1"/>
    <cellStyle name="Hipervínculo visitado" xfId="8092" builtinId="9" hidden="1"/>
    <cellStyle name="Hipervínculo visitado" xfId="36187" builtinId="9" hidden="1"/>
    <cellStyle name="Hipervínculo visitado" xfId="4008" builtinId="9" hidden="1"/>
    <cellStyle name="Hipervínculo visitado" xfId="15252" builtinId="9" hidden="1"/>
    <cellStyle name="Hipervínculo visitado" xfId="1429" builtinId="9" hidden="1"/>
    <cellStyle name="Hipervínculo visitado" xfId="48492" builtinId="9" hidden="1"/>
    <cellStyle name="Hipervínculo visitado" xfId="50920" builtinId="9" hidden="1"/>
    <cellStyle name="Hipervínculo visitado" xfId="21177" builtinId="9" hidden="1"/>
    <cellStyle name="Hipervínculo visitado" xfId="34187" builtinId="9" hidden="1"/>
    <cellStyle name="Hipervínculo visitado" xfId="31142" builtinId="9" hidden="1"/>
    <cellStyle name="Hipervínculo visitado" xfId="59342" builtinId="9" hidden="1"/>
    <cellStyle name="Hipervínculo visitado" xfId="21401" builtinId="9" hidden="1"/>
    <cellStyle name="Hipervínculo visitado" xfId="36027" builtinId="9" hidden="1"/>
    <cellStyle name="Hipervínculo visitado" xfId="25857" builtinId="9" hidden="1"/>
    <cellStyle name="Hipervínculo visitado" xfId="53126" builtinId="9" hidden="1"/>
    <cellStyle name="Hipervínculo visitado" xfId="37945" builtinId="9" hidden="1"/>
    <cellStyle name="Hipervínculo visitado" xfId="2242" builtinId="9" hidden="1"/>
    <cellStyle name="Hipervínculo visitado" xfId="17324" builtinId="9" hidden="1"/>
    <cellStyle name="Hipervínculo visitado" xfId="57676" builtinId="9" hidden="1"/>
    <cellStyle name="Hipervínculo visitado" xfId="15334" builtinId="9" hidden="1"/>
    <cellStyle name="Hipervínculo visitado" xfId="50311" builtinId="9" hidden="1"/>
    <cellStyle name="Hipervínculo visitado" xfId="538" builtinId="9" hidden="1"/>
    <cellStyle name="Hipervínculo visitado" xfId="2832" builtinId="9" hidden="1"/>
    <cellStyle name="Hipervínculo visitado" xfId="30001" builtinId="9" hidden="1"/>
    <cellStyle name="Hipervínculo visitado" xfId="48173" builtinId="9" hidden="1"/>
    <cellStyle name="Hipervínculo visitado" xfId="7423" builtinId="9" hidden="1"/>
    <cellStyle name="Hipervínculo visitado" xfId="51418" builtinId="9" hidden="1"/>
    <cellStyle name="Hipervínculo visitado" xfId="55761" builtinId="9" hidden="1"/>
    <cellStyle name="Hipervínculo visitado" xfId="39939" builtinId="9" hidden="1"/>
    <cellStyle name="Hipervínculo visitado" xfId="20" builtinId="9" hidden="1"/>
    <cellStyle name="Hipervínculo visitado" xfId="8424" builtinId="9" hidden="1"/>
    <cellStyle name="Hipervínculo visitado" xfId="38189" builtinId="9" hidden="1"/>
    <cellStyle name="Hipervínculo visitado" xfId="10784" builtinId="9" hidden="1"/>
    <cellStyle name="Hipervínculo visitado" xfId="20214" builtinId="9" hidden="1"/>
    <cellStyle name="Hipervínculo visitado" xfId="43359" builtinId="9" hidden="1"/>
    <cellStyle name="Hipervínculo visitado" xfId="43339" builtinId="9" hidden="1"/>
    <cellStyle name="Hipervínculo visitado" xfId="195" builtinId="9" hidden="1"/>
    <cellStyle name="Hipervínculo visitado" xfId="44435" builtinId="9" hidden="1"/>
    <cellStyle name="Hipervínculo visitado" xfId="4685" builtinId="9" hidden="1"/>
    <cellStyle name="Hipervínculo visitado" xfId="12480" builtinId="9" hidden="1"/>
    <cellStyle name="Hipervínculo visitado" xfId="8152" builtinId="9" hidden="1"/>
    <cellStyle name="Hipervínculo visitado" xfId="8084" builtinId="9" hidden="1"/>
    <cellStyle name="Hipervínculo visitado" xfId="3189" builtinId="9" hidden="1"/>
    <cellStyle name="Hipervínculo visitado" xfId="54804" builtinId="9" hidden="1"/>
    <cellStyle name="Hipervínculo visitado" xfId="41055" builtinId="9" hidden="1"/>
    <cellStyle name="Hipervínculo visitado" xfId="17284" builtinId="9" hidden="1"/>
    <cellStyle name="Hipervínculo visitado" xfId="14203" builtinId="9" hidden="1"/>
    <cellStyle name="Hipervínculo visitado" xfId="44704" builtinId="9" hidden="1"/>
    <cellStyle name="Hipervínculo visitado" xfId="24259" builtinId="9" hidden="1"/>
    <cellStyle name="Hipervínculo visitado" xfId="5222" builtinId="9" hidden="1"/>
    <cellStyle name="Hipervínculo visitado" xfId="187" builtinId="9" hidden="1"/>
    <cellStyle name="Hipervínculo visitado" xfId="16826" builtinId="9" hidden="1"/>
    <cellStyle name="Hipervínculo visitado" xfId="58363" builtinId="9" hidden="1"/>
    <cellStyle name="Hipervínculo visitado" xfId="50137" builtinId="9" hidden="1"/>
    <cellStyle name="Hipervínculo visitado" xfId="44952" builtinId="9" hidden="1"/>
    <cellStyle name="Hipervínculo visitado" xfId="22774" builtinId="9" hidden="1"/>
    <cellStyle name="Hipervínculo visitado" xfId="41063" builtinId="9" hidden="1"/>
    <cellStyle name="Hipervínculo visitado" xfId="23079" builtinId="9" hidden="1"/>
    <cellStyle name="Hipervínculo visitado" xfId="45006" builtinId="9" hidden="1"/>
    <cellStyle name="Hipervínculo visitado" xfId="52991" builtinId="9" hidden="1"/>
    <cellStyle name="Hipervínculo visitado" xfId="26561" builtinId="9" hidden="1"/>
    <cellStyle name="Hipervínculo visitado" xfId="2246" builtinId="9" hidden="1"/>
    <cellStyle name="Hipervínculo visitado" xfId="43006" builtinId="9" hidden="1"/>
    <cellStyle name="Hipervínculo visitado" xfId="37259" builtinId="9" hidden="1"/>
    <cellStyle name="Hipervínculo visitado" xfId="5266" builtinId="9" hidden="1"/>
    <cellStyle name="Hipervínculo visitado" xfId="4187" builtinId="9" hidden="1"/>
    <cellStyle name="Hipervínculo visitado" xfId="12993" builtinId="9" hidden="1"/>
    <cellStyle name="Hipervínculo visitado" xfId="51688" builtinId="9" hidden="1"/>
    <cellStyle name="Hipervínculo visitado" xfId="31414" builtinId="9" hidden="1"/>
    <cellStyle name="Hipervínculo visitado" xfId="248" builtinId="9" hidden="1"/>
    <cellStyle name="Hipervínculo visitado" xfId="14486" builtinId="9" hidden="1"/>
    <cellStyle name="Hipervínculo visitado" xfId="46067" builtinId="9" hidden="1"/>
    <cellStyle name="Hipervínculo visitado" xfId="58347" builtinId="9" hidden="1"/>
    <cellStyle name="Hipervínculo visitado" xfId="13885" builtinId="9" hidden="1"/>
    <cellStyle name="Hipervínculo visitado" xfId="29029" builtinId="9" hidden="1"/>
    <cellStyle name="Hipervínculo visitado" xfId="35979" builtinId="9" hidden="1"/>
    <cellStyle name="Hipervínculo visitado" xfId="58133" builtinId="9" hidden="1"/>
    <cellStyle name="Hipervínculo visitado" xfId="36670" builtinId="9" hidden="1"/>
    <cellStyle name="Hipervínculo visitado" xfId="18569" builtinId="9" hidden="1"/>
    <cellStyle name="Hipervínculo visitado" xfId="54291" builtinId="9" hidden="1"/>
    <cellStyle name="Hipervínculo visitado" xfId="11704" builtinId="9" hidden="1"/>
    <cellStyle name="Hipervínculo visitado" xfId="33092" builtinId="9" hidden="1"/>
    <cellStyle name="Hipervínculo visitado" xfId="9639" builtinId="9" hidden="1"/>
    <cellStyle name="Hipervínculo visitado" xfId="9626" builtinId="9" hidden="1"/>
    <cellStyle name="Hipervínculo visitado" xfId="56901" builtinId="9" hidden="1"/>
    <cellStyle name="Hipervínculo visitado" xfId="45314" builtinId="9" hidden="1"/>
    <cellStyle name="Hipervínculo visitado" xfId="37279" builtinId="9" hidden="1"/>
    <cellStyle name="Hipervínculo visitado" xfId="43146" builtinId="9" hidden="1"/>
    <cellStyle name="Hipervínculo visitado" xfId="18750" builtinId="9" hidden="1"/>
    <cellStyle name="Hipervínculo visitado" xfId="34424" builtinId="9" hidden="1"/>
    <cellStyle name="Hipervínculo visitado" xfId="13809" builtinId="9" hidden="1"/>
    <cellStyle name="Hipervínculo visitado" xfId="57953" builtinId="9" hidden="1"/>
    <cellStyle name="Hipervínculo visitado" xfId="49222" builtinId="9" hidden="1"/>
    <cellStyle name="Hipervínculo visitado" xfId="12179" builtinId="9" hidden="1"/>
    <cellStyle name="Hipervínculo visitado" xfId="53377" builtinId="9" hidden="1"/>
    <cellStyle name="Hipervínculo visitado" xfId="57294" builtinId="9" hidden="1"/>
    <cellStyle name="Hipervínculo visitado" xfId="58729" builtinId="9" hidden="1"/>
    <cellStyle name="Hipervínculo visitado" xfId="56925" builtinId="9" hidden="1"/>
    <cellStyle name="Hipervínculo visitado" xfId="10262" builtinId="9" hidden="1"/>
    <cellStyle name="Hipervínculo visitado" xfId="56211" builtinId="9" hidden="1"/>
    <cellStyle name="Hipervínculo visitado" xfId="17011" builtinId="9" hidden="1"/>
    <cellStyle name="Hipervínculo visitado" xfId="35703" builtinId="9" hidden="1"/>
    <cellStyle name="Hipervínculo visitado" xfId="2228" builtinId="9" hidden="1"/>
    <cellStyle name="Hipervínculo visitado" xfId="6745" builtinId="9" hidden="1"/>
    <cellStyle name="Hipervínculo visitado" xfId="38951" builtinId="9" hidden="1"/>
    <cellStyle name="Hipervínculo visitado" xfId="34153" builtinId="9" hidden="1"/>
    <cellStyle name="Hipervínculo visitado" xfId="23920" builtinId="9" hidden="1"/>
    <cellStyle name="Hipervínculo visitado" xfId="34771" builtinId="9" hidden="1"/>
    <cellStyle name="Hipervínculo visitado" xfId="30297" builtinId="9" hidden="1"/>
    <cellStyle name="Hipervínculo visitado" xfId="52523" builtinId="9" hidden="1"/>
    <cellStyle name="Hipervínculo visitado" xfId="47357" builtinId="9" hidden="1"/>
    <cellStyle name="Hipervínculo visitado" xfId="52322" builtinId="9" hidden="1"/>
    <cellStyle name="Hipervínculo visitado" xfId="13827" builtinId="9" hidden="1"/>
    <cellStyle name="Hipervínculo visitado" xfId="7514" builtinId="9" hidden="1"/>
    <cellStyle name="Hipervínculo visitado" xfId="118" builtinId="9" hidden="1"/>
    <cellStyle name="Hipervínculo visitado" xfId="5458" builtinId="9" hidden="1"/>
    <cellStyle name="Hipervínculo visitado" xfId="42145" builtinId="9" hidden="1"/>
    <cellStyle name="Hipervínculo visitado" xfId="4164" builtinId="9" hidden="1"/>
    <cellStyle name="Hipervínculo visitado" xfId="9440" builtinId="9" hidden="1"/>
    <cellStyle name="Hipervínculo visitado" xfId="50405" builtinId="9" hidden="1"/>
    <cellStyle name="Hipervínculo visitado" xfId="31730" builtinId="9" hidden="1"/>
    <cellStyle name="Hipervínculo visitado" xfId="23145" builtinId="9" hidden="1"/>
    <cellStyle name="Hipervínculo visitado" xfId="47996" builtinId="9" hidden="1"/>
    <cellStyle name="Hipervínculo visitado" xfId="22063" builtinId="9" hidden="1"/>
    <cellStyle name="Hipervínculo visitado" xfId="29187" builtinId="9" hidden="1"/>
    <cellStyle name="Hipervínculo visitado" xfId="43533" builtinId="9" hidden="1"/>
    <cellStyle name="Hipervínculo visitado" xfId="49100" builtinId="9" hidden="1"/>
    <cellStyle name="Hipervínculo visitado" xfId="58495" builtinId="9" hidden="1"/>
    <cellStyle name="Hipervínculo visitado" xfId="25465" builtinId="9" hidden="1"/>
    <cellStyle name="Hipervínculo visitado" xfId="52795" builtinId="9" hidden="1"/>
    <cellStyle name="Hipervínculo visitado" xfId="57565" builtinId="9" hidden="1"/>
    <cellStyle name="Hipervínculo visitado" xfId="6422" builtinId="9" hidden="1"/>
    <cellStyle name="Hipervínculo visitado" xfId="23715" builtinId="9" hidden="1"/>
    <cellStyle name="Hipervínculo visitado" xfId="29650" builtinId="9" hidden="1"/>
    <cellStyle name="Hipervínculo visitado" xfId="52332" builtinId="9" hidden="1"/>
    <cellStyle name="Hipervínculo visitado" xfId="51532" builtinId="9" hidden="1"/>
    <cellStyle name="Hipervínculo visitado" xfId="22163" builtinId="9" hidden="1"/>
    <cellStyle name="Hipervínculo visitado" xfId="13293" builtinId="9" hidden="1"/>
    <cellStyle name="Hipervínculo visitado" xfId="2029" builtinId="9" hidden="1"/>
    <cellStyle name="Hipervínculo visitado" xfId="15624" builtinId="9" hidden="1"/>
    <cellStyle name="Hipervínculo visitado" xfId="16772" builtinId="9" hidden="1"/>
    <cellStyle name="Hipervínculo visitado" xfId="35199" builtinId="9" hidden="1"/>
    <cellStyle name="Hipervínculo visitado" xfId="9071" builtinId="9" hidden="1"/>
    <cellStyle name="Hipervínculo visitado" xfId="32320" builtinId="9" hidden="1"/>
    <cellStyle name="Hipervínculo visitado" xfId="28337" builtinId="9" hidden="1"/>
    <cellStyle name="Hipervínculo visitado" xfId="21443" builtinId="9" hidden="1"/>
    <cellStyle name="Hipervínculo visitado" xfId="11819" builtinId="9" hidden="1"/>
    <cellStyle name="Hipervínculo visitado" xfId="8594" builtinId="9" hidden="1"/>
    <cellStyle name="Hipervínculo visitado" xfId="50265" builtinId="9" hidden="1"/>
    <cellStyle name="Hipervínculo visitado" xfId="7841" builtinId="9" hidden="1"/>
    <cellStyle name="Hipervínculo visitado" xfId="20393" builtinId="9" hidden="1"/>
    <cellStyle name="Hipervínculo visitado" xfId="16565" builtinId="9" hidden="1"/>
    <cellStyle name="Hipervínculo visitado" xfId="20573" builtinId="9" hidden="1"/>
    <cellStyle name="Hipervínculo visitado" xfId="3715" builtinId="9" hidden="1"/>
    <cellStyle name="Hipervínculo visitado" xfId="42830" builtinId="9" hidden="1"/>
    <cellStyle name="Hipervínculo visitado" xfId="1163" builtinId="9" hidden="1"/>
    <cellStyle name="Hipervínculo visitado" xfId="1743" builtinId="9" hidden="1"/>
    <cellStyle name="Hipervínculo visitado" xfId="5178" builtinId="9" hidden="1"/>
    <cellStyle name="Hipervínculo visitado" xfId="10498" builtinId="9" hidden="1"/>
    <cellStyle name="Hipervínculo visitado" xfId="2683" builtinId="9" hidden="1"/>
    <cellStyle name="Hipervínculo visitado" xfId="38387" builtinId="9" hidden="1"/>
    <cellStyle name="Hipervínculo visitado" xfId="42268" builtinId="9" hidden="1"/>
    <cellStyle name="Hipervínculo visitado" xfId="41259" builtinId="9" hidden="1"/>
    <cellStyle name="Hipervínculo visitado" xfId="32279" builtinId="9" hidden="1"/>
    <cellStyle name="Hipervínculo visitado" xfId="41699" builtinId="9" hidden="1"/>
    <cellStyle name="Hipervínculo visitado" xfId="2778" builtinId="9" hidden="1"/>
    <cellStyle name="Hipervínculo visitado" xfId="2338" builtinId="9" hidden="1"/>
    <cellStyle name="Hipervínculo visitado" xfId="7768" builtinId="9" hidden="1"/>
    <cellStyle name="Hipervínculo visitado" xfId="20383" builtinId="9" hidden="1"/>
    <cellStyle name="Hipervínculo visitado" xfId="32842" builtinId="9" hidden="1"/>
    <cellStyle name="Hipervínculo visitado" xfId="18271" builtinId="9" hidden="1"/>
    <cellStyle name="Hipervínculo visitado" xfId="46131" builtinId="9" hidden="1"/>
    <cellStyle name="Hipervínculo visitado" xfId="44198" builtinId="9" hidden="1"/>
    <cellStyle name="Hipervínculo visitado" xfId="24109" builtinId="9" hidden="1"/>
    <cellStyle name="Hipervínculo visitado" xfId="39696" builtinId="9" hidden="1"/>
    <cellStyle name="Hipervínculo visitado" xfId="13071" builtinId="9" hidden="1"/>
    <cellStyle name="Hipervínculo visitado" xfId="53519" builtinId="9" hidden="1"/>
    <cellStyle name="Hipervínculo visitado" xfId="50942" builtinId="9" hidden="1"/>
    <cellStyle name="Hipervínculo visitado" xfId="55643" builtinId="9" hidden="1"/>
    <cellStyle name="Hipervínculo visitado" xfId="52262" builtinId="9" hidden="1"/>
    <cellStyle name="Hipervínculo visitado" xfId="48958" builtinId="9" hidden="1"/>
    <cellStyle name="Hipervínculo visitado" xfId="50483" builtinId="9" hidden="1"/>
    <cellStyle name="Hipervínculo visitado" xfId="19550" builtinId="9" hidden="1"/>
    <cellStyle name="Hipervínculo visitado" xfId="24587" builtinId="9" hidden="1"/>
    <cellStyle name="Hipervínculo visitado" xfId="27398" builtinId="9" hidden="1"/>
    <cellStyle name="Hipervínculo visitado" xfId="12694" builtinId="9" hidden="1"/>
    <cellStyle name="Hipervínculo visitado" xfId="9015" builtinId="9" hidden="1"/>
    <cellStyle name="Hipervínculo visitado" xfId="34580" builtinId="9" hidden="1"/>
    <cellStyle name="Hipervínculo visitado" xfId="45172" builtinId="9" hidden="1"/>
    <cellStyle name="Hipervínculo visitado" xfId="2764" builtinId="9" hidden="1"/>
    <cellStyle name="Hipervínculo visitado" xfId="6224" builtinId="9" hidden="1"/>
    <cellStyle name="Hipervínculo visitado" xfId="58891" builtinId="9" hidden="1"/>
    <cellStyle name="Hipervínculo visitado" xfId="49784" builtinId="9" hidden="1"/>
    <cellStyle name="Hipervínculo visitado" xfId="47565" builtinId="9" hidden="1"/>
    <cellStyle name="Hipervínculo visitado" xfId="5402" builtinId="9" hidden="1"/>
    <cellStyle name="Hipervínculo visitado" xfId="8062" builtinId="9" hidden="1"/>
    <cellStyle name="Hipervínculo visitado" xfId="3238" builtinId="9" hidden="1"/>
    <cellStyle name="Hipervínculo visitado" xfId="20955" builtinId="9" hidden="1"/>
    <cellStyle name="Hipervínculo visitado" xfId="4844" builtinId="9" hidden="1"/>
    <cellStyle name="Hipervínculo visitado" xfId="41449" builtinId="9" hidden="1"/>
    <cellStyle name="Hipervínculo visitado" xfId="51392" builtinId="9" hidden="1"/>
    <cellStyle name="Hipervínculo visitado" xfId="31552" builtinId="9" hidden="1"/>
    <cellStyle name="Hipervínculo visitado" xfId="3647" builtinId="9" hidden="1"/>
    <cellStyle name="Hipervínculo visitado" xfId="56521" builtinId="9" hidden="1"/>
    <cellStyle name="Hipervínculo visitado" xfId="15813" builtinId="9" hidden="1"/>
    <cellStyle name="Hipervínculo visitado" xfId="26861" builtinId="9" hidden="1"/>
    <cellStyle name="Hipervínculo visitado" xfId="25883" builtinId="9" hidden="1"/>
    <cellStyle name="Hipervínculo visitado" xfId="12585" builtinId="9" hidden="1"/>
    <cellStyle name="Hipervínculo visitado" xfId="34661" builtinId="9" hidden="1"/>
    <cellStyle name="Hipervínculo visitado" xfId="18051" builtinId="9" hidden="1"/>
    <cellStyle name="Hipervínculo visitado" xfId="40844" builtinId="9" hidden="1"/>
    <cellStyle name="Hipervínculo visitado" xfId="14972" builtinId="9" hidden="1"/>
    <cellStyle name="Hipervínculo visitado" xfId="50905" builtinId="9" hidden="1"/>
    <cellStyle name="Hipervínculo visitado" xfId="10844" builtinId="9" hidden="1"/>
    <cellStyle name="Hipervínculo visitado" xfId="38241" builtinId="9" hidden="1"/>
    <cellStyle name="Hipervínculo visitado" xfId="44772" builtinId="9" hidden="1"/>
    <cellStyle name="Hipervínculo visitado" xfId="22511" builtinId="9" hidden="1"/>
    <cellStyle name="Hipervínculo visitado" xfId="13407" builtinId="9" hidden="1"/>
    <cellStyle name="Hipervínculo visitado" xfId="29722" builtinId="9" hidden="1"/>
    <cellStyle name="Hipervínculo visitado" xfId="13175" builtinId="9" hidden="1"/>
    <cellStyle name="Hipervínculo visitado" xfId="48589" builtinId="9" hidden="1"/>
    <cellStyle name="Hipervínculo visitado" xfId="11883" builtinId="9" hidden="1"/>
    <cellStyle name="Hipervínculo visitado" xfId="9651" builtinId="9" hidden="1"/>
    <cellStyle name="Hipervínculo visitado" xfId="20240" builtinId="9" hidden="1"/>
    <cellStyle name="Hipervínculo visitado" xfId="6402" builtinId="9" hidden="1"/>
    <cellStyle name="Hipervínculo visitado" xfId="2007" builtinId="9" hidden="1"/>
    <cellStyle name="Hipervínculo visitado" xfId="43178" builtinId="9" hidden="1"/>
    <cellStyle name="Hipervínculo visitado" xfId="49410" builtinId="9" hidden="1"/>
    <cellStyle name="Hipervínculo visitado" xfId="4291" builtinId="9" hidden="1"/>
    <cellStyle name="Hipervínculo visitado" xfId="5168" builtinId="9" hidden="1"/>
    <cellStyle name="Hipervínculo visitado" xfId="51582" builtinId="9" hidden="1"/>
    <cellStyle name="Hipervínculo visitado" xfId="9405" builtinId="9" hidden="1"/>
    <cellStyle name="Hipervínculo visitado" xfId="10336" builtinId="9" hidden="1"/>
    <cellStyle name="Hipervínculo visitado" xfId="5744" builtinId="9" hidden="1"/>
    <cellStyle name="Hipervínculo visitado" xfId="43206" builtinId="9" hidden="1"/>
    <cellStyle name="Hipervínculo visitado" xfId="6588" builtinId="9" hidden="1"/>
    <cellStyle name="Hipervínculo visitado" xfId="6074" builtinId="9" hidden="1"/>
    <cellStyle name="Hipervínculo visitado" xfId="43353" builtinId="9" hidden="1"/>
    <cellStyle name="Hipervínculo visitado" xfId="42868" builtinId="9" hidden="1"/>
    <cellStyle name="Hipervínculo visitado" xfId="1711" builtinId="9" hidden="1"/>
    <cellStyle name="Hipervínculo visitado" xfId="55002" builtinId="9" hidden="1"/>
    <cellStyle name="Hipervínculo visitado" xfId="45941" builtinId="9" hidden="1"/>
    <cellStyle name="Hipervínculo visitado" xfId="27594" builtinId="9" hidden="1"/>
    <cellStyle name="Hipervínculo visitado" xfId="44564" builtinId="9" hidden="1"/>
    <cellStyle name="Hipervínculo visitado" xfId="12907" builtinId="9" hidden="1"/>
    <cellStyle name="Hipervínculo visitado" xfId="1965" builtinId="9" hidden="1"/>
    <cellStyle name="Hipervínculo visitado" xfId="39102" builtinId="9" hidden="1"/>
    <cellStyle name="Hipervínculo visitado" xfId="41594" builtinId="9" hidden="1"/>
    <cellStyle name="Hipervínculo visitado" xfId="10706" builtinId="9" hidden="1"/>
    <cellStyle name="Hipervínculo visitado" xfId="16372" builtinId="9" hidden="1"/>
    <cellStyle name="Hipervínculo visitado" xfId="6350" builtinId="9" hidden="1"/>
    <cellStyle name="Hipervínculo visitado" xfId="55845" builtinId="9" hidden="1"/>
    <cellStyle name="Hipervínculo visitado" xfId="7013" builtinId="9" hidden="1"/>
    <cellStyle name="Hipervínculo visitado" xfId="35699" builtinId="9" hidden="1"/>
    <cellStyle name="Hipervínculo visitado" xfId="14978" builtinId="9" hidden="1"/>
    <cellStyle name="Hipervínculo visitado" xfId="48798" builtinId="9" hidden="1"/>
    <cellStyle name="Hipervínculo visitado" xfId="43607" builtinId="9" hidden="1"/>
    <cellStyle name="Hipervínculo visitado" xfId="78" builtinId="9" hidden="1"/>
    <cellStyle name="Hipervínculo visitado" xfId="5129" builtinId="9" hidden="1"/>
    <cellStyle name="Hipervínculo visitado" xfId="3581" builtinId="9" hidden="1"/>
    <cellStyle name="Hipervínculo visitado" xfId="13197" builtinId="9" hidden="1"/>
    <cellStyle name="Hipervínculo visitado" xfId="1755" builtinId="9" hidden="1"/>
    <cellStyle name="Hipervínculo visitado" xfId="56549" builtinId="9" hidden="1"/>
    <cellStyle name="Hipervínculo visitado" xfId="57591" builtinId="9" hidden="1"/>
    <cellStyle name="Hipervínculo visitado" xfId="35747" builtinId="9" hidden="1"/>
    <cellStyle name="Hipervínculo visitado" xfId="36781" builtinId="9" hidden="1"/>
    <cellStyle name="Hipervínculo visitado" xfId="57997" builtinId="9" hidden="1"/>
    <cellStyle name="Hipervínculo visitado" xfId="56741" builtinId="9" hidden="1"/>
    <cellStyle name="Hipervínculo visitado" xfId="30390" builtinId="9" hidden="1"/>
    <cellStyle name="Hipervínculo visitado" xfId="48210" builtinId="9" hidden="1"/>
    <cellStyle name="Hipervínculo visitado" xfId="53671" builtinId="9" hidden="1"/>
    <cellStyle name="Hipervínculo visitado" xfId="56365" builtinId="9" hidden="1"/>
    <cellStyle name="Hipervínculo visitado" xfId="20198" builtinId="9" hidden="1"/>
    <cellStyle name="Hipervínculo visitado" xfId="41618" builtinId="9" hidden="1"/>
    <cellStyle name="Hipervínculo visitado" xfId="49613" builtinId="9" hidden="1"/>
    <cellStyle name="Hipervínculo visitado" xfId="16177" builtinId="9" hidden="1"/>
    <cellStyle name="Hipervínculo visitado" xfId="42181" builtinId="9" hidden="1"/>
    <cellStyle name="Hipervínculo visitado" xfId="29873" builtinId="9" hidden="1"/>
    <cellStyle name="Hipervínculo visitado" xfId="49522" builtinId="9" hidden="1"/>
    <cellStyle name="Hipervínculo visitado" xfId="4095" builtinId="9" hidden="1"/>
    <cellStyle name="Hipervínculo visitado" xfId="2252" builtinId="9" hidden="1"/>
    <cellStyle name="Hipervínculo visitado" xfId="5912" builtinId="9" hidden="1"/>
    <cellStyle name="Hipervínculo visitado" xfId="8140" builtinId="9" hidden="1"/>
    <cellStyle name="Hipervínculo visitado" xfId="2032" builtinId="9" hidden="1"/>
    <cellStyle name="Hipervínculo visitado" xfId="48890" builtinId="9" hidden="1"/>
    <cellStyle name="Hipervínculo visitado" xfId="36963" builtinId="9" hidden="1"/>
    <cellStyle name="Hipervínculo visitado" xfId="43291" builtinId="9" hidden="1"/>
    <cellStyle name="Hipervínculo visitado" xfId="1789" builtinId="9" hidden="1"/>
    <cellStyle name="Hipervínculo visitado" xfId="38931" builtinId="9" hidden="1"/>
    <cellStyle name="Hipervínculo visitado" xfId="55837" builtinId="9" hidden="1"/>
    <cellStyle name="Hipervínculo visitado" xfId="43662" builtinId="9" hidden="1"/>
    <cellStyle name="Hipervínculo visitado" xfId="25519" builtinId="9" hidden="1"/>
    <cellStyle name="Hipervínculo visitado" xfId="28669" builtinId="9" hidden="1"/>
    <cellStyle name="Hipervínculo visitado" xfId="10646" builtinId="9" hidden="1"/>
    <cellStyle name="Hipervínculo visitado" xfId="47884" builtinId="9" hidden="1"/>
    <cellStyle name="Hipervínculo visitado" xfId="17045" builtinId="9" hidden="1"/>
    <cellStyle name="Hipervínculo visitado" xfId="52196" builtinId="9" hidden="1"/>
    <cellStyle name="Hipervínculo visitado" xfId="46519" builtinId="9" hidden="1"/>
    <cellStyle name="Hipervínculo visitado" xfId="21061" builtinId="9" hidden="1"/>
    <cellStyle name="Hipervínculo visitado" xfId="39624" builtinId="9" hidden="1"/>
    <cellStyle name="Hipervínculo visitado" xfId="30596" builtinId="9" hidden="1"/>
    <cellStyle name="Hipervínculo visitado" xfId="11623" builtinId="9" hidden="1"/>
    <cellStyle name="Hipervínculo visitado" xfId="42286" builtinId="9" hidden="1"/>
    <cellStyle name="Hipervínculo visitado" xfId="32678" builtinId="9" hidden="1"/>
    <cellStyle name="Hipervínculo visitado" xfId="28073" builtinId="9" hidden="1"/>
    <cellStyle name="Hipervínculo visitado" xfId="3617" builtinId="9" hidden="1"/>
    <cellStyle name="Hipervínculo visitado" xfId="55097" builtinId="9" hidden="1"/>
    <cellStyle name="Hipervínculo visitado" xfId="7982" builtinId="9" hidden="1"/>
    <cellStyle name="Hipervínculo visitado" xfId="10056" builtinId="9" hidden="1"/>
    <cellStyle name="Hipervínculo visitado" xfId="30430" builtinId="9" hidden="1"/>
    <cellStyle name="Hipervínculo visitado" xfId="58881" builtinId="9" hidden="1"/>
    <cellStyle name="Hipervínculo visitado" xfId="56715" builtinId="9" hidden="1"/>
    <cellStyle name="Hipervínculo visitado" xfId="18209" builtinId="9" hidden="1"/>
    <cellStyle name="Hipervínculo visitado" xfId="29592" builtinId="9" hidden="1"/>
    <cellStyle name="Hipervínculo visitado" xfId="15304" builtinId="9" hidden="1"/>
    <cellStyle name="Hipervínculo visitado" xfId="9295" builtinId="9" hidden="1"/>
    <cellStyle name="Hipervínculo visitado" xfId="47139" builtinId="9" hidden="1"/>
    <cellStyle name="Hipervínculo visitado" xfId="32005" builtinId="9" hidden="1"/>
    <cellStyle name="Hipervínculo visitado" xfId="54680" builtinId="9" hidden="1"/>
    <cellStyle name="Hipervínculo visitado" xfId="51222" builtinId="9" hidden="1"/>
    <cellStyle name="Hipervínculo visitado" xfId="12749" builtinId="9" hidden="1"/>
    <cellStyle name="Hipervínculo visitado" xfId="13656" builtinId="9" hidden="1"/>
    <cellStyle name="Hipervínculo visitado" xfId="22269" builtinId="9" hidden="1"/>
    <cellStyle name="Hipervínculo visitado" xfId="57028" builtinId="9" hidden="1"/>
    <cellStyle name="Hipervínculo visitado" xfId="54794" builtinId="9" hidden="1"/>
    <cellStyle name="Hipervínculo visitado" xfId="57196" builtinId="9" hidden="1"/>
    <cellStyle name="Hipervínculo visitado" xfId="49932" builtinId="9" hidden="1"/>
    <cellStyle name="Hipervínculo visitado" xfId="32302" builtinId="9" hidden="1"/>
    <cellStyle name="Hipervínculo visitado" xfId="31879" builtinId="9" hidden="1"/>
    <cellStyle name="Hipervínculo visitado" xfId="12971" builtinId="9" hidden="1"/>
    <cellStyle name="Hipervínculo visitado" xfId="56089" builtinId="9" hidden="1"/>
    <cellStyle name="Hipervínculo visitado" xfId="36257" builtinId="9" hidden="1"/>
    <cellStyle name="Hipervínculo visitado" xfId="31742" builtinId="9" hidden="1"/>
    <cellStyle name="Hipervínculo visitado" xfId="18243" builtinId="9" hidden="1"/>
    <cellStyle name="Hipervínculo visitado" xfId="12161" builtinId="9" hidden="1"/>
    <cellStyle name="Hipervínculo visitado" xfId="36718" builtinId="9" hidden="1"/>
    <cellStyle name="Hipervínculo visitado" xfId="27915" builtinId="9" hidden="1"/>
    <cellStyle name="Hipervínculo visitado" xfId="4217" builtinId="9" hidden="1"/>
    <cellStyle name="Hipervínculo visitado" xfId="14150" builtinId="9" hidden="1"/>
    <cellStyle name="Hipervínculo visitado" xfId="13203" builtinId="9" hidden="1"/>
    <cellStyle name="Hipervínculo visitado" xfId="13207" builtinId="9" hidden="1"/>
    <cellStyle name="Hipervínculo visitado" xfId="18797" builtinId="9" hidden="1"/>
    <cellStyle name="Hipervínculo visitado" xfId="19347" builtinId="9" hidden="1"/>
    <cellStyle name="Hipervínculo visitado" xfId="8148" builtinId="9" hidden="1"/>
    <cellStyle name="Hipervínculo visitado" xfId="13025" builtinId="9" hidden="1"/>
    <cellStyle name="Hipervínculo visitado" xfId="19986" builtinId="9" hidden="1"/>
    <cellStyle name="Hipervínculo visitado" xfId="5328" builtinId="9" hidden="1"/>
    <cellStyle name="Hipervínculo visitado" xfId="58811" builtinId="9" hidden="1"/>
    <cellStyle name="Hipervínculo visitado" xfId="56257" builtinId="9" hidden="1"/>
    <cellStyle name="Hipervínculo visitado" xfId="7750" builtinId="9" hidden="1"/>
    <cellStyle name="Hipervínculo visitado" xfId="37305" builtinId="9" hidden="1"/>
    <cellStyle name="Hipervínculo visitado" xfId="17926" builtinId="9" hidden="1"/>
    <cellStyle name="Hipervínculo visitado" xfId="50439" builtinId="9" hidden="1"/>
    <cellStyle name="Hipervínculo visitado" xfId="39642" builtinId="9" hidden="1"/>
    <cellStyle name="Hipervínculo visitado" xfId="45826" builtinId="9" hidden="1"/>
    <cellStyle name="Hipervínculo visitado" xfId="22591" builtinId="9" hidden="1"/>
    <cellStyle name="Hipervínculo visitado" xfId="31949" builtinId="9" hidden="1"/>
    <cellStyle name="Hipervínculo visitado" xfId="54812" builtinId="9" hidden="1"/>
    <cellStyle name="Hipervínculo visitado" xfId="30642" builtinId="9" hidden="1"/>
    <cellStyle name="Hipervínculo visitado" xfId="34341" builtinId="9" hidden="1"/>
    <cellStyle name="Hipervínculo visitado" xfId="44417" builtinId="9" hidden="1"/>
    <cellStyle name="Hipervínculo visitado" xfId="34953" builtinId="9" hidden="1"/>
    <cellStyle name="Hipervínculo visitado" xfId="18506" builtinId="9" hidden="1"/>
    <cellStyle name="Hipervínculo visitado" xfId="11439" builtinId="9" hidden="1"/>
    <cellStyle name="Hipervínculo visitado" xfId="16204" builtinId="9" hidden="1"/>
    <cellStyle name="Hipervínculo visitado" xfId="59025" builtinId="9" hidden="1"/>
    <cellStyle name="Hipervínculo visitado" xfId="19352" builtinId="9" hidden="1"/>
    <cellStyle name="Hipervínculo visitado" xfId="5290" builtinId="9" hidden="1"/>
    <cellStyle name="Hipervínculo visitado" xfId="13478" builtinId="9" hidden="1"/>
    <cellStyle name="Hipervínculo visitado" xfId="7196" builtinId="9" hidden="1"/>
    <cellStyle name="Hipervínculo visitado" xfId="1827" builtinId="9" hidden="1"/>
    <cellStyle name="Hipervínculo visitado" xfId="37983" builtinId="9" hidden="1"/>
    <cellStyle name="Hipervínculo visitado" xfId="39960" builtinId="9" hidden="1"/>
    <cellStyle name="Hipervínculo visitado" xfId="42934" builtinId="9" hidden="1"/>
    <cellStyle name="Hipervínculo visitado" xfId="23477" builtinId="9" hidden="1"/>
    <cellStyle name="Hipervínculo visitado" xfId="25885" builtinId="9" hidden="1"/>
    <cellStyle name="Hipervínculo visitado" xfId="3127" builtinId="9" hidden="1"/>
    <cellStyle name="Hipervínculo visitado" xfId="55839" builtinId="9" hidden="1"/>
    <cellStyle name="Hipervínculo visitado" xfId="14295" builtinId="9" hidden="1"/>
    <cellStyle name="Hipervínculo visitado" xfId="31805" builtinId="9" hidden="1"/>
    <cellStyle name="Hipervínculo visitado" xfId="41560" builtinId="9" hidden="1"/>
    <cellStyle name="Hipervínculo visitado" xfId="24397" builtinId="9" hidden="1"/>
    <cellStyle name="Hipervínculo visitado" xfId="18664" builtinId="9" hidden="1"/>
    <cellStyle name="Hipervínculo visitado" xfId="8792" builtinId="9" hidden="1"/>
    <cellStyle name="Hipervínculo visitado" xfId="20361" builtinId="9" hidden="1"/>
    <cellStyle name="Hipervínculo visitado" xfId="19418" builtinId="9" hidden="1"/>
    <cellStyle name="Hipervínculo visitado" xfId="15967" builtinId="9" hidden="1"/>
    <cellStyle name="Hipervínculo visitado" xfId="3713" builtinId="9" hidden="1"/>
    <cellStyle name="Hipervínculo visitado" xfId="32624" builtinId="9" hidden="1"/>
    <cellStyle name="Hipervínculo visitado" xfId="21094" builtinId="9" hidden="1"/>
    <cellStyle name="Hipervínculo visitado" xfId="35883" builtinId="9" hidden="1"/>
    <cellStyle name="Hipervínculo visitado" xfId="27424" builtinId="9" hidden="1"/>
    <cellStyle name="Hipervínculo visitado" xfId="23701" builtinId="9" hidden="1"/>
    <cellStyle name="Hipervínculo visitado" xfId="16095" builtinId="9" hidden="1"/>
    <cellStyle name="Hipervínculo visitado" xfId="22231" builtinId="9" hidden="1"/>
    <cellStyle name="Hipervínculo visitado" xfId="14108" builtinId="9" hidden="1"/>
    <cellStyle name="Hipervínculo visitado" xfId="52002" builtinId="9" hidden="1"/>
    <cellStyle name="Hipervínculo visitado" xfId="28895" builtinId="9" hidden="1"/>
    <cellStyle name="Hipervínculo visitado" xfId="42526" builtinId="9" hidden="1"/>
    <cellStyle name="Hipervínculo visitado" xfId="26801" builtinId="9" hidden="1"/>
    <cellStyle name="Hipervínculo visitado" xfId="34685" builtinId="9" hidden="1"/>
    <cellStyle name="Hipervínculo visitado" xfId="16764" builtinId="9" hidden="1"/>
    <cellStyle name="Hipervínculo visitado" xfId="41382" builtinId="9" hidden="1"/>
    <cellStyle name="Hipervínculo visitado" xfId="36121" builtinId="9" hidden="1"/>
    <cellStyle name="Hipervínculo visitado" xfId="39244" builtinId="9" hidden="1"/>
    <cellStyle name="Hipervínculo visitado" xfId="53481" builtinId="9" hidden="1"/>
    <cellStyle name="Hipervínculo visitado" xfId="20877" builtinId="9" hidden="1"/>
    <cellStyle name="Hipervínculo visitado" xfId="45482" builtinId="9" hidden="1"/>
    <cellStyle name="Hipervínculo visitado" xfId="20589" builtinId="9" hidden="1"/>
    <cellStyle name="Hipervínculo visitado" xfId="42880" builtinId="9" hidden="1"/>
    <cellStyle name="Hipervínculo visitado" xfId="54119" builtinId="9" hidden="1"/>
    <cellStyle name="Hipervínculo visitado" xfId="36380" builtinId="9" hidden="1"/>
    <cellStyle name="Hipervínculo visitado" xfId="19586" builtinId="9" hidden="1"/>
    <cellStyle name="Hipervínculo visitado" xfId="54237" builtinId="9" hidden="1"/>
    <cellStyle name="Hipervínculo visitado" xfId="52803" builtinId="9" hidden="1"/>
    <cellStyle name="Hipervínculo visitado" xfId="42010" builtinId="9" hidden="1"/>
    <cellStyle name="Hipervínculo visitado" xfId="7194" builtinId="9" hidden="1"/>
    <cellStyle name="Hipervínculo visitado" xfId="30972" builtinId="9" hidden="1"/>
    <cellStyle name="Hipervínculo visitado" xfId="19086" builtinId="9" hidden="1"/>
    <cellStyle name="Hipervínculo visitado" xfId="34681" builtinId="9" hidden="1"/>
    <cellStyle name="Hipervínculo visitado" xfId="17770" builtinId="9" hidden="1"/>
    <cellStyle name="Hipervínculo visitado" xfId="58799" builtinId="9" hidden="1"/>
    <cellStyle name="Hipervínculo visitado" xfId="50962" builtinId="9" hidden="1"/>
    <cellStyle name="Hipervínculo visitado" xfId="46527" builtinId="9" hidden="1"/>
    <cellStyle name="Hipervínculo visitado" xfId="22301" builtinId="9" hidden="1"/>
    <cellStyle name="Hipervínculo visitado" xfId="31736" builtinId="9" hidden="1"/>
    <cellStyle name="Hipervínculo visitado" xfId="30691" builtinId="9" hidden="1"/>
    <cellStyle name="Hipervínculo visitado" xfId="39166" builtinId="9" hidden="1"/>
    <cellStyle name="Hipervínculo visitado" xfId="54541" builtinId="9" hidden="1"/>
    <cellStyle name="Hipervínculo visitado" xfId="46772" builtinId="9" hidden="1"/>
    <cellStyle name="Hipervínculo visitado" xfId="40322" builtinId="9" hidden="1"/>
    <cellStyle name="Hipervínculo visitado" xfId="57774" builtinId="9" hidden="1"/>
    <cellStyle name="Hipervínculo visitado" xfId="56349" builtinId="9" hidden="1"/>
    <cellStyle name="Hipervínculo visitado" xfId="54403" builtinId="9" hidden="1"/>
    <cellStyle name="Hipervínculo visitado" xfId="58655" builtinId="9" hidden="1"/>
    <cellStyle name="Hipervínculo visitado" xfId="37665" builtinId="9" hidden="1"/>
    <cellStyle name="Hipervínculo visitado" xfId="13145" builtinId="9" hidden="1"/>
    <cellStyle name="Hipervínculo visitado" xfId="23709" builtinId="9" hidden="1"/>
    <cellStyle name="Hipervínculo visitado" xfId="2727" builtinId="9" hidden="1"/>
    <cellStyle name="Hipervínculo visitado" xfId="58391" builtinId="9" hidden="1"/>
    <cellStyle name="Hipervínculo visitado" xfId="27073" builtinId="9" hidden="1"/>
    <cellStyle name="Hipervínculo visitado" xfId="28444" builtinId="9" hidden="1"/>
    <cellStyle name="Hipervínculo visitado" xfId="54960" builtinId="9" hidden="1"/>
    <cellStyle name="Hipervínculo visitado" xfId="44796" builtinId="9" hidden="1"/>
    <cellStyle name="Hipervínculo visitado" xfId="43054" builtinId="9" hidden="1"/>
    <cellStyle name="Hipervínculo visitado" xfId="6434" builtinId="9" hidden="1"/>
    <cellStyle name="Hipervínculo visitado" xfId="16902" builtinId="9" hidden="1"/>
    <cellStyle name="Hipervínculo visitado" xfId="38405" builtinId="9" hidden="1"/>
    <cellStyle name="Hipervínculo visitado" xfId="11213" builtinId="9" hidden="1"/>
    <cellStyle name="Hipervínculo visitado" xfId="35041" builtinId="9" hidden="1"/>
    <cellStyle name="Hipervínculo visitado" xfId="43369" builtinId="9" hidden="1"/>
    <cellStyle name="Hipervínculo visitado" xfId="56493" builtinId="9" hidden="1"/>
    <cellStyle name="Hipervínculo visitado" xfId="20652" builtinId="9" hidden="1"/>
    <cellStyle name="Hipervínculo visitado" xfId="44043" builtinId="9" hidden="1"/>
    <cellStyle name="Hipervínculo visitado" xfId="25815" builtinId="9" hidden="1"/>
    <cellStyle name="Hipervínculo visitado" xfId="31608" builtinId="9" hidden="1"/>
    <cellStyle name="Hipervínculo visitado" xfId="34217" builtinId="9" hidden="1"/>
    <cellStyle name="Hipervínculo visitado" xfId="7654" builtinId="9" hidden="1"/>
    <cellStyle name="Hipervínculo visitado" xfId="28529" builtinId="9" hidden="1"/>
    <cellStyle name="Hipervínculo visitado" xfId="17582" builtinId="9" hidden="1"/>
    <cellStyle name="Hipervínculo visitado" xfId="26039" builtinId="9" hidden="1"/>
    <cellStyle name="Hipervínculo visitado" xfId="21399" builtinId="9" hidden="1"/>
    <cellStyle name="Hipervínculo visitado" xfId="55619" builtinId="9" hidden="1"/>
    <cellStyle name="Hipervínculo visitado" xfId="17684" builtinId="9" hidden="1"/>
    <cellStyle name="Hipervínculo visitado" xfId="40076" builtinId="9" hidden="1"/>
    <cellStyle name="Hipervínculo visitado" xfId="46533" builtinId="9" hidden="1"/>
    <cellStyle name="Hipervínculo visitado" xfId="46507" builtinId="9" hidden="1"/>
    <cellStyle name="Hipervínculo visitado" xfId="15288" builtinId="9" hidden="1"/>
    <cellStyle name="Hipervínculo visitado" xfId="56927" builtinId="9" hidden="1"/>
    <cellStyle name="Hipervínculo visitado" xfId="36582" builtinId="9" hidden="1"/>
    <cellStyle name="Hipervínculo visitado" xfId="38521" builtinId="9" hidden="1"/>
    <cellStyle name="Hipervínculo visitado" xfId="39742" builtinId="9" hidden="1"/>
    <cellStyle name="Hipervínculo visitado" xfId="36706" builtinId="9" hidden="1"/>
    <cellStyle name="Hipervínculo visitado" xfId="7530" builtinId="9" hidden="1"/>
    <cellStyle name="Hipervínculo visitado" xfId="49148" builtinId="9" hidden="1"/>
    <cellStyle name="Hipervínculo visitado" xfId="52433" builtinId="9" hidden="1"/>
    <cellStyle name="Hipervínculo visitado" xfId="58565" builtinId="9" hidden="1"/>
    <cellStyle name="Hipervínculo visitado" xfId="14912" builtinId="9" hidden="1"/>
    <cellStyle name="Hipervínculo visitado" xfId="29912" builtinId="9" hidden="1"/>
    <cellStyle name="Hipervínculo visitado" xfId="54177" builtinId="9" hidden="1"/>
    <cellStyle name="Hipervínculo visitado" xfId="48100" builtinId="9" hidden="1"/>
    <cellStyle name="Hipervínculo visitado" xfId="52667" builtinId="9" hidden="1"/>
    <cellStyle name="Hipervínculo visitado" xfId="52829" builtinId="9" hidden="1"/>
    <cellStyle name="Hipervínculo visitado" xfId="53321" builtinId="9" hidden="1"/>
    <cellStyle name="Hipervínculo visitado" xfId="55476" builtinId="9" hidden="1"/>
    <cellStyle name="Hipervínculo visitado" xfId="42106" builtinId="9" hidden="1"/>
    <cellStyle name="Hipervínculo visitado" xfId="32398" builtinId="9" hidden="1"/>
    <cellStyle name="Hipervínculo visitado" xfId="49554" builtinId="9" hidden="1"/>
    <cellStyle name="Hipervínculo visitado" xfId="38029" builtinId="9" hidden="1"/>
    <cellStyle name="Hipervínculo visitado" xfId="57845" builtinId="9" hidden="1"/>
    <cellStyle name="Hipervínculo visitado" xfId="55809" builtinId="9" hidden="1"/>
    <cellStyle name="Hipervínculo visitado" xfId="520" builtinId="9" hidden="1"/>
    <cellStyle name="Hipervínculo visitado" xfId="7001" builtinId="9" hidden="1"/>
    <cellStyle name="Hipervínculo visitado" xfId="21271" builtinId="9" hidden="1"/>
    <cellStyle name="Hipervínculo visitado" xfId="54105" builtinId="9" hidden="1"/>
    <cellStyle name="Hipervínculo visitado" xfId="56195" builtinId="9" hidden="1"/>
    <cellStyle name="Hipervínculo visitado" xfId="42082" builtinId="9" hidden="1"/>
    <cellStyle name="Hipervínculo visitado" xfId="58087" builtinId="9" hidden="1"/>
    <cellStyle name="Hipervínculo visitado" xfId="54285" builtinId="9" hidden="1"/>
    <cellStyle name="Hipervínculo visitado" xfId="8076" builtinId="9" hidden="1"/>
    <cellStyle name="Hipervínculo visitado" xfId="34727" builtinId="9" hidden="1"/>
    <cellStyle name="Hipervínculo visitado" xfId="42024" builtinId="9" hidden="1"/>
    <cellStyle name="Hipervínculo visitado" xfId="53622" builtinId="9" hidden="1"/>
    <cellStyle name="Hipervínculo visitado" xfId="46487" builtinId="9" hidden="1"/>
    <cellStyle name="Hipervínculo visitado" xfId="20140" builtinId="9" hidden="1"/>
    <cellStyle name="Hipervínculo visitado" xfId="41596" builtinId="9" hidden="1"/>
    <cellStyle name="Hipervínculo visitado" xfId="7268" builtinId="9" hidden="1"/>
    <cellStyle name="Hipervínculo visitado" xfId="5557" builtinId="9" hidden="1"/>
    <cellStyle name="Hipervínculo visitado" xfId="52821" builtinId="9" hidden="1"/>
    <cellStyle name="Hipervínculo visitado" xfId="28482" builtinId="9" hidden="1"/>
    <cellStyle name="Hipervínculo visitado" xfId="30050" builtinId="9" hidden="1"/>
    <cellStyle name="Hipervínculo visitado" xfId="35909" builtinId="9" hidden="1"/>
    <cellStyle name="Hipervínculo visitado" xfId="14410" builtinId="9" hidden="1"/>
    <cellStyle name="Hipervínculo visitado" xfId="23006" builtinId="9" hidden="1"/>
    <cellStyle name="Hipervínculo visitado" xfId="17142" builtinId="9" hidden="1"/>
    <cellStyle name="Hipervínculo visitado" xfId="45559" builtinId="9" hidden="1"/>
    <cellStyle name="Hipervínculo visitado" xfId="45982" builtinId="9" hidden="1"/>
    <cellStyle name="Hipervínculo visitado" xfId="5660" builtinId="9" hidden="1"/>
    <cellStyle name="Hipervínculo visitado" xfId="20533" builtinId="9" hidden="1"/>
    <cellStyle name="Hipervínculo visitado" xfId="114" builtinId="9" hidden="1"/>
    <cellStyle name="Hipervínculo visitado" xfId="32257" builtinId="9" hidden="1"/>
    <cellStyle name="Hipervínculo visitado" xfId="46099" builtinId="9" hidden="1"/>
    <cellStyle name="Hipervínculo visitado" xfId="3837" builtinId="9" hidden="1"/>
    <cellStyle name="Hipervínculo visitado" xfId="44698" builtinId="9" hidden="1"/>
    <cellStyle name="Hipervínculo visitado" xfId="13289" builtinId="9" hidden="1"/>
    <cellStyle name="Hipervínculo visitado" xfId="19349" builtinId="9" hidden="1"/>
    <cellStyle name="Hipervínculo visitado" xfId="41830" builtinId="9" hidden="1"/>
    <cellStyle name="Hipervínculo visitado" xfId="37713" builtinId="9" hidden="1"/>
    <cellStyle name="Hipervínculo visitado" xfId="40496" builtinId="9" hidden="1"/>
    <cellStyle name="Hipervínculo visitado" xfId="15222" builtinId="9" hidden="1"/>
    <cellStyle name="Hipervínculo visitado" xfId="24303" builtinId="9" hidden="1"/>
    <cellStyle name="Hipervínculo visitado" xfId="25851" builtinId="9" hidden="1"/>
    <cellStyle name="Hipervínculo visitado" xfId="24161" builtinId="9" hidden="1"/>
    <cellStyle name="Hipervínculo visitado" xfId="44029" builtinId="9" hidden="1"/>
    <cellStyle name="Hipervínculo visitado" xfId="30164" builtinId="9" hidden="1"/>
    <cellStyle name="Hipervínculo visitado" xfId="36329" builtinId="9" hidden="1"/>
    <cellStyle name="Hipervínculo visitado" xfId="12711" builtinId="9" hidden="1"/>
    <cellStyle name="Hipervínculo visitado" xfId="16722" builtinId="9" hidden="1"/>
    <cellStyle name="Hipervínculo visitado" xfId="40274" builtinId="9" hidden="1"/>
    <cellStyle name="Hipervínculo visitado" xfId="17242" builtinId="9" hidden="1"/>
    <cellStyle name="Hipervínculo visitado" xfId="34783" builtinId="9" hidden="1"/>
    <cellStyle name="Hipervínculo visitado" xfId="32993" builtinId="9" hidden="1"/>
    <cellStyle name="Hipervínculo visitado" xfId="10064" builtinId="9" hidden="1"/>
    <cellStyle name="Hipervínculo visitado" xfId="26701" builtinId="9" hidden="1"/>
    <cellStyle name="Hipervínculo visitado" xfId="57342" builtinId="9" hidden="1"/>
    <cellStyle name="Hipervínculo visitado" xfId="21479" builtinId="9" hidden="1"/>
    <cellStyle name="Hipervínculo visitado" xfId="5531" builtinId="9" hidden="1"/>
    <cellStyle name="Hipervínculo visitado" xfId="16908" builtinId="9" hidden="1"/>
    <cellStyle name="Hipervínculo visitado" xfId="39222" builtinId="9" hidden="1"/>
    <cellStyle name="Hipervínculo visitado" xfId="51738" builtinId="9" hidden="1"/>
    <cellStyle name="Hipervínculo visitado" xfId="55028" builtinId="9" hidden="1"/>
    <cellStyle name="Hipervínculo visitado" xfId="36079" builtinId="9" hidden="1"/>
    <cellStyle name="Hipervínculo visitado" xfId="52637" builtinId="9" hidden="1"/>
    <cellStyle name="Hipervínculo visitado" xfId="57661" builtinId="9" hidden="1"/>
    <cellStyle name="Hipervínculo visitado" xfId="17132" builtinId="9" hidden="1"/>
    <cellStyle name="Hipervínculo visitado" xfId="42874" builtinId="9" hidden="1"/>
    <cellStyle name="Hipervínculo visitado" xfId="43401" builtinId="9" hidden="1"/>
    <cellStyle name="Hipervínculo visitado" xfId="7330" builtinId="9" hidden="1"/>
    <cellStyle name="Hipervínculo visitado" xfId="40870" builtinId="9" hidden="1"/>
    <cellStyle name="Hipervínculo visitado" xfId="17486" builtinId="9" hidden="1"/>
    <cellStyle name="Hipervínculo visitado" xfId="57627" builtinId="9" hidden="1"/>
    <cellStyle name="Hipervínculo visitado" xfId="50646" builtinId="9" hidden="1"/>
    <cellStyle name="Hipervínculo visitado" xfId="3849" builtinId="9" hidden="1"/>
    <cellStyle name="Hipervínculo visitado" xfId="8176" builtinId="9" hidden="1"/>
    <cellStyle name="Hipervínculo visitado" xfId="2316" builtinId="9" hidden="1"/>
    <cellStyle name="Hipervínculo visitado" xfId="19542" builtinId="9" hidden="1"/>
    <cellStyle name="Hipervínculo visitado" xfId="48346" builtinId="9" hidden="1"/>
    <cellStyle name="Hipervínculo visitado" xfId="12285" builtinId="9" hidden="1"/>
    <cellStyle name="Hipervínculo visitado" xfId="26120" builtinId="9" hidden="1"/>
    <cellStyle name="Hipervínculo visitado" xfId="16452" builtinId="9" hidden="1"/>
    <cellStyle name="Hipervínculo visitado" xfId="2178" builtinId="9" hidden="1"/>
    <cellStyle name="Hipervínculo visitado" xfId="1957" builtinId="9" hidden="1"/>
    <cellStyle name="Hipervínculo visitado" xfId="47231" builtinId="9" hidden="1"/>
    <cellStyle name="Hipervínculo visitado" xfId="3137" builtinId="9" hidden="1"/>
    <cellStyle name="Hipervínculo visitado" xfId="10982" builtinId="9" hidden="1"/>
    <cellStyle name="Hipervínculo visitado" xfId="32165" builtinId="9" hidden="1"/>
    <cellStyle name="Hipervínculo visitado" xfId="12145" builtinId="9" hidden="1"/>
    <cellStyle name="Hipervínculo visitado" xfId="12353" builtinId="9" hidden="1"/>
    <cellStyle name="Hipervínculo visitado" xfId="22942" builtinId="9" hidden="1"/>
    <cellStyle name="Hipervínculo visitado" xfId="37592" builtinId="9" hidden="1"/>
    <cellStyle name="Hipervínculo visitado" xfId="3591" builtinId="9" hidden="1"/>
    <cellStyle name="Hipervínculo visitado" xfId="45308" builtinId="9" hidden="1"/>
    <cellStyle name="Hipervínculo visitado" xfId="31738" builtinId="9" hidden="1"/>
    <cellStyle name="Hipervínculo visitado" xfId="27202" builtinId="9" hidden="1"/>
    <cellStyle name="Hipervínculo visitado" xfId="11867" builtinId="9" hidden="1"/>
    <cellStyle name="Hipervínculo visitado" xfId="40828" builtinId="9" hidden="1"/>
    <cellStyle name="Hipervínculo visitado" xfId="919" builtinId="9" hidden="1"/>
    <cellStyle name="Hipervínculo visitado" xfId="28173" builtinId="9" hidden="1"/>
    <cellStyle name="Hipervínculo visitado" xfId="30936" builtinId="9" hidden="1"/>
    <cellStyle name="Hipervínculo visitado" xfId="58615" builtinId="9" hidden="1"/>
    <cellStyle name="Hipervínculo visitado" xfId="35655" builtinId="9" hidden="1"/>
    <cellStyle name="Hipervínculo visitado" xfId="36396" builtinId="9" hidden="1"/>
    <cellStyle name="Hipervínculo visitado" xfId="31234" builtinId="9" hidden="1"/>
    <cellStyle name="Hipervínculo visitado" xfId="54215" builtinId="9" hidden="1"/>
    <cellStyle name="Hipervínculo visitado" xfId="47019" builtinId="9" hidden="1"/>
    <cellStyle name="Hipervínculo visitado" xfId="44106" builtinId="9" hidden="1"/>
    <cellStyle name="Hipervínculo visitado" xfId="42458" builtinId="9" hidden="1"/>
    <cellStyle name="Hipervínculo visitado" xfId="11769" builtinId="9" hidden="1"/>
    <cellStyle name="Hipervínculo visitado" xfId="41311" builtinId="9" hidden="1"/>
    <cellStyle name="Hipervínculo visitado" xfId="28811" builtinId="9" hidden="1"/>
    <cellStyle name="Hipervínculo visitado" xfId="44598" builtinId="9" hidden="1"/>
    <cellStyle name="Hipervínculo visitado" xfId="36217" builtinId="9" hidden="1"/>
    <cellStyle name="Hipervínculo visitado" xfId="30751" builtinId="9" hidden="1"/>
    <cellStyle name="Hipervínculo visitado" xfId="32069" builtinId="9" hidden="1"/>
    <cellStyle name="Hipervínculo visitado" xfId="45254" builtinId="9" hidden="1"/>
    <cellStyle name="Hipervínculo visitado" xfId="14247" builtinId="9" hidden="1"/>
    <cellStyle name="Hipervínculo visitado" xfId="15833" builtinId="9" hidden="1"/>
    <cellStyle name="Hipervínculo visitado" xfId="25038" builtinId="9" hidden="1"/>
    <cellStyle name="Hipervínculo visitado" xfId="21622" builtinId="9" hidden="1"/>
    <cellStyle name="Hipervínculo visitado" xfId="2852" builtinId="9" hidden="1"/>
    <cellStyle name="Hipervínculo visitado" xfId="44548" builtinId="9" hidden="1"/>
    <cellStyle name="Hipervínculo visitado" xfId="9536" builtinId="9" hidden="1"/>
    <cellStyle name="Hipervínculo visitado" xfId="32995" builtinId="9" hidden="1"/>
    <cellStyle name="Hipervínculo visitado" xfId="11311" builtinId="9" hidden="1"/>
    <cellStyle name="Hipervínculo visitado" xfId="47773" builtinId="9" hidden="1"/>
    <cellStyle name="Hipervínculo visitado" xfId="3749" builtinId="9" hidden="1"/>
    <cellStyle name="Hipervínculo visitado" xfId="17392" builtinId="9" hidden="1"/>
    <cellStyle name="Hipervínculo visitado" xfId="24203" builtinId="9" hidden="1"/>
    <cellStyle name="Hipervínculo visitado" xfId="25919" builtinId="9" hidden="1"/>
    <cellStyle name="Hipervínculo visitado" xfId="42844" builtinId="9" hidden="1"/>
    <cellStyle name="Hipervínculo visitado" xfId="50201" builtinId="9" hidden="1"/>
    <cellStyle name="Hipervínculo visitado" xfId="55711" builtinId="9" hidden="1"/>
    <cellStyle name="Hipervínculo visitado" xfId="737" builtinId="9" hidden="1"/>
    <cellStyle name="Hipervínculo visitado" xfId="1133" builtinId="9" hidden="1"/>
    <cellStyle name="Hipervínculo visitado" xfId="19325" builtinId="9" hidden="1"/>
    <cellStyle name="Hipervínculo visitado" xfId="725" builtinId="9" hidden="1"/>
    <cellStyle name="Hipervínculo visitado" xfId="42846" builtinId="9" hidden="1"/>
    <cellStyle name="Hipervínculo visitado" xfId="1343" builtinId="9" hidden="1"/>
    <cellStyle name="Hipervínculo visitado" xfId="37381" builtinId="9" hidden="1"/>
    <cellStyle name="Hipervínculo visitado" xfId="28430" builtinId="9" hidden="1"/>
    <cellStyle name="Hipervínculo visitado" xfId="23989" builtinId="9" hidden="1"/>
    <cellStyle name="Hipervínculo visitado" xfId="23043" builtinId="9" hidden="1"/>
    <cellStyle name="Hipervínculo visitado" xfId="3017" builtinId="9" hidden="1"/>
    <cellStyle name="Hipervínculo visitado" xfId="44144" builtinId="9" hidden="1"/>
    <cellStyle name="Hipervínculo visitado" xfId="37429" builtinId="9" hidden="1"/>
    <cellStyle name="Hipervínculo visitado" xfId="39161" builtinId="9" hidden="1"/>
    <cellStyle name="Hipervínculo visitado" xfId="47033" builtinId="9" hidden="1"/>
    <cellStyle name="Hipervínculo visitado" xfId="29243" builtinId="9" hidden="1"/>
    <cellStyle name="Hipervínculo visitado" xfId="27755" builtinId="9" hidden="1"/>
    <cellStyle name="Hipervínculo visitado" xfId="27791" builtinId="9" hidden="1"/>
    <cellStyle name="Hipervínculo visitado" xfId="21604" builtinId="9" hidden="1"/>
    <cellStyle name="Hipervínculo visitado" xfId="35245" builtinId="9" hidden="1"/>
    <cellStyle name="Hipervínculo visitado" xfId="9667" builtinId="9" hidden="1"/>
    <cellStyle name="Hipervínculo visitado" xfId="2667" builtinId="9" hidden="1"/>
    <cellStyle name="Hipervínculo visitado" xfId="49758" builtinId="9" hidden="1"/>
    <cellStyle name="Hipervínculo visitado" xfId="54163" builtinId="9" hidden="1"/>
    <cellStyle name="Hipervínculo visitado" xfId="3717" builtinId="9" hidden="1"/>
    <cellStyle name="Hipervínculo visitado" xfId="17522" builtinId="9" hidden="1"/>
    <cellStyle name="Hipervínculo visitado" xfId="21548" builtinId="9" hidden="1"/>
    <cellStyle name="Hipervínculo visitado" xfId="46615" builtinId="9" hidden="1"/>
    <cellStyle name="Hipervínculo visitado" xfId="22369" builtinId="9" hidden="1"/>
    <cellStyle name="Hipervínculo visitado" xfId="43479" builtinId="9" hidden="1"/>
    <cellStyle name="Hipervínculo visitado" xfId="33408" builtinId="9" hidden="1"/>
    <cellStyle name="Hipervínculo visitado" xfId="3779" builtinId="9" hidden="1"/>
    <cellStyle name="Hipervínculo visitado" xfId="12547" builtinId="9" hidden="1"/>
    <cellStyle name="Hipervínculo visitado" xfId="44419" builtinId="9" hidden="1"/>
    <cellStyle name="Hipervínculo visitado" xfId="54670" builtinId="9" hidden="1"/>
    <cellStyle name="Hipervínculo visitado" xfId="12491" builtinId="9" hidden="1"/>
    <cellStyle name="Hipervínculo visitado" xfId="18249" builtinId="9" hidden="1"/>
    <cellStyle name="Hipervínculo visitado" xfId="59083" builtinId="9" hidden="1"/>
    <cellStyle name="Hipervínculo visitado" xfId="17148" builtinId="9" hidden="1"/>
    <cellStyle name="Hipervínculo visitado" xfId="38051" builtinId="9" hidden="1"/>
    <cellStyle name="Hipervínculo visitado" xfId="31732" builtinId="9" hidden="1"/>
    <cellStyle name="Hipervínculo visitado" xfId="35127" builtinId="9" hidden="1"/>
    <cellStyle name="Hipervínculo visitado" xfId="10850" builtinId="9" hidden="1"/>
    <cellStyle name="Hipervínculo visitado" xfId="849" builtinId="9" hidden="1"/>
    <cellStyle name="Hipervínculo visitado" xfId="33990" builtinId="9" hidden="1"/>
    <cellStyle name="Hipervínculo visitado" xfId="26685" builtinId="9" hidden="1"/>
    <cellStyle name="Hipervínculo visitado" xfId="42744" builtinId="9" hidden="1"/>
    <cellStyle name="Hipervínculo visitado" xfId="47141" builtinId="9" hidden="1"/>
    <cellStyle name="Hipervínculo visitado" xfId="44064" builtinId="9" hidden="1"/>
    <cellStyle name="Hipervínculo visitado" xfId="399" builtinId="9" hidden="1"/>
    <cellStyle name="Hipervínculo visitado" xfId="32275" builtinId="9" hidden="1"/>
    <cellStyle name="Hipervínculo visitado" xfId="29614" builtinId="9" hidden="1"/>
    <cellStyle name="Hipervínculo visitado" xfId="7433" builtinId="9" hidden="1"/>
    <cellStyle name="Hipervínculo visitado" xfId="30128" builtinId="9" hidden="1"/>
    <cellStyle name="Hipervínculo visitado" xfId="32950" builtinId="9" hidden="1"/>
    <cellStyle name="Hipervínculo visitado" xfId="18660" builtinId="9" hidden="1"/>
    <cellStyle name="Hipervínculo visitado" xfId="8204" builtinId="9" hidden="1"/>
    <cellStyle name="Hipervínculo visitado" xfId="471" builtinId="9" hidden="1"/>
    <cellStyle name="Hipervínculo visitado" xfId="14418" builtinId="9" hidden="1"/>
    <cellStyle name="Hipervínculo visitado" xfId="18829" builtinId="9" hidden="1"/>
    <cellStyle name="Hipervínculo visitado" xfId="6236" builtinId="9" hidden="1"/>
    <cellStyle name="Hipervínculo visitado" xfId="14552" builtinId="9" hidden="1"/>
    <cellStyle name="Hipervínculo visitado" xfId="5770" builtinId="9" hidden="1"/>
    <cellStyle name="Hipervínculo visitado" xfId="966" builtinId="9" hidden="1"/>
    <cellStyle name="Hipervínculo visitado" xfId="19070" builtinId="9" hidden="1"/>
    <cellStyle name="Hipervínculo visitado" xfId="35857" builtinId="9" hidden="1"/>
    <cellStyle name="Hipervínculo visitado" xfId="38337" builtinId="9" hidden="1"/>
    <cellStyle name="Hipervínculo visitado" xfId="41149" builtinId="9" hidden="1"/>
    <cellStyle name="Hipervínculo visitado" xfId="13799" builtinId="9" hidden="1"/>
    <cellStyle name="Hipervínculo visitado" xfId="2350" builtinId="9" hidden="1"/>
    <cellStyle name="Hipervínculo visitado" xfId="54565" builtinId="9" hidden="1"/>
    <cellStyle name="Hipervínculo visitado" xfId="15642" builtinId="9" hidden="1"/>
    <cellStyle name="Hipervínculo visitado" xfId="46318" builtinId="9" hidden="1"/>
    <cellStyle name="Hipervínculo visitado" xfId="8674" builtinId="9" hidden="1"/>
    <cellStyle name="Hipervínculo visitado" xfId="33352" builtinId="9" hidden="1"/>
    <cellStyle name="Hipervínculo visitado" xfId="54129" builtinId="9" hidden="1"/>
    <cellStyle name="Hipervínculo visitado" xfId="14002" builtinId="9" hidden="1"/>
    <cellStyle name="Hipervínculo visitado" xfId="7992" builtinId="9" hidden="1"/>
    <cellStyle name="Hipervínculo visitado" xfId="30370" builtinId="9" hidden="1"/>
    <cellStyle name="Hipervínculo visitado" xfId="17440" builtinId="9" hidden="1"/>
    <cellStyle name="Hipervínculo visitado" xfId="52690" builtinId="9" hidden="1"/>
    <cellStyle name="Hipervínculo visitado" xfId="3320" builtinId="9" hidden="1"/>
    <cellStyle name="Hipervínculo visitado" xfId="19506" builtinId="9" hidden="1"/>
    <cellStyle name="Hipervínculo visitado" xfId="31532" builtinId="9" hidden="1"/>
    <cellStyle name="Hipervínculo visitado" xfId="52059" builtinId="9" hidden="1"/>
    <cellStyle name="Hipervínculo visitado" xfId="33494" builtinId="9" hidden="1"/>
    <cellStyle name="Hipervínculo visitado" xfId="30980" builtinId="9" hidden="1"/>
    <cellStyle name="Hipervínculo visitado" xfId="10572" builtinId="9" hidden="1"/>
    <cellStyle name="Hipervínculo visitado" xfId="44836" builtinId="9" hidden="1"/>
    <cellStyle name="Hipervínculo visitado" xfId="57046" builtinId="9" hidden="1"/>
    <cellStyle name="Hipervínculo visitado" xfId="43505" builtinId="9" hidden="1"/>
    <cellStyle name="Hipervínculo visitado" xfId="24535" builtinId="9" hidden="1"/>
    <cellStyle name="Hipervínculo visitado" xfId="27426" builtinId="9" hidden="1"/>
    <cellStyle name="Hipervínculo visitado" xfId="50776" builtinId="9" hidden="1"/>
    <cellStyle name="Hipervínculo visitado" xfId="1065" builtinId="9" hidden="1"/>
    <cellStyle name="Hipervínculo visitado" xfId="6026" builtinId="9" hidden="1"/>
    <cellStyle name="Hipervínculo visitado" xfId="34733" builtinId="9" hidden="1"/>
    <cellStyle name="Hipervínculo visitado" xfId="52983" builtinId="9" hidden="1"/>
    <cellStyle name="Hipervínculo visitado" xfId="33914" builtinId="9" hidden="1"/>
    <cellStyle name="Hipervínculo visitado" xfId="25827" builtinId="9" hidden="1"/>
    <cellStyle name="Hipervínculo visitado" xfId="45378" builtinId="9" hidden="1"/>
    <cellStyle name="Hipervínculo visitado" xfId="40490" builtinId="9" hidden="1"/>
    <cellStyle name="Hipervínculo visitado" xfId="37578" builtinId="9" hidden="1"/>
    <cellStyle name="Hipervínculo visitado" xfId="25668" builtinId="9" hidden="1"/>
    <cellStyle name="Hipervínculo visitado" xfId="15414" builtinId="9" hidden="1"/>
    <cellStyle name="Hipervínculo visitado" xfId="35543" builtinId="9" hidden="1"/>
    <cellStyle name="Hipervínculo visitado" xfId="55843" builtinId="9" hidden="1"/>
    <cellStyle name="Hipervínculo visitado" xfId="40532" builtinId="9" hidden="1"/>
    <cellStyle name="Hipervínculo visitado" xfId="56067" builtinId="9" hidden="1"/>
    <cellStyle name="Hipervínculo visitado" xfId="40722" builtinId="9" hidden="1"/>
    <cellStyle name="Hipervínculo visitado" xfId="21015" builtinId="9" hidden="1"/>
    <cellStyle name="Hipervínculo visitado" xfId="53019" builtinId="9" hidden="1"/>
    <cellStyle name="Hipervínculo visitado" xfId="24049" builtinId="9" hidden="1"/>
    <cellStyle name="Hipervínculo visitado" xfId="44248" builtinId="9" hidden="1"/>
    <cellStyle name="Hipervínculo visitado" xfId="41890" builtinId="9" hidden="1"/>
    <cellStyle name="Hipervínculo visitado" xfId="25377" builtinId="9" hidden="1"/>
    <cellStyle name="Hipervínculo visitado" xfId="49892" builtinId="9" hidden="1"/>
    <cellStyle name="Hipervínculo visitado" xfId="53809" builtinId="9" hidden="1"/>
    <cellStyle name="Hipervínculo visitado" xfId="58041" builtinId="9" hidden="1"/>
    <cellStyle name="Hipervínculo visitado" xfId="48714" builtinId="9" hidden="1"/>
    <cellStyle name="Hipervínculo visitado" xfId="20763" builtinId="9" hidden="1"/>
    <cellStyle name="Hipervínculo visitado" xfId="146" builtinId="9" hidden="1"/>
    <cellStyle name="Hipervínculo visitado" xfId="40682" builtinId="9" hidden="1"/>
    <cellStyle name="Hipervínculo visitado" xfId="40090" builtinId="9" hidden="1"/>
    <cellStyle name="Hipervínculo visitado" xfId="33738" builtinId="9" hidden="1"/>
    <cellStyle name="Hipervínculo visitado" xfId="2244" builtinId="9" hidden="1"/>
    <cellStyle name="Hipervínculo visitado" xfId="9878" builtinId="9" hidden="1"/>
    <cellStyle name="Hipervínculo visitado" xfId="16622" builtinId="9" hidden="1"/>
    <cellStyle name="Hipervínculo visitado" xfId="22722" builtinId="9" hidden="1"/>
    <cellStyle name="Hipervínculo visitado" xfId="48676" builtinId="9" hidden="1"/>
    <cellStyle name="Hipervínculo visitado" xfId="13803" builtinId="9" hidden="1"/>
    <cellStyle name="Hipervínculo visitado" xfId="57734" builtinId="9" hidden="1"/>
    <cellStyle name="Hipervínculo visitado" xfId="40434" builtinId="9" hidden="1"/>
    <cellStyle name="Hipervínculo visitado" xfId="40488" builtinId="9" hidden="1"/>
    <cellStyle name="Hipervínculo visitado" xfId="49320" builtinId="9" hidden="1"/>
    <cellStyle name="Hipervínculo visitado" xfId="3072" builtinId="9" hidden="1"/>
    <cellStyle name="Hipervínculo visitado" xfId="53455" builtinId="9" hidden="1"/>
    <cellStyle name="Hipervínculo visitado" xfId="875" builtinId="9" hidden="1"/>
    <cellStyle name="Hipervínculo visitado" xfId="41001" builtinId="9" hidden="1"/>
    <cellStyle name="Hipervínculo visitado" xfId="6040" builtinId="9" hidden="1"/>
    <cellStyle name="Hipervínculo visitado" xfId="9562" builtinId="9" hidden="1"/>
    <cellStyle name="Hipervínculo visitado" xfId="34905" builtinId="9" hidden="1"/>
    <cellStyle name="Hipervínculo visitado" xfId="37233" builtinId="9" hidden="1"/>
    <cellStyle name="Hipervínculo visitado" xfId="32630" builtinId="9" hidden="1"/>
    <cellStyle name="Hipervínculo visitado" xfId="1157" builtinId="9" hidden="1"/>
    <cellStyle name="Hipervínculo visitado" xfId="5720" builtinId="9" hidden="1"/>
    <cellStyle name="Hipervínculo visitado" xfId="4087" builtinId="9" hidden="1"/>
    <cellStyle name="Hipervínculo visitado" xfId="38625" builtinId="9" hidden="1"/>
    <cellStyle name="Hipervínculo visitado" xfId="55936" builtinId="9" hidden="1"/>
    <cellStyle name="Hipervínculo visitado" xfId="30534" builtinId="9" hidden="1"/>
    <cellStyle name="Hipervínculo visitado" xfId="46073" builtinId="9" hidden="1"/>
    <cellStyle name="Hipervínculo visitado" xfId="25258" builtinId="9" hidden="1"/>
    <cellStyle name="Hipervínculo visitado" xfId="1385" builtinId="9" hidden="1"/>
    <cellStyle name="Hipervínculo visitado" xfId="48277" builtinId="9" hidden="1"/>
    <cellStyle name="Hipervínculo visitado" xfId="38949" builtinId="9" hidden="1"/>
    <cellStyle name="Hipervínculo visitado" xfId="41721" builtinId="9" hidden="1"/>
    <cellStyle name="Hipervínculo visitado" xfId="28827" builtinId="9" hidden="1"/>
    <cellStyle name="Hipervínculo visitado" xfId="4994" builtinId="9" hidden="1"/>
    <cellStyle name="Hipervínculo visitado" xfId="49288" builtinId="9" hidden="1"/>
    <cellStyle name="Hipervínculo visitado" xfId="4275" builtinId="9" hidden="1"/>
    <cellStyle name="Hipervínculo visitado" xfId="5496" builtinId="9" hidden="1"/>
    <cellStyle name="Hipervínculo visitado" xfId="2332" builtinId="9" hidden="1"/>
    <cellStyle name="Hipervínculo visitado" xfId="16752" builtinId="9" hidden="1"/>
    <cellStyle name="Hipervínculo visitado" xfId="10554" builtinId="9" hidden="1"/>
    <cellStyle name="Hipervínculo visitado" xfId="53837" builtinId="9" hidden="1"/>
    <cellStyle name="Hipervínculo visitado" xfId="48159" builtinId="9" hidden="1"/>
    <cellStyle name="Hipervínculo visitado" xfId="18940" builtinId="9" hidden="1"/>
    <cellStyle name="Hipervínculo visitado" xfId="15452" builtinId="9" hidden="1"/>
    <cellStyle name="Hipervínculo visitado" xfId="19168" builtinId="9" hidden="1"/>
    <cellStyle name="Hipervínculo visitado" xfId="28105" builtinId="9" hidden="1"/>
    <cellStyle name="Hipervínculo visitado" xfId="55004" builtinId="9" hidden="1"/>
    <cellStyle name="Hipervínculo visitado" xfId="4237" builtinId="9" hidden="1"/>
    <cellStyle name="Hipervínculo visitado" xfId="12388" builtinId="9" hidden="1"/>
    <cellStyle name="Hipervínculo visitado" xfId="26355" builtinId="9" hidden="1"/>
    <cellStyle name="Hipervínculo visitado" xfId="10362" builtinId="9" hidden="1"/>
    <cellStyle name="Hipervínculo visitado" xfId="4438" builtinId="9" hidden="1"/>
    <cellStyle name="Hipervínculo visitado" xfId="39407" builtinId="9" hidden="1"/>
    <cellStyle name="Hipervínculo visitado" xfId="16117" builtinId="9" hidden="1"/>
    <cellStyle name="Hipervínculo visitado" xfId="6817" builtinId="9" hidden="1"/>
    <cellStyle name="Hipervínculo visitado" xfId="43341" builtinId="9" hidden="1"/>
    <cellStyle name="Hipervínculo visitado" xfId="631" builtinId="9" hidden="1"/>
    <cellStyle name="Hipervínculo visitado" xfId="34584" builtinId="9" hidden="1"/>
    <cellStyle name="Hipervínculo visitado" xfId="54908" builtinId="9" hidden="1"/>
    <cellStyle name="Hipervínculo visitado" xfId="18263" builtinId="9" hidden="1"/>
    <cellStyle name="Hipervínculo visitado" xfId="38069" builtinId="9" hidden="1"/>
    <cellStyle name="Hipervínculo visitado" xfId="54269" builtinId="9" hidden="1"/>
    <cellStyle name="Hipervínculo visitado" xfId="5436" builtinId="9" hidden="1"/>
    <cellStyle name="Hipervínculo visitado" xfId="58196" builtinId="9" hidden="1"/>
    <cellStyle name="Hipervínculo visitado" xfId="25142" builtinId="9" hidden="1"/>
    <cellStyle name="Hipervínculo visitado" xfId="52471" builtinId="9" hidden="1"/>
    <cellStyle name="Hipervínculo visitado" xfId="10730" builtinId="9" hidden="1"/>
    <cellStyle name="Hipervínculo visitado" xfId="4829" builtinId="9" hidden="1"/>
    <cellStyle name="Hipervínculo visitado" xfId="2759" builtinId="9" hidden="1"/>
    <cellStyle name="Hipervínculo visitado" xfId="6494" builtinId="9" hidden="1"/>
    <cellStyle name="Hipervínculo visitado" xfId="46447" builtinId="9" hidden="1"/>
    <cellStyle name="Hipervínculo visitado" xfId="50853" builtinId="9" hidden="1"/>
    <cellStyle name="Hipervínculo visitado" xfId="37106" builtinId="9" hidden="1"/>
    <cellStyle name="Hipervínculo visitado" xfId="4948" builtinId="9" hidden="1"/>
    <cellStyle name="Hipervínculo visitado" xfId="57853" builtinId="9" hidden="1"/>
    <cellStyle name="Hipervínculo visitado" xfId="30096" builtinId="9" hidden="1"/>
    <cellStyle name="Hipervínculo visitado" xfId="54964" builtinId="9" hidden="1"/>
    <cellStyle name="Hipervínculo visitado" xfId="49085" builtinId="9" hidden="1"/>
    <cellStyle name="Hipervínculo visitado" xfId="40526" builtinId="9" hidden="1"/>
    <cellStyle name="Hipervínculo visitado" xfId="22031" builtinId="9" hidden="1"/>
    <cellStyle name="Hipervínculo visitado" xfId="34384" builtinId="9" hidden="1"/>
    <cellStyle name="Hipervínculo visitado" xfId="14396" builtinId="9" hidden="1"/>
    <cellStyle name="Hipervínculo visitado" xfId="51728" builtinId="9" hidden="1"/>
    <cellStyle name="Hipervínculo visitado" xfId="10842" builtinId="9" hidden="1"/>
    <cellStyle name="Hipervínculo visitado" xfId="5708" builtinId="9" hidden="1"/>
    <cellStyle name="Hipervínculo visitado" xfId="273" builtinId="9" hidden="1"/>
    <cellStyle name="Hipervínculo visitado" xfId="3409" builtinId="9" hidden="1"/>
    <cellStyle name="Hipervínculo visitado" xfId="5038" builtinId="9" hidden="1"/>
    <cellStyle name="Hipervínculo visitado" xfId="50736" builtinId="9" hidden="1"/>
    <cellStyle name="Hipervínculo visitado" xfId="45749" builtinId="9" hidden="1"/>
    <cellStyle name="Hipervínculo visitado" xfId="2675" builtinId="9" hidden="1"/>
    <cellStyle name="Hipervínculo visitado" xfId="5646" builtinId="9" hidden="1"/>
    <cellStyle name="Hipervínculo visitado" xfId="1413" builtinId="9" hidden="1"/>
    <cellStyle name="Hipervínculo visitado" xfId="13251" builtinId="9" hidden="1"/>
    <cellStyle name="Hipervínculo visitado" xfId="24199" builtinId="9" hidden="1"/>
    <cellStyle name="Hipervínculo visitado" xfId="52232" builtinId="9" hidden="1"/>
    <cellStyle name="Hipervínculo visitado" xfId="643" builtinId="9" hidden="1"/>
    <cellStyle name="Hipervínculo visitado" xfId="482" builtinId="9" hidden="1"/>
    <cellStyle name="Hipervínculo visitado" xfId="13672" builtinId="9" hidden="1"/>
    <cellStyle name="Hipervínculo visitado" xfId="44467" builtinId="9" hidden="1"/>
    <cellStyle name="Hipervínculo visitado" xfId="11457" builtinId="9" hidden="1"/>
    <cellStyle name="Hipervínculo visitado" xfId="48121" builtinId="9" hidden="1"/>
    <cellStyle name="Hipervínculo visitado" xfId="44802" builtinId="9" hidden="1"/>
    <cellStyle name="Hipervínculo visitado" xfId="36602" builtinId="9" hidden="1"/>
    <cellStyle name="Hipervínculo visitado" xfId="36819" builtinId="9" hidden="1"/>
    <cellStyle name="Hipervínculo visitado" xfId="13853" builtinId="9" hidden="1"/>
    <cellStyle name="Hipervínculo visitado" xfId="45820" builtinId="9" hidden="1"/>
    <cellStyle name="Hipervínculo visitado" xfId="51042" builtinId="9" hidden="1"/>
    <cellStyle name="Hipervínculo visitado" xfId="11365" builtinId="9" hidden="1"/>
    <cellStyle name="Hipervínculo visitado" xfId="29514" builtinId="9" hidden="1"/>
    <cellStyle name="Hipervínculo visitado" xfId="36801" builtinId="9" hidden="1"/>
    <cellStyle name="Hipervínculo visitado" xfId="23299" builtinId="9" hidden="1"/>
    <cellStyle name="Hipervínculo visitado" xfId="47549" builtinId="9" hidden="1"/>
    <cellStyle name="Hipervínculo visitado" xfId="39774" builtinId="9" hidden="1"/>
    <cellStyle name="Hipervínculo visitado" xfId="16163" builtinId="9" hidden="1"/>
    <cellStyle name="Hipervínculo visitado" xfId="35185" builtinId="9" hidden="1"/>
    <cellStyle name="Hipervínculo visitado" xfId="5630" builtinId="9" hidden="1"/>
    <cellStyle name="Hipervínculo visitado" xfId="27716" builtinId="9" hidden="1"/>
    <cellStyle name="Hipervínculo visitado" xfId="42314" builtinId="9" hidden="1"/>
    <cellStyle name="Hipervínculo visitado" xfId="27031" builtinId="9" hidden="1"/>
    <cellStyle name="Hipervínculo visitado" xfId="37385" builtinId="9" hidden="1"/>
    <cellStyle name="Hipervínculo visitado" xfId="51500" builtinId="9" hidden="1"/>
    <cellStyle name="Hipervínculo visitado" xfId="39324" builtinId="9" hidden="1"/>
    <cellStyle name="Hipervínculo visitado" xfId="3663" builtinId="9" hidden="1"/>
    <cellStyle name="Hipervínculo visitado" xfId="46453" builtinId="9" hidden="1"/>
    <cellStyle name="Hipervínculo visitado" xfId="56311" builtinId="9" hidden="1"/>
    <cellStyle name="Hipervínculo visitado" xfId="47441" builtinId="9" hidden="1"/>
    <cellStyle name="Hipervínculo visitado" xfId="14538" builtinId="9" hidden="1"/>
    <cellStyle name="Hipervínculo visitado" xfId="57276" builtinId="9" hidden="1"/>
    <cellStyle name="Hipervínculo visitado" xfId="42036" builtinId="9" hidden="1"/>
    <cellStyle name="Hipervínculo visitado" xfId="23219" builtinId="9" hidden="1"/>
    <cellStyle name="Hipervínculo visitado" xfId="29215" builtinId="9" hidden="1"/>
    <cellStyle name="Hipervínculo visitado" xfId="23961" builtinId="9" hidden="1"/>
    <cellStyle name="Hipervínculo visitado" xfId="11877" builtinId="9" hidden="1"/>
    <cellStyle name="Hipervínculo visitado" xfId="15046" builtinId="9" hidden="1"/>
    <cellStyle name="Hipervínculo visitado" xfId="11709" builtinId="9" hidden="1"/>
    <cellStyle name="Hipervínculo visitado" xfId="24013" builtinId="9" hidden="1"/>
    <cellStyle name="Hipervínculo visitado" xfId="10566" builtinId="9" hidden="1"/>
    <cellStyle name="Hipervínculo visitado" xfId="55918" builtinId="9" hidden="1"/>
    <cellStyle name="Hipervínculo visitado" xfId="33086" builtinId="9" hidden="1"/>
    <cellStyle name="Hipervínculo visitado" xfId="17964" builtinId="9" hidden="1"/>
    <cellStyle name="Hipervínculo visitado" xfId="36237" builtinId="9" hidden="1"/>
    <cellStyle name="Hipervínculo visitado" xfId="1053" builtinId="9" hidden="1"/>
    <cellStyle name="Hipervínculo visitado" xfId="38623" builtinId="9" hidden="1"/>
    <cellStyle name="Hipervínculo visitado" xfId="5338" builtinId="9" hidden="1"/>
    <cellStyle name="Hipervínculo visitado" xfId="54615" builtinId="9" hidden="1"/>
    <cellStyle name="Hipervínculo visitado" xfId="20871" builtinId="9" hidden="1"/>
    <cellStyle name="Hipervínculo visitado" xfId="43461" builtinId="9" hidden="1"/>
    <cellStyle name="Hipervínculo visitado" xfId="25044" builtinId="9" hidden="1"/>
    <cellStyle name="Hipervínculo visitado" xfId="53648" builtinId="9" hidden="1"/>
    <cellStyle name="Hipervínculo visitado" xfId="13740" builtinId="9" hidden="1"/>
    <cellStyle name="Hipervínculo visitado" xfId="11901" builtinId="9" hidden="1"/>
    <cellStyle name="Hipervínculo visitado" xfId="15546" builtinId="9" hidden="1"/>
    <cellStyle name="Hipervínculo visitado" xfId="34289" builtinId="9" hidden="1"/>
    <cellStyle name="Hipervínculo visitado" xfId="23896" builtinId="9" hidden="1"/>
    <cellStyle name="Hipervínculo visitado" xfId="42498" builtinId="9" hidden="1"/>
    <cellStyle name="Hipervínculo visitado" xfId="56851" builtinId="9" hidden="1"/>
    <cellStyle name="Hipervínculo visitado" xfId="53618" builtinId="9" hidden="1"/>
    <cellStyle name="Hipervínculo visitado" xfId="54019" builtinId="9" hidden="1"/>
    <cellStyle name="Hipervínculo visitado" xfId="54886" builtinId="9" hidden="1"/>
    <cellStyle name="Hipervínculo visitado" xfId="27534" builtinId="9" hidden="1"/>
    <cellStyle name="Hipervínculo visitado" xfId="40886" builtinId="9" hidden="1"/>
    <cellStyle name="Hipervínculo visitado" xfId="10266" builtinId="9" hidden="1"/>
    <cellStyle name="Hipervínculo visitado" xfId="37919" builtinId="9" hidden="1"/>
    <cellStyle name="Hipervínculo visitado" xfId="49852" builtinId="9" hidden="1"/>
    <cellStyle name="Hipervínculo visitado" xfId="53267" builtinId="9" hidden="1"/>
    <cellStyle name="Hipervínculo visitado" xfId="21562" builtinId="9" hidden="1"/>
    <cellStyle name="Hipervínculo visitado" xfId="37955" builtinId="9" hidden="1"/>
    <cellStyle name="Hipervínculo visitado" xfId="55263" builtinId="9" hidden="1"/>
    <cellStyle name="Hipervínculo visitado" xfId="29991" builtinId="9" hidden="1"/>
    <cellStyle name="Hipervínculo visitado" xfId="14474" builtinId="9" hidden="1"/>
    <cellStyle name="Hipervínculo visitado" xfId="22541" builtinId="9" hidden="1"/>
    <cellStyle name="Hipervínculo visitado" xfId="7744" builtinId="9" hidden="1"/>
    <cellStyle name="Hipervínculo visitado" xfId="52846" builtinId="9" hidden="1"/>
    <cellStyle name="Hipervínculo visitado" xfId="11672" builtinId="9" hidden="1"/>
    <cellStyle name="Hipervínculo visitado" xfId="19068" builtinId="9" hidden="1"/>
    <cellStyle name="Hipervínculo visitado" xfId="7897" builtinId="9" hidden="1"/>
    <cellStyle name="Hipervínculo visitado" xfId="25164" builtinId="9" hidden="1"/>
    <cellStyle name="Hipervínculo visitado" xfId="57422" builtinId="9" hidden="1"/>
    <cellStyle name="Hipervínculo visitado" xfId="7710" builtinId="9" hidden="1"/>
    <cellStyle name="Hipervínculo visitado" xfId="20836" builtinId="9" hidden="1"/>
    <cellStyle name="Hipervínculo visitado" xfId="57493" builtinId="9" hidden="1"/>
    <cellStyle name="Hipervínculo visitado" xfId="4689" builtinId="9" hidden="1"/>
    <cellStyle name="Hipervínculo visitado" xfId="34677" builtinId="9" hidden="1"/>
    <cellStyle name="Hipervínculo visitado" xfId="41990" builtinId="9" hidden="1"/>
    <cellStyle name="Hipervínculo visitado" xfId="16860" builtinId="9" hidden="1"/>
    <cellStyle name="Hipervínculo visitado" xfId="44940" builtinId="9" hidden="1"/>
    <cellStyle name="Hipervínculo visitado" xfId="15204" builtinId="9" hidden="1"/>
    <cellStyle name="Hipervínculo visitado" xfId="17754" builtinId="9" hidden="1"/>
    <cellStyle name="Hipervínculo visitado" xfId="10151" builtinId="9" hidden="1"/>
    <cellStyle name="Hipervínculo visitado" xfId="11524" builtinId="9" hidden="1"/>
    <cellStyle name="Hipervínculo visitado" xfId="24577" builtinId="9" hidden="1"/>
    <cellStyle name="Hipervínculo visitado" xfId="19470" builtinId="9" hidden="1"/>
    <cellStyle name="Hipervínculo visitado" xfId="26335" builtinId="9" hidden="1"/>
    <cellStyle name="Hipervínculo visitado" xfId="51377" builtinId="9" hidden="1"/>
    <cellStyle name="Hipervínculo visitado" xfId="2747" builtinId="9" hidden="1"/>
    <cellStyle name="Hipervínculo visitado" xfId="877" builtinId="9" hidden="1"/>
    <cellStyle name="Hipervínculo visitado" xfId="46750" builtinId="9" hidden="1"/>
    <cellStyle name="Hipervínculo visitado" xfId="49984" builtinId="9" hidden="1"/>
    <cellStyle name="Hipervínculo visitado" xfId="50369" builtinId="9" hidden="1"/>
    <cellStyle name="Hipervínculo visitado" xfId="40132" builtinId="9" hidden="1"/>
    <cellStyle name="Hipervínculo visitado" xfId="37275" builtinId="9" hidden="1"/>
    <cellStyle name="Hipervínculo visitado" xfId="41452" builtinId="9" hidden="1"/>
    <cellStyle name="Hipervínculo visitado" xfId="205" builtinId="9" hidden="1"/>
    <cellStyle name="Hipervínculo visitado" xfId="54766" builtinId="9" hidden="1"/>
    <cellStyle name="Hipervínculo visitado" xfId="13333" builtinId="9" hidden="1"/>
    <cellStyle name="Hipervínculo visitado" xfId="28339" builtinId="9" hidden="1"/>
    <cellStyle name="Hipervínculo visitado" xfId="741" builtinId="9" hidden="1"/>
    <cellStyle name="Hipervínculo visitado" xfId="39170" builtinId="9" hidden="1"/>
    <cellStyle name="Hipervínculo visitado" xfId="8452" builtinId="9" hidden="1"/>
    <cellStyle name="Hipervínculo visitado" xfId="53369" builtinId="9" hidden="1"/>
    <cellStyle name="Hipervínculo visitado" xfId="10220" builtinId="9" hidden="1"/>
    <cellStyle name="Hipervínculo visitado" xfId="39184" builtinId="9" hidden="1"/>
    <cellStyle name="Hipervínculo visitado" xfId="53983" builtinId="9" hidden="1"/>
    <cellStyle name="Hipervínculo visitado" xfId="5964" builtinId="9" hidden="1"/>
    <cellStyle name="Hipervínculo visitado" xfId="56785" builtinId="9" hidden="1"/>
    <cellStyle name="Hipervínculo visitado" xfId="58877" builtinId="9" hidden="1"/>
    <cellStyle name="Hipervínculo visitado" xfId="43876" builtinId="9" hidden="1"/>
    <cellStyle name="Hipervínculo visitado" xfId="51840" builtinId="9" hidden="1"/>
    <cellStyle name="Hipervínculo visitado" xfId="48046" builtinId="9" hidden="1"/>
    <cellStyle name="Hipervínculo visitado" xfId="40462" builtinId="9" hidden="1"/>
    <cellStyle name="Hipervínculo visitado" xfId="37721" builtinId="9" hidden="1"/>
    <cellStyle name="Hipervínculo visitado" xfId="28191" builtinId="9" hidden="1"/>
    <cellStyle name="Hipervínculo visitado" xfId="32306" builtinId="9" hidden="1"/>
    <cellStyle name="Hipervínculo visitado" xfId="47525" builtinId="9" hidden="1"/>
    <cellStyle name="Hipervínculo visitado" xfId="33918" builtinId="9" hidden="1"/>
    <cellStyle name="Hipervínculo visitado" xfId="6995" builtinId="9" hidden="1"/>
    <cellStyle name="Hipervínculo visitado" xfId="44031" builtinId="9" hidden="1"/>
    <cellStyle name="Hipervínculo visitado" xfId="40720" builtinId="9" hidden="1"/>
    <cellStyle name="Hipervínculo visitado" xfId="20887" builtinId="9" hidden="1"/>
    <cellStyle name="Hipervínculo visitado" xfId="33518" builtinId="9" hidden="1"/>
    <cellStyle name="Hipervínculo visitado" xfId="39204" builtinId="9" hidden="1"/>
    <cellStyle name="Hipervínculo visitado" xfId="57042" builtinId="9" hidden="1"/>
    <cellStyle name="Hipervínculo visitado" xfId="17228" builtinId="9" hidden="1"/>
    <cellStyle name="Hipervínculo visitado" xfId="23767" builtinId="9" hidden="1"/>
    <cellStyle name="Hipervínculo visitado" xfId="15560" builtinId="9" hidden="1"/>
    <cellStyle name="Hipervínculo visitado" xfId="45653" builtinId="9" hidden="1"/>
    <cellStyle name="Hipervínculo visitado" xfId="28010" builtinId="9" hidden="1"/>
    <cellStyle name="Hipervínculo visitado" xfId="22107" builtinId="9" hidden="1"/>
    <cellStyle name="Hipervínculo visitado" xfId="25216" builtinId="9" hidden="1"/>
    <cellStyle name="Hipervínculo visitado" xfId="16936" builtinId="9" hidden="1"/>
    <cellStyle name="Hipervínculo visitado" xfId="24745" builtinId="9" hidden="1"/>
    <cellStyle name="Hipervínculo visitado" xfId="14755" builtinId="9" hidden="1"/>
    <cellStyle name="Hipervínculo visitado" xfId="21257" builtinId="9" hidden="1"/>
    <cellStyle name="Hipervínculo visitado" xfId="4412" builtinId="9" hidden="1"/>
    <cellStyle name="Hipervínculo visitado" xfId="45761" builtinId="9" hidden="1"/>
    <cellStyle name="Hipervínculo visitado" xfId="5820" builtinId="9" hidden="1"/>
    <cellStyle name="Hipervínculo visitado" xfId="49782" builtinId="9" hidden="1"/>
    <cellStyle name="Hipervínculo visitado" xfId="31764" builtinId="9" hidden="1"/>
    <cellStyle name="Hipervínculo visitado" xfId="2961" builtinId="9" hidden="1"/>
    <cellStyle name="Hipervínculo visitado" xfId="47281" builtinId="9" hidden="1"/>
    <cellStyle name="Hipervínculo visitado" xfId="42310" builtinId="9" hidden="1"/>
    <cellStyle name="Hipervínculo visitado" xfId="23737" builtinId="9" hidden="1"/>
    <cellStyle name="Hipervínculo visitado" xfId="24117" builtinId="9" hidden="1"/>
    <cellStyle name="Hipervínculo visitado" xfId="31292" builtinId="9" hidden="1"/>
    <cellStyle name="Hipervínculo visitado" xfId="45711" builtinId="9" hidden="1"/>
    <cellStyle name="Hipervínculo visitado" xfId="36229" builtinId="9" hidden="1"/>
    <cellStyle name="Hipervínculo visitado" xfId="38213" builtinId="9" hidden="1"/>
    <cellStyle name="Hipervínculo visitado" xfId="18123" builtinId="9" hidden="1"/>
    <cellStyle name="Hipervínculo visitado" xfId="26243" builtinId="9" hidden="1"/>
    <cellStyle name="Hipervínculo visitado" xfId="24009" builtinId="9" hidden="1"/>
    <cellStyle name="Hipervínculo visitado" xfId="28259" builtinId="9" hidden="1"/>
    <cellStyle name="Hipervínculo visitado" xfId="36035" builtinId="9" hidden="1"/>
    <cellStyle name="Hipervínculo visitado" xfId="25437" builtinId="9" hidden="1"/>
    <cellStyle name="Hipervínculo visitado" xfId="17978" builtinId="9" hidden="1"/>
    <cellStyle name="Hipervínculo visitado" xfId="38507" builtinId="9" hidden="1"/>
    <cellStyle name="Hipervínculo visitado" xfId="53081" builtinId="9" hidden="1"/>
    <cellStyle name="Hipervínculo visitado" xfId="44096" builtinId="9" hidden="1"/>
    <cellStyle name="Hipervínculo visitado" xfId="50752" builtinId="9" hidden="1"/>
    <cellStyle name="Hipervínculo visitado" xfId="55914" builtinId="9" hidden="1"/>
    <cellStyle name="Hipervínculo visitado" xfId="47287" builtinId="9" hidden="1"/>
    <cellStyle name="Hipervínculo visitado" xfId="58409" builtinId="9" hidden="1"/>
    <cellStyle name="Hipervínculo visitado" xfId="45038" builtinId="9" hidden="1"/>
    <cellStyle name="Hipervínculo visitado" xfId="58797" builtinId="9" hidden="1"/>
    <cellStyle name="Hipervínculo visitado" xfId="21819" builtinId="9" hidden="1"/>
    <cellStyle name="Hipervínculo visitado" xfId="12511" builtinId="9" hidden="1"/>
    <cellStyle name="Hipervínculo visitado" xfId="15616" builtinId="9" hidden="1"/>
    <cellStyle name="Hipervínculo visitado" xfId="27833" builtinId="9" hidden="1"/>
    <cellStyle name="Hipervínculo visitado" xfId="14144" builtinId="9" hidden="1"/>
    <cellStyle name="Hipervínculo visitado" xfId="41189" builtinId="9" hidden="1"/>
    <cellStyle name="Hipervínculo visitado" xfId="40933" builtinId="9" hidden="1"/>
    <cellStyle name="Hipervínculo visitado" xfId="39794" builtinId="9" hidden="1"/>
    <cellStyle name="Hipervínculo visitado" xfId="21307" builtinId="9" hidden="1"/>
    <cellStyle name="Hipervínculo visitado" xfId="47912" builtinId="9" hidden="1"/>
    <cellStyle name="Hipervínculo visitado" xfId="4322" builtinId="9" hidden="1"/>
    <cellStyle name="Hipervínculo visitado" xfId="35853" builtinId="9" hidden="1"/>
    <cellStyle name="Hipervínculo visitado" xfId="27360" builtinId="9" hidden="1"/>
    <cellStyle name="Hipervínculo visitado" xfId="32336" builtinId="9" hidden="1"/>
    <cellStyle name="Hipervínculo visitado" xfId="14428" builtinId="9" hidden="1"/>
    <cellStyle name="Hipervínculo visitado" xfId="34028" builtinId="9" hidden="1"/>
    <cellStyle name="Hipervínculo visitado" xfId="47059" builtinId="9" hidden="1"/>
    <cellStyle name="Hipervínculo visitado" xfId="42412" builtinId="9" hidden="1"/>
    <cellStyle name="Hipervínculo visitado" xfId="6268" builtinId="9" hidden="1"/>
    <cellStyle name="Hipervínculo visitado" xfId="34540" builtinId="9" hidden="1"/>
    <cellStyle name="Hipervínculo visitado" xfId="53303" builtinId="9" hidden="1"/>
    <cellStyle name="Hipervínculo visitado" xfId="54846" builtinId="9" hidden="1"/>
    <cellStyle name="Hipervínculo visitado" xfId="13670" builtinId="9" hidden="1"/>
    <cellStyle name="Hipervínculo visitado" xfId="26833" builtinId="9" hidden="1"/>
    <cellStyle name="Hipervínculo visitado" xfId="5946" builtinId="9" hidden="1"/>
    <cellStyle name="Hipervínculo visitado" xfId="52276" builtinId="9" hidden="1"/>
    <cellStyle name="Hipervínculo visitado" xfId="45406" builtinId="9" hidden="1"/>
    <cellStyle name="Hipervínculo visitado" xfId="10656" builtinId="9" hidden="1"/>
    <cellStyle name="Hipervínculo visitado" xfId="26609" builtinId="9" hidden="1"/>
    <cellStyle name="Hipervínculo visitado" xfId="43934" builtinId="9" hidden="1"/>
    <cellStyle name="Hipervínculo visitado" xfId="9840" builtinId="9" hidden="1"/>
    <cellStyle name="Hipervínculo visitado" xfId="11968" builtinId="9" hidden="1"/>
    <cellStyle name="Hipervínculo visitado" xfId="21929" builtinId="9" hidden="1"/>
    <cellStyle name="Hipervínculo visitado" xfId="39494" builtinId="9" hidden="1"/>
    <cellStyle name="Hipervínculo visitado" xfId="7495" builtinId="9" hidden="1"/>
    <cellStyle name="Hipervínculo visitado" xfId="34941" builtinId="9" hidden="1"/>
    <cellStyle name="Hipervínculo visitado" xfId="39644" builtinId="9" hidden="1"/>
    <cellStyle name="Hipervínculo visitado" xfId="9719" builtinId="9" hidden="1"/>
    <cellStyle name="Hipervínculo visitado" xfId="31134" builtinId="9" hidden="1"/>
    <cellStyle name="Hipervínculo visitado" xfId="24549" builtinId="9" hidden="1"/>
    <cellStyle name="Hipervínculo visitado" xfId="36939" builtinId="9" hidden="1"/>
    <cellStyle name="Hipervínculo visitado" xfId="39550" builtinId="9" hidden="1"/>
    <cellStyle name="Hipervínculo visitado" xfId="18461" builtinId="9" hidden="1"/>
    <cellStyle name="Hipervínculo visitado" xfId="23261" builtinId="9" hidden="1"/>
    <cellStyle name="Hipervínculo visitado" xfId="21531" builtinId="9" hidden="1"/>
    <cellStyle name="Hipervínculo visitado" xfId="27676" builtinId="9" hidden="1"/>
    <cellStyle name="Hipervínculo visitado" xfId="59055" builtinId="9" hidden="1"/>
    <cellStyle name="Hipervínculo visitado" xfId="14888" builtinId="9" hidden="1"/>
    <cellStyle name="Hipervínculo visitado" xfId="6967" builtinId="9" hidden="1"/>
    <cellStyle name="Hipervínculo visitado" xfId="5686" builtinId="9" hidden="1"/>
    <cellStyle name="Hipervínculo visitado" xfId="15931" builtinId="9" hidden="1"/>
    <cellStyle name="Hipervínculo visitado" xfId="43924" builtinId="9" hidden="1"/>
    <cellStyle name="Hipervínculo visitado" xfId="19864" builtinId="9" hidden="1"/>
    <cellStyle name="Hipervínculo visitado" xfId="20278" builtinId="9" hidden="1"/>
    <cellStyle name="Hipervínculo visitado" xfId="7160" builtinId="9" hidden="1"/>
    <cellStyle name="Hipervínculo visitado" xfId="47699" builtinId="9" hidden="1"/>
    <cellStyle name="Hipervínculo visitado" xfId="55540" builtinId="9" hidden="1"/>
    <cellStyle name="Hipervínculo visitado" xfId="55703" builtinId="9" hidden="1"/>
    <cellStyle name="Hipervínculo visitado" xfId="13490" builtinId="9" hidden="1"/>
    <cellStyle name="Hipervínculo visitado" xfId="22291" builtinId="9" hidden="1"/>
    <cellStyle name="Hipervínculo visitado" xfId="55691" builtinId="9" hidden="1"/>
    <cellStyle name="Hipervínculo visitado" xfId="58315" builtinId="9" hidden="1"/>
    <cellStyle name="Hipervínculo visitado" xfId="37725" builtinId="9" hidden="1"/>
    <cellStyle name="Hipervínculo visitado" xfId="35187" builtinId="9" hidden="1"/>
    <cellStyle name="Hipervínculo visitado" xfId="25863" builtinId="9" hidden="1"/>
    <cellStyle name="Hipervínculo visitado" xfId="31618" builtinId="9" hidden="1"/>
    <cellStyle name="Hipervínculo visitado" xfId="49186" builtinId="9" hidden="1"/>
    <cellStyle name="Hipervínculo visitado" xfId="57776" builtinId="9" hidden="1"/>
    <cellStyle name="Hipervínculo visitado" xfId="53897" builtinId="9" hidden="1"/>
    <cellStyle name="Hipervínculo visitado" xfId="55959" builtinId="9" hidden="1"/>
    <cellStyle name="Hipervínculo visitado" xfId="39090" builtinId="9" hidden="1"/>
    <cellStyle name="Hipervínculo visitado" xfId="17810" builtinId="9" hidden="1"/>
    <cellStyle name="Hipervínculo visitado" xfId="46276" builtinId="9" hidden="1"/>
    <cellStyle name="Hipervínculo visitado" xfId="39049" builtinId="9" hidden="1"/>
    <cellStyle name="Hipervínculo visitado" xfId="56879" builtinId="9" hidden="1"/>
    <cellStyle name="Hipervínculo visitado" xfId="35997" builtinId="9" hidden="1"/>
    <cellStyle name="Hipervínculo visitado" xfId="31676" builtinId="9" hidden="1"/>
    <cellStyle name="Hipervínculo visitado" xfId="30872" builtinId="9" hidden="1"/>
    <cellStyle name="Hipervínculo visitado" xfId="28012" builtinId="9" hidden="1"/>
    <cellStyle name="Hipervínculo visitado" xfId="701" builtinId="9" hidden="1"/>
    <cellStyle name="Hipervínculo visitado" xfId="56823" builtinId="9" hidden="1"/>
    <cellStyle name="Hipervínculo visitado" xfId="54421" builtinId="9" hidden="1"/>
    <cellStyle name="Hipervínculo visitado" xfId="23114" builtinId="9" hidden="1"/>
    <cellStyle name="Hipervínculo visitado" xfId="28454" builtinId="9" hidden="1"/>
    <cellStyle name="Hipervínculo visitado" xfId="2567" builtinId="9" hidden="1"/>
    <cellStyle name="Hipervínculo visitado" xfId="22776" builtinId="9" hidden="1"/>
    <cellStyle name="Hipervínculo visitado" xfId="18752" builtinId="9" hidden="1"/>
    <cellStyle name="Hipervínculo visitado" xfId="5071" builtinId="9" hidden="1"/>
    <cellStyle name="Hipervínculo visitado" xfId="21373" builtinId="9" hidden="1"/>
    <cellStyle name="Hipervínculo visitado" xfId="17140" builtinId="9" hidden="1"/>
    <cellStyle name="Hipervínculo visitado" xfId="50493" builtinId="9" hidden="1"/>
    <cellStyle name="Hipervínculo visitado" xfId="17516" builtinId="9" hidden="1"/>
    <cellStyle name="Hipervínculo visitado" xfId="43701" builtinId="9" hidden="1"/>
    <cellStyle name="Hipervínculo visitado" xfId="37723" builtinId="9" hidden="1"/>
    <cellStyle name="Hipervínculo visitado" xfId="26156" builtinId="9" hidden="1"/>
    <cellStyle name="Hipervínculo visitado" xfId="22081" builtinId="9" hidden="1"/>
    <cellStyle name="Hipervínculo visitado" xfId="16728" builtinId="9" hidden="1"/>
    <cellStyle name="Hipervínculo visitado" xfId="43495" builtinId="9" hidden="1"/>
    <cellStyle name="Hipervínculo visitado" xfId="42129" builtinId="9" hidden="1"/>
    <cellStyle name="Hipervínculo visitado" xfId="15124" builtinId="9" hidden="1"/>
    <cellStyle name="Hipervínculo visitado" xfId="52587" builtinId="9" hidden="1"/>
    <cellStyle name="Hipervínculo visitado" xfId="25162" builtinId="9" hidden="1"/>
    <cellStyle name="Hipervínculo visitado" xfId="14610" builtinId="9" hidden="1"/>
    <cellStyle name="Hipervínculo visitado" xfId="55480" builtinId="9" hidden="1"/>
    <cellStyle name="Hipervínculo visitado" xfId="30888" builtinId="9" hidden="1"/>
    <cellStyle name="Hipervínculo visitado" xfId="26339" builtinId="9" hidden="1"/>
    <cellStyle name="Hipervínculo visitado" xfId="31652" builtinId="9" hidden="1"/>
    <cellStyle name="Hipervínculo visitado" xfId="34209" builtinId="9" hidden="1"/>
    <cellStyle name="Hipervínculo visitado" xfId="20933" builtinId="9" hidden="1"/>
    <cellStyle name="Hipervínculo visitado" xfId="50790" builtinId="9" hidden="1"/>
    <cellStyle name="Hipervínculo visitado" xfId="27759" builtinId="9" hidden="1"/>
    <cellStyle name="Hipervínculo visitado" xfId="37491" builtinId="9" hidden="1"/>
    <cellStyle name="Hipervínculo visitado" xfId="58277" builtinId="9" hidden="1"/>
    <cellStyle name="Hipervínculo visitado" xfId="28597" builtinId="9" hidden="1"/>
    <cellStyle name="Hipervínculo visitado" xfId="31012" builtinId="9" hidden="1"/>
    <cellStyle name="Hipervínculo visitado" xfId="53047" builtinId="9" hidden="1"/>
    <cellStyle name="Hipervínculo visitado" xfId="33073" builtinId="9" hidden="1"/>
    <cellStyle name="Hipervínculo visitado" xfId="51736" builtinId="9" hidden="1"/>
    <cellStyle name="Hipervínculo visitado" xfId="39911" builtinId="9" hidden="1"/>
    <cellStyle name="Hipervínculo visitado" xfId="51002" builtinId="9" hidden="1"/>
    <cellStyle name="Hipervínculo visitado" xfId="29646" builtinId="9" hidden="1"/>
    <cellStyle name="Hipervínculo visitado" xfId="25333" builtinId="9" hidden="1"/>
    <cellStyle name="Hipervínculo visitado" xfId="36247" builtinId="9" hidden="1"/>
    <cellStyle name="Hipervínculo visitado" xfId="36590" builtinId="9" hidden="1"/>
    <cellStyle name="Hipervínculo visitado" xfId="11773" builtinId="9" hidden="1"/>
    <cellStyle name="Hipervínculo visitado" xfId="46752" builtinId="9" hidden="1"/>
    <cellStyle name="Hipervínculo visitado" xfId="49870" builtinId="9" hidden="1"/>
    <cellStyle name="Hipervínculo visitado" xfId="48014" builtinId="9" hidden="1"/>
    <cellStyle name="Hipervínculo visitado" xfId="17718" builtinId="9" hidden="1"/>
    <cellStyle name="Hipervínculo visitado" xfId="32768" builtinId="9" hidden="1"/>
    <cellStyle name="Hipervínculo visitado" xfId="53803" builtinId="9" hidden="1"/>
    <cellStyle name="Hipervínculo visitado" xfId="3274" builtinId="9" hidden="1"/>
    <cellStyle name="Hipervínculo visitado" xfId="39836" builtinId="9" hidden="1"/>
    <cellStyle name="Hipervínculo visitado" xfId="22013" builtinId="9" hidden="1"/>
    <cellStyle name="Hipervínculo visitado" xfId="25206" builtinId="9" hidden="1"/>
    <cellStyle name="Hipervínculo visitado" xfId="53733" builtinId="9" hidden="1"/>
    <cellStyle name="Hipervínculo visitado" xfId="12275" builtinId="9" hidden="1"/>
    <cellStyle name="Hipervínculo visitado" xfId="2487" builtinId="9" hidden="1"/>
    <cellStyle name="Hipervínculo visitado" xfId="59474" builtinId="9" hidden="1"/>
    <cellStyle name="Hipervínculo visitado" xfId="37817" builtinId="9" hidden="1"/>
    <cellStyle name="Hipervínculo visitado" xfId="42616" builtinId="9" hidden="1"/>
    <cellStyle name="Hipervínculo visitado" xfId="33108" builtinId="9" hidden="1"/>
    <cellStyle name="Hipervínculo visitado" xfId="19538" builtinId="9" hidden="1"/>
    <cellStyle name="Hipervínculo visitado" xfId="42344" builtinId="9" hidden="1"/>
    <cellStyle name="Hipervínculo visitado" xfId="57162" builtinId="9" hidden="1"/>
    <cellStyle name="Hipervínculo visitado" xfId="14098" builtinId="9" hidden="1"/>
    <cellStyle name="Hipervínculo visitado" xfId="2005" builtinId="9" hidden="1"/>
    <cellStyle name="Hipervínculo visitado" xfId="14142" builtinId="9" hidden="1"/>
    <cellStyle name="Hipervínculo visitado" xfId="32077" builtinId="9" hidden="1"/>
    <cellStyle name="Hipervínculo visitado" xfId="43842" builtinId="9" hidden="1"/>
    <cellStyle name="Hipervínculo visitado" xfId="47665" builtinId="9" hidden="1"/>
    <cellStyle name="Hipervínculo visitado" xfId="20150" builtinId="9" hidden="1"/>
    <cellStyle name="Hipervínculo visitado" xfId="39419" builtinId="9" hidden="1"/>
    <cellStyle name="Hipervínculo visitado" xfId="33452" builtinId="9" hidden="1"/>
    <cellStyle name="Hipervínculo visitado" xfId="2491" builtinId="9" hidden="1"/>
    <cellStyle name="Hipervínculo visitado" xfId="33674" builtinId="9" hidden="1"/>
    <cellStyle name="Hipervínculo visitado" xfId="20684" builtinId="9" hidden="1"/>
    <cellStyle name="Hipervínculo visitado" xfId="55367" builtinId="9" hidden="1"/>
    <cellStyle name="Hipervínculo visitado" xfId="17340" builtinId="9" hidden="1"/>
    <cellStyle name="Hipervínculo visitado" xfId="56235" builtinId="9" hidden="1"/>
    <cellStyle name="Hipervínculo visitado" xfId="43225" builtinId="9" hidden="1"/>
    <cellStyle name="Hipervínculo visitado" xfId="50211" builtinId="9" hidden="1"/>
    <cellStyle name="Hipervínculo visitado" xfId="57933" builtinId="9" hidden="1"/>
    <cellStyle name="Hipervínculo visitado" xfId="57216" builtinId="9" hidden="1"/>
    <cellStyle name="Hipervínculo visitado" xfId="25987" builtinId="9" hidden="1"/>
    <cellStyle name="Hipervínculo visitado" xfId="12751" builtinId="9" hidden="1"/>
    <cellStyle name="Hipervínculo visitado" xfId="47439" builtinId="9" hidden="1"/>
    <cellStyle name="Hipervínculo visitado" xfId="21985" builtinId="9" hidden="1"/>
    <cellStyle name="Hipervínculo visitado" xfId="14862" builtinId="9" hidden="1"/>
    <cellStyle name="Hipervínculo visitado" xfId="48295" builtinId="9" hidden="1"/>
    <cellStyle name="Hipervínculo visitado" xfId="59412" builtinId="9" hidden="1"/>
    <cellStyle name="Hipervínculo visitado" xfId="25002" builtinId="9" hidden="1"/>
    <cellStyle name="Hipervínculo visitado" xfId="9243" builtinId="9" hidden="1"/>
    <cellStyle name="Hipervínculo visitado" xfId="23599" builtinId="9" hidden="1"/>
    <cellStyle name="Hipervínculo visitado" xfId="30444" builtinId="9" hidden="1"/>
    <cellStyle name="Hipervínculo visitado" xfId="12305" builtinId="9" hidden="1"/>
    <cellStyle name="Hipervínculo visitado" xfId="34468" builtinId="9" hidden="1"/>
    <cellStyle name="Hipervínculo visitado" xfId="14703" builtinId="9" hidden="1"/>
    <cellStyle name="Hipervínculo visitado" xfId="33522" builtinId="9" hidden="1"/>
    <cellStyle name="Hipervínculo visitado" xfId="8144" builtinId="9" hidden="1"/>
    <cellStyle name="Hipervínculo visitado" xfId="4998" builtinId="9" hidden="1"/>
    <cellStyle name="Hipervínculo visitado" xfId="5141" builtinId="9" hidden="1"/>
    <cellStyle name="Hipervínculo visitado" xfId="6120" builtinId="9" hidden="1"/>
    <cellStyle name="Hipervínculo visitado" xfId="28697" builtinId="9" hidden="1"/>
    <cellStyle name="Hipervínculo visitado" xfId="18688" builtinId="9" hidden="1"/>
    <cellStyle name="Hipervínculo visitado" xfId="50435" builtinId="9" hidden="1"/>
    <cellStyle name="Hipervínculo visitado" xfId="17200" builtinId="9" hidden="1"/>
    <cellStyle name="Hipervínculo visitado" xfId="11419" builtinId="9" hidden="1"/>
    <cellStyle name="Hipervínculo visitado" xfId="15773" builtinId="9" hidden="1"/>
    <cellStyle name="Hipervínculo visitado" xfId="53757" builtinId="9" hidden="1"/>
    <cellStyle name="Hipervínculo visitado" xfId="1983" builtinId="9" hidden="1"/>
    <cellStyle name="Hipervínculo visitado" xfId="2687" builtinId="9" hidden="1"/>
    <cellStyle name="Hipervínculo visitado" xfId="50331" builtinId="9" hidden="1"/>
    <cellStyle name="Hipervínculo visitado" xfId="30271" builtinId="9" hidden="1"/>
    <cellStyle name="Hipervínculo visitado" xfId="37779" builtinId="9" hidden="1"/>
    <cellStyle name="Hipervínculo visitado" xfId="51408" builtinId="9" hidden="1"/>
    <cellStyle name="Hipervínculo visitado" xfId="39224" builtinId="9" hidden="1"/>
    <cellStyle name="Hipervínculo visitado" xfId="40770" builtinId="9" hidden="1"/>
    <cellStyle name="Hipervínculo visitado" xfId="38283" builtinId="9" hidden="1"/>
    <cellStyle name="Hipervínculo visitado" xfId="32732" builtinId="9" hidden="1"/>
    <cellStyle name="Hipervínculo visitado" xfId="23769" builtinId="9" hidden="1"/>
    <cellStyle name="Hipervínculo visitado" xfId="21953" builtinId="9" hidden="1"/>
    <cellStyle name="Hipervínculo visitado" xfId="27095" builtinId="9" hidden="1"/>
    <cellStyle name="Hipervínculo visitado" xfId="21645" builtinId="9" hidden="1"/>
    <cellStyle name="Hipervínculo visitado" xfId="5164" builtinId="9" hidden="1"/>
    <cellStyle name="Hipervínculo visitado" xfId="58377" builtinId="9" hidden="1"/>
    <cellStyle name="Hipervínculo visitado" xfId="41534" builtinId="9" hidden="1"/>
    <cellStyle name="Hipervínculo visitado" xfId="9466" builtinId="9" hidden="1"/>
    <cellStyle name="Hipervínculo visitado" xfId="13443" builtinId="9" hidden="1"/>
    <cellStyle name="Hipervínculo visitado" xfId="25361" builtinId="9" hidden="1"/>
    <cellStyle name="Hipervínculo visitado" xfId="1349" builtinId="9" hidden="1"/>
    <cellStyle name="Hipervínculo visitado" xfId="391" builtinId="9" hidden="1"/>
    <cellStyle name="Hipervínculo visitado" xfId="35272" builtinId="9" hidden="1"/>
    <cellStyle name="Hipervínculo visitado" xfId="4057" builtinId="9" hidden="1"/>
    <cellStyle name="Hipervínculo visitado" xfId="28327" builtinId="9" hidden="1"/>
    <cellStyle name="Hipervínculo visitado" xfId="31985" builtinId="9" hidden="1"/>
    <cellStyle name="Hipervínculo visitado" xfId="28831" builtinId="9" hidden="1"/>
    <cellStyle name="Hipervínculo visitado" xfId="43892" builtinId="9" hidden="1"/>
    <cellStyle name="Hipervínculo visitado" xfId="23854" builtinId="9" hidden="1"/>
    <cellStyle name="Hipervínculo visitado" xfId="46865" builtinId="9" hidden="1"/>
    <cellStyle name="Hipervínculo visitado" xfId="31646" builtinId="9" hidden="1"/>
    <cellStyle name="Hipervínculo visitado" xfId="39921" builtinId="9" hidden="1"/>
    <cellStyle name="Hipervínculo visitado" xfId="12420" builtinId="9" hidden="1"/>
    <cellStyle name="Hipervínculo visitado" xfId="45178" builtinId="9" hidden="1"/>
    <cellStyle name="Hipervínculo visitado" xfId="12747" builtinId="9" hidden="1"/>
    <cellStyle name="Hipervínculo visitado" xfId="18736" builtinId="9" hidden="1"/>
    <cellStyle name="Hipervínculo visitado" xfId="26913" builtinId="9" hidden="1"/>
    <cellStyle name="Hipervínculo visitado" xfId="34325" builtinId="9" hidden="1"/>
    <cellStyle name="Hipervínculo visitado" xfId="17436" builtinId="9" hidden="1"/>
    <cellStyle name="Hipervínculo visitado" xfId="29914" builtinId="9" hidden="1"/>
    <cellStyle name="Hipervínculo visitado" xfId="30317" builtinId="9" hidden="1"/>
    <cellStyle name="Hipervínculo visitado" xfId="12503" builtinId="9" hidden="1"/>
    <cellStyle name="Hipervínculo visitado" xfId="25621" builtinId="9" hidden="1"/>
    <cellStyle name="Hipervínculo visitado" xfId="38279" builtinId="9" hidden="1"/>
    <cellStyle name="Hipervínculo visitado" xfId="50696" builtinId="9" hidden="1"/>
    <cellStyle name="Hipervínculo visitado" xfId="28569" builtinId="9" hidden="1"/>
    <cellStyle name="Hipervínculo visitado" xfId="50881" builtinId="9" hidden="1"/>
    <cellStyle name="Hipervínculo visitado" xfId="19476" builtinId="9" hidden="1"/>
    <cellStyle name="Hipervínculo visitado" xfId="4460" builtinId="9" hidden="1"/>
    <cellStyle name="Hipervínculo visitado" xfId="42942" builtinId="9" hidden="1"/>
    <cellStyle name="Hipervínculo visitado" xfId="21211" builtinId="9" hidden="1"/>
    <cellStyle name="Hipervínculo visitado" xfId="32674" builtinId="9" hidden="1"/>
    <cellStyle name="Hipervínculo visitado" xfId="10868" builtinId="9" hidden="1"/>
    <cellStyle name="Hipervínculo visitado" xfId="47473" builtinId="9" hidden="1"/>
    <cellStyle name="Hipervínculo visitado" xfId="28193" builtinId="9" hidden="1"/>
    <cellStyle name="Hipervínculo visitado" xfId="6028" builtinId="9" hidden="1"/>
    <cellStyle name="Hipervínculo visitado" xfId="14484" builtinId="9" hidden="1"/>
    <cellStyle name="Hipervínculo visitado" xfId="18155" builtinId="9" hidden="1"/>
    <cellStyle name="Hipervínculo visitado" xfId="23428" builtinId="9" hidden="1"/>
    <cellStyle name="Hipervínculo visitado" xfId="11429" builtinId="9" hidden="1"/>
    <cellStyle name="Hipervínculo visitado" xfId="54834" builtinId="9" hidden="1"/>
    <cellStyle name="Hipervínculo visitado" xfId="48052" builtinId="9" hidden="1"/>
    <cellStyle name="Hipervínculo visitado" xfId="54077" builtinId="9" hidden="1"/>
    <cellStyle name="Hipervínculo visitado" xfId="34697" builtinId="9" hidden="1"/>
    <cellStyle name="Hipervínculo visitado" xfId="5539" builtinId="9" hidden="1"/>
    <cellStyle name="Hipervínculo visitado" xfId="2066" builtinId="9" hidden="1"/>
    <cellStyle name="Hipervínculo visitado" xfId="54337" builtinId="9" hidden="1"/>
    <cellStyle name="Hipervínculo visitado" xfId="37620" builtinId="9" hidden="1"/>
    <cellStyle name="Hipervínculo visitado" xfId="490" builtinId="9" hidden="1"/>
    <cellStyle name="Hipervínculo visitado" xfId="50875" builtinId="9" hidden="1"/>
    <cellStyle name="Hipervínculo visitado" xfId="44240" builtinId="9" hidden="1"/>
    <cellStyle name="Hipervínculo visitado" xfId="44556" builtinId="9" hidden="1"/>
    <cellStyle name="Hipervínculo visitado" xfId="56289" builtinId="9" hidden="1"/>
    <cellStyle name="Hipervínculo visitado" xfId="20367" builtinId="9" hidden="1"/>
    <cellStyle name="Hipervínculo visitado" xfId="10728" builtinId="9" hidden="1"/>
    <cellStyle name="Hipervínculo visitado" xfId="51516" builtinId="9" hidden="1"/>
    <cellStyle name="Hipervínculo visitado" xfId="13031" builtinId="9" hidden="1"/>
    <cellStyle name="Hipervínculo visitado" xfId="18998" builtinId="9" hidden="1"/>
    <cellStyle name="Hipervínculo visitado" xfId="47545" builtinId="9" hidden="1"/>
    <cellStyle name="Hipervínculo visitado" xfId="4944" builtinId="9" hidden="1"/>
    <cellStyle name="Hipervínculo visitado" xfId="50855" builtinId="9" hidden="1"/>
    <cellStyle name="Hipervínculo visitado" xfId="43483" builtinId="9" hidden="1"/>
    <cellStyle name="Hipervínculo visitado" xfId="4878" builtinId="9" hidden="1"/>
    <cellStyle name="Hipervínculo visitado" xfId="58871" builtinId="9" hidden="1"/>
    <cellStyle name="Hipervínculo visitado" xfId="38501" builtinId="9" hidden="1"/>
    <cellStyle name="Hipervínculo visitado" xfId="12981" builtinId="9" hidden="1"/>
    <cellStyle name="Hipervínculo visitado" xfId="43517" builtinId="9" hidden="1"/>
    <cellStyle name="Hipervínculo visitado" xfId="34075" builtinId="9" hidden="1"/>
    <cellStyle name="Hipervínculo visitado" xfId="15148" builtinId="9" hidden="1"/>
    <cellStyle name="Hipervínculo visitado" xfId="16210" builtinId="9" hidden="1"/>
    <cellStyle name="Hipervínculo visitado" xfId="19311" builtinId="9" hidden="1"/>
    <cellStyle name="Hipervínculo visitado" xfId="39845" builtinId="9" hidden="1"/>
    <cellStyle name="Hipervínculo visitado" xfId="35207" builtinId="9" hidden="1"/>
    <cellStyle name="Hipervínculo visitado" xfId="58608" builtinId="9" hidden="1"/>
    <cellStyle name="Hipervínculo visitado" xfId="17895" builtinId="9" hidden="1"/>
    <cellStyle name="Hipervínculo visitado" xfId="35633" builtinId="9" hidden="1"/>
    <cellStyle name="Hipervínculo visitado" xfId="42165" builtinId="9" hidden="1"/>
    <cellStyle name="Hipervínculo visitado" xfId="17314" builtinId="9" hidden="1"/>
    <cellStyle name="Hipervínculo visitado" xfId="26951" builtinId="9" hidden="1"/>
    <cellStyle name="Hipervínculo visitado" xfId="54742" builtinId="9" hidden="1"/>
    <cellStyle name="Hipervínculo visitado" xfId="15310" builtinId="9" hidden="1"/>
    <cellStyle name="Hipervínculo visitado" xfId="46439" builtinId="9" hidden="1"/>
    <cellStyle name="Hipervínculo visitado" xfId="57426" builtinId="9" hidden="1"/>
    <cellStyle name="Hipervínculo visitado" xfId="12077" builtinId="9" hidden="1"/>
    <cellStyle name="Hipervínculo visitado" xfId="35574" builtinId="9" hidden="1"/>
    <cellStyle name="Hipervínculo visitado" xfId="17578" builtinId="9" hidden="1"/>
    <cellStyle name="Hipervínculo visitado" xfId="15102" builtinId="9" hidden="1"/>
    <cellStyle name="Hipervínculo visitado" xfId="13780" builtinId="9" hidden="1"/>
    <cellStyle name="Hipervínculo visitado" xfId="49134" builtinId="9" hidden="1"/>
    <cellStyle name="Hipervínculo visitado" xfId="27725" builtinId="9" hidden="1"/>
    <cellStyle name="Hipervínculo visitado" xfId="53249" builtinId="9" hidden="1"/>
    <cellStyle name="Hipervínculo visitado" xfId="18351" builtinId="9" hidden="1"/>
    <cellStyle name="Hipervínculo visitado" xfId="42550" builtinId="9" hidden="1"/>
    <cellStyle name="Hipervínculo visitado" xfId="34225" builtinId="9" hidden="1"/>
    <cellStyle name="Hipervínculo visitado" xfId="31987" builtinId="9" hidden="1"/>
    <cellStyle name="Hipervínculo visitado" xfId="56087" builtinId="9" hidden="1"/>
    <cellStyle name="Hipervínculo visitado" xfId="47697" builtinId="9" hidden="1"/>
    <cellStyle name="Hipervínculo visitado" xfId="13119" builtinId="9" hidden="1"/>
    <cellStyle name="Hipervínculo visitado" xfId="44102" builtinId="9" hidden="1"/>
    <cellStyle name="Hipervínculo visitado" xfId="31696" builtinId="9" hidden="1"/>
    <cellStyle name="Hipervínculo visitado" xfId="17780" builtinId="9" hidden="1"/>
    <cellStyle name="Hipervínculo visitado" xfId="50522" builtinId="9" hidden="1"/>
    <cellStyle name="Hipervínculo visitado" xfId="21923" builtinId="9" hidden="1"/>
    <cellStyle name="Hipervínculo visitado" xfId="50823" builtinId="9" hidden="1"/>
    <cellStyle name="Hipervínculo visitado" xfId="40200" builtinId="9" hidden="1"/>
    <cellStyle name="Hipervínculo visitado" xfId="54988" builtinId="9" hidden="1"/>
    <cellStyle name="Hipervínculo visitado" xfId="43507" builtinId="9" hidden="1"/>
    <cellStyle name="Hipervínculo visitado" xfId="48157" builtinId="9" hidden="1"/>
    <cellStyle name="Hipervínculo visitado" xfId="8146" builtinId="9" hidden="1"/>
    <cellStyle name="Hipervínculo visitado" xfId="29829" builtinId="9" hidden="1"/>
    <cellStyle name="Hipervínculo visitado" xfId="10322" builtinId="9" hidden="1"/>
    <cellStyle name="Hipervínculo visitado" xfId="3103" builtinId="9" hidden="1"/>
    <cellStyle name="Hipervínculo visitado" xfId="26517" builtinId="9" hidden="1"/>
    <cellStyle name="Hipervínculo visitado" xfId="40790" builtinId="9" hidden="1"/>
    <cellStyle name="Hipervínculo visitado" xfId="37245" builtinId="9" hidden="1"/>
    <cellStyle name="Hipervínculo visitado" xfId="11727" builtinId="9" hidden="1"/>
    <cellStyle name="Hipervínculo visitado" xfId="3163" builtinId="9" hidden="1"/>
    <cellStyle name="Hipervínculo visitado" xfId="2810" builtinId="9" hidden="1"/>
    <cellStyle name="Hipervínculo visitado" xfId="8010" builtinId="9" hidden="1"/>
    <cellStyle name="Hipervínculo visitado" xfId="32159" builtinId="9" hidden="1"/>
    <cellStyle name="Hipervínculo visitado" xfId="39127" builtinId="9" hidden="1"/>
    <cellStyle name="Hipervínculo visitado" xfId="9818" builtinId="9" hidden="1"/>
    <cellStyle name="Hipervínculo visitado" xfId="26437" builtinId="9" hidden="1"/>
    <cellStyle name="Hipervínculo visitado" xfId="49868" builtinId="9" hidden="1"/>
    <cellStyle name="Hipervínculo visitado" xfId="48189" builtinId="9" hidden="1"/>
    <cellStyle name="Hipervínculo visitado" xfId="49866" builtinId="9" hidden="1"/>
    <cellStyle name="Hipervínculo visitado" xfId="18133" builtinId="9" hidden="1"/>
    <cellStyle name="Hipervínculo visitado" xfId="47577" builtinId="9" hidden="1"/>
    <cellStyle name="Hipervínculo visitado" xfId="15182" builtinId="9" hidden="1"/>
    <cellStyle name="Hipervínculo visitado" xfId="30080" builtinId="9" hidden="1"/>
    <cellStyle name="Hipervínculo visitado" xfId="26661" builtinId="9" hidden="1"/>
    <cellStyle name="Hipervínculo visitado" xfId="42404" builtinId="9" hidden="1"/>
    <cellStyle name="Hipervínculo visitado" xfId="47027" builtinId="9" hidden="1"/>
    <cellStyle name="Hipervínculo visitado" xfId="18231" builtinId="9" hidden="1"/>
    <cellStyle name="Hipervínculo visitado" xfId="50161" builtinId="9" hidden="1"/>
    <cellStyle name="Hipervínculo visitado" xfId="45723" builtinId="9" hidden="1"/>
    <cellStyle name="Hipervínculo visitado" xfId="9227" builtinId="9" hidden="1"/>
    <cellStyle name="Hipervínculo visitado" xfId="4019" builtinId="9" hidden="1"/>
    <cellStyle name="Hipervínculo visitado" xfId="3699" builtinId="9" hidden="1"/>
    <cellStyle name="Hipervínculo visitado" xfId="51230" builtinId="9" hidden="1"/>
    <cellStyle name="Hipervínculo visitado" xfId="7912" builtinId="9" hidden="1"/>
    <cellStyle name="Hipervínculo visitado" xfId="58619" builtinId="9" hidden="1"/>
    <cellStyle name="Hipervínculo visitado" xfId="26091" builtinId="9" hidden="1"/>
    <cellStyle name="Hipervínculo visitado" xfId="33796" builtinId="9" hidden="1"/>
    <cellStyle name="Hipervínculo visitado" xfId="7254" builtinId="9" hidden="1"/>
    <cellStyle name="Hipervínculo visitado" xfId="33248" builtinId="9" hidden="1"/>
    <cellStyle name="Hipervínculo visitado" xfId="16708" builtinId="9" hidden="1"/>
    <cellStyle name="Hipervínculo visitado" xfId="27680" builtinId="9" hidden="1"/>
    <cellStyle name="Hipervínculo visitado" xfId="9009" builtinId="9" hidden="1"/>
    <cellStyle name="Hipervínculo visitado" xfId="6655" builtinId="9" hidden="1"/>
    <cellStyle name="Hipervínculo visitado" xfId="19780" builtinId="9" hidden="1"/>
    <cellStyle name="Hipervínculo visitado" xfId="49556" builtinId="9" hidden="1"/>
    <cellStyle name="Hipervínculo visitado" xfId="57971" builtinId="9" hidden="1"/>
    <cellStyle name="Hipervínculo visitado" xfId="46685" builtinId="9" hidden="1"/>
    <cellStyle name="Hipervínculo visitado" xfId="17128" builtinId="9" hidden="1"/>
    <cellStyle name="Hipervínculo visitado" xfId="18748" builtinId="9" hidden="1"/>
    <cellStyle name="Hipervínculo visitado" xfId="12941" builtinId="9" hidden="1"/>
    <cellStyle name="Hipervínculo visitado" xfId="26087" builtinId="9" hidden="1"/>
    <cellStyle name="Hipervínculo visitado" xfId="35057" builtinId="9" hidden="1"/>
    <cellStyle name="Hipervínculo visitado" xfId="2629" builtinId="9" hidden="1"/>
    <cellStyle name="Hipervínculo visitado" xfId="15945" builtinId="9" hidden="1"/>
    <cellStyle name="Hipervínculo visitado" xfId="45811" builtinId="9" hidden="1"/>
    <cellStyle name="Hipervínculo visitado" xfId="41916" builtinId="9" hidden="1"/>
    <cellStyle name="Hipervínculo visitado" xfId="6030" builtinId="9" hidden="1"/>
    <cellStyle name="Hipervínculo visitado" xfId="5492" builtinId="9" hidden="1"/>
    <cellStyle name="Hipervínculo visitado" xfId="44427" builtinId="9" hidden="1"/>
    <cellStyle name="Hipervínculo visitado" xfId="19908" builtinId="9" hidden="1"/>
    <cellStyle name="Hipervínculo visitado" xfId="3029" builtinId="9" hidden="1"/>
    <cellStyle name="Hipervínculo visitado" xfId="5748" builtinId="9" hidden="1"/>
    <cellStyle name="Hipervínculo visitado" xfId="1575" builtinId="9" hidden="1"/>
    <cellStyle name="Hipervínculo visitado" xfId="48920" builtinId="9" hidden="1"/>
    <cellStyle name="Hipervínculo visitado" xfId="49416" builtinId="9" hidden="1"/>
    <cellStyle name="Hipervínculo visitado" xfId="23378" builtinId="9" hidden="1"/>
    <cellStyle name="Hipervínculo visitado" xfId="53345" builtinId="9" hidden="1"/>
    <cellStyle name="Hipervínculo visitado" xfId="28861" builtinId="9" hidden="1"/>
    <cellStyle name="Hipervínculo visitado" xfId="16862" builtinId="9" hidden="1"/>
    <cellStyle name="Hipervínculo visitado" xfId="40214" builtinId="9" hidden="1"/>
    <cellStyle name="Hipervínculo visitado" xfId="17104" builtinId="9" hidden="1"/>
    <cellStyle name="Hipervínculo visitado" xfId="27344" builtinId="9" hidden="1"/>
    <cellStyle name="Hipervínculo visitado" xfId="36480" builtinId="9" hidden="1"/>
    <cellStyle name="Hipervínculo visitado" xfId="36307" builtinId="9" hidden="1"/>
    <cellStyle name="Hipervínculo visitado" xfId="29299" builtinId="9" hidden="1"/>
    <cellStyle name="Hipervínculo visitado" xfId="7105" builtinId="9" hidden="1"/>
    <cellStyle name="Hipervínculo visitado" xfId="51632" builtinId="9" hidden="1"/>
    <cellStyle name="Hipervínculo visitado" xfId="28020" builtinId="9" hidden="1"/>
    <cellStyle name="Hipervínculo visitado" xfId="8206" builtinId="9" hidden="1"/>
    <cellStyle name="Hipervínculo visitado" xfId="20755" builtinId="9" hidden="1"/>
    <cellStyle name="Hipervínculo visitado" xfId="35819" builtinId="9" hidden="1"/>
    <cellStyle name="Hipervínculo visitado" xfId="21697" builtinId="9" hidden="1"/>
    <cellStyle name="Hipervínculo visitado" xfId="53499" builtinId="9" hidden="1"/>
    <cellStyle name="Hipervínculo visitado" xfId="43770" builtinId="9" hidden="1"/>
    <cellStyle name="Hipervínculo visitado" xfId="44900" builtinId="9" hidden="1"/>
    <cellStyle name="Hipervínculo visitado" xfId="51285" builtinId="9" hidden="1"/>
    <cellStyle name="Hipervínculo visitado" xfId="11781" builtinId="9" hidden="1"/>
    <cellStyle name="Hipervínculo visitado" xfId="40764" builtinId="9" hidden="1"/>
    <cellStyle name="Hipervínculo visitado" xfId="22700" builtinId="9" hidden="1"/>
    <cellStyle name="Hipervínculo visitado" xfId="47872" builtinId="9" hidden="1"/>
    <cellStyle name="Hipervínculo visitado" xfId="5766" builtinId="9" hidden="1"/>
    <cellStyle name="Hipervínculo visitado" xfId="31102" builtinId="9" hidden="1"/>
    <cellStyle name="Hipervínculo visitado" xfId="40042" builtinId="9" hidden="1"/>
    <cellStyle name="Hipervínculo visitado" xfId="36173" builtinId="9" hidden="1"/>
    <cellStyle name="Hipervínculo visitado" xfId="59211" builtinId="9" hidden="1"/>
    <cellStyle name="Hipervínculo visitado" xfId="18756" builtinId="9" hidden="1"/>
    <cellStyle name="Hipervínculo visitado" xfId="30699" builtinId="9" hidden="1"/>
    <cellStyle name="Hipervínculo visitado" xfId="37642" builtinId="9" hidden="1"/>
    <cellStyle name="Hipervínculo visitado" xfId="13831" builtinId="9" hidden="1"/>
    <cellStyle name="Hipervínculo visitado" xfId="32780" builtinId="9" hidden="1"/>
    <cellStyle name="Hipervínculo visitado" xfId="38870" builtinId="9" hidden="1"/>
    <cellStyle name="Hipervínculo visitado" xfId="29496" builtinId="9" hidden="1"/>
    <cellStyle name="Hipervínculo visitado" xfId="27125" builtinId="9" hidden="1"/>
    <cellStyle name="Hipervínculo visitado" xfId="26481" builtinId="9" hidden="1"/>
    <cellStyle name="Hipervínculo visitado" xfId="34018" builtinId="9" hidden="1"/>
    <cellStyle name="Hipervínculo visitado" xfId="1739" builtinId="9" hidden="1"/>
    <cellStyle name="Hipervínculo visitado" xfId="23615" builtinId="9" hidden="1"/>
    <cellStyle name="Hipervínculo visitado" xfId="42736" builtinId="9" hidden="1"/>
    <cellStyle name="Hipervínculo visitado" xfId="32728" builtinId="9" hidden="1"/>
    <cellStyle name="Hipervínculo visitado" xfId="52350" builtinId="9" hidden="1"/>
    <cellStyle name="Hipervínculo visitado" xfId="50893" builtinId="9" hidden="1"/>
    <cellStyle name="Hipervínculo visitado" xfId="17942" builtinId="9" hidden="1"/>
    <cellStyle name="Hipervínculo visitado" xfId="37197" builtinId="9" hidden="1"/>
    <cellStyle name="Hipervínculo visitado" xfId="47135" builtinId="9" hidden="1"/>
    <cellStyle name="Hipervínculo visitado" xfId="13087" builtinId="9" hidden="1"/>
    <cellStyle name="Hipervínculo visitado" xfId="66" builtinId="9" hidden="1"/>
    <cellStyle name="Hipervínculo visitado" xfId="789" builtinId="9" hidden="1"/>
    <cellStyle name="Hipervínculo visitado" xfId="769" builtinId="9" hidden="1"/>
    <cellStyle name="Hipervínculo visitado" xfId="26629" builtinId="9" hidden="1"/>
    <cellStyle name="Hipervínculo visitado" xfId="45581" builtinId="9" hidden="1"/>
    <cellStyle name="Hipervínculo visitado" xfId="38573" builtinId="9" hidden="1"/>
    <cellStyle name="Hipervínculo visitado" xfId="23297" builtinId="9" hidden="1"/>
    <cellStyle name="Hipervínculo visitado" xfId="14741" builtinId="9" hidden="1"/>
    <cellStyle name="Hipervínculo visitado" xfId="41661" builtinId="9" hidden="1"/>
    <cellStyle name="Hipervínculo visitado" xfId="37839" builtinId="9" hidden="1"/>
    <cellStyle name="Hipervínculo visitado" xfId="12739" builtinId="9" hidden="1"/>
    <cellStyle name="Hipervínculo visitado" xfId="25244" builtinId="9" hidden="1"/>
    <cellStyle name="Hipervínculo visitado" xfId="45312" builtinId="9" hidden="1"/>
    <cellStyle name="Hipervínculo visitado" xfId="17956" builtinId="9" hidden="1"/>
    <cellStyle name="Hipervínculo visitado" xfId="9748" builtinId="9" hidden="1"/>
    <cellStyle name="Hipervínculo visitado" xfId="40418" builtinId="9" hidden="1"/>
    <cellStyle name="Hipervínculo visitado" xfId="15454" builtinId="9" hidden="1"/>
    <cellStyle name="Hipervínculo visitado" xfId="38289" builtinId="9" hidden="1"/>
    <cellStyle name="Hipervínculo visitado" xfId="3417" builtinId="9" hidden="1"/>
    <cellStyle name="Hipervínculo visitado" xfId="19020" builtinId="9" hidden="1"/>
    <cellStyle name="Hipervínculo visitado" xfId="16137" builtinId="9" hidden="1"/>
    <cellStyle name="Hipervínculo visitado" xfId="22265" builtinId="9" hidden="1"/>
    <cellStyle name="Hipervínculo visitado" xfId="24733" builtinId="9" hidden="1"/>
    <cellStyle name="Hipervínculo visitado" xfId="40736" builtinId="9" hidden="1"/>
    <cellStyle name="Hipervínculo visitado" xfId="20848" builtinId="9" hidden="1"/>
    <cellStyle name="Hipervínculo visitado" xfId="56747" builtinId="9" hidden="1"/>
    <cellStyle name="Hipervínculo visitado" xfId="22141" builtinId="9" hidden="1"/>
    <cellStyle name="Hipervínculo visitado" xfId="14215" builtinId="9" hidden="1"/>
    <cellStyle name="Hipervínculo visitado" xfId="31268" builtinId="9" hidden="1"/>
    <cellStyle name="Hipervínculo visitado" xfId="21378" builtinId="9" hidden="1"/>
    <cellStyle name="Hipervínculo visitado" xfId="29662" builtinId="9" hidden="1"/>
    <cellStyle name="Hipervínculo visitado" xfId="37211" builtinId="9" hidden="1"/>
    <cellStyle name="Hipervínculo visitado" xfId="57365" builtinId="9" hidden="1"/>
    <cellStyle name="Hipervínculo visitado" xfId="4908" builtinId="9" hidden="1"/>
    <cellStyle name="Hipervínculo visitado" xfId="27294" builtinId="9" hidden="1"/>
    <cellStyle name="Hipervínculo visitado" xfId="26397" builtinId="9" hidden="1"/>
    <cellStyle name="Hipervínculo visitado" xfId="36484" builtinId="9" hidden="1"/>
    <cellStyle name="Hipervínculo visitado" xfId="46714" builtinId="9" hidden="1"/>
    <cellStyle name="Hipervínculo visitado" xfId="10992" builtinId="9" hidden="1"/>
    <cellStyle name="Hipervínculo visitado" xfId="47091" builtinId="9" hidden="1"/>
    <cellStyle name="Hipervínculo visitado" xfId="40474" builtinId="9" hidden="1"/>
    <cellStyle name="Hipervínculo visitado" xfId="6356" builtinId="9" hidden="1"/>
    <cellStyle name="Hipervínculo visitado" xfId="34737" builtinId="9" hidden="1"/>
    <cellStyle name="Hipervínculo visitado" xfId="37747" builtinId="9" hidden="1"/>
    <cellStyle name="Hipervínculo visitado" xfId="23065" builtinId="9" hidden="1"/>
    <cellStyle name="Hipervínculo visitado" xfId="24845" builtinId="9" hidden="1"/>
    <cellStyle name="Hipervínculo visitado" xfId="39814" builtinId="9" hidden="1"/>
    <cellStyle name="Hipervínculo visitado" xfId="1129" builtinId="9" hidden="1"/>
    <cellStyle name="Hipervínculo visitado" xfId="11377" builtinId="9" hidden="1"/>
    <cellStyle name="Hipervínculo visitado" xfId="35905" builtinId="9" hidden="1"/>
    <cellStyle name="Hipervínculo visitado" xfId="36125" builtinId="9" hidden="1"/>
    <cellStyle name="Hipervínculo visitado" xfId="31883" builtinId="9" hidden="1"/>
    <cellStyle name="Hipervínculo visitado" xfId="12869" builtinId="9" hidden="1"/>
    <cellStyle name="Hipervínculo visitado" xfId="53584" builtinId="9" hidden="1"/>
    <cellStyle name="Hipervínculo visitado" xfId="25951" builtinId="9" hidden="1"/>
    <cellStyle name="Hipervínculo visitado" xfId="46915" builtinId="9" hidden="1"/>
    <cellStyle name="Hipervínculo visitado" xfId="36889" builtinId="9" hidden="1"/>
    <cellStyle name="Hipervínculo visitado" xfId="12607" builtinId="9" hidden="1"/>
    <cellStyle name="Hipervínculo visitado" xfId="15676" builtinId="9" hidden="1"/>
    <cellStyle name="Hipervínculo visitado" xfId="1713" builtinId="9" hidden="1"/>
    <cellStyle name="Hipervínculo visitado" xfId="2420" builtinId="9" hidden="1"/>
    <cellStyle name="Hipervínculo visitado" xfId="22692" builtinId="9" hidden="1"/>
    <cellStyle name="Hipervínculo visitado" xfId="28369" builtinId="9" hidden="1"/>
    <cellStyle name="Hipervínculo visitado" xfId="9438" builtinId="9" hidden="1"/>
    <cellStyle name="Hipervínculo visitado" xfId="37069" builtinId="9" hidden="1"/>
    <cellStyle name="Hipervínculo visitado" xfId="14920" builtinId="9" hidden="1"/>
    <cellStyle name="Hipervínculo visitado" xfId="18393" builtinId="9" hidden="1"/>
    <cellStyle name="Hipervínculo visitado" xfId="27596" builtinId="9" hidden="1"/>
    <cellStyle name="Hipervínculo visitado" xfId="25945" builtinId="9" hidden="1"/>
    <cellStyle name="Hipervínculo visitado" xfId="49037" builtinId="9" hidden="1"/>
    <cellStyle name="Hipervínculo visitado" xfId="47916" builtinId="9" hidden="1"/>
    <cellStyle name="Hipervínculo visitado" xfId="10790" builtinId="9" hidden="1"/>
    <cellStyle name="Hipervínculo visitado" xfId="47711" builtinId="9" hidden="1"/>
    <cellStyle name="Hipervínculo visitado" xfId="7700" builtinId="9" hidden="1"/>
    <cellStyle name="Hipervínculo visitado" xfId="11172" builtinId="9" hidden="1"/>
    <cellStyle name="Hipervínculo visitado" xfId="47347" builtinId="9" hidden="1"/>
    <cellStyle name="Hipervínculo visitado" xfId="30954" builtinId="9" hidden="1"/>
    <cellStyle name="Hipervínculo visitado" xfId="47235" builtinId="9" hidden="1"/>
    <cellStyle name="Hipervínculo visitado" xfId="474" builtinId="9" hidden="1"/>
    <cellStyle name="Hipervínculo visitado" xfId="15556" builtinId="9" hidden="1"/>
    <cellStyle name="Hipervínculo visitado" xfId="20840" builtinId="9" hidden="1"/>
    <cellStyle name="Hipervínculo visitado" xfId="25451" builtinId="9" hidden="1"/>
    <cellStyle name="Hipervínculo visitado" xfId="46879" builtinId="9" hidden="1"/>
    <cellStyle name="Hipervínculo visitado" xfId="27021" builtinId="9" hidden="1"/>
    <cellStyle name="Hipervínculo visitado" xfId="20999" builtinId="9" hidden="1"/>
    <cellStyle name="Hipervínculo visitado" xfId="34909" builtinId="9" hidden="1"/>
    <cellStyle name="Hipervínculo visitado" xfId="25644" builtinId="9" hidden="1"/>
    <cellStyle name="Hipervínculo visitado" xfId="9506" builtinId="9" hidden="1"/>
    <cellStyle name="Hipervínculo visitado" xfId="28053" builtinId="9" hidden="1"/>
    <cellStyle name="Hipervínculo visitado" xfId="43004" builtinId="9" hidden="1"/>
    <cellStyle name="Hipervínculo visitado" xfId="14976" builtinId="9" hidden="1"/>
    <cellStyle name="Hipervínculo visitado" xfId="1179" builtinId="9" hidden="1"/>
    <cellStyle name="Hipervínculo visitado" xfId="717" builtinId="9" hidden="1"/>
    <cellStyle name="Hipervínculo visitado" xfId="33154" builtinId="9" hidden="1"/>
    <cellStyle name="Hipervínculo visitado" xfId="52411" builtinId="9" hidden="1"/>
    <cellStyle name="Hipervínculo visitado" xfId="45775" builtinId="9" hidden="1"/>
    <cellStyle name="Hipervínculo visitado" xfId="1773" builtinId="9" hidden="1"/>
    <cellStyle name="Hipervínculo visitado" xfId="40536" builtinId="9" hidden="1"/>
    <cellStyle name="Hipervínculo visitado" xfId="29391" builtinId="9" hidden="1"/>
    <cellStyle name="Hipervínculo visitado" xfId="46171" builtinId="9" hidden="1"/>
    <cellStyle name="Hipervínculo visitado" xfId="25188" builtinId="9" hidden="1"/>
    <cellStyle name="Hipervínculo visitado" xfId="55432" builtinId="9" hidden="1"/>
    <cellStyle name="Hipervínculo visitado" xfId="45880" builtinId="9" hidden="1"/>
    <cellStyle name="Hipervínculo visitado" xfId="34824" builtinId="9" hidden="1"/>
    <cellStyle name="Hipervínculo visitado" xfId="16744" builtinId="9" hidden="1"/>
    <cellStyle name="Hipervínculo visitado" xfId="12466" builtinId="9" hidden="1"/>
    <cellStyle name="Hipervínculo visitado" xfId="13415" builtinId="9" hidden="1"/>
    <cellStyle name="Hipervínculo visitado" xfId="33776" builtinId="9" hidden="1"/>
    <cellStyle name="Hipervínculo visitado" xfId="44294" builtinId="9" hidden="1"/>
    <cellStyle name="Hipervínculo visitado" xfId="22988" builtinId="9" hidden="1"/>
    <cellStyle name="Hipervínculo visitado" xfId="11990" builtinId="9" hidden="1"/>
    <cellStyle name="Hipervínculo visitado" xfId="20650" builtinId="9" hidden="1"/>
    <cellStyle name="Hipervínculo visitado" xfId="29397" builtinId="9" hidden="1"/>
    <cellStyle name="Hipervínculo visitado" xfId="25849" builtinId="9" hidden="1"/>
    <cellStyle name="Hipervínculo visitado" xfId="34012" builtinId="9" hidden="1"/>
    <cellStyle name="Hipervínculo visitado" xfId="31154" builtinId="9" hidden="1"/>
    <cellStyle name="Hipervínculo visitado" xfId="53140" builtinId="9" hidden="1"/>
    <cellStyle name="Hipervínculo visitado" xfId="43697" builtinId="9" hidden="1"/>
    <cellStyle name="Hipervínculo visitado" xfId="38401" builtinId="9" hidden="1"/>
    <cellStyle name="Hipervínculo visitado" xfId="4358" builtinId="9" hidden="1"/>
    <cellStyle name="Hipervínculo visitado" xfId="11221" builtinId="9" hidden="1"/>
    <cellStyle name="Hipervínculo visitado" xfId="16147" builtinId="9" hidden="1"/>
    <cellStyle name="Hipervínculo visitado" xfId="6615" builtinId="9" hidden="1"/>
    <cellStyle name="Hipervínculo visitado" xfId="49432" builtinId="9" hidden="1"/>
    <cellStyle name="Hipervínculo visitado" xfId="23392" builtinId="9" hidden="1"/>
    <cellStyle name="Hipervínculo visitado" xfId="45342" builtinId="9" hidden="1"/>
    <cellStyle name="Hipervínculo visitado" xfId="44276" builtinId="9" hidden="1"/>
    <cellStyle name="Hipervínculo visitado" xfId="42630" builtinId="9" hidden="1"/>
    <cellStyle name="Hipervínculo visitado" xfId="19206" builtinId="9" hidden="1"/>
    <cellStyle name="Hipervínculo visitado" xfId="54660" builtinId="9" hidden="1"/>
    <cellStyle name="Hipervínculo visitado" xfId="48952" builtinId="9" hidden="1"/>
    <cellStyle name="Hipervínculo visitado" xfId="37108" builtinId="9" hidden="1"/>
    <cellStyle name="Hipervínculo visitado" xfId="32605" builtinId="9" hidden="1"/>
    <cellStyle name="Hipervínculo visitado" xfId="8108" builtinId="9" hidden="1"/>
    <cellStyle name="Hipervínculo visitado" xfId="6528" builtinId="9" hidden="1"/>
    <cellStyle name="Hipervínculo visitado" xfId="889" builtinId="9" hidden="1"/>
    <cellStyle name="Hipervínculo visitado" xfId="11122" builtinId="9" hidden="1"/>
    <cellStyle name="Hipervínculo visitado" xfId="42904" builtinId="9" hidden="1"/>
    <cellStyle name="Hipervínculo visitado" xfId="44356" builtinId="9" hidden="1"/>
    <cellStyle name="Hipervínculo visitado" xfId="12293" builtinId="9" hidden="1"/>
    <cellStyle name="Hipervínculo visitado" xfId="56287" builtinId="9" hidden="1"/>
    <cellStyle name="Hipervínculo visitado" xfId="18574" builtinId="9" hidden="1"/>
    <cellStyle name="Hipervínculo visitado" xfId="58603" builtinId="9" hidden="1"/>
    <cellStyle name="Hipervínculo visitado" xfId="33910" builtinId="9" hidden="1"/>
    <cellStyle name="Hipervínculo visitado" xfId="45266" builtinId="9" hidden="1"/>
    <cellStyle name="Hipervínculo visitado" xfId="23303" builtinId="9" hidden="1"/>
    <cellStyle name="Hipervínculo visitado" xfId="55187" builtinId="9" hidden="1"/>
    <cellStyle name="Hipervínculo visitado" xfId="48706" builtinId="9" hidden="1"/>
    <cellStyle name="Hipervínculo visitado" xfId="36566" builtinId="9" hidden="1"/>
    <cellStyle name="Hipervínculo visitado" xfId="540" builtinId="9" hidden="1"/>
    <cellStyle name="Hipervínculo visitado" xfId="25046" builtinId="9" hidden="1"/>
    <cellStyle name="Hipervínculo visitado" xfId="39780" builtinId="9" hidden="1"/>
    <cellStyle name="Hipervínculo visitado" xfId="2068" builtinId="9" hidden="1"/>
    <cellStyle name="Hipervínculo visitado" xfId="9622" builtinId="9" hidden="1"/>
    <cellStyle name="Hipervínculo visitado" xfId="42042" builtinId="9" hidden="1"/>
    <cellStyle name="Hipervínculo visitado" xfId="24994" builtinId="9" hidden="1"/>
    <cellStyle name="Hipervínculo visitado" xfId="50907" builtinId="9" hidden="1"/>
    <cellStyle name="Hipervínculo visitado" xfId="41331" builtinId="9" hidden="1"/>
    <cellStyle name="Hipervínculo visitado" xfId="54788" builtinId="9" hidden="1"/>
    <cellStyle name="Hipervínculo visitado" xfId="41562" builtinId="9" hidden="1"/>
    <cellStyle name="Hipervínculo visitado" xfId="23850" builtinId="9" hidden="1"/>
    <cellStyle name="Hipervínculo visitado" xfId="50960" builtinId="9" hidden="1"/>
    <cellStyle name="Hipervínculo visitado" xfId="13161" builtinId="9" hidden="1"/>
    <cellStyle name="Hipervínculo visitado" xfId="43615" builtinId="9" hidden="1"/>
    <cellStyle name="Hipervínculo visitado" xfId="22611" builtinId="9" hidden="1"/>
    <cellStyle name="Hipervínculo visitado" xfId="50802" builtinId="9" hidden="1"/>
    <cellStyle name="Hipervínculo visitado" xfId="28661" builtinId="9" hidden="1"/>
    <cellStyle name="Hipervínculo visitado" xfId="23243" builtinId="9" hidden="1"/>
    <cellStyle name="Hipervínculo visitado" xfId="39469" builtinId="9" hidden="1"/>
    <cellStyle name="Hipervínculo visitado" xfId="6759" builtinId="9" hidden="1"/>
    <cellStyle name="Hipervínculo visitado" xfId="32151" builtinId="9" hidden="1"/>
    <cellStyle name="Hipervínculo visitado" xfId="6168" builtinId="9" hidden="1"/>
    <cellStyle name="Hipervínculo visitado" xfId="1717" builtinId="9" hidden="1"/>
    <cellStyle name="Hipervínculo visitado" xfId="33822" builtinId="9" hidden="1"/>
    <cellStyle name="Hipervínculo visitado" xfId="14044" builtinId="9" hidden="1"/>
    <cellStyle name="Hipervínculo visitado" xfId="15502" builtinId="9" hidden="1"/>
    <cellStyle name="Hipervínculo visitado" xfId="14640" builtinId="9" hidden="1"/>
    <cellStyle name="Hipervínculo visitado" xfId="24865" builtinId="9" hidden="1"/>
    <cellStyle name="Hipervínculo visitado" xfId="41027" builtinId="9" hidden="1"/>
    <cellStyle name="Hipervínculo visitado" xfId="22355" builtinId="9" hidden="1"/>
    <cellStyle name="Hipervínculo visitado" xfId="21154" builtinId="9" hidden="1"/>
    <cellStyle name="Hipervínculo visitado" xfId="47233" builtinId="9" hidden="1"/>
    <cellStyle name="Hipervínculo visitado" xfId="23884" builtinId="9" hidden="1"/>
    <cellStyle name="Hipervínculo visitado" xfId="45070" builtinId="9" hidden="1"/>
    <cellStyle name="Hipervínculo visitado" xfId="811" builtinId="9" hidden="1"/>
    <cellStyle name="Hipervínculo visitado" xfId="42992" builtinId="9" hidden="1"/>
    <cellStyle name="Hipervínculo visitado" xfId="43597" builtinId="9" hidden="1"/>
    <cellStyle name="Hipervínculo visitado" xfId="38419" builtinId="9" hidden="1"/>
    <cellStyle name="Hipervínculo visitado" xfId="14954" builtinId="9" hidden="1"/>
    <cellStyle name="Hipervínculo visitado" xfId="38646" builtinId="9" hidden="1"/>
    <cellStyle name="Hipervínculo visitado" xfId="9836" builtinId="9" hidden="1"/>
    <cellStyle name="Hipervínculo visitado" xfId="8903" builtinId="9" hidden="1"/>
    <cellStyle name="Hipervínculo visitado" xfId="55942" builtinId="9" hidden="1"/>
    <cellStyle name="Hipervínculo visitado" xfId="36686" builtinId="9" hidden="1"/>
    <cellStyle name="Hipervínculo visitado" xfId="42038" builtinId="9" hidden="1"/>
    <cellStyle name="Hipervínculo visitado" xfId="57577" builtinId="9" hidden="1"/>
    <cellStyle name="Hipervínculo visitado" xfId="7800" builtinId="9" hidden="1"/>
    <cellStyle name="Hipervínculo visitado" xfId="35219" builtinId="9" hidden="1"/>
    <cellStyle name="Hipervínculo visitado" xfId="3483" builtinId="9" hidden="1"/>
    <cellStyle name="Hipervínculo visitado" xfId="45336" builtinId="9" hidden="1"/>
    <cellStyle name="Hipervínculo visitado" xfId="17108" builtinId="9" hidden="1"/>
    <cellStyle name="Hipervínculo visitado" xfId="55505" builtinId="9" hidden="1"/>
    <cellStyle name="Hipervínculo visitado" xfId="8680" builtinId="9" hidden="1"/>
    <cellStyle name="Hipervínculo visitado" xfId="1087" builtinId="9" hidden="1"/>
    <cellStyle name="Hipervínculo visitado" xfId="26305" builtinId="9" hidden="1"/>
    <cellStyle name="Hipervínculo visitado" xfId="36746" builtinId="9" hidden="1"/>
    <cellStyle name="Hipervínculo visitado" xfId="17070" builtinId="9" hidden="1"/>
    <cellStyle name="Hipervínculo visitado" xfId="52872" builtinId="9" hidden="1"/>
    <cellStyle name="Hipervínculo visitado" xfId="46390" builtinId="9" hidden="1"/>
    <cellStyle name="Hipervínculo visitado" xfId="41568" builtinId="9" hidden="1"/>
    <cellStyle name="Hipervínculo visitado" xfId="10054" builtinId="9" hidden="1"/>
    <cellStyle name="Hipervínculo visitado" xfId="40995" builtinId="9" hidden="1"/>
    <cellStyle name="Hipervínculo visitado" xfId="14122" builtinId="9" hidden="1"/>
    <cellStyle name="Hipervínculo visitado" xfId="26180" builtinId="9" hidden="1"/>
    <cellStyle name="Hipervínculo visitado" xfId="8748" builtinId="9" hidden="1"/>
    <cellStyle name="Hipervínculo visitado" xfId="2326" builtinId="9" hidden="1"/>
    <cellStyle name="Hipervínculo visitado" xfId="8566" builtinId="9" hidden="1"/>
    <cellStyle name="Hipervínculo visitado" xfId="19832" builtinId="9" hidden="1"/>
    <cellStyle name="Hipervínculo visitado" xfId="30747" builtinId="9" hidden="1"/>
    <cellStyle name="Hipervínculo visitado" xfId="13494" builtinId="9" hidden="1"/>
    <cellStyle name="Hipervínculo visitado" xfId="47625" builtinId="9" hidden="1"/>
    <cellStyle name="Hipervínculo visitado" xfId="21759" builtinId="9" hidden="1"/>
    <cellStyle name="Hipervínculo visitado" xfId="5236" builtinId="9" hidden="1"/>
    <cellStyle name="Hipervínculo visitado" xfId="4532" builtinId="9" hidden="1"/>
    <cellStyle name="Hipervínculo visitado" xfId="34181" builtinId="9" hidden="1"/>
    <cellStyle name="Hipervínculo visitado" xfId="56737" builtinId="9" hidden="1"/>
    <cellStyle name="Hipervínculo visitado" xfId="23149" builtinId="9" hidden="1"/>
    <cellStyle name="Hipervínculo visitado" xfId="16922" builtinId="9" hidden="1"/>
    <cellStyle name="Hipervínculo visitado" xfId="29455" builtinId="9" hidden="1"/>
    <cellStyle name="Hipervínculo visitado" xfId="8078" builtinId="9" hidden="1"/>
    <cellStyle name="Hipervínculo visitado" xfId="33212" builtinId="9" hidden="1"/>
    <cellStyle name="Hipervínculo visitado" xfId="38119" builtinId="9" hidden="1"/>
    <cellStyle name="Hipervínculo visitado" xfId="54007" builtinId="9" hidden="1"/>
    <cellStyle name="Hipervínculo visitado" xfId="37489" builtinId="9" hidden="1"/>
    <cellStyle name="Hipervínculo visitado" xfId="20160" builtinId="9" hidden="1"/>
    <cellStyle name="Hipervínculo visitado" xfId="2657" builtinId="9" hidden="1"/>
    <cellStyle name="Hipervínculo visitado" xfId="461" builtinId="9" hidden="1"/>
    <cellStyle name="Hipervínculo visitado" xfId="4952" builtinId="9" hidden="1"/>
    <cellStyle name="Hipervínculo visitado" xfId="29261" builtinId="9" hidden="1"/>
    <cellStyle name="Hipervínculo visitado" xfId="3005" builtinId="9" hidden="1"/>
    <cellStyle name="Hipervínculo visitado" xfId="1909" builtinId="9" hidden="1"/>
    <cellStyle name="Hipervínculo visitado" xfId="49592" builtinId="9" hidden="1"/>
    <cellStyle name="Hipervínculo visitado" xfId="6993" builtinId="9" hidden="1"/>
    <cellStyle name="Hipervínculo visitado" xfId="44465" builtinId="9" hidden="1"/>
    <cellStyle name="Hipervínculo visitado" xfId="9426" builtinId="9" hidden="1"/>
    <cellStyle name="Hipervínculo visitado" xfId="13542" builtinId="9" hidden="1"/>
    <cellStyle name="Hipervínculo visitado" xfId="56681" builtinId="9" hidden="1"/>
    <cellStyle name="Hipervínculo visitado" xfId="53311" builtinId="9" hidden="1"/>
    <cellStyle name="Hipervínculo visitado" xfId="28466" builtinId="9" hidden="1"/>
    <cellStyle name="Hipervínculo visitado" xfId="54377" builtinId="9" hidden="1"/>
    <cellStyle name="Hipervínculo visitado" xfId="55833" builtinId="9" hidden="1"/>
    <cellStyle name="Hipervínculo visitado" xfId="37640" builtinId="9" hidden="1"/>
    <cellStyle name="Hipervínculo visitado" xfId="44824" builtinId="9" hidden="1"/>
    <cellStyle name="Hipervínculo visitado" xfId="8534" builtinId="9" hidden="1"/>
    <cellStyle name="Hipervínculo visitado" xfId="57403" builtinId="9" hidden="1"/>
    <cellStyle name="Hipervínculo visitado" xfId="26563" builtinId="9" hidden="1"/>
    <cellStyle name="Hipervínculo visitado" xfId="58697" builtinId="9" hidden="1"/>
    <cellStyle name="Hipervínculo visitado" xfId="26049" builtinId="9" hidden="1"/>
    <cellStyle name="Hipervínculo visitado" xfId="10155" builtinId="9" hidden="1"/>
    <cellStyle name="Hipervínculo visitado" xfId="13498" builtinId="9" hidden="1"/>
    <cellStyle name="Hipervínculo visitado" xfId="39403" builtinId="9" hidden="1"/>
    <cellStyle name="Hipervínculo visitado" xfId="3743" builtinId="9" hidden="1"/>
    <cellStyle name="Hipervínculo visitado" xfId="55040" builtinId="9" hidden="1"/>
    <cellStyle name="Hipervínculo visitado" xfId="14078" builtinId="9" hidden="1"/>
    <cellStyle name="Hipervínculo visitado" xfId="59288" builtinId="9" hidden="1"/>
    <cellStyle name="Hipervínculo visitado" xfId="42690" builtinId="9" hidden="1"/>
    <cellStyle name="Hipervínculo visitado" xfId="14211" builtinId="9" hidden="1"/>
    <cellStyle name="Hipervínculo visitado" xfId="19257" builtinId="9" hidden="1"/>
    <cellStyle name="Hipervínculo visitado" xfId="37837" builtinId="9" hidden="1"/>
    <cellStyle name="Hipervínculo visitado" xfId="29077" builtinId="9" hidden="1"/>
    <cellStyle name="Hipervínculo visitado" xfId="30289" builtinId="9" hidden="1"/>
    <cellStyle name="Hipervínculo visitado" xfId="10702" builtinId="9" hidden="1"/>
    <cellStyle name="Hipervínculo visitado" xfId="26576" builtinId="9" hidden="1"/>
    <cellStyle name="Hipervínculo visitado" xfId="31467" builtinId="9" hidden="1"/>
    <cellStyle name="Hipervínculo visitado" xfId="6647" builtinId="9" hidden="1"/>
    <cellStyle name="Hipervínculo visitado" xfId="14513" builtinId="9" hidden="1"/>
    <cellStyle name="Hipervínculo visitado" xfId="28503" builtinId="9" hidden="1"/>
    <cellStyle name="Hipervínculo visitado" xfId="24912" builtinId="9" hidden="1"/>
    <cellStyle name="Hipervínculo visitado" xfId="21566" builtinId="9" hidden="1"/>
    <cellStyle name="Hipervínculo visitado" xfId="24033" builtinId="9" hidden="1"/>
    <cellStyle name="Hipervínculo visitado" xfId="39455" builtinId="9" hidden="1"/>
    <cellStyle name="Hipervínculo visitado" xfId="15949" builtinId="9" hidden="1"/>
    <cellStyle name="Hipervínculo visitado" xfId="31302" builtinId="9" hidden="1"/>
    <cellStyle name="Hipervínculo visitado" xfId="26811" builtinId="9" hidden="1"/>
    <cellStyle name="Hipervínculo visitado" xfId="17616" builtinId="9" hidden="1"/>
    <cellStyle name="Hipervínculo visitado" xfId="8442" builtinId="9" hidden="1"/>
    <cellStyle name="Hipervínculo visitado" xfId="88" builtinId="9" hidden="1"/>
    <cellStyle name="Hipervínculo visitado" xfId="58997" builtinId="9" hidden="1"/>
    <cellStyle name="Hipervínculo visitado" xfId="12117" builtinId="9" hidden="1"/>
    <cellStyle name="Hipervínculo visitado" xfId="56873" builtinId="9" hidden="1"/>
    <cellStyle name="Hipervínculo visitado" xfId="47325" builtinId="9" hidden="1"/>
    <cellStyle name="Hipervínculo visitado" xfId="12949" builtinId="9" hidden="1"/>
    <cellStyle name="Hipervínculo visitado" xfId="39096" builtinId="9" hidden="1"/>
    <cellStyle name="Hipervínculo visitado" xfId="40380" builtinId="9" hidden="1"/>
    <cellStyle name="Hipervínculo visitado" xfId="46780" builtinId="9" hidden="1"/>
    <cellStyle name="Hipervínculo visitado" xfId="31116" builtinId="9" hidden="1"/>
    <cellStyle name="Hipervínculo visitado" xfId="28707" builtinId="9" hidden="1"/>
    <cellStyle name="Hipervínculo visitado" xfId="23010" builtinId="9" hidden="1"/>
    <cellStyle name="Hipervínculo visitado" xfId="36031" builtinId="9" hidden="1"/>
    <cellStyle name="Hipervínculo visitado" xfId="51888" builtinId="9" hidden="1"/>
    <cellStyle name="Hipervínculo visitado" xfId="19202" builtinId="9" hidden="1"/>
    <cellStyle name="Hipervínculo visitado" xfId="55436" builtinId="9" hidden="1"/>
    <cellStyle name="Hipervínculo visitado" xfId="383" builtinId="9" hidden="1"/>
    <cellStyle name="Hipervínculo visitado" xfId="24657" builtinId="9" hidden="1"/>
    <cellStyle name="Hipervínculo visitado" xfId="29492" builtinId="9" hidden="1"/>
    <cellStyle name="Hipervínculo visitado" xfId="11926" builtinId="9" hidden="1"/>
    <cellStyle name="Hipervínculo visitado" xfId="52078" builtinId="9" hidden="1"/>
    <cellStyle name="Hipervínculo visitado" xfId="51074" builtinId="9" hidden="1"/>
    <cellStyle name="Hipervínculo visitado" xfId="55221" builtinId="9" hidden="1"/>
    <cellStyle name="Hipervínculo visitado" xfId="50283" builtinId="9" hidden="1"/>
    <cellStyle name="Hipervínculo visitado" xfId="13710" builtinId="9" hidden="1"/>
    <cellStyle name="Hipervínculo visitado" xfId="6731" builtinId="9" hidden="1"/>
    <cellStyle name="Hipervínculo visitado" xfId="39425" builtinId="9" hidden="1"/>
    <cellStyle name="Hipervínculo visitado" xfId="42816" builtinId="9" hidden="1"/>
    <cellStyle name="Hipervínculo visitado" xfId="42418" builtinId="9" hidden="1"/>
    <cellStyle name="Hipervínculo visitado" xfId="54976" builtinId="9" hidden="1"/>
    <cellStyle name="Hipervínculo visitado" xfId="45779" builtinId="9" hidden="1"/>
    <cellStyle name="Hipervínculo visitado" xfId="36951" builtinId="9" hidden="1"/>
    <cellStyle name="Hipervínculo visitado" xfId="17908" builtinId="9" hidden="1"/>
    <cellStyle name="Hipervínculo visitado" xfId="36277" builtinId="9" hidden="1"/>
    <cellStyle name="Hipervínculo visitado" xfId="37098" builtinId="9" hidden="1"/>
    <cellStyle name="Hipervínculo visitado" xfId="33588" builtinId="9" hidden="1"/>
    <cellStyle name="Hipervínculo visitado" xfId="24159" builtinId="9" hidden="1"/>
    <cellStyle name="Hipervínculo visitado" xfId="57002" builtinId="9" hidden="1"/>
    <cellStyle name="Hipervínculo visitado" xfId="5089" builtinId="9" hidden="1"/>
    <cellStyle name="Hipervínculo visitado" xfId="45679" builtinId="9" hidden="1"/>
    <cellStyle name="Hipervínculo visitado" xfId="36764" builtinId="9" hidden="1"/>
    <cellStyle name="Hipervínculo visitado" xfId="40848" builtinId="9" hidden="1"/>
    <cellStyle name="Hipervínculo visitado" xfId="19798" builtinId="9" hidden="1"/>
    <cellStyle name="Hipervínculo visitado" xfId="26547" builtinId="9" hidden="1"/>
    <cellStyle name="Hipervínculo visitado" xfId="32242" builtinId="9" hidden="1"/>
    <cellStyle name="Hipervínculo visitado" xfId="8136" builtinId="9" hidden="1"/>
    <cellStyle name="Hipervínculo visitado" xfId="33466" builtinId="9" hidden="1"/>
    <cellStyle name="Hipervínculo visitado" xfId="49398" builtinId="9" hidden="1"/>
    <cellStyle name="Hipervínculo visitado" xfId="31296" builtinId="9" hidden="1"/>
    <cellStyle name="Hipervínculo visitado" xfId="40026" builtinId="9" hidden="1"/>
    <cellStyle name="Hipervínculo visitado" xfId="30212" builtinId="9" hidden="1"/>
    <cellStyle name="Hipervínculo visitado" xfId="36418" builtinId="9" hidden="1"/>
    <cellStyle name="Hipervínculo visitado" xfId="4578" builtinId="9" hidden="1"/>
    <cellStyle name="Hipervínculo visitado" xfId="18658" builtinId="9" hidden="1"/>
    <cellStyle name="Hipervínculo visitado" xfId="6116" builtinId="9" hidden="1"/>
    <cellStyle name="Hipervínculo visitado" xfId="11233" builtinId="9" hidden="1"/>
    <cellStyle name="Hipervínculo visitado" xfId="57686" builtinId="9" hidden="1"/>
    <cellStyle name="Hipervínculo visitado" xfId="19420" builtinId="9" hidden="1"/>
    <cellStyle name="Hipervínculo visitado" xfId="59322" builtinId="9" hidden="1"/>
    <cellStyle name="Hipervínculo visitado" xfId="56587" builtinId="9" hidden="1"/>
    <cellStyle name="Hipervínculo visitado" xfId="21225" builtinId="9" hidden="1"/>
    <cellStyle name="Hipervínculo visitado" xfId="8464" builtinId="9" hidden="1"/>
    <cellStyle name="Hipervínculo visitado" xfId="1953" builtinId="9" hidden="1"/>
    <cellStyle name="Hipervínculo visitado" xfId="6687" builtinId="9" hidden="1"/>
    <cellStyle name="Hipervínculo visitado" xfId="18492" builtinId="9" hidden="1"/>
    <cellStyle name="Hipervínculo visitado" xfId="8796" builtinId="9" hidden="1"/>
    <cellStyle name="Hipervínculo visitado" xfId="5736" builtinId="9" hidden="1"/>
    <cellStyle name="Hipervínculo visitado" xfId="6853" builtinId="9" hidden="1"/>
    <cellStyle name="Hipervínculo visitado" xfId="43333" builtinId="9" hidden="1"/>
    <cellStyle name="Hipervínculo visitado" xfId="55140" builtinId="9" hidden="1"/>
    <cellStyle name="Hipervínculo visitado" xfId="285" builtinId="9" hidden="1"/>
    <cellStyle name="Hipervínculo visitado" xfId="4141" builtinId="9" hidden="1"/>
    <cellStyle name="Hipervínculo visitado" xfId="59085" builtinId="9" hidden="1"/>
    <cellStyle name="Hipervínculo visitado" xfId="39752" builtinId="9" hidden="1"/>
    <cellStyle name="Hipervínculo visitado" xfId="35157" builtinId="9" hidden="1"/>
    <cellStyle name="Hipervínculo visitado" xfId="11050" builtinId="9" hidden="1"/>
    <cellStyle name="Hipervínculo visitado" xfId="37527" builtinId="9" hidden="1"/>
    <cellStyle name="Hipervínculo visitado" xfId="40866" builtinId="9" hidden="1"/>
    <cellStyle name="Hipervínculo visitado" xfId="54089" builtinId="9" hidden="1"/>
    <cellStyle name="Hipervínculo visitado" xfId="11544" builtinId="9" hidden="1"/>
    <cellStyle name="Hipervínculo visitado" xfId="26225" builtinId="9" hidden="1"/>
    <cellStyle name="Hipervínculo visitado" xfId="11639" builtinId="9" hidden="1"/>
    <cellStyle name="Hipervínculo visitado" xfId="58713" builtinId="9" hidden="1"/>
    <cellStyle name="Hipervínculo visitado" xfId="36828" builtinId="9" hidden="1"/>
    <cellStyle name="Hipervínculo visitado" xfId="54147" builtinId="9" hidden="1"/>
    <cellStyle name="Hipervínculo visitado" xfId="10536" builtinId="9" hidden="1"/>
    <cellStyle name="Hipervínculo visitado" xfId="23319" builtinId="9" hidden="1"/>
    <cellStyle name="Hipervínculo visitado" xfId="26051" builtinId="9" hidden="1"/>
    <cellStyle name="Hipervínculo visitado" xfId="26817" builtinId="9" hidden="1"/>
    <cellStyle name="Hipervínculo visitado" xfId="30878" builtinId="9" hidden="1"/>
    <cellStyle name="Hipervínculo visitado" xfId="2969" builtinId="9" hidden="1"/>
    <cellStyle name="Hipervínculo visitado" xfId="40576" builtinId="9" hidden="1"/>
    <cellStyle name="Hipervínculo visitado" xfId="50431" builtinId="9" hidden="1"/>
    <cellStyle name="Hipervínculo visitado" xfId="44090" builtinId="9" hidden="1"/>
    <cellStyle name="Hipervínculo visitado" xfId="44256" builtinId="9" hidden="1"/>
    <cellStyle name="Hipervínculo visitado" xfId="31320" builtinId="9" hidden="1"/>
    <cellStyle name="Hipervínculo visitado" xfId="29483" builtinId="9" hidden="1"/>
    <cellStyle name="Hipervínculo visitado" xfId="47761" builtinId="9" hidden="1"/>
    <cellStyle name="Hipervínculo visitado" xfId="9143" builtinId="9" hidden="1"/>
    <cellStyle name="Hipervínculo visitado" xfId="53421" builtinId="9" hidden="1"/>
    <cellStyle name="Hipervínculo visitado" xfId="893" builtinId="9" hidden="1"/>
    <cellStyle name="Hipervínculo visitado" xfId="57328" builtinId="9" hidden="1"/>
    <cellStyle name="Hipervínculo visitado" xfId="49956" builtinId="9" hidden="1"/>
    <cellStyle name="Hipervínculo visitado" xfId="7028" builtinId="9" hidden="1"/>
    <cellStyle name="Hipervínculo visitado" xfId="31146" builtinId="9" hidden="1"/>
    <cellStyle name="Hipervínculo visitado" xfId="43134" builtinId="9" hidden="1"/>
    <cellStyle name="Hipervínculo visitado" xfId="5884" builtinId="9" hidden="1"/>
    <cellStyle name="Hipervínculo visitado" xfId="12779" builtinId="9" hidden="1"/>
    <cellStyle name="Hipervínculo visitado" xfId="26172" builtinId="9" hidden="1"/>
    <cellStyle name="Hipervínculo visitado" xfId="7823" builtinId="9" hidden="1"/>
    <cellStyle name="Hipervínculo visitado" xfId="21570" builtinId="9" hidden="1"/>
    <cellStyle name="Hipervínculo visitado" xfId="45022" builtinId="9" hidden="1"/>
    <cellStyle name="Hipervínculo visitado" xfId="4135" builtinId="9" hidden="1"/>
    <cellStyle name="Hipervínculo visitado" xfId="5210" builtinId="9" hidden="1"/>
    <cellStyle name="Hipervínculo visitado" xfId="40957" builtinId="9" hidden="1"/>
    <cellStyle name="Hipervínculo visitado" xfId="48696" builtinId="9" hidden="1"/>
    <cellStyle name="Hipervínculo visitado" xfId="58401" builtinId="9" hidden="1"/>
    <cellStyle name="Hipervínculo visitado" xfId="4936" builtinId="9" hidden="1"/>
    <cellStyle name="Hipervínculo visitado" xfId="6450" builtinId="9" hidden="1"/>
    <cellStyle name="Hipervínculo visitado" xfId="25296" builtinId="9" hidden="1"/>
    <cellStyle name="Hipervínculo visitado" xfId="31206" builtinId="9" hidden="1"/>
    <cellStyle name="Hipervínculo visitado" xfId="39389" builtinId="9" hidden="1"/>
    <cellStyle name="Hipervínculo visitado" xfId="40324" builtinId="9" hidden="1"/>
    <cellStyle name="Hipervínculo visitado" xfId="36856" builtinId="9" hidden="1"/>
    <cellStyle name="Hipervínculo visitado" xfId="6536" builtinId="9" hidden="1"/>
    <cellStyle name="Hipervínculo visitado" xfId="148" builtinId="9" hidden="1"/>
    <cellStyle name="Hipervínculo visitado" xfId="33694" builtinId="9" hidden="1"/>
    <cellStyle name="Hipervínculo visitado" xfId="40666" builtinId="9" hidden="1"/>
    <cellStyle name="Hipervínculo visitado" xfId="7230" builtinId="9" hidden="1"/>
    <cellStyle name="Hipervínculo visitado" xfId="3927" builtinId="9" hidden="1"/>
    <cellStyle name="Hipervínculo visitado" xfId="15140" builtinId="9" hidden="1"/>
    <cellStyle name="Hipervínculo visitado" xfId="18620" builtinId="9" hidden="1"/>
    <cellStyle name="Hipervínculo visitado" xfId="35777" builtinId="9" hidden="1"/>
    <cellStyle name="Hipervínculo visitado" xfId="1525" builtinId="9" hidden="1"/>
    <cellStyle name="Hipervínculo visitado" xfId="53741" builtinId="9" hidden="1"/>
    <cellStyle name="Hipervínculo visitado" xfId="8606" builtinId="9" hidden="1"/>
    <cellStyle name="Hipervínculo visitado" xfId="25805" builtinId="9" hidden="1"/>
    <cellStyle name="Hipervínculo visitado" xfId="57471" builtinId="9" hidden="1"/>
    <cellStyle name="Hipervínculo visitado" xfId="28965" builtinId="9" hidden="1"/>
    <cellStyle name="Hipervínculo visitado" xfId="48326" builtinId="9" hidden="1"/>
    <cellStyle name="Hipervínculo visitado" xfId="31250" builtinId="9" hidden="1"/>
    <cellStyle name="Hipervínculo visitado" xfId="11166" builtinId="9" hidden="1"/>
    <cellStyle name="Hipervínculo visitado" xfId="26663" builtinId="9" hidden="1"/>
    <cellStyle name="Hipervínculo visitado" xfId="24647" builtinId="9" hidden="1"/>
    <cellStyle name="Hipervínculo visitado" xfId="36769" builtinId="9" hidden="1"/>
    <cellStyle name="Hipervínculo visitado" xfId="12521" builtinId="9" hidden="1"/>
    <cellStyle name="Hipervínculo visitado" xfId="50143" builtinId="9" hidden="1"/>
    <cellStyle name="Hipervínculo visitado" xfId="32838" builtinId="9" hidden="1"/>
    <cellStyle name="Hipervínculo visitado" xfId="47023" builtinId="9" hidden="1"/>
    <cellStyle name="Hipervínculo visitado" xfId="55499" builtinId="9" hidden="1"/>
    <cellStyle name="Hipervínculo visitado" xfId="24107" builtinId="9" hidden="1"/>
    <cellStyle name="Hipervínculo visitado" xfId="40310" builtinId="9" hidden="1"/>
    <cellStyle name="Hipervínculo visitado" xfId="24435" builtinId="9" hidden="1"/>
    <cellStyle name="Hipervínculo visitado" xfId="32137" builtinId="9" hidden="1"/>
    <cellStyle name="Hipervínculo visitado" xfId="35775" builtinId="9" hidden="1"/>
    <cellStyle name="Hipervínculo visitado" xfId="31580" builtinId="9" hidden="1"/>
    <cellStyle name="Hipervínculo visitado" xfId="22025" builtinId="9" hidden="1"/>
    <cellStyle name="Hipervínculo visitado" xfId="37959" builtinId="9" hidden="1"/>
    <cellStyle name="Hipervínculo visitado" xfId="30040" builtinId="9" hidden="1"/>
    <cellStyle name="Hipervínculo visitado" xfId="36927" builtinId="9" hidden="1"/>
    <cellStyle name="Hipervínculo visitado" xfId="30072" builtinId="9" hidden="1"/>
    <cellStyle name="Hipervínculo visitado" xfId="45978" builtinId="9" hidden="1"/>
    <cellStyle name="Hipervínculo visitado" xfId="47149" builtinId="9" hidden="1"/>
    <cellStyle name="Hipervínculo visitado" xfId="15769" builtinId="9" hidden="1"/>
    <cellStyle name="Hipervínculo visitado" xfId="2647" builtinId="9" hidden="1"/>
    <cellStyle name="Hipervínculo visitado" xfId="41267" builtinId="9" hidden="1"/>
    <cellStyle name="Hipervínculo visitado" xfId="29498" builtinId="9" hidden="1"/>
    <cellStyle name="Hipervínculo visitado" xfId="49294" builtinId="9" hidden="1"/>
    <cellStyle name="Hipervínculo visitado" xfId="27468" builtinId="9" hidden="1"/>
    <cellStyle name="Hipervínculo visitado" xfId="24980" builtinId="9" hidden="1"/>
    <cellStyle name="Hipervínculo visitado" xfId="59137" builtinId="9" hidden="1"/>
    <cellStyle name="Hipervínculo visitado" xfId="3337" builtinId="9" hidden="1"/>
    <cellStyle name="Hipervínculo visitado" xfId="47113" builtinId="9" hidden="1"/>
    <cellStyle name="Hipervínculo visitado" xfId="53799" builtinId="9" hidden="1"/>
    <cellStyle name="Hipervínculo visitado" xfId="1010" builtinId="9" hidden="1"/>
    <cellStyle name="Hipervínculo visitado" xfId="2180" builtinId="9" hidden="1"/>
    <cellStyle name="Hipervínculo visitado" xfId="8712" builtinId="9" hidden="1"/>
    <cellStyle name="Hipervínculo visitado" xfId="28525" builtinId="9" hidden="1"/>
    <cellStyle name="Hipervínculo visitado" xfId="8750" builtinId="9" hidden="1"/>
    <cellStyle name="Hipervínculo visitado" xfId="16412" builtinId="9" hidden="1"/>
    <cellStyle name="Hipervínculo visitado" xfId="13369" builtinId="9" hidden="1"/>
    <cellStyle name="Hipervínculo visitado" xfId="27891" builtinId="9" hidden="1"/>
    <cellStyle name="Hipervínculo visitado" xfId="56883" builtinId="9" hidden="1"/>
    <cellStyle name="Hipervínculo visitado" xfId="12241" builtinId="9" hidden="1"/>
    <cellStyle name="Hipervínculo visitado" xfId="23933" builtinId="9" hidden="1"/>
    <cellStyle name="Hipervínculo visitado" xfId="25555" builtinId="9" hidden="1"/>
    <cellStyle name="Hipervínculo visitado" xfId="40612" builtinId="9" hidden="1"/>
    <cellStyle name="Hipervínculo visitado" xfId="36091" builtinId="9" hidden="1"/>
    <cellStyle name="Hipervínculo visitado" xfId="32418" builtinId="9" hidden="1"/>
    <cellStyle name="Hipervínculo visitado" xfId="50614" builtinId="9" hidden="1"/>
    <cellStyle name="Hipervínculo visitado" xfId="3803" builtinId="9" hidden="1"/>
    <cellStyle name="Hipervínculo visitado" xfId="10740" builtinId="9" hidden="1"/>
    <cellStyle name="Hipervínculo visitado" xfId="43780" builtinId="9" hidden="1"/>
    <cellStyle name="Hipervínculo visitado" xfId="52595" builtinId="9" hidden="1"/>
    <cellStyle name="Hipervínculo visitado" xfId="36985" builtinId="9" hidden="1"/>
    <cellStyle name="Hipervínculo visitado" xfId="10686" builtinId="9" hidden="1"/>
    <cellStyle name="Hipervínculo visitado" xfId="26525" builtinId="9" hidden="1"/>
    <cellStyle name="Hipervínculo visitado" xfId="35322" builtinId="9" hidden="1"/>
    <cellStyle name="Hipervínculo visitado" xfId="24027" builtinId="9" hidden="1"/>
    <cellStyle name="Hipervínculo visitado" xfId="54399" builtinId="9" hidden="1"/>
    <cellStyle name="Hipervínculo visitado" xfId="32261" builtinId="9" hidden="1"/>
    <cellStyle name="Hipervínculo visitado" xfId="38107" builtinId="9" hidden="1"/>
    <cellStyle name="Hipervínculo visitado" xfId="3815" builtinId="9" hidden="1"/>
    <cellStyle name="Hipervínculo visitado" xfId="50281" builtinId="9" hidden="1"/>
    <cellStyle name="Hipervínculo visitado" xfId="47914" builtinId="9" hidden="1"/>
    <cellStyle name="Hipervínculo visitado" xfId="48938" builtinId="9" hidden="1"/>
    <cellStyle name="Hipervínculo visitado" xfId="4496" builtinId="9" hidden="1"/>
    <cellStyle name="Hipervínculo visitado" xfId="41411" builtinId="9" hidden="1"/>
    <cellStyle name="Hipervínculo visitado" xfId="25585" builtinId="9" hidden="1"/>
    <cellStyle name="Hipervínculo visitado" xfId="21933" builtinId="9" hidden="1"/>
    <cellStyle name="Hipervínculo visitado" xfId="24217" builtinId="9" hidden="1"/>
    <cellStyle name="Hipervínculo visitado" xfId="36698" builtinId="9" hidden="1"/>
    <cellStyle name="Hipervínculo visitado" xfId="4380" builtinId="9" hidden="1"/>
    <cellStyle name="Hipervínculo visitado" xfId="24783" builtinId="9" hidden="1"/>
    <cellStyle name="Hipervínculo visitado" xfId="56952" builtinId="9" hidden="1"/>
    <cellStyle name="Hipervínculo visitado" xfId="28667" builtinId="9" hidden="1"/>
    <cellStyle name="Hipervínculo visitado" xfId="54407" builtinId="9" hidden="1"/>
    <cellStyle name="Hipervínculo visitado" xfId="39051" builtinId="9" hidden="1"/>
    <cellStyle name="Hipervínculo visitado" xfId="42244" builtinId="9" hidden="1"/>
    <cellStyle name="Hipervínculo visitado" xfId="56557" builtinId="9" hidden="1"/>
    <cellStyle name="Hipervínculo visitado" xfId="16495" builtinId="9" hidden="1"/>
    <cellStyle name="Hipervínculo visitado" xfId="4813" builtinId="9" hidden="1"/>
    <cellStyle name="Hipervínculo visitado" xfId="15973" builtinId="9" hidden="1"/>
    <cellStyle name="Hipervínculo visitado" xfId="48139" builtinId="9" hidden="1"/>
    <cellStyle name="Hipervínculo visitado" xfId="12355" builtinId="9" hidden="1"/>
    <cellStyle name="Hipervínculo visitado" xfId="57367" builtinId="9" hidden="1"/>
    <cellStyle name="Hipervínculo visitado" xfId="39121" builtinId="9" hidden="1"/>
    <cellStyle name="Hipervínculo visitado" xfId="50477" builtinId="9" hidden="1"/>
    <cellStyle name="Hipervínculo visitado" xfId="53069" builtinId="9" hidden="1"/>
    <cellStyle name="Hipervínculo visitado" xfId="41167" builtinId="9" hidden="1"/>
    <cellStyle name="Hipervínculo visitado" xfId="53087" builtinId="9" hidden="1"/>
    <cellStyle name="Hipervínculo visitado" xfId="20236" builtinId="9" hidden="1"/>
    <cellStyle name="Hipervínculo visitado" xfId="20810" builtinId="9" hidden="1"/>
    <cellStyle name="Hipervínculo visitado" xfId="40098" builtinId="9" hidden="1"/>
    <cellStyle name="Hipervínculo visitado" xfId="58607" builtinId="9" hidden="1"/>
    <cellStyle name="Hipervínculo visitado" xfId="46075" builtinId="9" hidden="1"/>
    <cellStyle name="Hipervínculo visitado" xfId="18030" builtinId="9" hidden="1"/>
    <cellStyle name="Hipervínculo visitado" xfId="10242" builtinId="9" hidden="1"/>
    <cellStyle name="Hipervínculo visitado" xfId="58305" builtinId="9" hidden="1"/>
    <cellStyle name="Hipervínculo visitado" xfId="57601" builtinId="9" hidden="1"/>
    <cellStyle name="Hipervínculo visitado" xfId="36426" builtinId="9" hidden="1"/>
    <cellStyle name="Hipervínculo visitado" xfId="58475" builtinId="9" hidden="1"/>
    <cellStyle name="Hipervínculo visitado" xfId="9860" builtinId="9" hidden="1"/>
    <cellStyle name="Hipervínculo visitado" xfId="22706" builtinId="9" hidden="1"/>
    <cellStyle name="Hipervínculo visitado" xfId="57557" builtinId="9" hidden="1"/>
    <cellStyle name="Hipervínculo visitado" xfId="24369" builtinId="9" hidden="1"/>
    <cellStyle name="Hipervínculo visitado" xfId="33570" builtinId="9" hidden="1"/>
    <cellStyle name="Hipervínculo visitado" xfId="1707" builtinId="9" hidden="1"/>
    <cellStyle name="Hipervínculo visitado" xfId="9271" builtinId="9" hidden="1"/>
    <cellStyle name="Hipervínculo visitado" xfId="41733" builtinId="9" hidden="1"/>
    <cellStyle name="Hipervínculo visitado" xfId="4197" builtinId="9" hidden="1"/>
    <cellStyle name="Hipervínculo visitado" xfId="18097" builtinId="9" hidden="1"/>
    <cellStyle name="Hipervínculo visitado" xfId="20599" builtinId="9" hidden="1"/>
    <cellStyle name="Hipervínculo visitado" xfId="44156" builtinId="9" hidden="1"/>
    <cellStyle name="Hipervínculo visitado" xfId="49600" builtinId="9" hidden="1"/>
    <cellStyle name="Hipervínculo visitado" xfId="53083" builtinId="9" hidden="1"/>
    <cellStyle name="Hipervínculo visitado" xfId="55448" builtinId="9" hidden="1"/>
    <cellStyle name="Hipervínculo visitado" xfId="37485" builtinId="9" hidden="1"/>
    <cellStyle name="Hipervínculo visitado" xfId="5248" builtinId="9" hidden="1"/>
    <cellStyle name="Hipervínculo visitado" xfId="9772" builtinId="9" hidden="1"/>
    <cellStyle name="Hipervínculo visitado" xfId="25447" builtinId="9" hidden="1"/>
    <cellStyle name="Hipervínculo visitado" xfId="17100" builtinId="9" hidden="1"/>
    <cellStyle name="Hipervínculo visitado" xfId="18309" builtinId="9" hidden="1"/>
    <cellStyle name="Hipervínculo visitado" xfId="22720" builtinId="9" hidden="1"/>
    <cellStyle name="Hipervínculo visitado" xfId="24659" builtinId="9" hidden="1"/>
    <cellStyle name="Hipervínculo visitado" xfId="42006" builtinId="9" hidden="1"/>
    <cellStyle name="Hipervínculo visitado" xfId="37833" builtinId="9" hidden="1"/>
    <cellStyle name="Hipervínculo visitado" xfId="4107" builtinId="9" hidden="1"/>
    <cellStyle name="Hipervínculo visitado" xfId="10732" builtinId="9" hidden="1"/>
    <cellStyle name="Hipervínculo visitado" xfId="24799" builtinId="9" hidden="1"/>
    <cellStyle name="Hipervínculo visitado" xfId="46489" builtinId="9" hidden="1"/>
    <cellStyle name="Hipervínculo visitado" xfId="3619" builtinId="9" hidden="1"/>
    <cellStyle name="Hipervínculo visitado" xfId="2528" builtinId="9" hidden="1"/>
    <cellStyle name="Hipervínculo visitado" xfId="4587" builtinId="9" hidden="1"/>
    <cellStyle name="Hipervínculo visitado" xfId="4289" builtinId="9" hidden="1"/>
    <cellStyle name="Hipervínculo visitado" xfId="23563" builtinId="9" hidden="1"/>
    <cellStyle name="Hipervínculo visitado" xfId="58971" builtinId="9" hidden="1"/>
    <cellStyle name="Hipervínculo visitado" xfId="3505" builtinId="9" hidden="1"/>
    <cellStyle name="Hipervínculo visitado" xfId="41429" builtinId="9" hidden="1"/>
    <cellStyle name="Hipervínculo visitado" xfId="32386" builtinId="9" hidden="1"/>
    <cellStyle name="Hipervínculo visitado" xfId="11345" builtinId="9" hidden="1"/>
    <cellStyle name="Hipervínculo visitado" xfId="24934" builtinId="9" hidden="1"/>
    <cellStyle name="Hipervínculo visitado" xfId="30846" builtinId="9" hidden="1"/>
    <cellStyle name="Hipervínculo visitado" xfId="16011" builtinId="9" hidden="1"/>
    <cellStyle name="Hipervínculo visitado" xfId="22872" builtinId="9" hidden="1"/>
    <cellStyle name="Hipervínculo visitado" xfId="18004" builtinId="9" hidden="1"/>
    <cellStyle name="Hipervínculo visitado" xfId="54551" builtinId="9" hidden="1"/>
    <cellStyle name="Hipervínculo visitado" xfId="39252" builtinId="9" hidden="1"/>
    <cellStyle name="Hipervínculo visitado" xfId="7526" builtinId="9" hidden="1"/>
    <cellStyle name="Hipervínculo visitado" xfId="40096" builtinId="9" hidden="1"/>
    <cellStyle name="Hipervínculo visitado" xfId="47607" builtinId="9" hidden="1"/>
    <cellStyle name="Hipervínculo visitado" xfId="21047" builtinId="9" hidden="1"/>
    <cellStyle name="Hipervínculo visitado" xfId="36315" builtinId="9" hidden="1"/>
    <cellStyle name="Hipervínculo visitado" xfId="16742" builtinId="9" hidden="1"/>
    <cellStyle name="Hipervínculo visitado" xfId="6464" builtinId="9" hidden="1"/>
    <cellStyle name="Hipervínculo visitado" xfId="40688" builtinId="9" hidden="1"/>
    <cellStyle name="Hipervínculo visitado" xfId="16944" builtinId="9" hidden="1"/>
    <cellStyle name="Hipervínculo visitado" xfId="53523" builtinId="9" hidden="1"/>
    <cellStyle name="Hipervínculo visitado" xfId="35879" builtinId="9" hidden="1"/>
    <cellStyle name="Hipervínculo visitado" xfId="4273" builtinId="9" hidden="1"/>
    <cellStyle name="Hipervínculo visitado" xfId="44374" builtinId="9" hidden="1"/>
    <cellStyle name="Hipervínculo visitado" xfId="28673" builtinId="9" hidden="1"/>
    <cellStyle name="Hipervínculo visitado" xfId="32802" builtinId="9" hidden="1"/>
    <cellStyle name="Hipervínculo visitado" xfId="29590" builtinId="9" hidden="1"/>
    <cellStyle name="Hipervínculo visitado" xfId="20910" builtinId="9" hidden="1"/>
    <cellStyle name="Hipervínculo visitado" xfId="44650" builtinId="9" hidden="1"/>
    <cellStyle name="Hipervínculo visitado" xfId="52212" builtinId="9" hidden="1"/>
    <cellStyle name="Hipervínculo visitado" xfId="24970" builtinId="9" hidden="1"/>
    <cellStyle name="Hipervínculo visitado" xfId="25062" builtinId="9" hidden="1"/>
    <cellStyle name="Hipervínculo visitado" xfId="27805" builtinId="9" hidden="1"/>
    <cellStyle name="Hipervínculo visitado" xfId="651" builtinId="9" hidden="1"/>
    <cellStyle name="Hipervínculo visitado" xfId="56" builtinId="9" hidden="1"/>
    <cellStyle name="Hipervínculo visitado" xfId="371" builtinId="9" hidden="1"/>
    <cellStyle name="Hipervínculo visitado" xfId="44314" builtinId="9" hidden="1"/>
    <cellStyle name="Hipervínculo visitado" xfId="34633" builtinId="9" hidden="1"/>
    <cellStyle name="Hipervínculo visitado" xfId="38876" builtinId="9" hidden="1"/>
    <cellStyle name="Hipervínculo visitado" xfId="16654" builtinId="9" hidden="1"/>
    <cellStyle name="Hipervínculo visitado" xfId="43605" builtinId="9" hidden="1"/>
    <cellStyle name="Hipervínculo visitado" xfId="24619" builtinId="9" hidden="1"/>
    <cellStyle name="Hipervínculo visitado" xfId="409" builtinId="9" hidden="1"/>
    <cellStyle name="Hipervínculo visitado" xfId="10516" builtinId="9" hidden="1"/>
    <cellStyle name="Hipervínculo visitado" xfId="17694" builtinId="9" hidden="1"/>
    <cellStyle name="Hipervínculo visitado" xfId="10578" builtinId="9" hidden="1"/>
    <cellStyle name="Hipervínculo visitado" xfId="58335" builtinId="9" hidden="1"/>
    <cellStyle name="Hipervínculo visitado" xfId="5906" builtinId="9" hidden="1"/>
    <cellStyle name="Hipervínculo visitado" xfId="48784" builtinId="9" hidden="1"/>
    <cellStyle name="Hipervínculo visitado" xfId="10806" builtinId="9" hidden="1"/>
    <cellStyle name="Hipervínculo visitado" xfId="7300" builtinId="9" hidden="1"/>
    <cellStyle name="Hipervínculo visitado" xfId="38780" builtinId="9" hidden="1"/>
    <cellStyle name="Hipervínculo visitado" xfId="22157" builtinId="9" hidden="1"/>
    <cellStyle name="Hipervínculo visitado" xfId="5418" builtinId="9" hidden="1"/>
    <cellStyle name="Hipervínculo visitado" xfId="48770" builtinId="9" hidden="1"/>
    <cellStyle name="Hipervínculo visitado" xfId="57770" builtinId="9" hidden="1"/>
    <cellStyle name="Hipervínculo visitado" xfId="49766" builtinId="9" hidden="1"/>
    <cellStyle name="Hipervínculo visitado" xfId="24351" builtinId="9" hidden="1"/>
    <cellStyle name="Hipervínculo visitado" xfId="40146" builtinId="9" hidden="1"/>
    <cellStyle name="Hipervínculo visitado" xfId="29317" builtinId="9" hidden="1"/>
    <cellStyle name="Hipervínculo visitado" xfId="21711" builtinId="9" hidden="1"/>
    <cellStyle name="Hipervínculo visitado" xfId="56449" builtinId="9" hidden="1"/>
    <cellStyle name="Hipervínculo visitado" xfId="46461" builtinId="9" hidden="1"/>
    <cellStyle name="Hipervínculo visitado" xfId="53689" builtinId="9" hidden="1"/>
    <cellStyle name="Hipervínculo visitado" xfId="50516" builtinId="9" hidden="1"/>
    <cellStyle name="Hipervínculo visitado" xfId="25929" builtinId="9" hidden="1"/>
    <cellStyle name="Hipervínculo visitado" xfId="58117" builtinId="9" hidden="1"/>
    <cellStyle name="Hipervínculo visitado" xfId="21074" builtinId="9" hidden="1"/>
    <cellStyle name="Hipervínculo visitado" xfId="24643" builtinId="9" hidden="1"/>
    <cellStyle name="Hipervínculo visitado" xfId="41646" builtinId="9" hidden="1"/>
    <cellStyle name="Hipervínculo visitado" xfId="13634" builtinId="9" hidden="1"/>
    <cellStyle name="Hipervínculo visitado" xfId="53869" builtinId="9" hidden="1"/>
    <cellStyle name="Hipervínculo visitado" xfId="607" builtinId="9" hidden="1"/>
    <cellStyle name="Hipervínculo visitado" xfId="55305" builtinId="9" hidden="1"/>
    <cellStyle name="Hipervínculo visitado" xfId="20491" builtinId="9" hidden="1"/>
    <cellStyle name="Hipervínculo visitado" xfId="15596" builtinId="9" hidden="1"/>
    <cellStyle name="Hipervínculo visitado" xfId="49104" builtinId="9" hidden="1"/>
    <cellStyle name="Hipervínculo visitado" xfId="33956" builtinId="9" hidden="1"/>
    <cellStyle name="Hipervínculo visitado" xfId="54770" builtinId="9" hidden="1"/>
    <cellStyle name="Hipervínculo visitado" xfId="7452" builtinId="9" hidden="1"/>
    <cellStyle name="Hipervínculo visitado" xfId="3159" builtinId="9" hidden="1"/>
    <cellStyle name="Hipervínculo visitado" xfId="24465" builtinId="9" hidden="1"/>
    <cellStyle name="Hipervínculo visitado" xfId="34554" builtinId="9" hidden="1"/>
    <cellStyle name="Hipervínculo visitado" xfId="24477" builtinId="9" hidden="1"/>
    <cellStyle name="Hipervínculo visitado" xfId="55388" builtinId="9" hidden="1"/>
    <cellStyle name="Hipervínculo visitado" xfId="17812" builtinId="9" hidden="1"/>
    <cellStyle name="Hipervínculo visitado" xfId="49724" builtinId="9" hidden="1"/>
    <cellStyle name="Hipervínculo visitado" xfId="37697" builtinId="9" hidden="1"/>
    <cellStyle name="Hipervínculo visitado" xfId="42922" builtinId="9" hidden="1"/>
    <cellStyle name="Hipervínculo visitado" xfId="37041" builtinId="9" hidden="1"/>
    <cellStyle name="Hipervínculo visitado" xfId="30492" builtinId="9" hidden="1"/>
    <cellStyle name="Hipervínculo visitado" xfId="17410" builtinId="9" hidden="1"/>
    <cellStyle name="Hipervínculo visitado" xfId="58105" builtinId="9" hidden="1"/>
    <cellStyle name="Hipervínculo visitado" xfId="36189" builtinId="9" hidden="1"/>
    <cellStyle name="Hipervínculo visitado" xfId="28039" builtinId="9" hidden="1"/>
    <cellStyle name="Hipervínculo visitado" xfId="6897" builtinId="9" hidden="1"/>
    <cellStyle name="Hipervínculo visitado" xfId="27117" builtinId="9" hidden="1"/>
    <cellStyle name="Hipervínculo visitado" xfId="4591" builtinId="9" hidden="1"/>
    <cellStyle name="Hipervínculo visitado" xfId="58517" builtinId="9" hidden="1"/>
    <cellStyle name="Hipervínculo visitado" xfId="29295" builtinId="9" hidden="1"/>
    <cellStyle name="Hipervínculo visitado" xfId="17216" builtinId="9" hidden="1"/>
    <cellStyle name="Hipervínculo visitado" xfId="51162" builtinId="9" hidden="1"/>
    <cellStyle name="Hipervínculo visitado" xfId="46557" builtinId="9" hidden="1"/>
    <cellStyle name="Hipervínculo visitado" xfId="22067" builtinId="9" hidden="1"/>
    <cellStyle name="Hipervínculo visitado" xfId="12021" builtinId="9" hidden="1"/>
    <cellStyle name="Hipervínculo visitado" xfId="15746" builtinId="9" hidden="1"/>
    <cellStyle name="Hipervínculo visitado" xfId="51546" builtinId="9" hidden="1"/>
    <cellStyle name="Hipervínculo visitado" xfId="34231" builtinId="9" hidden="1"/>
    <cellStyle name="Hipervínculo visitado" xfId="13945" builtinId="9" hidden="1"/>
    <cellStyle name="Hipervínculo visitado" xfId="54117" builtinId="9" hidden="1"/>
    <cellStyle name="Hipervínculo visitado" xfId="53831" builtinId="9" hidden="1"/>
    <cellStyle name="Hipervínculo visitado" xfId="51842" builtinId="9" hidden="1"/>
    <cellStyle name="Hipervínculo visitado" xfId="40782" builtinId="9" hidden="1"/>
    <cellStyle name="Hipervínculo visitado" xfId="33656" builtinId="9" hidden="1"/>
    <cellStyle name="Hipervínculo visitado" xfId="38493" builtinId="9" hidden="1"/>
    <cellStyle name="Hipervínculo visitado" xfId="57278" builtinId="9" hidden="1"/>
    <cellStyle name="Hipervínculo visitado" xfId="242" builtinId="9" hidden="1"/>
    <cellStyle name="Hipervínculo visitado" xfId="3443" builtinId="9" hidden="1"/>
    <cellStyle name="Hipervínculo visitado" xfId="58085" builtinId="9" hidden="1"/>
    <cellStyle name="Hipervínculo visitado" xfId="4819" builtinId="9" hidden="1"/>
    <cellStyle name="Hipervínculo visitado" xfId="19776" builtinId="9" hidden="1"/>
    <cellStyle name="Hipervínculo visitado" xfId="22750" builtinId="9" hidden="1"/>
    <cellStyle name="Hipervínculo visitado" xfId="15664" builtinId="9" hidden="1"/>
    <cellStyle name="Hipervínculo visitado" xfId="9629" builtinId="9" hidden="1"/>
    <cellStyle name="Hipervínculo visitado" xfId="26281" builtinId="9" hidden="1"/>
    <cellStyle name="Hipervínculo visitado" xfId="42894" builtinId="9" hidden="1"/>
    <cellStyle name="Hipervínculo visitado" xfId="19988" builtinId="9" hidden="1"/>
    <cellStyle name="Hipervínculo visitado" xfId="23221" builtinId="9" hidden="1"/>
    <cellStyle name="Hipervínculo visitado" xfId="7107" builtinId="9" hidden="1"/>
    <cellStyle name="Hipervínculo visitado" xfId="28317" builtinId="9" hidden="1"/>
    <cellStyle name="Hipervínculo visitado" xfId="4766" builtinId="9" hidden="1"/>
    <cellStyle name="Hipervínculo visitado" xfId="30564" builtinId="9" hidden="1"/>
    <cellStyle name="Hipervínculo visitado" xfId="54049" builtinId="9" hidden="1"/>
    <cellStyle name="Hipervínculo visitado" xfId="13115" builtinId="9" hidden="1"/>
    <cellStyle name="Hipervínculo visitado" xfId="19852" builtinId="9" hidden="1"/>
    <cellStyle name="Hipervínculo visitado" xfId="51414" builtinId="9" hidden="1"/>
    <cellStyle name="Hipervínculo visitado" xfId="50455" builtinId="9" hidden="1"/>
    <cellStyle name="Hipervínculo visitado" xfId="42912" builtinId="9" hidden="1"/>
    <cellStyle name="Hipervínculo visitado" xfId="56788" builtinId="9" hidden="1"/>
    <cellStyle name="Hipervínculo visitado" xfId="32376" builtinId="9" hidden="1"/>
    <cellStyle name="Hipervínculo visitado" xfId="54876" builtinId="9" hidden="1"/>
    <cellStyle name="Hipervínculo visitado" xfId="22816" builtinId="9" hidden="1"/>
    <cellStyle name="Hipervínculo visitado" xfId="30140" builtinId="9" hidden="1"/>
    <cellStyle name="Hipervínculo visitado" xfId="54543" builtinId="9" hidden="1"/>
    <cellStyle name="Hipervínculo visitado" xfId="47800" builtinId="9" hidden="1"/>
    <cellStyle name="Hipervínculo visitado" xfId="58383" builtinId="9" hidden="1"/>
    <cellStyle name="Hipervínculo visitado" xfId="5786" builtinId="9" hidden="1"/>
    <cellStyle name="Hipervínculo visitado" xfId="2294" builtinId="9" hidden="1"/>
    <cellStyle name="Hipervínculo visitado" xfId="57521" builtinId="9" hidden="1"/>
    <cellStyle name="Hipervínculo visitado" xfId="42600" builtinId="9" hidden="1"/>
    <cellStyle name="Hipervínculo visitado" xfId="12997" builtinId="9" hidden="1"/>
    <cellStyle name="Hipervínculo visitado" xfId="2518" builtinId="9" hidden="1"/>
    <cellStyle name="Hipervínculo visitado" xfId="39439" builtinId="9" hidden="1"/>
    <cellStyle name="Hipervínculo visitado" xfId="32658" builtinId="9" hidden="1"/>
    <cellStyle name="Hipervínculo visitado" xfId="11936" builtinId="9" hidden="1"/>
    <cellStyle name="Hipervínculo visitado" xfId="27464" builtinId="9" hidden="1"/>
    <cellStyle name="Hipervínculo visitado" xfId="32696" builtinId="9" hidden="1"/>
    <cellStyle name="Hipervínculo visitado" xfId="14170" builtinId="9" hidden="1"/>
    <cellStyle name="Hipervínculo visitado" xfId="47709" builtinId="9" hidden="1"/>
    <cellStyle name="Hipervínculo visitado" xfId="35318" builtinId="9" hidden="1"/>
    <cellStyle name="Hipervínculo visitado" xfId="23354" builtinId="9" hidden="1"/>
    <cellStyle name="Hipervínculo visitado" xfId="17546" builtinId="9" hidden="1"/>
    <cellStyle name="Hipervínculo visitado" xfId="36834" builtinId="9" hidden="1"/>
    <cellStyle name="Hipervínculo visitado" xfId="50948" builtinId="9" hidden="1"/>
    <cellStyle name="Hipervínculo visitado" xfId="54243" builtinId="9" hidden="1"/>
    <cellStyle name="Hipervínculo visitado" xfId="31202" builtinId="9" hidden="1"/>
    <cellStyle name="Hipervínculo visitado" xfId="22958" builtinId="9" hidden="1"/>
    <cellStyle name="Hipervínculo visitado" xfId="58587" builtinId="9" hidden="1"/>
    <cellStyle name="Hipervínculo visitado" xfId="54980" builtinId="9" hidden="1"/>
    <cellStyle name="Hipervínculo visitado" xfId="35137" builtinId="9" hidden="1"/>
    <cellStyle name="Hipervínculo visitado" xfId="12049" builtinId="9" hidden="1"/>
    <cellStyle name="Hipervínculo visitado" xfId="46849" builtinId="9" hidden="1"/>
    <cellStyle name="Hipervínculo visitado" xfId="27234" builtinId="9" hidden="1"/>
    <cellStyle name="Hipervínculo visitado" xfId="9434" builtinId="9" hidden="1"/>
    <cellStyle name="Hipervínculo visitado" xfId="10318" builtinId="9" hidden="1"/>
    <cellStyle name="Hipervínculo visitado" xfId="33166" builtinId="9" hidden="1"/>
    <cellStyle name="Hipervínculo visitado" xfId="30488" builtinId="9" hidden="1"/>
    <cellStyle name="Hipervínculo visitado" xfId="16310" builtinId="9" hidden="1"/>
    <cellStyle name="Hipervínculo visitado" xfId="11108" builtinId="9" hidden="1"/>
    <cellStyle name="Hipervínculo visitado" xfId="32127" builtinId="9" hidden="1"/>
    <cellStyle name="Hipervínculo visitado" xfId="49720" builtinId="9" hidden="1"/>
    <cellStyle name="Hipervínculo visitado" xfId="45114" builtinId="9" hidden="1"/>
    <cellStyle name="Hipervínculo visitado" xfId="32163" builtinId="9" hidden="1"/>
    <cellStyle name="Hipervínculo visitado" xfId="52728" builtinId="9" hidden="1"/>
    <cellStyle name="Hipervínculo visitado" xfId="6594" builtinId="9" hidden="1"/>
    <cellStyle name="Hipervínculo visitado" xfId="10308" builtinId="9" hidden="1"/>
    <cellStyle name="Hipervínculo visitado" xfId="16233" builtinId="9" hidden="1"/>
    <cellStyle name="Hipervínculo visitado" xfId="43756" builtinId="9" hidden="1"/>
    <cellStyle name="Hipervínculo visitado" xfId="7819" builtinId="9" hidden="1"/>
    <cellStyle name="Hipervínculo visitado" xfId="59414" builtinId="9" hidden="1"/>
    <cellStyle name="Hipervínculo visitado" xfId="29668" builtinId="9" hidden="1"/>
    <cellStyle name="Hipervínculo visitado" xfId="46645" builtinId="9" hidden="1"/>
    <cellStyle name="Hipervínculo visitado" xfId="58319" builtinId="9" hidden="1"/>
    <cellStyle name="Hipervínculo visitado" xfId="18016" builtinId="9" hidden="1"/>
    <cellStyle name="Hipervínculo visitado" xfId="46621" builtinId="9" hidden="1"/>
    <cellStyle name="Hipervínculo visitado" xfId="24447" builtinId="9" hidden="1"/>
    <cellStyle name="Hipervínculo visitado" xfId="19904" builtinId="9" hidden="1"/>
    <cellStyle name="Hipervínculo visitado" xfId="48376" builtinId="9" hidden="1"/>
    <cellStyle name="Hipervínculo visitado" xfId="46905" builtinId="9" hidden="1"/>
    <cellStyle name="Hipervínculo visitado" xfId="12113" builtinId="9" hidden="1"/>
    <cellStyle name="Hipervínculo visitado" xfId="24593" builtinId="9" hidden="1"/>
    <cellStyle name="Hipervínculo visitado" xfId="29195" builtinId="9" hidden="1"/>
    <cellStyle name="Hipervínculo visitado" xfId="26387" builtinId="9" hidden="1"/>
    <cellStyle name="Hipervínculo visitado" xfId="10870" builtinId="9" hidden="1"/>
    <cellStyle name="Hipervínculo visitado" xfId="49668" builtinId="9" hidden="1"/>
    <cellStyle name="Hipervínculo visitado" xfId="21705" builtinId="9" hidden="1"/>
    <cellStyle name="Hipervínculo visitado" xfId="42324" builtinId="9" hidden="1"/>
    <cellStyle name="Hipervínculo visitado" xfId="57977" builtinId="9" hidden="1"/>
    <cellStyle name="Hipervínculo visitado" xfId="42864" builtinId="9" hidden="1"/>
    <cellStyle name="Hipervínculo visitado" xfId="51670" builtinId="9" hidden="1"/>
    <cellStyle name="Hipervínculo visitado" xfId="28981" builtinId="9" hidden="1"/>
    <cellStyle name="Hipervínculo visitado" xfId="15841" builtinId="9" hidden="1"/>
    <cellStyle name="Hipervínculo visitado" xfId="31819" builtinId="9" hidden="1"/>
    <cellStyle name="Hipervínculo visitado" xfId="51116" builtinId="9" hidden="1"/>
    <cellStyle name="Hipervínculo visitado" xfId="56329" builtinId="9" hidden="1"/>
    <cellStyle name="Hipervínculo visitado" xfId="13961" builtinId="9" hidden="1"/>
    <cellStyle name="Hipervínculo visitado" xfId="36588" builtinId="9" hidden="1"/>
    <cellStyle name="Hipervínculo visitado" xfId="47908" builtinId="9" hidden="1"/>
    <cellStyle name="Hipervínculo visitado" xfId="59442" builtinId="9" hidden="1"/>
    <cellStyle name="Hipervínculo visitado" xfId="34993" builtinId="9" hidden="1"/>
    <cellStyle name="Hipervínculo visitado" xfId="57475" builtinId="9" hidden="1"/>
    <cellStyle name="Hipervínculo visitado" xfId="56527" builtinId="9" hidden="1"/>
    <cellStyle name="Hipervínculo visitado" xfId="5131" builtinId="9" hidden="1"/>
    <cellStyle name="Hipervínculo visitado" xfId="55663" builtinId="9" hidden="1"/>
    <cellStyle name="Hipervínculo visitado" xfId="45649" builtinId="9" hidden="1"/>
    <cellStyle name="Hipervínculo visitado" xfId="23886" builtinId="9" hidden="1"/>
    <cellStyle name="Hipervínculo visitado" xfId="29630" builtinId="9" hidden="1"/>
    <cellStyle name="Hipervínculo visitado" xfId="19622" builtinId="9" hidden="1"/>
    <cellStyle name="Hipervínculo visitado" xfId="16762" builtinId="9" hidden="1"/>
    <cellStyle name="Hipervínculo visitado" xfId="32840" builtinId="9" hidden="1"/>
    <cellStyle name="Hipervínculo visitado" xfId="48199" builtinId="9" hidden="1"/>
    <cellStyle name="Hipervínculo visitado" xfId="11349" builtinId="9" hidden="1"/>
    <cellStyle name="Hipervínculo visitado" xfId="5176" builtinId="9" hidden="1"/>
    <cellStyle name="Hipervínculo visitado" xfId="22818" builtinId="9" hidden="1"/>
    <cellStyle name="Hipervínculo visitado" xfId="17312" builtinId="9" hidden="1"/>
    <cellStyle name="Hipervínculo visitado" xfId="20941" builtinId="9" hidden="1"/>
    <cellStyle name="Hipervínculo visitado" xfId="55795" builtinId="9" hidden="1"/>
    <cellStyle name="Hipervínculo visitado" xfId="52106" builtinId="9" hidden="1"/>
    <cellStyle name="Hipervínculo visitado" xfId="47445" builtinId="9" hidden="1"/>
    <cellStyle name="Hipervínculo visitado" xfId="29628" builtinId="9" hidden="1"/>
    <cellStyle name="Hipervínculo visitado" xfId="47223" builtinId="9" hidden="1"/>
    <cellStyle name="Hipervínculo visitado" xfId="18978" builtinId="9" hidden="1"/>
    <cellStyle name="Hipervínculo visitado" xfId="46441" builtinId="9" hidden="1"/>
    <cellStyle name="Hipervínculo visitado" xfId="18563" builtinId="9" hidden="1"/>
    <cellStyle name="Hipervínculo visitado" xfId="42978" builtinId="9" hidden="1"/>
    <cellStyle name="Hipervínculo visitado" xfId="19289" builtinId="9" hidden="1"/>
    <cellStyle name="Hipervínculo visitado" xfId="10710" builtinId="9" hidden="1"/>
    <cellStyle name="Hipervínculo visitado" xfId="52098" builtinId="9" hidden="1"/>
    <cellStyle name="Hipervínculo visitado" xfId="53521" builtinId="9" hidden="1"/>
    <cellStyle name="Hipervínculo visitado" xfId="39782" builtinId="9" hidden="1"/>
    <cellStyle name="Hipervínculo visitado" xfId="36915" builtinId="9" hidden="1"/>
    <cellStyle name="Hipervínculo visitado" xfId="52463" builtinId="9" hidden="1"/>
    <cellStyle name="Hipervínculo visitado" xfId="49029" builtinId="9" hidden="1"/>
    <cellStyle name="Hipervínculo visitado" xfId="33688" builtinId="9" hidden="1"/>
    <cellStyle name="Hipervínculo visitado" xfId="46250" builtinId="9" hidden="1"/>
    <cellStyle name="Hipervínculo visitado" xfId="48328" builtinId="9" hidden="1"/>
    <cellStyle name="Hipervínculo visitado" xfId="6094" builtinId="9" hidden="1"/>
    <cellStyle name="Hipervínculo visitado" xfId="42238" builtinId="9" hidden="1"/>
    <cellStyle name="Hipervínculo visitado" xfId="1415" builtinId="9" hidden="1"/>
    <cellStyle name="Hipervínculo visitado" xfId="55675" builtinId="9" hidden="1"/>
    <cellStyle name="Hipervínculo visitado" xfId="52903" builtinId="9" hidden="1"/>
    <cellStyle name="Hipervínculo visitado" xfId="8322" builtinId="9" hidden="1"/>
    <cellStyle name="Hipervínculo visitado" xfId="27067" builtinId="9" hidden="1"/>
    <cellStyle name="Hipervínculo visitado" xfId="43640" builtinId="9" hidden="1"/>
    <cellStyle name="Hipervínculo visitado" xfId="58081" builtinId="9" hidden="1"/>
    <cellStyle name="Hipervínculo visitado" xfId="21578" builtinId="9" hidden="1"/>
    <cellStyle name="Hipervínculo visitado" xfId="36275" builtinId="9" hidden="1"/>
    <cellStyle name="Hipervínculo visitado" xfId="3561" builtinId="9" hidden="1"/>
    <cellStyle name="Hipervínculo visitado" xfId="16348" builtinId="9" hidden="1"/>
    <cellStyle name="Hipervínculo visitado" xfId="52840" builtinId="9" hidden="1"/>
    <cellStyle name="Hipervínculo visitado" xfId="18898" builtinId="9" hidden="1"/>
    <cellStyle name="Hipervínculo visitado" xfId="59041" builtinId="9" hidden="1"/>
    <cellStyle name="Hipervínculo visitado" xfId="16051" builtinId="9" hidden="1"/>
    <cellStyle name="Hipervínculo visitado" xfId="28843" builtinId="9" hidden="1"/>
    <cellStyle name="Hipervínculo visitado" xfId="45587" builtinId="9" hidden="1"/>
    <cellStyle name="Hipervínculo visitado" xfId="25398" builtinId="9" hidden="1"/>
    <cellStyle name="Hipervínculo visitado" xfId="13632" builtinId="9" hidden="1"/>
    <cellStyle name="Hipervínculo visitado" xfId="35903" builtinId="9" hidden="1"/>
    <cellStyle name="Hipervínculo visitado" xfId="47990" builtinId="9" hidden="1"/>
    <cellStyle name="Hipervínculo visitado" xfId="15434" builtinId="9" hidden="1"/>
    <cellStyle name="Hipervínculo visitado" xfId="20666" builtinId="9" hidden="1"/>
    <cellStyle name="Hipervínculo visitado" xfId="31064" builtinId="9" hidden="1"/>
    <cellStyle name="Hipervínculo visitado" xfId="28383" builtinId="9" hidden="1"/>
    <cellStyle name="Hipervínculo visitado" xfId="18313" builtinId="9" hidden="1"/>
    <cellStyle name="Hipervínculo visitado" xfId="38097" builtinId="9" hidden="1"/>
    <cellStyle name="Hipervínculo visitado" xfId="31472" builtinId="9" hidden="1"/>
    <cellStyle name="Hipervínculo visitado" xfId="18508" builtinId="9" hidden="1"/>
    <cellStyle name="Hipervínculo visitado" xfId="41709" builtinId="9" hidden="1"/>
    <cellStyle name="Hipervínculo visitado" xfId="55016" builtinId="9" hidden="1"/>
    <cellStyle name="Hipervínculo visitado" xfId="27811" builtinId="9" hidden="1"/>
    <cellStyle name="Hipervínculo visitado" xfId="15132" builtinId="9" hidden="1"/>
    <cellStyle name="Hipervínculo visitado" xfId="19022" builtinId="9" hidden="1"/>
    <cellStyle name="Hipervínculo visitado" xfId="43642" builtinId="9" hidden="1"/>
    <cellStyle name="Hipervínculo visitado" xfId="27667" builtinId="9" hidden="1"/>
    <cellStyle name="Hipervínculo visitado" xfId="22573" builtinId="9" hidden="1"/>
    <cellStyle name="Hipervínculo visitado" xfId="14994" builtinId="9" hidden="1"/>
    <cellStyle name="Hipervínculo visitado" xfId="42716" builtinId="9" hidden="1"/>
    <cellStyle name="Hipervínculo visitado" xfId="24175" builtinId="9" hidden="1"/>
    <cellStyle name="Hipervínculo visitado" xfId="42512" builtinId="9" hidden="1"/>
    <cellStyle name="Hipervínculo visitado" xfId="27051" builtinId="9" hidden="1"/>
    <cellStyle name="Hipervínculo visitado" xfId="14368" builtinId="9" hidden="1"/>
    <cellStyle name="Hipervínculo visitado" xfId="15086" builtinId="9" hidden="1"/>
    <cellStyle name="Hipervínculo visitado" xfId="14717" builtinId="9" hidden="1"/>
    <cellStyle name="Hipervínculo visitado" xfId="33080" builtinId="9" hidden="1"/>
    <cellStyle name="Hipervínculo visitado" xfId="40624" builtinId="9" hidden="1"/>
    <cellStyle name="Hipervínculo visitado" xfId="21779" builtinId="9" hidden="1"/>
    <cellStyle name="Hipervínculo visitado" xfId="49035" builtinId="9" hidden="1"/>
    <cellStyle name="Hipervínculo visitado" xfId="55440" builtinId="9" hidden="1"/>
    <cellStyle name="Hipervínculo visitado" xfId="11435" builtinId="9" hidden="1"/>
    <cellStyle name="Hipervínculo visitado" xfId="35362" builtinId="9" hidden="1"/>
    <cellStyle name="Hipervínculo visitado" xfId="3783" builtinId="9" hidden="1"/>
    <cellStyle name="Hipervínculo visitado" xfId="8474" builtinId="9" hidden="1"/>
    <cellStyle name="Hipervínculo visitado" xfId="35595" builtinId="9" hidden="1"/>
    <cellStyle name="Hipervínculo visitado" xfId="38433" builtinId="9" hidden="1"/>
    <cellStyle name="Hipervínculo visitado" xfId="46687" builtinId="9" hidden="1"/>
    <cellStyle name="Hipervínculo visitado" xfId="17478" builtinId="9" hidden="1"/>
    <cellStyle name="Hipervínculo visitado" xfId="27578" builtinId="9" hidden="1"/>
    <cellStyle name="Hipervínculo visitado" xfId="36644" builtinId="9" hidden="1"/>
    <cellStyle name="Hipervínculo visitado" xfId="43703" builtinId="9" hidden="1"/>
    <cellStyle name="Hipervínculo visitado" xfId="28547" builtinId="9" hidden="1"/>
    <cellStyle name="Hipervínculo visitado" xfId="15957" builtinId="9" hidden="1"/>
    <cellStyle name="Hipervínculo visitado" xfId="50105" builtinId="9" hidden="1"/>
    <cellStyle name="Hipervínculo visitado" xfId="47341" builtinId="9" hidden="1"/>
    <cellStyle name="Hipervínculo visitado" xfId="22678" builtinId="9" hidden="1"/>
    <cellStyle name="Hipervínculo visitado" xfId="59153" builtinId="9" hidden="1"/>
    <cellStyle name="Hipervínculo visitado" xfId="30588" builtinId="9" hidden="1"/>
    <cellStyle name="Hipervínculo visitado" xfId="58769" builtinId="9" hidden="1"/>
    <cellStyle name="Hipervínculo visitado" xfId="27688" builtinId="9" hidden="1"/>
    <cellStyle name="Hipervínculo visitado" xfId="55653" builtinId="9" hidden="1"/>
    <cellStyle name="Hipervínculo visitado" xfId="13253" builtinId="9" hidden="1"/>
    <cellStyle name="Hipervínculo visitado" xfId="57268" builtinId="9" hidden="1"/>
    <cellStyle name="Hipervínculo visitado" xfId="25881" builtinId="9" hidden="1"/>
    <cellStyle name="Hipervínculo visitado" xfId="16253" builtinId="9" hidden="1"/>
    <cellStyle name="Hipervínculo visitado" xfId="30938" builtinId="9" hidden="1"/>
    <cellStyle name="Hipervínculo visitado" xfId="47874" builtinId="9" hidden="1"/>
    <cellStyle name="Hipervínculo visitado" xfId="22579" builtinId="9" hidden="1"/>
    <cellStyle name="Hipervínculo visitado" xfId="43018" builtinId="9" hidden="1"/>
    <cellStyle name="Hipervínculo visitado" xfId="10504" builtinId="9" hidden="1"/>
    <cellStyle name="Hipervínculo visitado" xfId="7361" builtinId="9" hidden="1"/>
    <cellStyle name="Hipervínculo visitado" xfId="7312" builtinId="9" hidden="1"/>
    <cellStyle name="Hipervínculo visitado" xfId="7417" builtinId="9" hidden="1"/>
    <cellStyle name="Hipervínculo visitado" xfId="14896" builtinId="9" hidden="1"/>
    <cellStyle name="Hipervínculo visitado" xfId="44250" builtinId="9" hidden="1"/>
    <cellStyle name="Hipervínculo visitado" xfId="24261" builtinId="9" hidden="1"/>
    <cellStyle name="Hipervínculo visitado" xfId="44740" builtinId="9" hidden="1"/>
    <cellStyle name="Hipervínculo visitado" xfId="27065" builtinId="9" hidden="1"/>
    <cellStyle name="Hipervínculo visitado" xfId="25148" builtinId="9" hidden="1"/>
    <cellStyle name="Hipervínculo visitado" xfId="34987" builtinId="9" hidden="1"/>
    <cellStyle name="Hipervínculo visitado" xfId="36428" builtinId="9" hidden="1"/>
    <cellStyle name="Hipervínculo visitado" xfId="54331" builtinId="9" hidden="1"/>
    <cellStyle name="Hipervínculo visitado" xfId="3735" builtinId="9" hidden="1"/>
    <cellStyle name="Hipervínculo visitado" xfId="2824" builtinId="9" hidden="1"/>
    <cellStyle name="Hipervínculo visitado" xfId="45090" builtinId="9" hidden="1"/>
    <cellStyle name="Hipervínculo visitado" xfId="39094" builtinId="9" hidden="1"/>
    <cellStyle name="Hipervínculo visitado" xfId="51353" builtinId="9" hidden="1"/>
    <cellStyle name="Hipervínculo visitado" xfId="28803" builtinId="9" hidden="1"/>
    <cellStyle name="Hipervínculo visitado" xfId="3987" builtinId="9" hidden="1"/>
    <cellStyle name="Hipervínculo visitado" xfId="40364" builtinId="9" hidden="1"/>
    <cellStyle name="Hipervínculo visitado" xfId="49908" builtinId="9" hidden="1"/>
    <cellStyle name="Hipervínculo visitado" xfId="54061" builtinId="9" hidden="1"/>
    <cellStyle name="Hipervínculo visitado" xfId="58907" builtinId="9" hidden="1"/>
    <cellStyle name="Hipervínculo visitado" xfId="54664" builtinId="9" hidden="1"/>
    <cellStyle name="Hipervínculo visitado" xfId="18053" builtinId="9" hidden="1"/>
    <cellStyle name="Hipervínculo visitado" xfId="10080" builtinId="9" hidden="1"/>
    <cellStyle name="Hipervínculo visitado" xfId="24129" builtinId="9" hidden="1"/>
    <cellStyle name="Hipervínculo visitado" xfId="817" builtinId="9" hidden="1"/>
    <cellStyle name="Hipervínculo visitado" xfId="49204" builtinId="9" hidden="1"/>
    <cellStyle name="Hipervínculo visitado" xfId="42728" builtinId="9" hidden="1"/>
    <cellStyle name="Hipervínculo visitado" xfId="33812" builtinId="9" hidden="1"/>
    <cellStyle name="Hipervínculo visitado" xfId="39738" builtinId="9" hidden="1"/>
    <cellStyle name="Hipervínculo visitado" xfId="56241" builtinId="9" hidden="1"/>
    <cellStyle name="Hipervínculo visitado" xfId="14080" builtinId="9" hidden="1"/>
    <cellStyle name="Hipervínculo visitado" xfId="57414" builtinId="9" hidden="1"/>
    <cellStyle name="Hipervínculo visitado" xfId="58585" builtinId="9" hidden="1"/>
    <cellStyle name="Hipervínculo visitado" xfId="50606" builtinId="9" hidden="1"/>
    <cellStyle name="Hipervínculo visitado" xfId="15692" builtinId="9" hidden="1"/>
    <cellStyle name="Hipervínculo visitado" xfId="17043" builtinId="9" hidden="1"/>
    <cellStyle name="Hipervínculo visitado" xfId="55207" builtinId="9" hidden="1"/>
    <cellStyle name="Hipervínculo visitado" xfId="50974" builtinId="9" hidden="1"/>
    <cellStyle name="Hipervínculo visitado" xfId="51884" builtinId="9" hidden="1"/>
    <cellStyle name="Hipervínculo visitado" xfId="40254" builtinId="9" hidden="1"/>
    <cellStyle name="Hipervínculo visitado" xfId="49530" builtinId="9" hidden="1"/>
    <cellStyle name="Hipervínculo visitado" xfId="46093" builtinId="9" hidden="1"/>
    <cellStyle name="Hipervínculo visitado" xfId="49216" builtinId="9" hidden="1"/>
    <cellStyle name="Hipervínculo visitado" xfId="13065" builtinId="9" hidden="1"/>
    <cellStyle name="Hipervínculo visitado" xfId="11741" builtinId="9" hidden="1"/>
    <cellStyle name="Hipervínculo visitado" xfId="21019" builtinId="9" hidden="1"/>
    <cellStyle name="Hipervínculo visitado" xfId="54694" builtinId="9" hidden="1"/>
    <cellStyle name="Hipervínculo visitado" xfId="50561" builtinId="9" hidden="1"/>
    <cellStyle name="Hipervínculo visitado" xfId="39043" builtinId="9" hidden="1"/>
    <cellStyle name="Hipervínculo visitado" xfId="40754" builtinId="9" hidden="1"/>
    <cellStyle name="Hipervínculo visitado" xfId="42032" builtinId="9" hidden="1"/>
    <cellStyle name="Hipervínculo visitado" xfId="39338" builtinId="9" hidden="1"/>
    <cellStyle name="Hipervínculo visitado" xfId="48207" builtinId="9" hidden="1"/>
    <cellStyle name="Hipervínculo visitado" xfId="36508" builtinId="9" hidden="1"/>
    <cellStyle name="Hipervínculo visitado" xfId="42439" builtinId="9" hidden="1"/>
    <cellStyle name="Hipervínculo visitado" xfId="53703" builtinId="9" hidden="1"/>
    <cellStyle name="Hipervínculo visitado" xfId="50843" builtinId="9" hidden="1"/>
    <cellStyle name="Hipervínculo visitado" xfId="4518" builtinId="9" hidden="1"/>
    <cellStyle name="Hipervínculo visitado" xfId="25591" builtinId="9" hidden="1"/>
    <cellStyle name="Hipervínculo visitado" xfId="24451" builtinId="9" hidden="1"/>
    <cellStyle name="Hipervínculo visitado" xfId="24379" builtinId="9" hidden="1"/>
    <cellStyle name="Hipervínculo visitado" xfId="23424" builtinId="9" hidden="1"/>
    <cellStyle name="Hipervínculo visitado" xfId="8860" builtinId="9" hidden="1"/>
    <cellStyle name="Hipervínculo visitado" xfId="48408" builtinId="9" hidden="1"/>
    <cellStyle name="Hipervínculo visitado" xfId="36756" builtinId="9" hidden="1"/>
    <cellStyle name="Hipervínculo visitado" xfId="52831" builtinId="9" hidden="1"/>
    <cellStyle name="Hipervínculo visitado" xfId="58299" builtinId="9" hidden="1"/>
    <cellStyle name="Hipervínculo visitado" xfId="21297" builtinId="9" hidden="1"/>
    <cellStyle name="Hipervínculo visitado" xfId="8082" builtinId="9" hidden="1"/>
    <cellStyle name="Hipervínculo visitado" xfId="44946" builtinId="9" hidden="1"/>
    <cellStyle name="Hipervínculo visitado" xfId="22710" builtinId="9" hidden="1"/>
    <cellStyle name="Hipervínculo visitado" xfId="12633" builtinId="9" hidden="1"/>
    <cellStyle name="Hipervínculo visitado" xfId="51192" builtinId="9" hidden="1"/>
    <cellStyle name="Hipervínculo visitado" xfId="55109" builtinId="9" hidden="1"/>
    <cellStyle name="Hipervínculo visitado" xfId="34456" builtinId="9" hidden="1"/>
    <cellStyle name="Hipervínculo visitado" xfId="24255" builtinId="9" hidden="1"/>
    <cellStyle name="Hipervínculo visitado" xfId="33230" builtinId="9" hidden="1"/>
    <cellStyle name="Hipervínculo visitado" xfId="49552" builtinId="9" hidden="1"/>
    <cellStyle name="Hipervínculo visitado" xfId="22015" builtinId="9" hidden="1"/>
    <cellStyle name="Hipervínculo visitado" xfId="50512" builtinId="9" hidden="1"/>
    <cellStyle name="Hipervínculo visitado" xfId="39070" builtinId="9" hidden="1"/>
    <cellStyle name="Hipervínculo visitado" xfId="2516" builtinId="9" hidden="1"/>
    <cellStyle name="Hipervínculo visitado" xfId="49738" builtinId="9" hidden="1"/>
    <cellStyle name="Hipervínculo visitado" xfId="3282" builtinId="9" hidden="1"/>
    <cellStyle name="Hipervínculo visitado" xfId="49580" builtinId="9" hidden="1"/>
    <cellStyle name="Hipervínculo visitado" xfId="42139" builtinId="9" hidden="1"/>
    <cellStyle name="Hipervínculo visitado" xfId="12763" builtinId="9" hidden="1"/>
    <cellStyle name="Hipervínculo visitado" xfId="46006" builtinId="9" hidden="1"/>
    <cellStyle name="Hipervínculo visitado" xfId="3203" builtinId="9" hidden="1"/>
    <cellStyle name="Hipervínculo visitado" xfId="55006" builtinId="9" hidden="1"/>
    <cellStyle name="Hipervínculo visitado" xfId="58301" builtinId="9" hidden="1"/>
    <cellStyle name="Hipervínculo visitado" xfId="55420" builtinId="9" hidden="1"/>
    <cellStyle name="Hipervínculo visitado" xfId="27873" builtinId="9" hidden="1"/>
    <cellStyle name="Hipervínculo visitado" xfId="3627" builtinId="9" hidden="1"/>
    <cellStyle name="Hipervínculo visitado" xfId="27817" builtinId="9" hidden="1"/>
    <cellStyle name="Hipervínculo visitado" xfId="23605" builtinId="9" hidden="1"/>
    <cellStyle name="Hipervínculo visitado" xfId="16828" builtinId="9" hidden="1"/>
    <cellStyle name="Hipervínculo visitado" xfId="49710" builtinId="9" hidden="1"/>
    <cellStyle name="Hipervínculo visitado" xfId="30344" builtinId="9" hidden="1"/>
    <cellStyle name="Hipervínculo visitado" xfId="14056" builtinId="9" hidden="1"/>
    <cellStyle name="Hipervínculo visitado" xfId="43735" builtinId="9" hidden="1"/>
    <cellStyle name="Hipervínculo visitado" xfId="35302" builtinId="9" hidden="1"/>
    <cellStyle name="Hipervínculo visitado" xfId="56731" builtinId="9" hidden="1"/>
    <cellStyle name="Hipervínculo visitado" xfId="49150" builtinId="9" hidden="1"/>
    <cellStyle name="Hipervínculo visitado" xfId="49840" builtinId="9" hidden="1"/>
    <cellStyle name="Hipervínculo visitado" xfId="13159" builtinId="9" hidden="1"/>
    <cellStyle name="Hipervínculo visitado" xfId="19714" builtinId="9" hidden="1"/>
    <cellStyle name="Hipervínculo visitado" xfId="39062" builtinId="9" hidden="1"/>
    <cellStyle name="Hipervínculo visitado" xfId="48838" builtinId="9" hidden="1"/>
    <cellStyle name="Hipervínculo visitado" xfId="13281" builtinId="9" hidden="1"/>
    <cellStyle name="Hipervínculo visitado" xfId="10428" builtinId="9" hidden="1"/>
    <cellStyle name="Hipervínculo visitado" xfId="457" builtinId="9" hidden="1"/>
    <cellStyle name="Hipervínculo visitado" xfId="214" builtinId="9" hidden="1"/>
    <cellStyle name="Hipervínculo visitado" xfId="16470" builtinId="9" hidden="1"/>
    <cellStyle name="Hipervínculo visitado" xfId="12569" builtinId="9" hidden="1"/>
    <cellStyle name="Hipervínculo visitado" xfId="9717" builtinId="9" hidden="1"/>
    <cellStyle name="Hipervínculo visitado" xfId="49260" builtinId="9" hidden="1"/>
    <cellStyle name="Hipervínculo visitado" xfId="25547" builtinId="9" hidden="1"/>
    <cellStyle name="Hipervínculo visitado" xfId="3757" builtinId="9" hidden="1"/>
    <cellStyle name="Hipervínculo visitado" xfId="58757" builtinId="9" hidden="1"/>
    <cellStyle name="Hipervínculo visitado" xfId="32019" builtinId="9" hidden="1"/>
    <cellStyle name="Hipervínculo visitado" xfId="31951" builtinId="9" hidden="1"/>
    <cellStyle name="Hipervínculo visitado" xfId="38929" builtinId="9" hidden="1"/>
    <cellStyle name="Hipervínculo visitado" xfId="24105" builtinId="9" hidden="1"/>
    <cellStyle name="Hipervínculo visitado" xfId="55908" builtinId="9" hidden="1"/>
    <cellStyle name="Hipervínculo visitado" xfId="12027" builtinId="9" hidden="1"/>
    <cellStyle name="Hipervínculo visitado" xfId="8826" builtinId="9" hidden="1"/>
    <cellStyle name="Hipervínculo visitado" xfId="29632" builtinId="9" hidden="1"/>
    <cellStyle name="Hipervínculo visitado" xfId="8696" builtinId="9" hidden="1"/>
    <cellStyle name="Hipervínculo visitado" xfId="40694" builtinId="9" hidden="1"/>
    <cellStyle name="Hipervínculo visitado" xfId="13896" builtinId="9" hidden="1"/>
    <cellStyle name="Hipervínculo visitado" xfId="21580" builtinId="9" hidden="1"/>
    <cellStyle name="Hipervínculo visitado" xfId="52419" builtinId="9" hidden="1"/>
    <cellStyle name="Hipervínculo visitado" xfId="34233" builtinId="9" hidden="1"/>
    <cellStyle name="Hipervínculo visitado" xfId="41307" builtinId="9" hidden="1"/>
    <cellStyle name="Hipervínculo visitado" xfId="8989" builtinId="9" hidden="1"/>
    <cellStyle name="Hipervínculo visitado" xfId="56301" builtinId="9" hidden="1"/>
    <cellStyle name="Hipervínculo visitado" xfId="18193" builtinId="9" hidden="1"/>
    <cellStyle name="Hipervínculo visitado" xfId="52659" builtinId="9" hidden="1"/>
    <cellStyle name="Hipervínculo visitado" xfId="55295" builtinId="9" hidden="1"/>
    <cellStyle name="Hipervínculo visitado" xfId="49248" builtinId="9" hidden="1"/>
    <cellStyle name="Hipervínculo visitado" xfId="32846" builtinId="9" hidden="1"/>
    <cellStyle name="Hipervínculo visitado" xfId="56905" builtinId="9" hidden="1"/>
    <cellStyle name="Hipervínculo visitado" xfId="13898" builtinId="9" hidden="1"/>
    <cellStyle name="Hipervínculo visitado" xfId="14751" builtinId="9" hidden="1"/>
    <cellStyle name="Hipervínculo visitado" xfId="58915" builtinId="9" hidden="1"/>
    <cellStyle name="Hipervínculo visitado" xfId="53423" builtinId="9" hidden="1"/>
    <cellStyle name="Hipervínculo visitado" xfId="7367" builtinId="9" hidden="1"/>
    <cellStyle name="Hipervínculo visitado" xfId="27741" builtinId="9" hidden="1"/>
    <cellStyle name="Hipervínculo visitado" xfId="23888" builtinId="9" hidden="1"/>
    <cellStyle name="Hipervínculo visitado" xfId="37437" builtinId="9" hidden="1"/>
    <cellStyle name="Hipervínculo visitado" xfId="18926" builtinId="9" hidden="1"/>
    <cellStyle name="Hipervínculo visitado" xfId="33856" builtinId="9" hidden="1"/>
    <cellStyle name="Hipervínculo visitado" xfId="32589" builtinId="9" hidden="1"/>
    <cellStyle name="Hipervínculo visitado" xfId="13315" builtinId="9" hidden="1"/>
    <cellStyle name="Hipervínculo visitado" xfId="56841" builtinId="9" hidden="1"/>
    <cellStyle name="Hipervínculo visitado" xfId="38211" builtinId="9" hidden="1"/>
    <cellStyle name="Hipervínculo visitado" xfId="51772" builtinId="9" hidden="1"/>
    <cellStyle name="Hipervínculo visitado" xfId="39592" builtinId="9" hidden="1"/>
    <cellStyle name="Hipervínculo visitado" xfId="48942" builtinId="9" hidden="1"/>
    <cellStyle name="Hipervínculo visitado" xfId="49526" builtinId="9" hidden="1"/>
    <cellStyle name="Hipervínculo visitado" xfId="26395" builtinId="9" hidden="1"/>
    <cellStyle name="Hipervínculo visitado" xfId="16235" builtinId="9" hidden="1"/>
    <cellStyle name="Hipervínculo visitado" xfId="21070" builtinId="9" hidden="1"/>
    <cellStyle name="Hipervínculo visitado" xfId="18791" builtinId="9" hidden="1"/>
    <cellStyle name="Hipervínculo visitado" xfId="19806" builtinId="9" hidden="1"/>
    <cellStyle name="Hipervínculo visitado" xfId="53951" builtinId="9" hidden="1"/>
    <cellStyle name="Hipervínculo visitado" xfId="14269" builtinId="9" hidden="1"/>
    <cellStyle name="Hipervínculo visitado" xfId="52813" builtinId="9" hidden="1"/>
    <cellStyle name="Hipervínculo visitado" xfId="54249" builtinId="9" hidden="1"/>
    <cellStyle name="Hipervínculo visitado" xfId="33037" builtinId="9" hidden="1"/>
    <cellStyle name="Hipervínculo visitado" xfId="39145" builtinId="9" hidden="1"/>
    <cellStyle name="Hipervínculo visitado" xfId="53679" builtinId="9" hidden="1"/>
    <cellStyle name="Hipervínculo visitado" xfId="12063" builtinId="9" hidden="1"/>
    <cellStyle name="Hipervínculo visitado" xfId="47960" builtinId="9" hidden="1"/>
    <cellStyle name="Hipervínculo visitado" xfId="51472" builtinId="9" hidden="1"/>
    <cellStyle name="Hipervínculo visitado" xfId="6965" builtinId="9" hidden="1"/>
    <cellStyle name="Hipervínculo visitado" xfId="53997" builtinId="9" hidden="1"/>
    <cellStyle name="Hipervínculo visitado" xfId="23519" builtinId="9" hidden="1"/>
    <cellStyle name="Hipervínculo visitado" xfId="16476" builtinId="9" hidden="1"/>
    <cellStyle name="Hipervínculo visitado" xfId="37499" builtinId="9" hidden="1"/>
    <cellStyle name="Hipervínculo visitado" xfId="32932" builtinId="9" hidden="1"/>
    <cellStyle name="Hipervínculo visitado" xfId="30693" builtinId="9" hidden="1"/>
    <cellStyle name="Hipervínculo visitado" xfId="45765" builtinId="9" hidden="1"/>
    <cellStyle name="Hipervínculo visitado" xfId="22529" builtinId="9" hidden="1"/>
    <cellStyle name="Hipervínculo visitado" xfId="46877" builtinId="9" hidden="1"/>
    <cellStyle name="Hipervínculo visitado" xfId="48012" builtinId="9" hidden="1"/>
    <cellStyle name="Hipervínculo visitado" xfId="21461" builtinId="9" hidden="1"/>
    <cellStyle name="Hipervínculo visitado" xfId="13708" builtinId="9" hidden="1"/>
    <cellStyle name="Hipervínculo visitado" xfId="59167" builtinId="9" hidden="1"/>
    <cellStyle name="Hipervínculo visitado" xfId="29135" builtinId="9" hidden="1"/>
    <cellStyle name="Hipervínculo visitado" xfId="17444" builtinId="9" hidden="1"/>
    <cellStyle name="Hipervínculo visitado" xfId="48193" builtinId="9" hidden="1"/>
    <cellStyle name="Hipervínculo visitado" xfId="14106" builtinId="9" hidden="1"/>
    <cellStyle name="Hipervínculo visitado" xfId="10872" builtinId="9" hidden="1"/>
    <cellStyle name="Hipervínculo visitado" xfId="28065" builtinId="9" hidden="1"/>
    <cellStyle name="Hipervínculo visitado" xfId="45432" builtinId="9" hidden="1"/>
    <cellStyle name="Hipervínculo visitado" xfId="23659" builtinId="9" hidden="1"/>
    <cellStyle name="Hipervínculo visitado" xfId="38231" builtinId="9" hidden="1"/>
    <cellStyle name="Hipervínculo visitado" xfId="24821" builtinId="9" hidden="1"/>
    <cellStyle name="Hipervínculo visitado" xfId="21435" builtinId="9" hidden="1"/>
    <cellStyle name="Hipervínculo visitado" xfId="10540" builtinId="9" hidden="1"/>
    <cellStyle name="Hipervínculo visitado" xfId="13879" builtinId="9" hidden="1"/>
    <cellStyle name="Hipervínculo visitado" xfId="16462" builtinId="9" hidden="1"/>
    <cellStyle name="Hipervínculo visitado" xfId="43489" builtinId="9" hidden="1"/>
    <cellStyle name="Hipervínculo visitado" xfId="29269" builtinId="9" hidden="1"/>
    <cellStyle name="Hipervínculo visitado" xfId="38567" builtinId="9" hidden="1"/>
    <cellStyle name="Hipervínculo visitado" xfId="47491" builtinId="9" hidden="1"/>
    <cellStyle name="Hipervínculo visitado" xfId="51682" builtinId="9" hidden="1"/>
    <cellStyle name="Hipervínculo visitado" xfId="1437" builtinId="9" hidden="1"/>
    <cellStyle name="Hipervínculo visitado" xfId="37735" builtinId="9" hidden="1"/>
    <cellStyle name="Hipervínculo visitado" xfId="33970" builtinId="9" hidden="1"/>
    <cellStyle name="Hipervínculo visitado" xfId="45715" builtinId="9" hidden="1"/>
    <cellStyle name="Hipervínculo visitado" xfId="29985" builtinId="9" hidden="1"/>
    <cellStyle name="Hipervínculo visitado" xfId="31002" builtinId="9" hidden="1"/>
    <cellStyle name="Hipervínculo visitado" xfId="22445" builtinId="9" hidden="1"/>
    <cellStyle name="Hipervínculo visitado" xfId="45322" builtinId="9" hidden="1"/>
    <cellStyle name="Hipervínculo visitado" xfId="53626" builtinId="9" hidden="1"/>
    <cellStyle name="Hipervínculo visitado" xfId="17051" builtinId="9" hidden="1"/>
    <cellStyle name="Hipervínculo visitado" xfId="15248" builtinId="9" hidden="1"/>
    <cellStyle name="Hipervínculo visitado" xfId="29265" builtinId="9" hidden="1"/>
    <cellStyle name="Hipervínculo visitado" xfId="52712" builtinId="9" hidden="1"/>
    <cellStyle name="Hipervínculo visitado" xfId="57635" builtinId="9" hidden="1"/>
    <cellStyle name="Hipervínculo visitado" xfId="48514" builtinId="9" hidden="1"/>
    <cellStyle name="Hipervínculo visitado" xfId="50788" builtinId="9" hidden="1"/>
    <cellStyle name="Hipervínculo visitado" xfId="49788" builtinId="9" hidden="1"/>
    <cellStyle name="Hipervínculo visitado" xfId="47982" builtinId="9" hidden="1"/>
    <cellStyle name="Hipervínculo visitado" xfId="46322" builtinId="9" hidden="1"/>
    <cellStyle name="Hipervínculo visitado" xfId="50091" builtinId="9" hidden="1"/>
    <cellStyle name="Hipervínculo visitado" xfId="8210" builtinId="9" hidden="1"/>
    <cellStyle name="Hipervínculo visitado" xfId="5012" builtinId="9" hidden="1"/>
    <cellStyle name="Hipervínculo visitado" xfId="19040" builtinId="9" hidden="1"/>
    <cellStyle name="Hipervínculo visitado" xfId="42900" builtinId="9" hidden="1"/>
    <cellStyle name="Hipervínculo visitado" xfId="30578" builtinId="9" hidden="1"/>
    <cellStyle name="Hipervínculo visitado" xfId="45076" builtinId="9" hidden="1"/>
    <cellStyle name="Hipervínculo visitado" xfId="29763" builtinId="9" hidden="1"/>
    <cellStyle name="Hipervínculo visitado" xfId="18369" builtinId="9" hidden="1"/>
    <cellStyle name="Hipervínculo visitado" xfId="40918" builtinId="9" hidden="1"/>
    <cellStyle name="Hipervínculo visitado" xfId="29815" builtinId="9" hidden="1"/>
    <cellStyle name="Hipervínculo visitado" xfId="56159" builtinId="9" hidden="1"/>
    <cellStyle name="Hipervínculo visitado" xfId="20206" builtinId="9" hidden="1"/>
    <cellStyle name="Hipervínculo visitado" xfId="30026" builtinId="9" hidden="1"/>
    <cellStyle name="Hipervínculo visitado" xfId="56976" builtinId="9" hidden="1"/>
    <cellStyle name="Hipervínculo visitado" xfId="38423" builtinId="9" hidden="1"/>
    <cellStyle name="Hipervínculo visitado" xfId="45681" builtinId="9" hidden="1"/>
    <cellStyle name="Hipervínculo visitado" xfId="50678" builtinId="9" hidden="1"/>
    <cellStyle name="Hipervínculo visitado" xfId="42836" builtinId="9" hidden="1"/>
    <cellStyle name="Hipervínculo visitado" xfId="58216" builtinId="9" hidden="1"/>
    <cellStyle name="Hipervínculo visitado" xfId="21357" builtinId="9" hidden="1"/>
    <cellStyle name="Hipervínculo visitado" xfId="49041" builtinId="9" hidden="1"/>
    <cellStyle name="Hipervínculo visitado" xfId="46248" builtinId="9" hidden="1"/>
    <cellStyle name="Hipervínculo visitado" xfId="17988" builtinId="9" hidden="1"/>
    <cellStyle name="Hipervínculo visitado" xfId="38357" builtinId="9" hidden="1"/>
    <cellStyle name="Hipervínculo visitado" xfId="41701" builtinId="9" hidden="1"/>
    <cellStyle name="Hipervínculo visitado" xfId="8418" builtinId="9" hidden="1"/>
    <cellStyle name="Hipervínculo visitado" xfId="42400" builtinId="9" hidden="1"/>
    <cellStyle name="Hipervínculo visitado" xfId="40088" builtinId="9" hidden="1"/>
    <cellStyle name="Hipervínculo visitado" xfId="7780" builtinId="9" hidden="1"/>
    <cellStyle name="Hipervínculo visitado" xfId="38963" builtinId="9" hidden="1"/>
    <cellStyle name="Hipervínculo visitado" xfId="37239" builtinId="9" hidden="1"/>
    <cellStyle name="Hipervínculo visitado" xfId="37413" builtinId="9" hidden="1"/>
    <cellStyle name="Hipervínculo visitado" xfId="42592" builtinId="9" hidden="1"/>
    <cellStyle name="Hipervínculo visitado" xfId="47655" builtinId="9" hidden="1"/>
    <cellStyle name="Hipervínculo visitado" xfId="3217" builtinId="9" hidden="1"/>
    <cellStyle name="Hipervínculo visitado" xfId="14303" builtinId="9" hidden="1"/>
    <cellStyle name="Hipervínculo visitado" xfId="5214" builtinId="9" hidden="1"/>
    <cellStyle name="Hipervínculo visitado" xfId="38734" builtinId="9" hidden="1"/>
    <cellStyle name="Hipervínculo visitado" xfId="20016" builtinId="9" hidden="1"/>
    <cellStyle name="Hipervínculo visitado" xfId="36618" builtinId="9" hidden="1"/>
    <cellStyle name="Hipervínculo visitado" xfId="42252" builtinId="9" hidden="1"/>
    <cellStyle name="Hipervínculo visitado" xfId="12673" builtinId="9" hidden="1"/>
    <cellStyle name="Hipervínculo visitado" xfId="33136" builtinId="9" hidden="1"/>
    <cellStyle name="Hipervínculo visitado" xfId="38209" builtinId="9" hidden="1"/>
    <cellStyle name="Hipervínculo visitado" xfId="33664" builtinId="9" hidden="1"/>
    <cellStyle name="Hipervínculo visitado" xfId="29297" builtinId="9" hidden="1"/>
    <cellStyle name="Hipervínculo visitado" xfId="45994" builtinId="9" hidden="1"/>
    <cellStyle name="Hipervínculo visitado" xfId="19024" builtinId="9" hidden="1"/>
    <cellStyle name="Hipervínculo visitado" xfId="37057" builtinId="9" hidden="1"/>
    <cellStyle name="Hipervínculo visitado" xfId="57625" builtinId="9" hidden="1"/>
    <cellStyle name="Hipervínculo visitado" xfId="821" builtinId="9" hidden="1"/>
    <cellStyle name="Hipervínculo visitado" xfId="51920" builtinId="9" hidden="1"/>
    <cellStyle name="Hipervínculo visitado" xfId="22780" builtinId="9" hidden="1"/>
    <cellStyle name="Hipervínculo visitado" xfId="15028" builtinId="9" hidden="1"/>
    <cellStyle name="Hipervínculo visitado" xfId="21733" builtinId="9" hidden="1"/>
    <cellStyle name="Hipervínculo visitado" xfId="23587" builtinId="9" hidden="1"/>
    <cellStyle name="Hipervínculo visitado" xfId="43906" builtinId="9" hidden="1"/>
    <cellStyle name="Hipervínculo visitado" xfId="37503" builtinId="9" hidden="1"/>
    <cellStyle name="Hipervínculo visitado" xfId="8766" builtinId="9" hidden="1"/>
    <cellStyle name="Hipervínculo visitado" xfId="23408" builtinId="9" hidden="1"/>
    <cellStyle name="Hipervínculo visitado" xfId="49094" builtinId="9" hidden="1"/>
    <cellStyle name="Hipervínculo visitado" xfId="45675" builtinId="9" hidden="1"/>
    <cellStyle name="Hipervínculo visitado" xfId="16600" builtinId="9" hidden="1"/>
    <cellStyle name="Hipervínculo visitado" xfId="22788" builtinId="9" hidden="1"/>
    <cellStyle name="Hipervínculo visitado" xfId="58287" builtinId="9" hidden="1"/>
    <cellStyle name="Hipervínculo visitado" xfId="42464" builtinId="9" hidden="1"/>
    <cellStyle name="Hipervínculo visitado" xfId="2915" builtinId="9" hidden="1"/>
    <cellStyle name="Hipervínculo visitado" xfId="33540" builtinId="9" hidden="1"/>
    <cellStyle name="Hipervínculo visitado" xfId="2812" builtinId="9" hidden="1"/>
    <cellStyle name="Hipervínculo visitado" xfId="18229" builtinId="9" hidden="1"/>
    <cellStyle name="Hipervínculo visitado" xfId="14221" builtinId="9" hidden="1"/>
    <cellStyle name="Hipervínculo visitado" xfId="30672" builtinId="9" hidden="1"/>
    <cellStyle name="Hipervínculo visitado" xfId="9375" builtinId="9" hidden="1"/>
    <cellStyle name="Hipervínculo visitado" xfId="15326" builtinId="9" hidden="1"/>
    <cellStyle name="Hipervínculo visitado" xfId="9894" builtinId="9" hidden="1"/>
    <cellStyle name="Hipervínculo visitado" xfId="3977" builtinId="9" hidden="1"/>
    <cellStyle name="Hipervínculo visitado" xfId="36147" builtinId="9" hidden="1"/>
    <cellStyle name="Hipervínculo visitado" xfId="27911" builtinId="9" hidden="1"/>
    <cellStyle name="Hipervínculo visitado" xfId="46613" builtinId="9" hidden="1"/>
    <cellStyle name="Hipervínculo visitado" xfId="25294" builtinId="9" hidden="1"/>
    <cellStyle name="Hipervínculo visitado" xfId="39566" builtinId="9" hidden="1"/>
    <cellStyle name="Hipervínculo visitado" xfId="42278" builtinId="9" hidden="1"/>
    <cellStyle name="Hipervínculo visitado" xfId="41129" builtinId="9" hidden="1"/>
    <cellStyle name="Hipervínculo visitado" xfId="40706" builtinId="9" hidden="1"/>
    <cellStyle name="Hipervínculo visitado" xfId="56563" builtinId="9" hidden="1"/>
    <cellStyle name="Hipervínculo visitado" xfId="57543" builtinId="9" hidden="1"/>
    <cellStyle name="Hipervínculo visitado" xfId="36360" builtinId="9" hidden="1"/>
    <cellStyle name="Hipervínculo visitado" xfId="14042" builtinId="9" hidden="1"/>
    <cellStyle name="Hipervínculo visitado" xfId="55551" builtinId="9" hidden="1"/>
    <cellStyle name="Hipervínculo visitado" xfId="25686" builtinId="9" hidden="1"/>
    <cellStyle name="Hipervínculo visitado" xfId="52541" builtinId="9" hidden="1"/>
    <cellStyle name="Hipervínculo visitado" xfId="12829" builtinId="9" hidden="1"/>
    <cellStyle name="Hipervínculo visitado" xfId="52653" builtinId="9" hidden="1"/>
    <cellStyle name="Hipervínculo visitado" xfId="51032" builtinId="9" hidden="1"/>
    <cellStyle name="Hipervínculo visitado" xfId="26581" builtinId="9" hidden="1"/>
    <cellStyle name="Hipervínculo visitado" xfId="17738" builtinId="9" hidden="1"/>
    <cellStyle name="Hipervínculo visitado" xfId="45878" builtinId="9" hidden="1"/>
    <cellStyle name="Hipervínculo visitado" xfId="50626" builtinId="9" hidden="1"/>
    <cellStyle name="Hipervínculo visitado" xfId="59109" builtinId="9" hidden="1"/>
    <cellStyle name="Hipervínculo visitado" xfId="53911" builtinId="9" hidden="1"/>
    <cellStyle name="Hipervínculo visitado" xfId="7584" builtinId="9" hidden="1"/>
    <cellStyle name="Hipervínculo visitado" xfId="22123" builtinId="9" hidden="1"/>
    <cellStyle name="Hipervínculo visitado" xfId="49608" builtinId="9" hidden="1"/>
    <cellStyle name="Hipervínculo visitado" xfId="31442" builtinId="9" hidden="1"/>
    <cellStyle name="Hipervínculo visitado" xfId="19576" builtinId="9" hidden="1"/>
    <cellStyle name="Hipervínculo visitado" xfId="20643" builtinId="9" hidden="1"/>
    <cellStyle name="Hipervínculo visitado" xfId="41321" builtinId="9" hidden="1"/>
    <cellStyle name="Hipervínculo visitado" xfId="21817" builtinId="9" hidden="1"/>
    <cellStyle name="Hipervínculo visitado" xfId="7048" builtinId="9" hidden="1"/>
    <cellStyle name="Hipervínculo visitado" xfId="55255" builtinId="9" hidden="1"/>
    <cellStyle name="Hipervínculo visitado" xfId="49578" builtinId="9" hidden="1"/>
    <cellStyle name="Hipervínculo visitado" xfId="59071" builtinId="9" hidden="1"/>
    <cellStyle name="Hipervínculo visitado" xfId="26605" builtinId="9" hidden="1"/>
    <cellStyle name="Hipervínculo visitado" xfId="55743" builtinId="9" hidden="1"/>
    <cellStyle name="Hipervínculo visitado" xfId="40216" builtinId="9" hidden="1"/>
    <cellStyle name="Hipervínculo visitado" xfId="51788" builtinId="9" hidden="1"/>
    <cellStyle name="Hipervínculo visitado" xfId="126" builtinId="9" hidden="1"/>
    <cellStyle name="Hipervínculo visitado" xfId="16796" builtinId="9" hidden="1"/>
    <cellStyle name="Hipervínculo visitado" xfId="10426" builtinId="9" hidden="1"/>
    <cellStyle name="Hipervínculo visitado" xfId="49980" builtinId="9" hidden="1"/>
    <cellStyle name="Hipervínculo visitado" xfId="31352" builtinId="9" hidden="1"/>
    <cellStyle name="Hipervínculo visitado" xfId="38629" builtinId="9" hidden="1"/>
    <cellStyle name="Hipervínculo visitado" xfId="1457" builtinId="9" hidden="1"/>
    <cellStyle name="Hipervínculo visitado" xfId="46242" builtinId="9" hidden="1"/>
    <cellStyle name="Hipervínculo visitado" xfId="12430" builtinId="9" hidden="1"/>
    <cellStyle name="Hipervínculo visitado" xfId="54866" builtinId="9" hidden="1"/>
    <cellStyle name="Hipervínculo visitado" xfId="29067" builtinId="9" hidden="1"/>
    <cellStyle name="Hipervínculo visitado" xfId="55603" builtinId="9" hidden="1"/>
    <cellStyle name="Hipervínculo visitado" xfId="24337" builtinId="9" hidden="1"/>
    <cellStyle name="Hipervínculo visitado" xfId="52780" builtinId="9" hidden="1"/>
    <cellStyle name="Hipervínculo visitado" xfId="46665" builtinId="9" hidden="1"/>
    <cellStyle name="Hipervínculo visitado" xfId="7746" builtinId="9" hidden="1"/>
    <cellStyle name="Hipervínculo visitado" xfId="3236" builtinId="9" hidden="1"/>
    <cellStyle name="Hipervínculo visitado" xfId="8638" builtinId="9" hidden="1"/>
    <cellStyle name="Hipervínculo visitado" xfId="20092" builtinId="9" hidden="1"/>
    <cellStyle name="Hipervínculo visitado" xfId="57527" builtinId="9" hidden="1"/>
    <cellStyle name="Hipervínculo visitado" xfId="7540" builtinId="9" hidden="1"/>
    <cellStyle name="Hipervínculo visitado" xfId="26679" builtinId="9" hidden="1"/>
    <cellStyle name="Hipervínculo visitado" xfId="52848" builtinId="9" hidden="1"/>
    <cellStyle name="Hipervínculo visitado" xfId="27236" builtinId="9" hidden="1"/>
    <cellStyle name="Hipervínculo visitado" xfId="55924" builtinId="9" hidden="1"/>
    <cellStyle name="Hipervínculo visitado" xfId="56283" builtinId="9" hidden="1"/>
    <cellStyle name="Hipervínculo visitado" xfId="58127" builtinId="9" hidden="1"/>
    <cellStyle name="Hipervínculo visitado" xfId="6715" builtinId="9" hidden="1"/>
    <cellStyle name="Hipervínculo visitado" xfId="22950" builtinId="9" hidden="1"/>
    <cellStyle name="Hipervínculo visitado" xfId="31674" builtinId="9" hidden="1"/>
    <cellStyle name="Hipervínculo visitado" xfId="34089" builtinId="9" hidden="1"/>
    <cellStyle name="Hipervínculo visitado" xfId="55056" builtinId="9" hidden="1"/>
    <cellStyle name="Hipervínculo visitado" xfId="58727" builtinId="9" hidden="1"/>
    <cellStyle name="Hipervínculo visitado" xfId="27690" builtinId="9" hidden="1"/>
    <cellStyle name="Hipervínculo visitado" xfId="52744" builtinId="9" hidden="1"/>
    <cellStyle name="Hipervínculo visitado" xfId="47838" builtinId="9" hidden="1"/>
    <cellStyle name="Hipervínculo visitado" xfId="58889" builtinId="9" hidden="1"/>
    <cellStyle name="Hipervínculo visitado" xfId="32656" builtinId="9" hidden="1"/>
    <cellStyle name="Hipervínculo visitado" xfId="40664" builtinId="9" hidden="1"/>
    <cellStyle name="Hipervínculo visitado" xfId="27819" builtinId="9" hidden="1"/>
    <cellStyle name="Hipervínculo visitado" xfId="5850" builtinId="9" hidden="1"/>
    <cellStyle name="Hipervínculo visitado" xfId="41952" builtinId="9" hidden="1"/>
    <cellStyle name="Hipervínculo visitado" xfId="25392" builtinId="9" hidden="1"/>
    <cellStyle name="Hipervínculo visitado" xfId="52529" builtinId="9" hidden="1"/>
    <cellStyle name="Hipervínculo visitado" xfId="4452" builtinId="9" hidden="1"/>
    <cellStyle name="Hipervínculo visitado" xfId="28623" builtinId="9" hidden="1"/>
    <cellStyle name="Hipervínculo visitado" xfId="26967" builtinId="9" hidden="1"/>
    <cellStyle name="Hipervínculo visitado" xfId="48654" builtinId="9" hidden="1"/>
    <cellStyle name="Hipervínculo visitado" xfId="25605" builtinId="9" hidden="1"/>
    <cellStyle name="Hipervínculo visitado" xfId="34939" builtinId="9" hidden="1"/>
    <cellStyle name="Hipervínculo visitado" xfId="36029" builtinId="9" hidden="1"/>
    <cellStyle name="Hipervínculo visitado" xfId="44534" builtinId="9" hidden="1"/>
    <cellStyle name="Hipervínculo visitado" xfId="38171" builtinId="9" hidden="1"/>
    <cellStyle name="Hipervínculo visitado" xfId="4157" builtinId="9" hidden="1"/>
    <cellStyle name="Hipervínculo visitado" xfId="35286" builtinId="9" hidden="1"/>
    <cellStyle name="Hipervínculo visitado" xfId="17270" builtinId="9" hidden="1"/>
    <cellStyle name="Hipervínculo visitado" xfId="46381" builtinId="9" hidden="1"/>
    <cellStyle name="Hipervínculo visitado" xfId="55438" builtinId="9" hidden="1"/>
    <cellStyle name="Hipervínculo visitado" xfId="52188" builtinId="9" hidden="1"/>
    <cellStyle name="Hipervínculo visitado" xfId="38913" builtinId="9" hidden="1"/>
    <cellStyle name="Hipervínculo visitado" xfId="33876" builtinId="9" hidden="1"/>
    <cellStyle name="Hipervínculo visitado" xfId="42762" builtinId="9" hidden="1"/>
    <cellStyle name="Hipervínculo visitado" xfId="29449" builtinId="9" hidden="1"/>
    <cellStyle name="Hipervínculo visitado" xfId="33051" builtinId="9" hidden="1"/>
    <cellStyle name="Hipervínculo visitado" xfId="16422" builtinId="9" hidden="1"/>
    <cellStyle name="Hipervínculo visitado" xfId="2731" builtinId="9" hidden="1"/>
    <cellStyle name="Hipervínculo visitado" xfId="46967" builtinId="9" hidden="1"/>
    <cellStyle name="Hipervínculo visitado" xfId="2156" builtinId="9" hidden="1"/>
    <cellStyle name="Hipervínculo visitado" xfId="21983" builtinId="9" hidden="1"/>
    <cellStyle name="Hipervínculo visitado" xfId="15592" builtinId="9" hidden="1"/>
    <cellStyle name="Hipervínculo visitado" xfId="27698" builtinId="9" hidden="1"/>
    <cellStyle name="Hipervínculo visitado" xfId="27043" builtinId="9" hidden="1"/>
    <cellStyle name="Hipervínculo visitado" xfId="25625" builtinId="9" hidden="1"/>
    <cellStyle name="Hipervínculo visitado" xfId="14480" builtinId="9" hidden="1"/>
    <cellStyle name="Hipervínculo visitado" xfId="9432" builtinId="9" hidden="1"/>
    <cellStyle name="Hipervínculo visitado" xfId="47938" builtinId="9" hidden="1"/>
    <cellStyle name="Hipervínculo visitado" xfId="38742" builtinId="9" hidden="1"/>
    <cellStyle name="Hipervínculo visitado" xfId="42536" builtinId="9" hidden="1"/>
    <cellStyle name="Hipervínculo visitado" xfId="24219" builtinId="9" hidden="1"/>
    <cellStyle name="Hipervínculo visitado" xfId="41960" builtinId="9" hidden="1"/>
    <cellStyle name="Hipervínculo visitado" xfId="29113" builtinId="9" hidden="1"/>
    <cellStyle name="Hipervínculo visitado" xfId="31394" builtinId="9" hidden="1"/>
    <cellStyle name="Hipervínculo visitado" xfId="44246" builtinId="9" hidden="1"/>
    <cellStyle name="Hipervínculo visitado" xfId="26287" builtinId="9" hidden="1"/>
    <cellStyle name="Hipervínculo visitado" xfId="11566" builtinId="9" hidden="1"/>
    <cellStyle name="Hipervínculo visitado" xfId="59422" builtinId="9" hidden="1"/>
    <cellStyle name="Hipervínculo visitado" xfId="49730" builtinId="9" hidden="1"/>
    <cellStyle name="Hipervínculo visitado" xfId="34283" builtinId="9" hidden="1"/>
    <cellStyle name="Hipervínculo visitado" xfId="14689" builtinId="9" hidden="1"/>
    <cellStyle name="Hipervínculo visitado" xfId="27976" builtinId="9" hidden="1"/>
    <cellStyle name="Hipervínculo visitado" xfId="35493" builtinId="9" hidden="1"/>
    <cellStyle name="Hipervínculo visitado" xfId="18859" builtinId="9" hidden="1"/>
    <cellStyle name="Hipervínculo visitado" xfId="31570" builtinId="9" hidden="1"/>
    <cellStyle name="Hipervínculo visitado" xfId="7326" builtinId="9" hidden="1"/>
    <cellStyle name="Hipervínculo visitado" xfId="56767" builtinId="9" hidden="1"/>
    <cellStyle name="Hipervínculo visitado" xfId="39626" builtinId="9" hidden="1"/>
    <cellStyle name="Hipervínculo visitado" xfId="48496" builtinId="9" hidden="1"/>
    <cellStyle name="Hipervínculo visitado" xfId="9399" builtinId="9" hidden="1"/>
    <cellStyle name="Hipervínculo visitado" xfId="18990" builtinId="9" hidden="1"/>
    <cellStyle name="Hipervínculo visitado" xfId="58547" builtinId="9" hidden="1"/>
    <cellStyle name="Hipervínculo visitado" xfId="59103" builtinId="9" hidden="1"/>
    <cellStyle name="Hipervínculo visitado" xfId="663" builtinId="9" hidden="1"/>
    <cellStyle name="Hipervínculo visitado" xfId="581" builtinId="9" hidden="1"/>
    <cellStyle name="Hipervínculo visitado" xfId="7164" builtinId="9" hidden="1"/>
    <cellStyle name="Hipervínculo visitado" xfId="36973" builtinId="9" hidden="1"/>
    <cellStyle name="Hipervínculo visitado" xfId="32730" builtinId="9" hidden="1"/>
    <cellStyle name="Hipervínculo visitado" xfId="23414" builtinId="9" hidden="1"/>
    <cellStyle name="Hipervínculo visitado" xfId="21763" builtinId="9" hidden="1"/>
    <cellStyle name="Hipervínculo visitado" xfId="43587" builtinId="9" hidden="1"/>
    <cellStyle name="Hipervínculo visitado" xfId="19006" builtinId="9" hidden="1"/>
    <cellStyle name="Hipervínculo visitado" xfId="28595" builtinId="9" hidden="1"/>
    <cellStyle name="Hipervínculo visitado" xfId="42416" builtinId="9" hidden="1"/>
    <cellStyle name="Hipervínculo visitado" xfId="48886" builtinId="9" hidden="1"/>
    <cellStyle name="Hipervínculo visitado" xfId="49786" builtinId="9" hidden="1"/>
    <cellStyle name="Hipervínculo visitado" xfId="24189" builtinId="9" hidden="1"/>
    <cellStyle name="Hipervínculo visitado" xfId="32898" builtinId="9" hidden="1"/>
    <cellStyle name="Hipervínculo visitado" xfId="35827" builtinId="9" hidden="1"/>
    <cellStyle name="Hipervínculo visitado" xfId="38155" builtinId="9" hidden="1"/>
    <cellStyle name="Hipervínculo visitado" xfId="34757" builtinId="9" hidden="1"/>
    <cellStyle name="Hipervínculo visitado" xfId="13021" builtinId="9" hidden="1"/>
    <cellStyle name="Hipervínculo visitado" xfId="48187" builtinId="9" hidden="1"/>
    <cellStyle name="Hipervínculo visitado" xfId="49450" builtinId="9" hidden="1"/>
    <cellStyle name="Hipervínculo visitado" xfId="46431" builtinId="9" hidden="1"/>
    <cellStyle name="Hipervínculo visitado" xfId="58745" builtinId="9" hidden="1"/>
    <cellStyle name="Hipervínculo visitado" xfId="17834" builtinId="9" hidden="1"/>
    <cellStyle name="Hipervínculo visitado" xfId="57356" builtinId="9" hidden="1"/>
    <cellStyle name="Hipervínculo visitado" xfId="58210" builtinId="9" hidden="1"/>
    <cellStyle name="Hipervínculo visitado" xfId="54429" builtinId="9" hidden="1"/>
    <cellStyle name="Hipervínculo visitado" xfId="14012" builtinId="9" hidden="1"/>
    <cellStyle name="Hipervínculo visitado" xfId="13785" builtinId="9" hidden="1"/>
    <cellStyle name="Hipervínculo visitado" xfId="17394" builtinId="9" hidden="1"/>
    <cellStyle name="Hipervínculo visitado" xfId="13259" builtinId="9" hidden="1"/>
    <cellStyle name="Hipervínculo visitado" xfId="17548" builtinId="9" hidden="1"/>
    <cellStyle name="Hipervínculo visitado" xfId="16505" builtinId="9" hidden="1"/>
    <cellStyle name="Hipervínculo visitado" xfId="37021" builtinId="9" hidden="1"/>
    <cellStyle name="Hipervínculo visitado" xfId="26593" builtinId="9" hidden="1"/>
    <cellStyle name="Hipervínculo visitado" xfId="24567" builtinId="9" hidden="1"/>
    <cellStyle name="Hipervínculo visitado" xfId="4793" builtinId="9" hidden="1"/>
    <cellStyle name="Hipervínculo visitado" xfId="30076" builtinId="9" hidden="1"/>
    <cellStyle name="Hipervínculo visitado" xfId="5091" builtinId="9" hidden="1"/>
    <cellStyle name="Hipervínculo visitado" xfId="56213" builtinId="9" hidden="1"/>
    <cellStyle name="Hipervínculo visitado" xfId="43987" builtinId="9" hidden="1"/>
    <cellStyle name="Hipervínculo visitado" xfId="11309" builtinId="9" hidden="1"/>
    <cellStyle name="Hipervínculo visitado" xfId="32474" builtinId="9" hidden="1"/>
    <cellStyle name="Hipervínculo visitado" xfId="15959" builtinId="9" hidden="1"/>
    <cellStyle name="Hipervínculo visitado" xfId="3511" builtinId="9" hidden="1"/>
    <cellStyle name="Hipervínculo visitado" xfId="33698" builtinId="9" hidden="1"/>
    <cellStyle name="Hipervínculo visitado" xfId="48238" builtinId="9" hidden="1"/>
    <cellStyle name="Hipervínculo visitado" xfId="35213" builtinId="9" hidden="1"/>
    <cellStyle name="Hipervínculo visitado" xfId="958" builtinId="9" hidden="1"/>
    <cellStyle name="Hipervínculo visitado" xfId="32436" builtinId="9" hidden="1"/>
    <cellStyle name="Hipervínculo visitado" xfId="51313" builtinId="9" hidden="1"/>
    <cellStyle name="Hipervínculo visitado" xfId="42131" builtinId="9" hidden="1"/>
    <cellStyle name="Hipervínculo visitado" xfId="36265" builtinId="9" hidden="1"/>
    <cellStyle name="Hipervínculo visitado" xfId="3755" builtinId="9" hidden="1"/>
    <cellStyle name="Hipervínculo visitado" xfId="29039" builtinId="9" hidden="1"/>
    <cellStyle name="Hipervínculo visitado" xfId="14136" builtinId="9" hidden="1"/>
    <cellStyle name="Hipervínculo visitado" xfId="58019" builtinId="9" hidden="1"/>
    <cellStyle name="Hipervínculo visitado" xfId="59276" builtinId="9" hidden="1"/>
    <cellStyle name="Hipervínculo visitado" xfId="27119" builtinId="9" hidden="1"/>
    <cellStyle name="Hipervínculo visitado" xfId="55331" builtinId="9" hidden="1"/>
    <cellStyle name="Hipervínculo visitado" xfId="46463" builtinId="9" hidden="1"/>
    <cellStyle name="Hipervínculo visitado" xfId="7766" builtinId="9" hidden="1"/>
    <cellStyle name="Hipervínculo visitado" xfId="1467" builtinId="9" hidden="1"/>
    <cellStyle name="Hipervínculo visitado" xfId="42924" builtinId="9" hidden="1"/>
    <cellStyle name="Hipervínculo visitado" xfId="22229" builtinId="9" hidden="1"/>
    <cellStyle name="Hipervínculo visitado" xfId="33854" builtinId="9" hidden="1"/>
    <cellStyle name="Hipervínculo visitado" xfId="22217" builtinId="9" hidden="1"/>
    <cellStyle name="Hipervínculo visitado" xfId="28283" builtinId="9" hidden="1"/>
    <cellStyle name="Hipervínculo visitado" xfId="12351" builtinId="9" hidden="1"/>
    <cellStyle name="Hipervínculo visitado" xfId="21513" builtinId="9" hidden="1"/>
    <cellStyle name="Hipervínculo visitado" xfId="3207" builtinId="9" hidden="1"/>
    <cellStyle name="Hipervínculo visitado" xfId="43884" builtinId="9" hidden="1"/>
    <cellStyle name="Hipervínculo visitado" xfId="4768" builtinId="9" hidden="1"/>
    <cellStyle name="Hipervínculo visitado" xfId="22377" builtinId="9" hidden="1"/>
    <cellStyle name="Hipervínculo visitado" xfId="46399" builtinId="9" hidden="1"/>
    <cellStyle name="Hipervínculo visitado" xfId="47878" builtinId="9" hidden="1"/>
    <cellStyle name="Hipervínculo visitado" xfId="58471" builtinId="9" hidden="1"/>
    <cellStyle name="Hipervínculo visitado" xfId="13616" builtinId="9" hidden="1"/>
    <cellStyle name="Hipervínculo visitado" xfId="21681" builtinId="9" hidden="1"/>
    <cellStyle name="Hipervínculo visitado" xfId="52114" builtinId="9" hidden="1"/>
    <cellStyle name="Hipervínculo visitado" xfId="55343" builtinId="9" hidden="1"/>
    <cellStyle name="Hipervínculo visitado" xfId="42330" builtinId="9" hidden="1"/>
    <cellStyle name="Hipervínculo visitado" xfId="22105" builtinId="9" hidden="1"/>
    <cellStyle name="Hipervínculo visitado" xfId="52793" builtinId="9" hidden="1"/>
    <cellStyle name="Hipervínculo visitado" xfId="48702" builtinId="9" hidden="1"/>
    <cellStyle name="Hipervínculo visitado" xfId="50397" builtinId="9" hidden="1"/>
    <cellStyle name="Hipervínculo visitado" xfId="45210" builtinId="9" hidden="1"/>
    <cellStyle name="Hipervínculo visitado" xfId="6723" builtinId="9" hidden="1"/>
    <cellStyle name="Hipervínculo visitado" xfId="5006" builtinId="9" hidden="1"/>
    <cellStyle name="Hipervínculo visitado" xfId="3517" builtinId="9" hidden="1"/>
    <cellStyle name="Hipervínculo visitado" xfId="10912" builtinId="9" hidden="1"/>
    <cellStyle name="Hipervínculo visitado" xfId="51926" builtinId="9" hidden="1"/>
    <cellStyle name="Hipervínculo visitado" xfId="17372" builtinId="9" hidden="1"/>
    <cellStyle name="Hipervínculo visitado" xfId="9572" builtinId="9" hidden="1"/>
    <cellStyle name="Hipervínculo visitado" xfId="58371" builtinId="9" hidden="1"/>
    <cellStyle name="Hipervínculo visitado" xfId="48686" builtinId="9" hidden="1"/>
    <cellStyle name="Hipervínculo visitado" xfId="13183" builtinId="9" hidden="1"/>
    <cellStyle name="Hipervínculo visitado" xfId="35117" builtinId="9" hidden="1"/>
    <cellStyle name="Hipervínculo visitado" xfId="49144" builtinId="9" hidden="1"/>
    <cellStyle name="Hipervínculo visitado" xfId="27952" builtinId="9" hidden="1"/>
    <cellStyle name="Hipervínculo visitado" xfId="12414" builtinId="9" hidden="1"/>
    <cellStyle name="Hipervínculo visitado" xfId="54487" builtinId="9" hidden="1"/>
    <cellStyle name="Hipervínculo visitado" xfId="45488" builtinId="9" hidden="1"/>
    <cellStyle name="Hipervínculo visitado" xfId="946" builtinId="9" hidden="1"/>
    <cellStyle name="Hipervínculo visitado" xfId="27085" builtinId="9" hidden="1"/>
    <cellStyle name="Hipervínculo visitado" xfId="34814" builtinId="9" hidden="1"/>
    <cellStyle name="Hipervínculo visitado" xfId="38215" builtinId="9" hidden="1"/>
    <cellStyle name="Hipervínculo visitado" xfId="33033" builtinId="9" hidden="1"/>
    <cellStyle name="Hipervínculo visitado" xfId="35599" builtinId="9" hidden="1"/>
    <cellStyle name="Hipervínculo visitado" xfId="24251" builtinId="9" hidden="1"/>
    <cellStyle name="Hipervínculo visitado" xfId="28047" builtinId="9" hidden="1"/>
    <cellStyle name="Hipervínculo visitado" xfId="31272" builtinId="9" hidden="1"/>
    <cellStyle name="Hipervínculo visitado" xfId="48330" builtinId="9" hidden="1"/>
    <cellStyle name="Hipervínculo visitado" xfId="4179" builtinId="9" hidden="1"/>
    <cellStyle name="Hipervínculo visitado" xfId="47952" builtinId="9" hidden="1"/>
    <cellStyle name="Hipervínculo visitado" xfId="27793" builtinId="9" hidden="1"/>
    <cellStyle name="Hipervínculo visitado" xfId="24355" builtinId="9" hidden="1"/>
    <cellStyle name="Hipervínculo visitado" xfId="57371" builtinId="9" hidden="1"/>
    <cellStyle name="Hipervínculo visitado" xfId="54201" builtinId="9" hidden="1"/>
    <cellStyle name="Hipervínculo visitado" xfId="58137" builtinId="9" hidden="1"/>
    <cellStyle name="Hipervínculo visitado" xfId="59037" builtinId="9" hidden="1"/>
    <cellStyle name="Hipervínculo visitado" xfId="23975" builtinId="9" hidden="1"/>
    <cellStyle name="Hipervínculo visitado" xfId="27494" builtinId="9" hidden="1"/>
    <cellStyle name="Hipervínculo visitado" xfId="3219" builtinId="9" hidden="1"/>
    <cellStyle name="Hipervínculo visitado" xfId="38886" builtinId="9" hidden="1"/>
    <cellStyle name="Hipervínculo visitado" xfId="24387" builtinId="9" hidden="1"/>
    <cellStyle name="Hipervínculo visitado" xfId="22515" builtinId="9" hidden="1"/>
    <cellStyle name="Hipervínculo visitado" xfId="20820" builtinId="9" hidden="1"/>
    <cellStyle name="Hipervínculo visitado" xfId="27753" builtinId="9" hidden="1"/>
    <cellStyle name="Hipervínculo visitado" xfId="53975" builtinId="9" hidden="1"/>
    <cellStyle name="Hipervínculo visitado" xfId="5252" builtinId="9" hidden="1"/>
    <cellStyle name="Hipervínculo visitado" xfId="14120" builtinId="9" hidden="1"/>
    <cellStyle name="Hipervínculo visitado" xfId="9251" builtinId="9" hidden="1"/>
    <cellStyle name="Hipervínculo visitado" xfId="35103" builtinId="9" hidden="1"/>
    <cellStyle name="Hipervínculo visitado" xfId="45396" builtinId="9" hidden="1"/>
    <cellStyle name="Hipervínculo visitado" xfId="11528" builtinId="9" hidden="1"/>
    <cellStyle name="Hipervínculo visitado" xfId="16884" builtinId="9" hidden="1"/>
    <cellStyle name="Hipervínculo visitado" xfId="4833" builtinId="9" hidden="1"/>
    <cellStyle name="Hipervínculo visitado" xfId="27960" builtinId="9" hidden="1"/>
    <cellStyle name="Hipervínculo visitado" xfId="46409" builtinId="9" hidden="1"/>
    <cellStyle name="Hipervínculo visitado" xfId="32834" builtinId="9" hidden="1"/>
    <cellStyle name="Hipervínculo visitado" xfId="42092" builtinId="9" hidden="1"/>
    <cellStyle name="Hipervínculo visitado" xfId="9556" builtinId="9" hidden="1"/>
    <cellStyle name="Hipervínculo visitado" xfId="2903" builtinId="9" hidden="1"/>
    <cellStyle name="Hipervínculo visitado" xfId="20164" builtinId="9" hidden="1"/>
    <cellStyle name="Hipervínculo visitado" xfId="18379" builtinId="9" hidden="1"/>
    <cellStyle name="Hipervínculo visitado" xfId="48254" builtinId="9" hidden="1"/>
    <cellStyle name="Hipervínculo visitado" xfId="26403" builtinId="9" hidden="1"/>
    <cellStyle name="Hipervínculo visitado" xfId="10446" builtinId="9" hidden="1"/>
    <cellStyle name="Hipervínculo visitado" xfId="38784" builtinId="9" hidden="1"/>
    <cellStyle name="Hipervínculo visitado" xfId="44262" builtinId="9" hidden="1"/>
    <cellStyle name="Hipervínculo visitado" xfId="51381" builtinId="9" hidden="1"/>
    <cellStyle name="Hipervínculo visitado" xfId="21967" builtinId="9" hidden="1"/>
    <cellStyle name="Hipervínculo visitado" xfId="42028" builtinId="9" hidden="1"/>
    <cellStyle name="Hipervínculo visitado" xfId="4677" builtinId="9" hidden="1"/>
    <cellStyle name="Hipervínculo visitado" xfId="33786" builtinId="9" hidden="1"/>
    <cellStyle name="Hipervínculo visitado" xfId="36694" builtinId="9" hidden="1"/>
    <cellStyle name="Hipervínculo visitado" xfId="48482" builtinId="9" hidden="1"/>
    <cellStyle name="Hipervínculo visitado" xfId="32366" builtinId="9" hidden="1"/>
    <cellStyle name="Hipervínculo visitado" xfId="13006" builtinId="9" hidden="1"/>
    <cellStyle name="Hipervínculo visitado" xfId="19894" builtinId="9" hidden="1"/>
    <cellStyle name="Hipervínculo visitado" xfId="26915" builtinId="9" hidden="1"/>
    <cellStyle name="Hipervínculo visitado" xfId="35591" builtinId="9" hidden="1"/>
    <cellStyle name="Hipervínculo visitado" xfId="46867" builtinId="9" hidden="1"/>
    <cellStyle name="Hipervínculo visitado" xfId="58863" builtinId="9" hidden="1"/>
    <cellStyle name="Hipervínculo visitado" xfId="57815" builtinId="9" hidden="1"/>
    <cellStyle name="Hipervínculo visitado" xfId="44493" builtinId="9" hidden="1"/>
    <cellStyle name="Hipervínculo visitado" xfId="21455" builtinId="9" hidden="1"/>
    <cellStyle name="Hipervínculo visitado" xfId="26132" builtinId="9" hidden="1"/>
    <cellStyle name="Hipervínculo visitado" xfId="21475" builtinId="9" hidden="1"/>
    <cellStyle name="Hipervínculo visitado" xfId="3773" builtinId="9" hidden="1"/>
    <cellStyle name="Hipervínculo visitado" xfId="31384" builtinId="9" hidden="1"/>
    <cellStyle name="Hipervínculo visitado" xfId="23018" builtinId="9" hidden="1"/>
    <cellStyle name="Hipervínculo visitado" xfId="8018" builtinId="9" hidden="1"/>
    <cellStyle name="Hipervínculo visitado" xfId="33498" builtinId="9" hidden="1"/>
    <cellStyle name="Hipervínculo visitado" xfId="56899" builtinId="9" hidden="1"/>
    <cellStyle name="Hipervínculo visitado" xfId="49168" builtinId="9" hidden="1"/>
    <cellStyle name="Hipervínculo visitado" xfId="48541" builtinId="9" hidden="1"/>
    <cellStyle name="Hipervínculo visitado" xfId="21701" builtinId="9" hidden="1"/>
    <cellStyle name="Hipervínculo visitado" xfId="49508" builtinId="9" hidden="1"/>
    <cellStyle name="Hipervínculo visitado" xfId="49568" builtinId="9" hidden="1"/>
    <cellStyle name="Hipervínculo visitado" xfId="40128" builtinId="9" hidden="1"/>
    <cellStyle name="Hipervínculo visitado" xfId="28189" builtinId="9" hidden="1"/>
    <cellStyle name="Hipervínculo visitado" xfId="59234" builtinId="9" hidden="1"/>
    <cellStyle name="Hipervínculo visitado" xfId="38445" builtinId="9" hidden="1"/>
    <cellStyle name="Hipervínculo visitado" xfId="40672" builtinId="9" hidden="1"/>
    <cellStyle name="Hipervínculo visitado" xfId="7403" builtinId="9" hidden="1"/>
    <cellStyle name="Hipervínculo visitado" xfId="59306" builtinId="9" hidden="1"/>
    <cellStyle name="Hipervínculo visitado" xfId="15923" builtinId="9" hidden="1"/>
    <cellStyle name="Hipervínculo visitado" xfId="43477" builtinId="9" hidden="1"/>
    <cellStyle name="Hipervínculo visitado" xfId="43890" builtinId="9" hidden="1"/>
    <cellStyle name="Hipervínculo visitado" xfId="57629" builtinId="9" hidden="1"/>
    <cellStyle name="Hipervínculo visitado" xfId="25799" builtinId="9" hidden="1"/>
    <cellStyle name="Hipervínculo visitado" xfId="19522" builtinId="9" hidden="1"/>
    <cellStyle name="Hipervínculo visitado" xfId="18942" builtinId="9" hidden="1"/>
    <cellStyle name="Hipervínculo visitado" xfId="24341" builtinId="9" hidden="1"/>
    <cellStyle name="Hipervínculo visitado" xfId="54621" builtinId="9" hidden="1"/>
    <cellStyle name="Hipervínculo visitado" xfId="17384" builtinId="9" hidden="1"/>
    <cellStyle name="Hipervínculo visitado" xfId="32694" builtinId="9" hidden="1"/>
    <cellStyle name="Hipervínculo visitado" xfId="31504" builtinId="9" hidden="1"/>
    <cellStyle name="Hipervínculo visitado" xfId="31512" builtinId="9" hidden="1"/>
    <cellStyle name="Hipervínculo visitado" xfId="41806" builtinId="9" hidden="1"/>
    <cellStyle name="Hipervínculo visitado" xfId="5934" builtinId="9" hidden="1"/>
    <cellStyle name="Hipervínculo visitado" xfId="43243" builtinId="9" hidden="1"/>
    <cellStyle name="Hipervínculo visitado" xfId="39820" builtinId="9" hidden="1"/>
    <cellStyle name="Hipervínculo visitado" xfId="21533" builtinId="9" hidden="1"/>
    <cellStyle name="Hipervínculo visitado" xfId="39284" builtinId="9" hidden="1"/>
    <cellStyle name="Hipervínculo visitado" xfId="48303" builtinId="9" hidden="1"/>
    <cellStyle name="Hipervínculo visitado" xfId="39280" builtinId="9" hidden="1"/>
    <cellStyle name="Hipervínculo visitado" xfId="52148" builtinId="9" hidden="1"/>
    <cellStyle name="Hipervínculo visitado" xfId="22728" builtinId="9" hidden="1"/>
    <cellStyle name="Hipervínculo visitado" xfId="14898" builtinId="9" hidden="1"/>
    <cellStyle name="Hipervínculo visitado" xfId="2848" builtinId="9" hidden="1"/>
    <cellStyle name="Hipervínculo visitado" xfId="48605" builtinId="9" hidden="1"/>
    <cellStyle name="Hipervínculo visitado" xfId="17470" builtinId="9" hidden="1"/>
    <cellStyle name="Hipervínculo visitado" xfId="21931" builtinId="9" hidden="1"/>
    <cellStyle name="Hipervínculo visitado" xfId="32230" builtinId="9" hidden="1"/>
    <cellStyle name="Hipervínculo visitado" xfId="48006" builtinId="9" hidden="1"/>
    <cellStyle name="Hipervínculo visitado" xfId="34913" builtinId="9" hidden="1"/>
    <cellStyle name="Hipervínculo visitado" xfId="27913" builtinId="9" hidden="1"/>
    <cellStyle name="Hipervínculo visitado" xfId="5384" builtinId="9" hidden="1"/>
    <cellStyle name="Hipervínculo visitado" xfId="49442" builtinId="9" hidden="1"/>
    <cellStyle name="Hipervínculo visitado" xfId="39586" builtinId="9" hidden="1"/>
    <cellStyle name="Hipervínculo visitado" xfId="22439" builtinId="9" hidden="1"/>
    <cellStyle name="Hipervínculo visitado" xfId="27274" builtinId="9" hidden="1"/>
    <cellStyle name="Hipervínculo visitado" xfId="19702" builtinId="9" hidden="1"/>
    <cellStyle name="Hipervínculo visitado" xfId="43088" builtinId="9" hidden="1"/>
    <cellStyle name="Hipervínculo visitado" xfId="50325" builtinId="9" hidden="1"/>
    <cellStyle name="Hipervínculo visitado" xfId="7646" builtinId="9" hidden="1"/>
    <cellStyle name="Hipervínculo visitado" xfId="27121" builtinId="9" hidden="1"/>
    <cellStyle name="Hipervínculo visitado" xfId="23175" builtinId="9" hidden="1"/>
    <cellStyle name="Hipervínculo visitado" xfId="31232" builtinId="9" hidden="1"/>
    <cellStyle name="Hipervínculo visitado" xfId="10414" builtinId="9" hidden="1"/>
    <cellStyle name="Hipervínculo visitado" xfId="28951" builtinId="9" hidden="1"/>
    <cellStyle name="Hipervínculo visitado" xfId="38892" builtinId="9" hidden="1"/>
    <cellStyle name="Hipervínculo visitado" xfId="8268" builtinId="9" hidden="1"/>
    <cellStyle name="Hipervínculo visitado" xfId="8346" builtinId="9" hidden="1"/>
    <cellStyle name="Hipervínculo visitado" xfId="10062" builtinId="9" hidden="1"/>
    <cellStyle name="Hipervínculo visitado" xfId="24815" builtinId="9" hidden="1"/>
    <cellStyle name="Hipervínculo visitado" xfId="32866" builtinId="9" hidden="1"/>
    <cellStyle name="Hipervínculo visitado" xfId="37156" builtinId="9" hidden="1"/>
    <cellStyle name="Hipervínculo visitado" xfId="57212" builtinId="9" hidden="1"/>
    <cellStyle name="Hipervínculo visitado" xfId="49810" builtinId="9" hidden="1"/>
    <cellStyle name="Hipervínculo visitado" xfId="41988" builtinId="9" hidden="1"/>
    <cellStyle name="Hipervínculo visitado" xfId="39473" builtinId="9" hidden="1"/>
    <cellStyle name="Hipervínculo visitado" xfId="51744" builtinId="9" hidden="1"/>
    <cellStyle name="Hipervínculo visitado" xfId="19232" builtinId="9" hidden="1"/>
    <cellStyle name="Hipervínculo visitado" xfId="2977" builtinId="9" hidden="1"/>
    <cellStyle name="Hipervínculo visitado" xfId="6534" builtinId="9" hidden="1"/>
    <cellStyle name="Hipervínculo visitado" xfId="42704" builtinId="9" hidden="1"/>
    <cellStyle name="Hipervínculo visitado" xfId="35565" builtinId="9" hidden="1"/>
    <cellStyle name="Hipervínculo visitado" xfId="10304" builtinId="9" hidden="1"/>
    <cellStyle name="Hipervínculo visitado" xfId="47783" builtinId="9" hidden="1"/>
    <cellStyle name="Hipervínculo visitado" xfId="15260" builtinId="9" hidden="1"/>
    <cellStyle name="Hipervínculo visitado" xfId="43425" builtinId="9" hidden="1"/>
    <cellStyle name="Hipervínculo visitado" xfId="1069" builtinId="9" hidden="1"/>
    <cellStyle name="Hipervínculo visitado" xfId="5732" builtinId="9" hidden="1"/>
    <cellStyle name="Hipervínculo visitado" xfId="31911" builtinId="9" hidden="1"/>
    <cellStyle name="Hipervínculo visitado" xfId="43644" builtinId="9" hidden="1"/>
    <cellStyle name="Hipervínculo visitado" xfId="31867" builtinId="9" hidden="1"/>
    <cellStyle name="Hipervínculo visitado" xfId="6919" builtinId="9" hidden="1"/>
    <cellStyle name="Hipervínculo visitado" xfId="11568" builtinId="9" hidden="1"/>
    <cellStyle name="Hipervínculo visitado" xfId="23641" builtinId="9" hidden="1"/>
    <cellStyle name="Hipervínculo visitado" xfId="25631" builtinId="9" hidden="1"/>
    <cellStyle name="Hipervínculo visitado" xfId="28265" builtinId="9" hidden="1"/>
    <cellStyle name="Hipervínculo visitado" xfId="28229" builtinId="9" hidden="1"/>
    <cellStyle name="Hipervínculo visitado" xfId="30233" builtinId="9" hidden="1"/>
    <cellStyle name="Hipervínculo visitado" xfId="13151" builtinId="9" hidden="1"/>
    <cellStyle name="Hipervínculo visitado" xfId="40742" builtinId="9" hidden="1"/>
    <cellStyle name="Hipervínculo visitado" xfId="26585" builtinId="9" hidden="1"/>
    <cellStyle name="Hipervínculo visitado" xfId="28863" builtinId="9" hidden="1"/>
    <cellStyle name="Hipervínculo visitado" xfId="21045" builtinId="9" hidden="1"/>
    <cellStyle name="Hipervínculo visitado" xfId="28081" builtinId="9" hidden="1"/>
    <cellStyle name="Hipervínculo visitado" xfId="45146" builtinId="9" hidden="1"/>
    <cellStyle name="Hipervínculo visitado" xfId="49624" builtinId="9" hidden="1"/>
    <cellStyle name="Hipervínculo visitado" xfId="42199" builtinId="9" hidden="1"/>
    <cellStyle name="Hipervínculo visitado" xfId="43768" builtinId="9" hidden="1"/>
    <cellStyle name="Hipervínculo visitado" xfId="34779" builtinId="9" hidden="1"/>
    <cellStyle name="Hipervínculo visitado" xfId="26589" builtinId="9" hidden="1"/>
    <cellStyle name="Hipervínculo visitado" xfId="28440" builtinId="9" hidden="1"/>
    <cellStyle name="Hipervínculo visitado" xfId="13215" builtinId="9" hidden="1"/>
    <cellStyle name="Hipervínculo visitado" xfId="30305" builtinId="9" hidden="1"/>
    <cellStyle name="Hipervínculo visitado" xfId="23603" builtinId="9" hidden="1"/>
    <cellStyle name="Hipervínculo visitado" xfId="44618" builtinId="9" hidden="1"/>
    <cellStyle name="Hipervínculo visitado" xfId="19076" builtinId="9" hidden="1"/>
    <cellStyle name="Hipervínculo visitado" xfId="5617" builtinId="9" hidden="1"/>
    <cellStyle name="Hipervínculo visitado" xfId="24267" builtinId="9" hidden="1"/>
    <cellStyle name="Hipervínculo visitado" xfId="38111" builtinId="9" hidden="1"/>
    <cellStyle name="Hipervínculo visitado" xfId="10968" builtinId="9" hidden="1"/>
    <cellStyle name="Hipervínculo visitado" xfId="33872" builtinId="9" hidden="1"/>
    <cellStyle name="Hipervínculo visitado" xfId="52316" builtinId="9" hidden="1"/>
    <cellStyle name="Hipervínculo visitado" xfId="31062" builtinId="9" hidden="1"/>
    <cellStyle name="Hipervínculo visitado" xfId="39634" builtinId="9" hidden="1"/>
    <cellStyle name="Hipervínculo visitado" xfId="40182" builtinId="9" hidden="1"/>
    <cellStyle name="Hipervínculo visitado" xfId="34739" builtinId="9" hidden="1"/>
    <cellStyle name="Hipervínculo visitado" xfId="22868" builtinId="9" hidden="1"/>
    <cellStyle name="Hipervínculo visitado" xfId="16756" builtinId="9" hidden="1"/>
    <cellStyle name="Hipervínculo visitado" xfId="8832" builtinId="9" hidden="1"/>
    <cellStyle name="Hipervínculo visitado" xfId="24111" builtinId="9" hidden="1"/>
    <cellStyle name="Hipervínculo visitado" xfId="59215" builtinId="9" hidden="1"/>
    <cellStyle name="Hipervínculo visitado" xfId="11086" builtinId="9" hidden="1"/>
    <cellStyle name="Hipervínculo visitado" xfId="36813" builtinId="9" hidden="1"/>
    <cellStyle name="Hipervínculo visitado" xfId="47846" builtinId="9" hidden="1"/>
    <cellStyle name="Hipervínculo visitado" xfId="36510" builtinId="9" hidden="1"/>
    <cellStyle name="Hipervínculo visitado" xfId="46169" builtinId="9" hidden="1"/>
    <cellStyle name="Hipervínculo visitado" xfId="57352" builtinId="9" hidden="1"/>
    <cellStyle name="Hipervínculo visitado" xfId="8444" builtinId="9" hidden="1"/>
    <cellStyle name="Hipervínculo visitado" xfId="31016" builtinId="9" hidden="1"/>
    <cellStyle name="Hipervínculo visitado" xfId="3501" builtinId="9" hidden="1"/>
    <cellStyle name="Hipervínculo visitado" xfId="37120" builtinId="9" hidden="1"/>
    <cellStyle name="Hipervínculo visitado" xfId="51329" builtinId="9" hidden="1"/>
    <cellStyle name="Hipervínculo visitado" xfId="51560" builtinId="9" hidden="1"/>
    <cellStyle name="Hipervínculo visitado" xfId="53219" builtinId="9" hidden="1"/>
    <cellStyle name="Hipervínculo visitado" xfId="17013" builtinId="9" hidden="1"/>
    <cellStyle name="Hipervínculo visitado" xfId="7732" builtinId="9" hidden="1"/>
    <cellStyle name="Hipervínculo visitado" xfId="42157" builtinId="9" hidden="1"/>
    <cellStyle name="Hipervínculo visitado" xfId="3105" builtinId="9" hidden="1"/>
    <cellStyle name="Hipervínculo visitado" xfId="7875" builtinId="9" hidden="1"/>
    <cellStyle name="Hipervínculo visitado" xfId="13055" builtinId="9" hidden="1"/>
    <cellStyle name="Hipervínculo visitado" xfId="52443" builtinId="9" hidden="1"/>
    <cellStyle name="Hipervínculo visitado" xfId="52657" builtinId="9" hidden="1"/>
    <cellStyle name="Hipervínculo visitado" xfId="37523" builtinId="9" hidden="1"/>
    <cellStyle name="Hipervínculo visitado" xfId="102" builtinId="9" hidden="1"/>
    <cellStyle name="Hipervínculo visitado" xfId="58017" builtinId="9" hidden="1"/>
    <cellStyle name="Hipervínculo visitado" xfId="36227" builtinId="9" hidden="1"/>
    <cellStyle name="Hipervínculo visitado" xfId="51690" builtinId="9" hidden="1"/>
    <cellStyle name="Hipervínculo visitado" xfId="47153" builtinId="9" hidden="1"/>
    <cellStyle name="Hipervínculo visitado" xfId="28008" builtinId="9" hidden="1"/>
    <cellStyle name="Hipervínculo visitado" xfId="18972" builtinId="9" hidden="1"/>
    <cellStyle name="Hipervínculo visitado" xfId="1040" builtinId="9" hidden="1"/>
    <cellStyle name="Hipervínculo visitado" xfId="11389" builtinId="9" hidden="1"/>
    <cellStyle name="Hipervínculo visitado" xfId="5994" builtinId="9" hidden="1"/>
    <cellStyle name="Hipervínculo visitado" xfId="50363" builtinId="9" hidden="1"/>
    <cellStyle name="Hipervínculo visitado" xfId="27288" builtinId="9" hidden="1"/>
    <cellStyle name="Hipervínculo visitado" xfId="40002" builtinId="9" hidden="1"/>
    <cellStyle name="Hipervínculo visitado" xfId="47025" builtinId="9" hidden="1"/>
    <cellStyle name="Hipervínculo visitado" xfId="23844" builtinId="9" hidden="1"/>
    <cellStyle name="Hipervínculo visitado" xfId="15050" builtinId="9" hidden="1"/>
    <cellStyle name="Hipervínculo visitado" xfId="36682" builtinId="9" hidden="1"/>
    <cellStyle name="Hipervínculo visitado" xfId="25821" builtinId="9" hidden="1"/>
    <cellStyle name="Hipervínculo visitado" xfId="31084" builtinId="9" hidden="1"/>
    <cellStyle name="Hipervínculo visitado" xfId="33580" builtinId="9" hidden="1"/>
    <cellStyle name="Hipervínculo visitado" xfId="36293" builtinId="9" hidden="1"/>
    <cellStyle name="Hipervínculo visitado" xfId="38549" builtinId="9" hidden="1"/>
    <cellStyle name="Hipervínculo visitado" xfId="29656" builtinId="9" hidden="1"/>
    <cellStyle name="Hipervínculo visitado" xfId="45645" builtinId="9" hidden="1"/>
    <cellStyle name="Hipervínculo visitado" xfId="44552" builtinId="9" hidden="1"/>
    <cellStyle name="Hipervínculo visitado" xfId="15965" builtinId="9" hidden="1"/>
    <cellStyle name="Hipervínculo visitado" xfId="30674" builtinId="9" hidden="1"/>
    <cellStyle name="Hipervínculo visitado" xfId="21222" builtinId="9" hidden="1"/>
    <cellStyle name="Hipervínculo visitado" xfId="26471" builtinId="9" hidden="1"/>
    <cellStyle name="Hipervínculo visitado" xfId="22065" builtinId="9" hidden="1"/>
    <cellStyle name="Hipervínculo visitado" xfId="29811" builtinId="9" hidden="1"/>
    <cellStyle name="Hipervínculo visitado" xfId="9153" builtinId="9" hidden="1"/>
    <cellStyle name="Hipervínculo visitado" xfId="18038" builtinId="9" hidden="1"/>
    <cellStyle name="Hipervínculo visitado" xfId="21273" builtinId="9" hidden="1"/>
    <cellStyle name="Hipervínculo visitado" xfId="5486" builtinId="9" hidden="1"/>
    <cellStyle name="Hipervínculo visitado" xfId="21303" builtinId="9" hidden="1"/>
    <cellStyle name="Hipervínculo visitado" xfId="14454" builtinId="9" hidden="1"/>
    <cellStyle name="Hipervínculo visitado" xfId="20773" builtinId="9" hidden="1"/>
    <cellStyle name="Hipervínculo visitado" xfId="41427" builtinId="9" hidden="1"/>
    <cellStyle name="Hipervínculo visitado" xfId="18567" builtinId="9" hidden="1"/>
    <cellStyle name="Hipervínculo visitado" xfId="45504" builtinId="9" hidden="1"/>
    <cellStyle name="Hipervínculo visitado" xfId="28492" builtinId="9" hidden="1"/>
    <cellStyle name="Hipervínculo visitado" xfId="43636" builtinId="9" hidden="1"/>
    <cellStyle name="Hipervínculo visitado" xfId="39007" builtinId="9" hidden="1"/>
    <cellStyle name="Hipervínculo visitado" xfId="39471" builtinId="9" hidden="1"/>
    <cellStyle name="Hipervínculo visitado" xfId="20917" builtinId="9" hidden="1"/>
    <cellStyle name="Hipervínculo visitado" xfId="58575" builtinId="9" hidden="1"/>
    <cellStyle name="Hipervínculo visitado" xfId="5282" builtinId="9" hidden="1"/>
    <cellStyle name="Hipervínculo visitado" xfId="27466" builtinId="9" hidden="1"/>
    <cellStyle name="Hipervínculo visitado" xfId="24521" builtinId="9" hidden="1"/>
    <cellStyle name="Hipervínculo visitado" xfId="43072" builtinId="9" hidden="1"/>
    <cellStyle name="Hipervínculo visitado" xfId="2288" builtinId="9" hidden="1"/>
    <cellStyle name="Hipervínculo visitado" xfId="24809" builtinId="9" hidden="1"/>
    <cellStyle name="Hipervínculo visitado" xfId="44132" builtinId="9" hidden="1"/>
    <cellStyle name="Hipervínculo visitado" xfId="8714" builtinId="9" hidden="1"/>
    <cellStyle name="Hipervínculo visitado" xfId="52178" builtinId="9" hidden="1"/>
    <cellStyle name="Hipervínculo visitado" xfId="13578" builtinId="9" hidden="1"/>
    <cellStyle name="Hipervínculo visitado" xfId="42143" builtinId="9" hidden="1"/>
    <cellStyle name="Hipervínculo visitado" xfId="11767" builtinId="9" hidden="1"/>
    <cellStyle name="Hipervínculo visitado" xfId="31090" builtinId="9" hidden="1"/>
    <cellStyle name="Hipervínculo visitado" xfId="28845" builtinId="9" hidden="1"/>
    <cellStyle name="Hipervínculo visitado" xfId="24883" builtinId="9" hidden="1"/>
    <cellStyle name="Hipervínculo visitado" xfId="35011" builtinId="9" hidden="1"/>
    <cellStyle name="Hipervínculo visitado" xfId="47631" builtinId="9" hidden="1"/>
    <cellStyle name="Hipervínculo visitado" xfId="25343" builtinId="9" hidden="1"/>
    <cellStyle name="Hipervínculo visitado" xfId="21572" builtinId="9" hidden="1"/>
    <cellStyle name="Hipervínculo visitado" xfId="33370" builtinId="9" hidden="1"/>
    <cellStyle name="Hipervínculo visitado" xfId="28501" builtinId="9" hidden="1"/>
    <cellStyle name="Hipervínculo visitado" xfId="28345" builtinId="9" hidden="1"/>
    <cellStyle name="Hipervínculo visitado" xfId="44220" builtinId="9" hidden="1"/>
    <cellStyle name="Hipervínculo visitado" xfId="8981" builtinId="9" hidden="1"/>
    <cellStyle name="Hipervínculo visitado" xfId="43711" builtinId="9" hidden="1"/>
    <cellStyle name="Hipervínculo visitado" xfId="41117" builtinId="9" hidden="1"/>
    <cellStyle name="Hipervínculo visitado" xfId="16378" builtinId="9" hidden="1"/>
    <cellStyle name="Hipervínculo visitado" xfId="8382" builtinId="9" hidden="1"/>
    <cellStyle name="Hipervínculo visitado" xfId="14618" builtinId="9" hidden="1"/>
    <cellStyle name="Hipervínculo visitado" xfId="43100" builtinId="9" hidden="1"/>
    <cellStyle name="Hipervínculo visitado" xfId="58375" builtinId="9" hidden="1"/>
    <cellStyle name="Hipervínculo visitado" xfId="37975" builtinId="9" hidden="1"/>
    <cellStyle name="Hipervínculo visitado" xfId="54013" builtinId="9" hidden="1"/>
    <cellStyle name="Hipervínculo visitado" xfId="20746" builtinId="9" hidden="1"/>
    <cellStyle name="Hipervínculo visitado" xfId="59446" builtinId="9" hidden="1"/>
    <cellStyle name="Hipervínculo visitado" xfId="45496" builtinId="9" hidden="1"/>
    <cellStyle name="Hipervínculo visitado" xfId="43014" builtinId="9" hidden="1"/>
    <cellStyle name="Hipervínculo visitado" xfId="1547" builtinId="9" hidden="1"/>
    <cellStyle name="Hipervínculo visitado" xfId="24509" builtinId="9" hidden="1"/>
    <cellStyle name="Hipervínculo visitado" xfId="11046" builtinId="9" hidden="1"/>
    <cellStyle name="Hipervínculo visitado" xfId="20905" builtinId="9" hidden="1"/>
    <cellStyle name="Hipervínculo visitado" xfId="5650" builtinId="9" hidden="1"/>
    <cellStyle name="Hipervínculo visitado" xfId="32404" builtinId="9" hidden="1"/>
    <cellStyle name="Hipervínculo visitado" xfId="58699" builtinId="9" hidden="1"/>
    <cellStyle name="Hipervínculo visitado" xfId="14372" builtinId="9" hidden="1"/>
    <cellStyle name="Hipervínculo visitado" xfId="19688" builtinId="9" hidden="1"/>
    <cellStyle name="Hipervínculo visitado" xfId="13778" builtinId="9" hidden="1"/>
    <cellStyle name="Hipervínculo visitado" xfId="16486" builtinId="9" hidden="1"/>
    <cellStyle name="Hipervínculo visitado" xfId="19742" builtinId="9" hidden="1"/>
    <cellStyle name="Hipervínculo visitado" xfId="4297" builtinId="9" hidden="1"/>
    <cellStyle name="Hipervínculo visitado" xfId="25736" builtinId="9" hidden="1"/>
    <cellStyle name="Hipervínculo visitado" xfId="42177" builtinId="9" hidden="1"/>
    <cellStyle name="Hipervínculo visitado" xfId="25126" builtinId="9" hidden="1"/>
    <cellStyle name="Hipervínculo visitado" xfId="40836" builtinId="9" hidden="1"/>
    <cellStyle name="Hipervínculo visitado" xfId="52866" builtinId="9" hidden="1"/>
    <cellStyle name="Hipervínculo visitado" xfId="2587" builtinId="9" hidden="1"/>
    <cellStyle name="Hipervínculo visitado" xfId="30606" builtinId="9" hidden="1"/>
    <cellStyle name="Hipervínculo visitado" xfId="18147" builtinId="9" hidden="1"/>
    <cellStyle name="Hipervínculo visitado" xfId="34189" builtinId="9" hidden="1"/>
    <cellStyle name="Hipervínculo visitado" xfId="8560" builtinId="9" hidden="1"/>
    <cellStyle name="Hipervínculo visitado" xfId="2573" builtinId="9" hidden="1"/>
    <cellStyle name="Hipervínculo visitado" xfId="17146" builtinId="9" hidden="1"/>
    <cellStyle name="Hipervínculo visitado" xfId="6729" builtinId="9" hidden="1"/>
    <cellStyle name="Hipervínculo visitado" xfId="41675" builtinId="9" hidden="1"/>
    <cellStyle name="Hipervínculo visitado" xfId="53685" builtinId="9" hidden="1"/>
    <cellStyle name="Hipervínculo visitado" xfId="15558" builtinId="9" hidden="1"/>
    <cellStyle name="Hipervínculo visitado" xfId="55081" builtinId="9" hidden="1"/>
    <cellStyle name="Hipervínculo visitado" xfId="10115" builtinId="9" hidden="1"/>
    <cellStyle name="Hipervínculo visitado" xfId="38660" builtinId="9" hidden="1"/>
    <cellStyle name="Hipervínculo visitado" xfId="56465" builtinId="9" hidden="1"/>
    <cellStyle name="Hipervínculo visitado" xfId="27614" builtinId="9" hidden="1"/>
    <cellStyle name="Hipervínculo visitado" xfId="13877" builtinId="9" hidden="1"/>
    <cellStyle name="Hipervínculo visitado" xfId="54944" builtinId="9" hidden="1"/>
    <cellStyle name="Hipervínculo visitado" xfId="31158" builtinId="9" hidden="1"/>
    <cellStyle name="Hipervínculo visitado" xfId="28219" builtinId="9" hidden="1"/>
    <cellStyle name="Hipervínculo visitado" xfId="14018" builtinId="9" hidden="1"/>
    <cellStyle name="Hipervínculo visitado" xfId="41620" builtinId="9" hidden="1"/>
    <cellStyle name="Hipervínculo visitado" xfId="44254" builtinId="9" hidden="1"/>
    <cellStyle name="Hipervínculo visitado" xfId="18869" builtinId="9" hidden="1"/>
    <cellStyle name="Hipervínculo visitado" xfId="16490" builtinId="9" hidden="1"/>
    <cellStyle name="Hipervínculo visitado" xfId="50089" builtinId="9" hidden="1"/>
    <cellStyle name="Hipervínculo visitado" xfId="20338" builtinId="9" hidden="1"/>
    <cellStyle name="Hipervínculo visitado" xfId="19810" builtinId="9" hidden="1"/>
    <cellStyle name="Hipervínculo visitado" xfId="23016" builtinId="9" hidden="1"/>
    <cellStyle name="Hipervínculo visitado" xfId="55659" builtinId="9" hidden="1"/>
    <cellStyle name="Hipervínculo visitado" xfId="26871" builtinId="9" hidden="1"/>
    <cellStyle name="Hipervínculo visitado" xfId="21213" builtinId="9" hidden="1"/>
    <cellStyle name="Hipervínculo visitado" xfId="3623" builtinId="9" hidden="1"/>
    <cellStyle name="Hipervínculo visitado" xfId="455" builtinId="9" hidden="1"/>
    <cellStyle name="Hipervínculo visitado" xfId="10012" builtinId="9" hidden="1"/>
    <cellStyle name="Hipervínculo visitado" xfId="29331" builtinId="9" hidden="1"/>
    <cellStyle name="Hipervínculo visitado" xfId="35106" builtinId="9" hidden="1"/>
    <cellStyle name="Hipervínculo visitado" xfId="57202" builtinId="9" hidden="1"/>
    <cellStyle name="Hipervínculo visitado" xfId="28607" builtinId="9" hidden="1"/>
    <cellStyle name="Hipervínculo visitado" xfId="46891" builtinId="9" hidden="1"/>
    <cellStyle name="Hipervínculo visitado" xfId="14936" builtinId="9" hidden="1"/>
    <cellStyle name="Hipervínculo visitado" xfId="7610" builtinId="9" hidden="1"/>
    <cellStyle name="Hipervínculo visitado" xfId="2729" builtinId="9" hidden="1"/>
    <cellStyle name="Hipervínculo visitado" xfId="36456" builtinId="9" hidden="1"/>
    <cellStyle name="Hipervínculo visitado" xfId="2194" builtinId="9" hidden="1"/>
    <cellStyle name="Hipervínculo visitado" xfId="19882" builtinId="9" hidden="1"/>
    <cellStyle name="Hipervínculo visitado" xfId="6945" builtinId="9" hidden="1"/>
    <cellStyle name="Hipervínculo visitado" xfId="50008" builtinId="9" hidden="1"/>
    <cellStyle name="Hipervínculo visitado" xfId="59488" builtinId="9" hidden="1"/>
    <cellStyle name="Hipervínculo visitado" xfId="32816" builtinId="9" hidden="1"/>
    <cellStyle name="Hipervínculo visitado" xfId="37185" builtinId="9" hidden="1"/>
    <cellStyle name="Hipervínculo visitado" xfId="36877" builtinId="9" hidden="1"/>
    <cellStyle name="Hipervínculo visitado" xfId="33316" builtinId="9" hidden="1"/>
    <cellStyle name="Hipervínculo visitado" xfId="47731" builtinId="9" hidden="1"/>
    <cellStyle name="Hipervínculo visitado" xfId="51814" builtinId="9" hidden="1"/>
    <cellStyle name="Hipervínculo visitado" xfId="11307" builtinId="9" hidden="1"/>
    <cellStyle name="Hipervínculo visitado" xfId="17612" builtinId="9" hidden="1"/>
    <cellStyle name="Hipervínculo visitado" xfId="47567" builtinId="9" hidden="1"/>
    <cellStyle name="Hipervínculo visitado" xfId="56787" builtinId="9" hidden="1"/>
    <cellStyle name="Hipervínculo visitado" xfId="51618" builtinId="9" hidden="1"/>
    <cellStyle name="Hipervínculo visitado" xfId="49466" builtinId="9" hidden="1"/>
    <cellStyle name="Hipervínculo visitado" xfId="57959" builtinId="9" hidden="1"/>
    <cellStyle name="Hipervínculo visitado" xfId="20981" builtinId="9" hidden="1"/>
    <cellStyle name="Hipervínculo visitado" xfId="22583" builtinId="9" hidden="1"/>
    <cellStyle name="Hipervínculo visitado" xfId="3531" builtinId="9" hidden="1"/>
    <cellStyle name="Hipervínculo visitado" xfId="10181" builtinId="9" hidden="1"/>
    <cellStyle name="Hipervínculo visitado" xfId="18549" builtinId="9" hidden="1"/>
    <cellStyle name="Hipervínculo visitado" xfId="53773" builtinId="9" hidden="1"/>
    <cellStyle name="Hipervínculo visitado" xfId="56739" builtinId="9" hidden="1"/>
    <cellStyle name="Hipervínculo visitado" xfId="59081" builtinId="9" hidden="1"/>
    <cellStyle name="Hipervínculo visitado" xfId="48866" builtinId="9" hidden="1"/>
    <cellStyle name="Hipervínculo visitado" xfId="38955" builtinId="9" hidden="1"/>
    <cellStyle name="Hipervínculo visitado" xfId="44944" builtinId="9" hidden="1"/>
    <cellStyle name="Hipervínculo visitado" xfId="15698" builtinId="9" hidden="1"/>
    <cellStyle name="Hipervínculo visitado" xfId="41051" builtinId="9" hidden="1"/>
    <cellStyle name="Hipervínculo visitado" xfId="51460" builtinId="9" hidden="1"/>
    <cellStyle name="Hipervínculo visitado" xfId="42438" builtinId="9" hidden="1"/>
    <cellStyle name="Hipervínculo visitado" xfId="47661" builtinId="9" hidden="1"/>
    <cellStyle name="Hipervínculo visitado" xfId="2086" builtinId="9" hidden="1"/>
    <cellStyle name="Hipervínculo visitado" xfId="46181" builtinId="9" hidden="1"/>
    <cellStyle name="Hipervínculo visitado" xfId="5097" builtinId="9" hidden="1"/>
    <cellStyle name="Hipervínculo visitado" xfId="22095" builtinId="9" hidden="1"/>
    <cellStyle name="Hipervínculo visitado" xfId="30420" builtinId="9" hidden="1"/>
    <cellStyle name="Hipervínculo visitado" xfId="19686" builtinId="9" hidden="1"/>
    <cellStyle name="Hipervínculo visitado" xfId="59266" builtinId="9" hidden="1"/>
    <cellStyle name="Hipervínculo visitado" xfId="41848" builtinId="9" hidden="1"/>
    <cellStyle name="Hipervínculo visitado" xfId="41898" builtinId="9" hidden="1"/>
    <cellStyle name="Hipervínculo visitado" xfId="43437" builtinId="9" hidden="1"/>
    <cellStyle name="Hipervínculo visitado" xfId="7456" builtinId="9" hidden="1"/>
    <cellStyle name="Hipervínculo visitado" xfId="19462" builtinId="9" hidden="1"/>
    <cellStyle name="Hipervínculo visitado" xfId="48772" builtinId="9" hidden="1"/>
    <cellStyle name="Hipervínculo visitado" xfId="36945" builtinId="9" hidden="1"/>
    <cellStyle name="Hipervínculo visitado" xfId="37315" builtinId="9" hidden="1"/>
    <cellStyle name="Hipervínculo visitado" xfId="53507" builtinId="9" hidden="1"/>
    <cellStyle name="Hipervínculo visitado" xfId="49550" builtinId="9" hidden="1"/>
    <cellStyle name="Hipervínculo visitado" xfId="3957" builtinId="9" hidden="1"/>
    <cellStyle name="Hipervínculo visitado" xfId="5032" builtinId="9" hidden="1"/>
    <cellStyle name="Hipervínculo visitado" xfId="54525" builtinId="9" hidden="1"/>
    <cellStyle name="Hipervínculo visitado" xfId="10798" builtinId="9" hidden="1"/>
    <cellStyle name="Hipervínculo visitado" xfId="51862" builtinId="9" hidden="1"/>
    <cellStyle name="Hipervínculo visitado" xfId="45200" builtinId="9" hidden="1"/>
    <cellStyle name="Hipervínculo visitado" xfId="52202" builtinId="9" hidden="1"/>
    <cellStyle name="Hipervínculo visitado" xfId="10570" builtinId="9" hidden="1"/>
    <cellStyle name="Hipervínculo visitado" xfId="41313" builtinId="9" hidden="1"/>
    <cellStyle name="Hipervínculo visitado" xfId="12741" builtinId="9" hidden="1"/>
    <cellStyle name="Hipervínculo visitado" xfId="6645" builtinId="9" hidden="1"/>
    <cellStyle name="Hipervínculo visitado" xfId="16748" builtinId="9" hidden="1"/>
    <cellStyle name="Hipervínculo visitado" xfId="55134" builtinId="9" hidden="1"/>
    <cellStyle name="Hipervínculo visitado" xfId="53367" builtinId="9" hidden="1"/>
    <cellStyle name="Hipervínculo visitado" xfId="13712" builtinId="9" hidden="1"/>
    <cellStyle name="Hipervínculo visitado" xfId="59370" builtinId="9" hidden="1"/>
    <cellStyle name="Hipervínculo visitado" xfId="55731" builtinId="9" hidden="1"/>
    <cellStyle name="Hipervínculo visitado" xfId="6526" builtinId="9" hidden="1"/>
    <cellStyle name="Hipervínculo visitado" xfId="17172" builtinId="9" hidden="1"/>
    <cellStyle name="Hipervínculo visitado" xfId="24707" builtinId="9" hidden="1"/>
    <cellStyle name="Hipervínculo visitado" xfId="47181" builtinId="9" hidden="1"/>
    <cellStyle name="Hipervínculo visitado" xfId="21630" builtinId="9" hidden="1"/>
    <cellStyle name="Hipervínculo visitado" xfId="31925" builtinId="9" hidden="1"/>
    <cellStyle name="Hipervínculo visitado" xfId="20639" builtinId="9" hidden="1"/>
    <cellStyle name="Hipervínculo visitado" xfId="4583" builtinId="9" hidden="1"/>
    <cellStyle name="Hipervínculo visitado" xfId="19842" builtinId="9" hidden="1"/>
    <cellStyle name="Hipervínculo visitado" xfId="4524" builtinId="9" hidden="1"/>
    <cellStyle name="Hipervínculo visitado" xfId="5117" builtinId="9" hidden="1"/>
    <cellStyle name="Hipervínculo visitado" xfId="10394" builtinId="9" hidden="1"/>
    <cellStyle name="Hipervínculo visitado" xfId="9514" builtinId="9" hidden="1"/>
    <cellStyle name="Hipervínculo visitado" xfId="25060" builtinId="9" hidden="1"/>
    <cellStyle name="Hipervínculo visitado" xfId="6024" builtinId="9" hidden="1"/>
    <cellStyle name="Hipervínculo visitado" xfId="12291" builtinId="9" hidden="1"/>
    <cellStyle name="Hipervínculo visitado" xfId="32380" builtinId="9" hidden="1"/>
    <cellStyle name="Hipervínculo visitado" xfId="16320" builtinId="9" hidden="1"/>
    <cellStyle name="Hipervínculo visitado" xfId="8312" builtinId="9" hidden="1"/>
    <cellStyle name="Hipervínculo visitado" xfId="35961" builtinId="9" hidden="1"/>
    <cellStyle name="Hipervínculo visitado" xfId="59043" builtinId="9" hidden="1"/>
    <cellStyle name="Hipervínculo visitado" xfId="15650" builtinId="9" hidden="1"/>
    <cellStyle name="Hipervínculo visitado" xfId="30862" builtinId="9" hidden="1"/>
    <cellStyle name="Hipervínculo visitado" xfId="7952" builtinId="9" hidden="1"/>
    <cellStyle name="Hipervínculo visitado" xfId="9442" builtinId="9" hidden="1"/>
    <cellStyle name="Hipervínculo visitado" xfId="27923" builtinId="9" hidden="1"/>
    <cellStyle name="Hipervínculo visitado" xfId="58142" builtinId="9" hidden="1"/>
    <cellStyle name="Hipervínculo visitado" xfId="30654" builtinId="9" hidden="1"/>
    <cellStyle name="Hipervínculo visitado" xfId="16646" builtinId="9" hidden="1"/>
    <cellStyle name="Hipervínculo visitado" xfId="8480" builtinId="9" hidden="1"/>
    <cellStyle name="Hipervínculo visitado" xfId="52557" builtinId="9" hidden="1"/>
    <cellStyle name="Hipervínculo visitado" xfId="42610" builtinId="9" hidden="1"/>
    <cellStyle name="Hipervínculo visitado" xfId="20483" builtinId="9" hidden="1"/>
    <cellStyle name="Hipervínculo visitado" xfId="21086" builtinId="9" hidden="1"/>
    <cellStyle name="Hipervínculo visitado" xfId="50686" builtinId="9" hidden="1"/>
    <cellStyle name="Hipervínculo visitado" xfId="47421" builtinId="9" hidden="1"/>
    <cellStyle name="Hipervínculo visitado" xfId="52764" builtinId="9" hidden="1"/>
    <cellStyle name="Hipervínculo visitado" xfId="16987" builtinId="9" hidden="1"/>
    <cellStyle name="Hipervínculo visitado" xfId="36337" builtinId="9" hidden="1"/>
    <cellStyle name="Hipervínculo visitado" xfId="9508" builtinId="9" hidden="1"/>
    <cellStyle name="Hipervínculo visitado" xfId="50036" builtinId="9" hidden="1"/>
    <cellStyle name="Hipervínculo visitado" xfId="54413" builtinId="9" hidden="1"/>
    <cellStyle name="Hipervínculo visitado" xfId="55309" builtinId="9" hidden="1"/>
    <cellStyle name="Hipervínculo visitado" xfId="42664" builtinId="9" hidden="1"/>
    <cellStyle name="Hipervínculo visitado" xfId="51928" builtinId="9" hidden="1"/>
    <cellStyle name="Hipervínculo visitado" xfId="7873" builtinId="9" hidden="1"/>
    <cellStyle name="Hipervínculo visitado" xfId="54283" builtinId="9" hidden="1"/>
    <cellStyle name="Hipervínculo visitado" xfId="1647" builtinId="9" hidden="1"/>
    <cellStyle name="Hipervínculo visitado" xfId="2206" builtinId="9" hidden="1"/>
    <cellStyle name="Hipervínculo visitado" xfId="9267" builtinId="9" hidden="1"/>
    <cellStyle name="Hipervínculo visitado" xfId="40872" builtinId="9" hidden="1"/>
    <cellStyle name="Hipervínculo visitado" xfId="19812" builtinId="9" hidden="1"/>
    <cellStyle name="Hipervínculo visitado" xfId="51740" builtinId="9" hidden="1"/>
    <cellStyle name="Hipervínculo visitado" xfId="24195" builtinId="9" hidden="1"/>
    <cellStyle name="Hipervínculo visitado" xfId="39740" builtinId="9" hidden="1"/>
    <cellStyle name="Hipervínculo visitado" xfId="2655" builtinId="9" hidden="1"/>
    <cellStyle name="Hipervínculo visitado" xfId="27378" builtinId="9" hidden="1"/>
    <cellStyle name="Hipervínculo visitado" xfId="56419" builtinId="9" hidden="1"/>
    <cellStyle name="Hipervínculo visitado" xfId="33712" builtinId="9" hidden="1"/>
    <cellStyle name="Hipervínculo visitado" xfId="5258" builtinId="9" hidden="1"/>
    <cellStyle name="Hipervínculo visitado" xfId="8600" builtinId="9" hidden="1"/>
    <cellStyle name="Hipervínculo visitado" xfId="42586" builtinId="9" hidden="1"/>
    <cellStyle name="Hipervínculo visitado" xfId="45030" builtinId="9" hidden="1"/>
    <cellStyle name="Hipervínculo visitado" xfId="28935" builtinId="9" hidden="1"/>
    <cellStyle name="Hipervínculo visitado" xfId="50813" builtinId="9" hidden="1"/>
    <cellStyle name="Hipervínculo visitado" xfId="19596" builtinId="9" hidden="1"/>
    <cellStyle name="Hipervínculo visitado" xfId="11940" builtinId="9" hidden="1"/>
    <cellStyle name="Hipervínculo visitado" xfId="40072" builtinId="9" hidden="1"/>
    <cellStyle name="Hipervínculo visitado" xfId="56167" builtinId="9" hidden="1"/>
    <cellStyle name="Hipervínculo visitado" xfId="21813" builtinId="9" hidden="1"/>
    <cellStyle name="Hipervínculo visitado" xfId="41755" builtinId="9" hidden="1"/>
    <cellStyle name="Hipervínculo visitado" xfId="26623" builtinId="9" hidden="1"/>
    <cellStyle name="Hipervínculo visitado" xfId="54365" builtinId="9" hidden="1"/>
    <cellStyle name="Hipervínculo visitado" xfId="4807" builtinId="9" hidden="1"/>
    <cellStyle name="Hipervínculo visitado" xfId="49778" builtinId="9" hidden="1"/>
    <cellStyle name="Hipervínculo visitado" xfId="3719" builtinId="9" hidden="1"/>
    <cellStyle name="Hipervínculo visitado" xfId="36015" builtinId="9" hidden="1"/>
    <cellStyle name="Hipervínculo visitado" xfId="5356" builtinId="9" hidden="1"/>
    <cellStyle name="Hipervínculo visitado" xfId="16017" builtinId="9" hidden="1"/>
    <cellStyle name="Hipervínculo visitado" xfId="38123" builtinId="9" hidden="1"/>
    <cellStyle name="Hipervínculo visitado" xfId="13580" builtinId="9" hidden="1"/>
    <cellStyle name="Hipervínculo visitado" xfId="41608" builtinId="9" hidden="1"/>
    <cellStyle name="Hipervínculo visitado" xfId="58452" builtinId="9" hidden="1"/>
    <cellStyle name="Hipervínculo visitado" xfId="10584" builtinId="9" hidden="1"/>
    <cellStyle name="Hipervínculo visitado" xfId="50223" builtinId="9" hidden="1"/>
    <cellStyle name="Hipervínculo visitado" xfId="30458" builtinId="9" hidden="1"/>
    <cellStyle name="Hipervínculo visitado" xfId="19772" builtinId="9" hidden="1"/>
    <cellStyle name="Hipervínculo visitado" xfId="33023" builtinId="9" hidden="1"/>
    <cellStyle name="Hipervínculo visitado" xfId="30560" builtinId="9" hidden="1"/>
    <cellStyle name="Hipervínculo visitado" xfId="25160" builtinId="9" hidden="1"/>
    <cellStyle name="Hipervínculo visitado" xfId="51580" builtinId="9" hidden="1"/>
    <cellStyle name="Hipervínculo visitado" xfId="8298" builtinId="9" hidden="1"/>
    <cellStyle name="Hipervínculo visitado" xfId="16680" builtinId="9" hidden="1"/>
    <cellStyle name="Hipervínculo visitado" xfId="22501" builtinId="9" hidden="1"/>
    <cellStyle name="Hipervínculo visitado" xfId="35501" builtinId="9" hidden="1"/>
    <cellStyle name="Hipervínculo visitado" xfId="26128" builtinId="9" hidden="1"/>
    <cellStyle name="Hipervínculo visitado" xfId="54385" builtinId="9" hidden="1"/>
    <cellStyle name="Hipervínculo visitado" xfId="42604" builtinId="9" hidden="1"/>
    <cellStyle name="Hipervínculo visitado" xfId="8404" builtinId="9" hidden="1"/>
    <cellStyle name="Hipervínculo visitado" xfId="7176" builtinId="9" hidden="1"/>
    <cellStyle name="Hipervínculo visitado" xfId="38909" builtinId="9" hidden="1"/>
    <cellStyle name="Hipervínculo visitado" xfId="39712" builtinId="9" hidden="1"/>
    <cellStyle name="Hipervínculo visitado" xfId="12337" builtinId="9" hidden="1"/>
    <cellStyle name="Hipervínculo visitado" xfId="13646" builtinId="9" hidden="1"/>
    <cellStyle name="Hipervínculo visitado" xfId="24984" builtinId="9" hidden="1"/>
    <cellStyle name="Hipervínculo visitado" xfId="18740" builtinId="9" hidden="1"/>
    <cellStyle name="Hipervínculo visitado" xfId="20983" builtinId="9" hidden="1"/>
    <cellStyle name="Hipervínculo visitado" xfId="51386" builtinId="9" hidden="1"/>
    <cellStyle name="Hipervínculo visitado" xfId="28961" builtinId="9" hidden="1"/>
    <cellStyle name="Hipervínculo visitado" xfId="40234" builtinId="9" hidden="1"/>
    <cellStyle name="Hipervínculo visitado" xfId="10460" builtinId="9" hidden="1"/>
    <cellStyle name="Hipervínculo visitado" xfId="59135" builtinId="9" hidden="1"/>
    <cellStyle name="Hipervínculo visitado" xfId="53164" builtinId="9" hidden="1"/>
    <cellStyle name="Hipervínculo visitado" xfId="53410" builtinId="9" hidden="1"/>
    <cellStyle name="Hipervínculo visitado" xfId="54209" builtinId="9" hidden="1"/>
    <cellStyle name="Hipervínculo visitado" xfId="51200" builtinId="9" hidden="1"/>
    <cellStyle name="Hipervínculo visitado" xfId="14444" builtinId="9" hidden="1"/>
    <cellStyle name="Hipervínculo visitado" xfId="50581" builtinId="9" hidden="1"/>
    <cellStyle name="Hipervínculo visitado" xfId="14691" builtinId="9" hidden="1"/>
    <cellStyle name="Hipervínculo visitado" xfId="50026" builtinId="9" hidden="1"/>
    <cellStyle name="Hipervínculo visitado" xfId="38595" builtinId="9" hidden="1"/>
    <cellStyle name="Hipervínculo visitado" xfId="44166" builtinId="9" hidden="1"/>
    <cellStyle name="Hipervínculo visitado" xfId="31488" builtinId="9" hidden="1"/>
    <cellStyle name="Hipervínculo visitado" xfId="32177" builtinId="9" hidden="1"/>
    <cellStyle name="Hipervínculo visitado" xfId="51908" builtinId="9" hidden="1"/>
    <cellStyle name="Hipervínculo visitado" xfId="34985" builtinId="9" hidden="1"/>
    <cellStyle name="Hipervínculo visitado" xfId="20787" builtinId="9" hidden="1"/>
    <cellStyle name="Hipervínculo visitado" xfId="40963" builtinId="9" hidden="1"/>
    <cellStyle name="Hipervínculo visitado" xfId="11160" builtinId="9" hidden="1"/>
    <cellStyle name="Hipervínculo visitado" xfId="20931" builtinId="9" hidden="1"/>
    <cellStyle name="Hipervínculo visitado" xfId="56019" builtinId="9" hidden="1"/>
    <cellStyle name="Hipervínculo visitado" xfId="23838" builtinId="9" hidden="1"/>
    <cellStyle name="Hipervínculo visitado" xfId="50155" builtinId="9" hidden="1"/>
    <cellStyle name="Hipervínculo visitado" xfId="14656" builtinId="9" hidden="1"/>
    <cellStyle name="Hipervínculo visitado" xfId="35145" builtinId="9" hidden="1"/>
    <cellStyle name="Hipervínculo visitado" xfId="17230" builtinId="9" hidden="1"/>
    <cellStyle name="Hipervínculo visitado" xfId="34060" builtinId="9" hidden="1"/>
    <cellStyle name="Hipervínculo visitado" xfId="20696" builtinId="9" hidden="1"/>
    <cellStyle name="Hipervínculo visitado" xfId="39348" builtinId="9" hidden="1"/>
    <cellStyle name="Hipervínculo visitado" xfId="28351" builtinId="9" hidden="1"/>
    <cellStyle name="Hipervínculo visitado" xfId="2142" builtinId="9" hidden="1"/>
    <cellStyle name="Hipervínculo visitado" xfId="52046" builtinId="9" hidden="1"/>
    <cellStyle name="Hipervínculo visitado" xfId="42534" builtinId="9" hidden="1"/>
    <cellStyle name="Hipervínculo visitado" xfId="31999" builtinId="9" hidden="1"/>
    <cellStyle name="Hipervínculo visitado" xfId="19998" builtinId="9" hidden="1"/>
    <cellStyle name="Hipervínculo visitado" xfId="13556" builtinId="9" hidden="1"/>
    <cellStyle name="Hipervínculo visitado" xfId="546" builtinId="9" hidden="1"/>
    <cellStyle name="Hipervínculo visitado" xfId="841" builtinId="9" hidden="1"/>
    <cellStyle name="Hipervínculo visitado" xfId="46185" builtinId="9" hidden="1"/>
    <cellStyle name="Hipervínculo visitado" xfId="6845" builtinId="9" hidden="1"/>
    <cellStyle name="Hipervínculo visitado" xfId="15548" builtinId="9" hidden="1"/>
    <cellStyle name="Hipervínculo visitado" xfId="46139" builtinId="9" hidden="1"/>
    <cellStyle name="Hipervínculo visitado" xfId="37207" builtinId="9" hidden="1"/>
    <cellStyle name="Hipervínculo visitado" xfId="22599" builtinId="9" hidden="1"/>
    <cellStyle name="Hipervínculo visitado" xfId="52320" builtinId="9" hidden="1"/>
    <cellStyle name="Hipervínculo visitado" xfId="40188" builtinId="9" hidden="1"/>
    <cellStyle name="Hipervínculo visitado" xfId="4313" builtinId="9" hidden="1"/>
    <cellStyle name="Hipervínculo visitado" xfId="45418" builtinId="9" hidden="1"/>
    <cellStyle name="Hipervínculo visitado" xfId="41133" builtinId="9" hidden="1"/>
    <cellStyle name="Hipervínculo visitado" xfId="3049" builtinId="9" hidden="1"/>
    <cellStyle name="Hipervínculo visitado" xfId="46995" builtinId="9" hidden="1"/>
    <cellStyle name="Hipervínculo visitado" xfId="24399" builtinId="9" hidden="1"/>
    <cellStyle name="Hipervínculo visitado" xfId="13975" builtinId="9" hidden="1"/>
    <cellStyle name="Hipervínculo visitado" xfId="40500" builtinId="9" hidden="1"/>
    <cellStyle name="Hipervínculo visitado" xfId="16202" builtinId="9" hidden="1"/>
    <cellStyle name="Hipervínculo visitado" xfId="3258" builtinId="9" hidden="1"/>
    <cellStyle name="Hipervínculo visitado" xfId="55285" builtinId="9" hidden="1"/>
    <cellStyle name="Hipervínculo visitado" xfId="15646" builtinId="9" hidden="1"/>
    <cellStyle name="Hipervínculo visitado" xfId="44984" builtinId="9" hidden="1"/>
    <cellStyle name="Hipervínculo visitado" xfId="19662" builtinId="9" hidden="1"/>
    <cellStyle name="Hipervínculo visitado" xfId="7867" builtinId="9" hidden="1"/>
    <cellStyle name="Hipervínculo visitado" xfId="25579" builtinId="9" hidden="1"/>
    <cellStyle name="Hipervínculo visitado" xfId="52330" builtinId="9" hidden="1"/>
    <cellStyle name="Hipervínculo visitado" xfId="6761" builtinId="9" hidden="1"/>
    <cellStyle name="Hipervínculo visitado" xfId="8344" builtinId="9" hidden="1"/>
    <cellStyle name="Hipervínculo visitado" xfId="8430" builtinId="9" hidden="1"/>
    <cellStyle name="Hipervínculo visitado" xfId="42814" builtinId="9" hidden="1"/>
    <cellStyle name="Hipervínculo visitado" xfId="52704" builtinId="9" hidden="1"/>
    <cellStyle name="Hipervínculo visitado" xfId="9149" builtinId="9" hidden="1"/>
    <cellStyle name="Hipervínculo visitado" xfId="23380" builtinId="9" hidden="1"/>
    <cellStyle name="Hipervínculo visitado" xfId="34243" builtinId="9" hidden="1"/>
    <cellStyle name="Hipervínculo visitado" xfId="55077" builtinId="9" hidden="1"/>
    <cellStyle name="Hipervínculo visitado" xfId="13668" builtinId="9" hidden="1"/>
    <cellStyle name="Hipervínculo visitado" xfId="13787" builtinId="9" hidden="1"/>
    <cellStyle name="Hipervínculo visitado" xfId="28377" builtinId="9" hidden="1"/>
    <cellStyle name="Hipervínculo visitado" xfId="26929" builtinId="9" hidden="1"/>
    <cellStyle name="Hipervínculo visitado" xfId="44370" builtinId="9" hidden="1"/>
    <cellStyle name="Hipervínculo visitado" xfId="25871" builtinId="9" hidden="1"/>
    <cellStyle name="Hipervínculo visitado" xfId="49484" builtinId="9" hidden="1"/>
    <cellStyle name="Hipervínculo visitado" xfId="9099" builtinId="9" hidden="1"/>
    <cellStyle name="Hipervínculo visitado" xfId="3573" builtinId="9" hidden="1"/>
    <cellStyle name="Hipervínculo visitado" xfId="560" builtinId="9" hidden="1"/>
    <cellStyle name="Hipervínculo visitado" xfId="55349" builtinId="9" hidden="1"/>
    <cellStyle name="Hipervínculo visitado" xfId="49019" builtinId="9" hidden="1"/>
    <cellStyle name="Hipervínculo visitado" xfId="19046" builtinId="9" hidden="1"/>
    <cellStyle name="Hipervínculo visitado" xfId="31714" builtinId="9" hidden="1"/>
    <cellStyle name="Hipervínculo visitado" xfId="47651" builtinId="9" hidden="1"/>
    <cellStyle name="Hipervínculo visitado" xfId="15654" builtinId="9" hidden="1"/>
    <cellStyle name="Hipervínculo visitado" xfId="32472" builtinId="9" hidden="1"/>
    <cellStyle name="Hipervínculo visitado" xfId="32358" builtinId="9" hidden="1"/>
    <cellStyle name="Hipervínculo visitado" xfId="27582" builtinId="9" hidden="1"/>
    <cellStyle name="Hipervínculo visitado" xfId="41948" builtinId="9" hidden="1"/>
    <cellStyle name="Hipervínculo visitado" xfId="12484" builtinId="9" hidden="1"/>
    <cellStyle name="Hipervínculo visitado" xfId="38016" builtinId="9" hidden="1"/>
    <cellStyle name="Hipervínculo visitado" xfId="9744" builtinId="9" hidden="1"/>
    <cellStyle name="Hipervínculo visitado" xfId="23203" builtinId="9" hidden="1"/>
    <cellStyle name="Hipervínculo visitado" xfId="24277" builtinId="9" hidden="1"/>
    <cellStyle name="Hipervínculo visitado" xfId="6170" builtinId="9" hidden="1"/>
    <cellStyle name="Hipervínculo visitado" xfId="21195" builtinId="9" hidden="1"/>
    <cellStyle name="Hipervínculo visitado" xfId="7178" builtinId="9" hidden="1"/>
    <cellStyle name="Hipervínculo visitado" xfId="40270" builtinId="9" hidden="1"/>
    <cellStyle name="Hipervínculo visitado" xfId="50209" builtinId="9" hidden="1"/>
    <cellStyle name="Hipervínculo visitado" xfId="26757" builtinId="9" hidden="1"/>
    <cellStyle name="Hipervínculo visitado" xfId="37733" builtinId="9" hidden="1"/>
    <cellStyle name="Hipervínculo visitado" xfId="44396" builtinId="9" hidden="1"/>
    <cellStyle name="Hipervínculo visitado" xfId="24631" builtinId="9" hidden="1"/>
    <cellStyle name="Hipervínculo visitado" xfId="44200" builtinId="9" hidden="1"/>
    <cellStyle name="Hipervínculo visitado" xfId="28251" builtinId="9" hidden="1"/>
    <cellStyle name="Hipervínculo visitado" xfId="26021" builtinId="9" hidden="1"/>
    <cellStyle name="Hipervínculo visitado" xfId="32204" builtinId="9" hidden="1"/>
    <cellStyle name="Hipervínculo visitado" xfId="3379" builtinId="9" hidden="1"/>
    <cellStyle name="Hipervínculo visitado" xfId="33496" builtinId="9" hidden="1"/>
    <cellStyle name="Hipervínculo visitado" xfId="18801" builtinId="9" hidden="1"/>
    <cellStyle name="Hipervínculo visitado" xfId="42452" builtinId="9" hidden="1"/>
    <cellStyle name="Hipervínculo visitado" xfId="16624" builtinId="9" hidden="1"/>
    <cellStyle name="Hipervínculo visitado" xfId="11627" builtinId="9" hidden="1"/>
    <cellStyle name="Hipervínculo visitado" xfId="10724" builtinId="9" hidden="1"/>
    <cellStyle name="Hipervínculo visitado" xfId="52423" builtinId="9" hidden="1"/>
    <cellStyle name="Hipervínculo visitado" xfId="50798" builtinId="9" hidden="1"/>
    <cellStyle name="Hipervínculo visitado" xfId="33396" builtinId="9" hidden="1"/>
    <cellStyle name="Hipervínculo visitado" xfId="58927" builtinId="9" hidden="1"/>
    <cellStyle name="Hipervínculo visitado" xfId="57863" builtinId="9" hidden="1"/>
    <cellStyle name="Hipervínculo visitado" xfId="2522" builtinId="9" hidden="1"/>
    <cellStyle name="Hipervínculo visitado" xfId="32599" builtinId="9" hidden="1"/>
    <cellStyle name="Hipervínculo visitado" xfId="34834" builtinId="9" hidden="1"/>
    <cellStyle name="Hipervínculo visitado" xfId="41930" builtinId="9" hidden="1"/>
    <cellStyle name="Hipervínculo visitado" xfId="55486" builtinId="9" hidden="1"/>
    <cellStyle name="Hipervínculo visitado" xfId="22888" builtinId="9" hidden="1"/>
    <cellStyle name="Hipervínculo visitado" xfId="43118" builtinId="9" hidden="1"/>
    <cellStyle name="Hipervínculo visitado" xfId="34235" builtinId="9" hidden="1"/>
    <cellStyle name="Hipervínculo visitado" xfId="57228" builtinId="9" hidden="1"/>
    <cellStyle name="Hipervínculo visitado" xfId="50670" builtinId="9" hidden="1"/>
    <cellStyle name="Hipervínculo visitado" xfId="42632" builtinId="9" hidden="1"/>
    <cellStyle name="Hipervínculo visitado" xfId="37584" builtinId="9" hidden="1"/>
    <cellStyle name="Hipervínculo visitado" xfId="52559" builtinId="9" hidden="1"/>
    <cellStyle name="Hipervínculo visitado" xfId="54930" builtinId="9" hidden="1"/>
    <cellStyle name="Hipervínculo visitado" xfId="37176" builtinId="9" hidden="1"/>
    <cellStyle name="Hipervínculo visitado" xfId="35288" builtinId="9" hidden="1"/>
    <cellStyle name="Hipervínculo visitado" xfId="56279" builtinId="9" hidden="1"/>
    <cellStyle name="Hipervínculo visitado" xfId="26869" builtinId="9" hidden="1"/>
    <cellStyle name="Hipervínculo visitado" xfId="45166" builtinId="9" hidden="1"/>
    <cellStyle name="Hipervínculo visitado" xfId="49516" builtinId="9" hidden="1"/>
    <cellStyle name="Hipervínculo visitado" xfId="46517" builtinId="9" hidden="1"/>
    <cellStyle name="Hipervínculo visitado" xfId="30311" builtinId="9" hidden="1"/>
    <cellStyle name="Hipervínculo visitado" xfId="35801" builtinId="9" hidden="1"/>
    <cellStyle name="Hipervínculo visitado" xfId="49067" builtinId="9" hidden="1"/>
    <cellStyle name="Hipervínculo visitado" xfId="47681" builtinId="9" hidden="1"/>
    <cellStyle name="Hipervínculo visitado" xfId="57102" builtinId="9" hidden="1"/>
    <cellStyle name="Hipervínculo visitado" xfId="17072" builtinId="9" hidden="1"/>
    <cellStyle name="Hipervínculo visitado" xfId="29728" builtinId="9" hidden="1"/>
    <cellStyle name="Hipervínculo visitado" xfId="21421" builtinId="9" hidden="1"/>
    <cellStyle name="Hipervínculo visitado" xfId="47345" builtinId="9" hidden="1"/>
    <cellStyle name="Hipervínculo visitado" xfId="22736" builtinId="9" hidden="1"/>
    <cellStyle name="Hipervínculo visitado" xfId="16218" builtinId="9" hidden="1"/>
    <cellStyle name="Hipervínculo visitado" xfId="42490" builtinId="9" hidden="1"/>
    <cellStyle name="Hipervínculo visitado" xfId="27290" builtinId="9" hidden="1"/>
    <cellStyle name="Hipervínculo visitado" xfId="17144" builtinId="9" hidden="1"/>
    <cellStyle name="Hipervínculo visitado" xfId="56907" builtinId="9" hidden="1"/>
    <cellStyle name="Hipervínculo visitado" xfId="58653" builtinId="9" hidden="1"/>
    <cellStyle name="Hipervínculo visitado" xfId="47051" builtinId="9" hidden="1"/>
    <cellStyle name="Hipervínculo visitado" xfId="58259" builtinId="9" hidden="1"/>
    <cellStyle name="Hipervínculo visitado" xfId="18187" builtinId="9" hidden="1"/>
    <cellStyle name="Hipervínculo visitado" xfId="54301" builtinId="9" hidden="1"/>
    <cellStyle name="Hipervínculo visitado" xfId="52491" builtinId="9" hidden="1"/>
    <cellStyle name="Hipervínculo visitado" xfId="57008" builtinId="9" hidden="1"/>
    <cellStyle name="Hipervínculo visitado" xfId="28149" builtinId="9" hidden="1"/>
    <cellStyle name="Hipervínculo visitado" xfId="49548" builtinId="9" hidden="1"/>
    <cellStyle name="Hipervínculo visitado" xfId="45890" builtinId="9" hidden="1"/>
    <cellStyle name="Hipervínculo visitado" xfId="52679" builtinId="9" hidden="1"/>
    <cellStyle name="Hipervínculo visitado" xfId="21156" builtinId="9" hidden="1"/>
    <cellStyle name="Hipervínculo visitado" xfId="30932" builtinId="9" hidden="1"/>
    <cellStyle name="Hipervínculo visitado" xfId="49686" builtinId="9" hidden="1"/>
    <cellStyle name="Hipervínculo visitado" xfId="56399" builtinId="9" hidden="1"/>
    <cellStyle name="Hipervínculo visitado" xfId="52852" builtinId="9" hidden="1"/>
    <cellStyle name="Hipervínculo visitado" xfId="43449" builtinId="9" hidden="1"/>
    <cellStyle name="Hipervínculo visitado" xfId="40648" builtinId="9" hidden="1"/>
    <cellStyle name="Hipervínculo visitado" xfId="36470" builtinId="9" hidden="1"/>
    <cellStyle name="Hipervínculo visitado" xfId="57322" builtinId="9" hidden="1"/>
    <cellStyle name="Hipervínculo visitado" xfId="2561" builtinId="9" hidden="1"/>
    <cellStyle name="Hipervínculo visitado" xfId="15570" builtinId="9" hidden="1"/>
    <cellStyle name="Hipervínculo visitado" xfId="46395" builtinId="9" hidden="1"/>
    <cellStyle name="Hipervínculo visitado" xfId="46511" builtinId="9" hidden="1"/>
    <cellStyle name="Hipervínculo visitado" xfId="25306" builtinId="9" hidden="1"/>
    <cellStyle name="Hipervínculo visitado" xfId="33599" builtinId="9" hidden="1"/>
    <cellStyle name="Hipervínculo visitado" xfId="51341" builtinId="9" hidden="1"/>
    <cellStyle name="Hipervínculo visitado" xfId="15494" builtinId="9" hidden="1"/>
    <cellStyle name="Hipervínculo visitado" xfId="10678" builtinId="9" hidden="1"/>
    <cellStyle name="Hipervínculo visitado" xfId="59410" builtinId="9" hidden="1"/>
    <cellStyle name="Hipervínculo visitado" xfId="57915" builtinId="9" hidden="1"/>
    <cellStyle name="Hipervínculo visitado" xfId="24956" builtinId="9" hidden="1"/>
    <cellStyle name="Hipervínculo visitado" xfId="29123" builtinId="9" hidden="1"/>
    <cellStyle name="Hipervínculo visitado" xfId="31604" builtinId="9" hidden="1"/>
    <cellStyle name="Hipervínculo visitado" xfId="29059" builtinId="9" hidden="1"/>
    <cellStyle name="Hipervínculo visitado" xfId="59316" builtinId="9" hidden="1"/>
    <cellStyle name="Hipervínculo visitado" xfId="55963" builtinId="9" hidden="1"/>
    <cellStyle name="Hipervínculo visitado" xfId="28335" builtinId="9" hidden="1"/>
    <cellStyle name="Hipervínculo visitado" xfId="52669" builtinId="9" hidden="1"/>
    <cellStyle name="Hipervínculo visitado" xfId="21289" builtinId="9" hidden="1"/>
    <cellStyle name="Hipervínculo visitado" xfId="48557" builtinId="9" hidden="1"/>
    <cellStyle name="Hipervínculo visitado" xfId="39869" builtinId="9" hidden="1"/>
    <cellStyle name="Hipervínculo visitado" xfId="48109" builtinId="9" hidden="1"/>
    <cellStyle name="Hipervínculo visitado" xfId="15010" builtinId="9" hidden="1"/>
    <cellStyle name="Hipervínculo visitado" xfId="47763" builtinId="9" hidden="1"/>
    <cellStyle name="Hipervínculo visitado" xfId="25839" builtinId="9" hidden="1"/>
    <cellStyle name="Hipervínculo visitado" xfId="28577" builtinId="9" hidden="1"/>
    <cellStyle name="Hipervínculo visitado" xfId="4699" builtinId="9" hidden="1"/>
    <cellStyle name="Hipervínculo visitado" xfId="1577" builtinId="9" hidden="1"/>
    <cellStyle name="Hipervínculo visitado" xfId="51594" builtinId="9" hidden="1"/>
    <cellStyle name="Hipervínculo visitado" xfId="37901" builtinId="9" hidden="1"/>
    <cellStyle name="Hipervínculo visitado" xfId="51672" builtinId="9" hidden="1"/>
    <cellStyle name="Hipervínculo visitado" xfId="4795" builtinId="9" hidden="1"/>
    <cellStyle name="Hipervínculo visitado" xfId="10616" builtinId="9" hidden="1"/>
    <cellStyle name="Hipervínculo visitado" xfId="19172" builtinId="9" hidden="1"/>
    <cellStyle name="Hipervínculo visitado" xfId="40400" builtinId="9" hidden="1"/>
    <cellStyle name="Hipervínculo visitado" xfId="53118" builtinId="9" hidden="1"/>
    <cellStyle name="Hipervínculo visitado" xfId="56581" builtinId="9" hidden="1"/>
    <cellStyle name="Hipervínculo visitado" xfId="13918" builtinId="9" hidden="1"/>
    <cellStyle name="Hipervínculo visitado" xfId="51226" builtinId="9" hidden="1"/>
    <cellStyle name="Hipervínculo visitado" xfId="50054" builtinId="9" hidden="1"/>
    <cellStyle name="Hipervínculo visitado" xfId="55146" builtinId="9" hidden="1"/>
    <cellStyle name="Hipervínculo visitado" xfId="46971" builtinId="9" hidden="1"/>
    <cellStyle name="Hipervínculo visitado" xfId="49502" builtinId="9" hidden="1"/>
    <cellStyle name="Hipervínculo visitado" xfId="31240" builtinId="9" hidden="1"/>
    <cellStyle name="Hipervínculo visitado" xfId="24247" builtinId="9" hidden="1"/>
    <cellStyle name="Hipervínculo visitado" xfId="3383" builtinId="9" hidden="1"/>
    <cellStyle name="Hipervínculo visitado" xfId="59454" builtinId="9" hidden="1"/>
    <cellStyle name="Hipervínculo visitado" xfId="54287" builtinId="9" hidden="1"/>
    <cellStyle name="Hipervínculo visitado" xfId="19010" builtinId="9" hidden="1"/>
    <cellStyle name="Hipervínculo visitado" xfId="18018" builtinId="9" hidden="1"/>
    <cellStyle name="Hipervínculo visitado" xfId="38055" builtinId="9" hidden="1"/>
    <cellStyle name="Hipervínculo visitado" xfId="44562" builtinId="9" hidden="1"/>
    <cellStyle name="Hipervínculo visitado" xfId="33908" builtinId="9" hidden="1"/>
    <cellStyle name="Hipervínculo visitado" xfId="28749" builtinId="9" hidden="1"/>
    <cellStyle name="Hipervínculo visitado" xfId="45224" builtinId="9" hidden="1"/>
    <cellStyle name="Hipervínculo visitado" xfId="12815" builtinId="9" hidden="1"/>
    <cellStyle name="Hipervínculo visitado" xfId="7984" builtinId="9" hidden="1"/>
    <cellStyle name="Hipervínculo visitado" xfId="13682" builtinId="9" hidden="1"/>
    <cellStyle name="Hipervínculo visitado" xfId="41778" builtinId="9" hidden="1"/>
    <cellStyle name="Hipervínculo visitado" xfId="56015" builtinId="9" hidden="1"/>
    <cellStyle name="Hipervínculo visitado" xfId="5426" builtinId="9" hidden="1"/>
    <cellStyle name="Hipervínculo visitado" xfId="9546" builtinId="9" hidden="1"/>
    <cellStyle name="Hipervínculo visitado" xfId="22165" builtinId="9" hidden="1"/>
    <cellStyle name="Hipervínculo visitado" xfId="52835" builtinId="9" hidden="1"/>
    <cellStyle name="Hipervínculo visitado" xfId="6923" builtinId="9" hidden="1"/>
    <cellStyle name="Hipervínculo visitado" xfId="44652" builtinId="9" hidden="1"/>
    <cellStyle name="Hipervínculo visitado" xfId="12833" builtinId="9" hidden="1"/>
    <cellStyle name="Hipervínculo visitado" xfId="34977" builtinId="9" hidden="1"/>
    <cellStyle name="Hipervínculo visitado" xfId="68" builtinId="9" hidden="1"/>
    <cellStyle name="Hipervínculo visitado" xfId="18678" builtinId="9" hidden="1"/>
    <cellStyle name="Hipervínculo visitado" xfId="2184" builtinId="9" hidden="1"/>
    <cellStyle name="Hipervínculo visitado" xfId="43016" builtinId="9" hidden="1"/>
    <cellStyle name="Hipervínculo visitado" xfId="13782" builtinId="9" hidden="1"/>
    <cellStyle name="Hipervínculo visitado" xfId="32185" builtinId="9" hidden="1"/>
    <cellStyle name="Hipervínculo visitado" xfId="58473" builtinId="9" hidden="1"/>
    <cellStyle name="Hipervínculo visitado" xfId="30990" builtinId="9" hidden="1"/>
    <cellStyle name="Hipervínculo visitado" xfId="40024" builtinId="9" hidden="1"/>
    <cellStyle name="Hipervínculo visitado" xfId="29666" builtinId="9" hidden="1"/>
    <cellStyle name="Hipervínculo visitado" xfId="50010" builtinId="9" hidden="1"/>
    <cellStyle name="Hipervínculo visitado" xfId="9822" builtinId="9" hidden="1"/>
    <cellStyle name="Hipervínculo visitado" xfId="14408" builtinId="9" hidden="1"/>
    <cellStyle name="Hipervínculo visitado" xfId="7136" builtinId="9" hidden="1"/>
    <cellStyle name="Hipervínculo visitado" xfId="56972" builtinId="9" hidden="1"/>
    <cellStyle name="Hipervínculo visitado" xfId="46421" builtinId="9" hidden="1"/>
    <cellStyle name="Hipervínculo visitado" xfId="53469" builtinId="9" hidden="1"/>
    <cellStyle name="Hipervínculo visitado" xfId="52973" builtinId="9" hidden="1"/>
    <cellStyle name="Hipervínculo visitado" xfId="46105" builtinId="9" hidden="1"/>
    <cellStyle name="Hipervínculo visitado" xfId="42460" builtinId="9" hidden="1"/>
    <cellStyle name="Hipervínculo visitado" xfId="18151" builtinId="9" hidden="1"/>
    <cellStyle name="Hipervínculo visitado" xfId="15262" builtinId="9" hidden="1"/>
    <cellStyle name="Hipervínculo visitado" xfId="27674" builtinId="9" hidden="1"/>
    <cellStyle name="Hipervínculo visitado" xfId="6881" builtinId="9" hidden="1"/>
    <cellStyle name="Hipervínculo visitado" xfId="5874" builtinId="9" hidden="1"/>
    <cellStyle name="Hipervínculo visitado" xfId="30247" builtinId="9" hidden="1"/>
    <cellStyle name="Hipervínculo visitado" xfId="10660" builtinId="9" hidden="1"/>
    <cellStyle name="Hipervínculo visitado" xfId="12635" builtinId="9" hidden="1"/>
    <cellStyle name="Hipervínculo visitado" xfId="4546" builtinId="9" hidden="1"/>
    <cellStyle name="Hipervínculo visitado" xfId="23426" builtinId="9" hidden="1"/>
    <cellStyle name="Hipervínculo visitado" xfId="12489" builtinId="9" hidden="1"/>
    <cellStyle name="Hipervínculo visitado" xfId="43287" builtinId="9" hidden="1"/>
    <cellStyle name="Hipervínculo visitado" xfId="49564" builtinId="9" hidden="1"/>
    <cellStyle name="Hipervínculo visitado" xfId="45214" builtinId="9" hidden="1"/>
    <cellStyle name="Hipervínculo visitado" xfId="6322" builtinId="9" hidden="1"/>
    <cellStyle name="Hipervínculo visitado" xfId="13728" builtinId="9" hidden="1"/>
    <cellStyle name="Hipervínculo visitado" xfId="50012" builtinId="9" hidden="1"/>
    <cellStyle name="Hipervínculo visitado" xfId="30424" builtinId="9" hidden="1"/>
    <cellStyle name="Hipervínculo visitado" xfId="35087" builtinId="9" hidden="1"/>
    <cellStyle name="Hipervínculo visitado" xfId="50421" builtinId="9" hidden="1"/>
    <cellStyle name="Hipervínculo visitado" xfId="14556" builtinId="9" hidden="1"/>
    <cellStyle name="Hipervínculo visitado" xfId="44041" builtinId="9" hidden="1"/>
    <cellStyle name="Hipervínculo visitado" xfId="37745" builtinId="9" hidden="1"/>
    <cellStyle name="Hipervínculo visitado" xfId="28203" builtinId="9" hidden="1"/>
    <cellStyle name="Hipervínculo visitado" xfId="8232" builtinId="9" hidden="1"/>
    <cellStyle name="Hipervínculo visitado" xfId="36574" builtinId="9" hidden="1"/>
    <cellStyle name="Hipervínculo visitado" xfId="39652" builtinId="9" hidden="1"/>
    <cellStyle name="Hipervínculo visitado" xfId="30773" builtinId="9" hidden="1"/>
    <cellStyle name="Hipervínculo visitado" xfId="11934" builtinId="9" hidden="1"/>
    <cellStyle name="Hipervínculo visitado" xfId="10442" builtinId="9" hidden="1"/>
    <cellStyle name="Hipervínculo visitado" xfId="32011" builtinId="9" hidden="1"/>
    <cellStyle name="Hipervínculo visitado" xfId="29037" builtinId="9" hidden="1"/>
    <cellStyle name="Hipervínculo visitado" xfId="24813" builtinId="9" hidden="1"/>
    <cellStyle name="Hipervínculo visitado" xfId="58721" builtinId="9" hidden="1"/>
    <cellStyle name="Hipervínculo visitado" xfId="45012" builtinId="9" hidden="1"/>
    <cellStyle name="Hipervínculo visitado" xfId="11879" builtinId="9" hidden="1"/>
    <cellStyle name="Hipervínculo visitado" xfId="44218" builtinId="9" hidden="1"/>
    <cellStyle name="Hipervínculo visitado" xfId="19880" builtinId="9" hidden="1"/>
    <cellStyle name="Hipervínculo visitado" xfId="10046" builtinId="9" hidden="1"/>
    <cellStyle name="Hipervínculo visitado" xfId="7817" builtinId="9" hidden="1"/>
    <cellStyle name="Hipervínculo visitado" xfId="4293" builtinId="9" hidden="1"/>
    <cellStyle name="Hipervínculo visitado" xfId="35025" builtinId="9" hidden="1"/>
    <cellStyle name="Hipervínculo visitado" xfId="43721" builtinId="9" hidden="1"/>
    <cellStyle name="Hipervínculo visitado" xfId="5746" builtinId="9" hidden="1"/>
    <cellStyle name="Hipervínculo visitado" xfId="55103" builtinId="9" hidden="1"/>
    <cellStyle name="Hipervínculo visitado" xfId="20499" builtinId="9" hidden="1"/>
    <cellStyle name="Hipervínculo visitado" xfId="34997" builtinId="9" hidden="1"/>
    <cellStyle name="Hipervínculo visitado" xfId="41492" builtinId="9" hidden="1"/>
    <cellStyle name="Hipervínculo visitado" xfId="32509" builtinId="9" hidden="1"/>
    <cellStyle name="Hipervínculo visitado" xfId="11578" builtinId="9" hidden="1"/>
    <cellStyle name="Hipervínculo visitado" xfId="45074" builtinId="9" hidden="1"/>
    <cellStyle name="Hipervínculo visitado" xfId="17380" builtinId="9" hidden="1"/>
    <cellStyle name="Hipervínculo visitado" xfId="39159" builtinId="9" hidden="1"/>
    <cellStyle name="Hipervínculo visitado" xfId="58627" builtinId="9" hidden="1"/>
    <cellStyle name="Hipervínculo visitado" xfId="33610" builtinId="9" hidden="1"/>
    <cellStyle name="Hipervínculo visitado" xfId="34010" builtinId="9" hidden="1"/>
    <cellStyle name="Hipervínculo visitado" xfId="24269" builtinId="9" hidden="1"/>
    <cellStyle name="Hipervínculo visitado" xfId="46053" builtinId="9" hidden="1"/>
    <cellStyle name="Hipervínculo visitado" xfId="52675" builtinId="9" hidden="1"/>
    <cellStyle name="Hipervínculo visitado" xfId="55083" builtinId="9" hidden="1"/>
    <cellStyle name="Hipervínculo visitado" xfId="52942" builtinId="9" hidden="1"/>
    <cellStyle name="Hipervínculo visitado" xfId="53598" builtinId="9" hidden="1"/>
    <cellStyle name="Hipervínculo visitado" xfId="54714" builtinId="9" hidden="1"/>
    <cellStyle name="Hipervínculo visitado" xfId="22768" builtinId="9" hidden="1"/>
    <cellStyle name="Hipervínculo visitado" xfId="29189" builtinId="9" hidden="1"/>
    <cellStyle name="Hipervínculo visitado" xfId="6669" builtinId="9" hidden="1"/>
    <cellStyle name="Hipervínculo visitado" xfId="7478" builtinId="9" hidden="1"/>
    <cellStyle name="Hipervínculo visitado" xfId="21789" builtinId="9" hidden="1"/>
    <cellStyle name="Hipervínculo visitado" xfId="44348" builtinId="9" hidden="1"/>
    <cellStyle name="Hipervínculo visitado" xfId="42454" builtinId="9" hidden="1"/>
    <cellStyle name="Hipervínculo visitado" xfId="57569" builtinId="9" hidden="1"/>
    <cellStyle name="Hipervínculo visitado" xfId="58449" builtinId="9" hidden="1"/>
    <cellStyle name="Hipervínculo visitado" xfId="40730" builtinId="9" hidden="1"/>
    <cellStyle name="Hipervínculo visitado" xfId="21293" builtinId="9" hidden="1"/>
    <cellStyle name="Hipervínculo visitado" xfId="4402" builtinId="9" hidden="1"/>
    <cellStyle name="Hipervínculo visitado" xfId="28959" builtinId="9" hidden="1"/>
    <cellStyle name="Hipervínculo visitado" xfId="21901" builtinId="9" hidden="1"/>
    <cellStyle name="Hipervínculo visitado" xfId="4161" builtinId="9" hidden="1"/>
    <cellStyle name="Hipervínculo visitado" xfId="34943" builtinId="9" hidden="1"/>
    <cellStyle name="Hipervínculo visitado" xfId="32271" builtinId="9" hidden="1"/>
    <cellStyle name="Hipervínculo visitado" xfId="5936" builtinId="9" hidden="1"/>
    <cellStyle name="Hipervínculo visitado" xfId="24463" builtinId="9" hidden="1"/>
    <cellStyle name="Hipervínculo visitado" xfId="32426" builtinId="9" hidden="1"/>
    <cellStyle name="Hipervínculo visitado" xfId="5555" builtinId="9" hidden="1"/>
    <cellStyle name="Hipervínculo visitado" xfId="24817" builtinId="9" hidden="1"/>
    <cellStyle name="Hipervínculo visitado" xfId="5434" builtinId="9" hidden="1"/>
    <cellStyle name="Hipervínculo visitado" xfId="42058" builtinId="9" hidden="1"/>
    <cellStyle name="Hipervínculo visitado" xfId="41211" builtinId="9" hidden="1"/>
    <cellStyle name="Hipervínculo visitado" xfId="36472" builtinId="9" hidden="1"/>
    <cellStyle name="Hipervínculo visitado" xfId="30646" builtinId="9" hidden="1"/>
    <cellStyle name="Hipervínculo visitado" xfId="47579" builtinId="9" hidden="1"/>
    <cellStyle name="Hipervínculo visitado" xfId="7166" builtinId="9" hidden="1"/>
    <cellStyle name="Hipervínculo visitado" xfId="45154" builtinId="9" hidden="1"/>
    <cellStyle name="Hipervínculo visitado" xfId="34261" builtinId="9" hidden="1"/>
    <cellStyle name="Hipervínculo visitado" xfId="37689" builtinId="9" hidden="1"/>
    <cellStyle name="Hipervínculo visitado" xfId="3367" builtinId="9" hidden="1"/>
    <cellStyle name="Hipervínculo visitado" xfId="55227" builtinId="9" hidden="1"/>
    <cellStyle name="Hipervínculo visitado" xfId="19414" builtinId="9" hidden="1"/>
    <cellStyle name="Hipervínculo visitado" xfId="31168" builtinId="9" hidden="1"/>
    <cellStyle name="Hipervínculo visitado" xfId="28753" builtinId="9" hidden="1"/>
    <cellStyle name="Hipervínculo visitado" xfId="14530" builtinId="9" hidden="1"/>
    <cellStyle name="Hipervínculo visitado" xfId="36075" builtinId="9" hidden="1"/>
    <cellStyle name="Hipervínculo visitado" xfId="18383" builtinId="9" hidden="1"/>
    <cellStyle name="Hipervínculo visitado" xfId="39264" builtinId="9" hidden="1"/>
    <cellStyle name="Hipervínculo visitado" xfId="23573" builtinId="9" hidden="1"/>
    <cellStyle name="Hipervínculo visitado" xfId="26099" builtinId="9" hidden="1"/>
    <cellStyle name="Hipervínculo visitado" xfId="54521" builtinId="9" hidden="1"/>
    <cellStyle name="Hipervínculo visitado" xfId="23077" builtinId="9" hidden="1"/>
    <cellStyle name="Hipervínculo visitado" xfId="31470" builtinId="9" hidden="1"/>
    <cellStyle name="Hipervínculo visitado" xfId="5394" builtinId="9" hidden="1"/>
    <cellStyle name="Hipervínculo visitado" xfId="29417" builtinId="9" hidden="1"/>
    <cellStyle name="Hipervínculo visitado" xfId="27165" builtinId="9" hidden="1"/>
    <cellStyle name="Hipervínculo visitado" xfId="43405" builtinId="9" hidden="1"/>
    <cellStyle name="Hipervínculo visitado" xfId="31418" builtinId="9" hidden="1"/>
    <cellStyle name="Hipervínculo visitado" xfId="39688" builtinId="9" hidden="1"/>
    <cellStyle name="Hipervínculo visitado" xfId="2772" builtinId="9" hidden="1"/>
    <cellStyle name="Hipervínculo visitado" xfId="16812" builtinId="9" hidden="1"/>
    <cellStyle name="Hipervínculo visitado" xfId="33648" builtinId="9" hidden="1"/>
    <cellStyle name="Hipervínculo visitado" xfId="48299" builtinId="9" hidden="1"/>
    <cellStyle name="Hipervínculo visitado" xfId="17316" builtinId="9" hidden="1"/>
    <cellStyle name="Hipervínculo visitado" xfId="31402" builtinId="9" hidden="1"/>
    <cellStyle name="Hipervínculo visitado" xfId="48226" builtinId="9" hidden="1"/>
    <cellStyle name="Hipervínculo visitado" xfId="12392" builtinId="9" hidden="1"/>
    <cellStyle name="Hipervínculo visitado" xfId="45767" builtinId="9" hidden="1"/>
    <cellStyle name="Hipervínculo visitado" xfId="393" builtinId="9" hidden="1"/>
    <cellStyle name="Hipervínculo visitado" xfId="47693" builtinId="9" hidden="1"/>
    <cellStyle name="Hipervínculo visitado" xfId="47307" builtinId="9" hidden="1"/>
    <cellStyle name="Hipervínculo visitado" xfId="52549" builtinId="9" hidden="1"/>
    <cellStyle name="Hipervínculo visitado" xfId="28067" builtinId="9" hidden="1"/>
    <cellStyle name="Hipervínculo visitado" xfId="5306" builtinId="9" hidden="1"/>
    <cellStyle name="Hipervínculo visitado" xfId="35443" builtinId="9" hidden="1"/>
    <cellStyle name="Hipervínculo visitado" xfId="3829" builtinId="9" hidden="1"/>
    <cellStyle name="Hipervínculo visitado" xfId="40502" builtinId="9" hidden="1"/>
    <cellStyle name="Hipervínculo visitado" xfId="40920" builtinId="9" hidden="1"/>
    <cellStyle name="Hipervínculo visitado" xfId="40548" builtinId="9" hidden="1"/>
    <cellStyle name="Hipervínculo visitado" xfId="50042" builtinId="9" hidden="1"/>
    <cellStyle name="Hipervínculo visitado" xfId="13662" builtinId="9" hidden="1"/>
    <cellStyle name="Hipervínculo visitado" xfId="43497" builtinId="9" hidden="1"/>
    <cellStyle name="Hipervínculo visitado" xfId="31304" builtinId="9" hidden="1"/>
    <cellStyle name="Hipervínculo visitado" xfId="42225" builtinId="9" hidden="1"/>
    <cellStyle name="Hipervínculo visitado" xfId="35899" builtinId="9" hidden="1"/>
    <cellStyle name="Hipervínculo visitado" xfId="30695" builtinId="9" hidden="1"/>
    <cellStyle name="Hipervínculo visitado" xfId="15787" builtinId="9" hidden="1"/>
    <cellStyle name="Hipervínculo visitado" xfId="54313" builtinId="9" hidden="1"/>
    <cellStyle name="Hipervínculo visitado" xfId="52477" builtinId="9" hidden="1"/>
    <cellStyle name="Hipervínculo visitado" xfId="30840" builtinId="9" hidden="1"/>
    <cellStyle name="Hipervínculo visitado" xfId="29349" builtinId="9" hidden="1"/>
    <cellStyle name="Hipervínculo visitado" xfId="36775" builtinId="9" hidden="1"/>
    <cellStyle name="Hipervínculo visitado" xfId="29751" builtinId="9" hidden="1"/>
    <cellStyle name="Hipervínculo visitado" xfId="25553" builtinId="9" hidden="1"/>
    <cellStyle name="Hipervínculo visitado" xfId="57340" builtinId="9" hidden="1"/>
    <cellStyle name="Hipervínculo visitado" xfId="25430" builtinId="9" hidden="1"/>
    <cellStyle name="Hipervínculo visitado" xfId="13791" builtinId="9" hidden="1"/>
    <cellStyle name="Hipervínculo visitado" xfId="32796" builtinId="9" hidden="1"/>
    <cellStyle name="Hipervínculo visitado" xfId="36129" builtinId="9" hidden="1"/>
    <cellStyle name="Hipervínculo visitado" xfId="22934" builtinId="9" hidden="1"/>
    <cellStyle name="Hipervínculo visitado" xfId="53561" builtinId="9" hidden="1"/>
    <cellStyle name="Hipervínculo visitado" xfId="48995" builtinId="9" hidden="1"/>
    <cellStyle name="Hipervínculo visitado" xfId="20575" builtinId="9" hidden="1"/>
    <cellStyle name="Hipervínculo visitado" xfId="43074" builtinId="9" hidden="1"/>
    <cellStyle name="Hipervínculo visitado" xfId="11225" builtinId="9" hidden="1"/>
    <cellStyle name="Hipervínculo visitado" xfId="46455" builtinId="9" hidden="1"/>
    <cellStyle name="Hipervínculo visitado" xfId="4430" builtinId="9" hidden="1"/>
    <cellStyle name="Hipervínculo visitado" xfId="7068" builtinId="9" hidden="1"/>
    <cellStyle name="Hipervínculo visitado" xfId="53299" builtinId="9" hidden="1"/>
    <cellStyle name="Hipervínculo visitado" xfId="40012" builtinId="9" hidden="1"/>
    <cellStyle name="Hipervínculo visitado" xfId="54956" builtinId="9" hidden="1"/>
    <cellStyle name="Hipervínculo visitado" xfId="10354" builtinId="9" hidden="1"/>
    <cellStyle name="Hipervínculo visitado" xfId="29327" builtinId="9" hidden="1"/>
    <cellStyle name="Hipervínculo visitado" xfId="42892" builtinId="9" hidden="1"/>
    <cellStyle name="Hipervínculo visitado" xfId="19198" builtinId="9" hidden="1"/>
    <cellStyle name="Hipervínculo visitado" xfId="39716" builtinId="9" hidden="1"/>
    <cellStyle name="Hipervínculo visitado" xfId="21527" builtinId="9" hidden="1"/>
    <cellStyle name="Hipervínculo visitado" xfId="56931" builtinId="9" hidden="1"/>
    <cellStyle name="Hipervínculo visitado" xfId="37630" builtinId="9" hidden="1"/>
    <cellStyle name="Hipervínculo visitado" xfId="52933" builtinId="9" hidden="1"/>
    <cellStyle name="Hipervínculo visitado" xfId="27438" builtinId="9" hidden="1"/>
    <cellStyle name="Hipervínculo visitado" xfId="21092" builtinId="9" hidden="1"/>
    <cellStyle name="Hipervínculo visitado" xfId="25700" builtinId="9" hidden="1"/>
    <cellStyle name="Hipervínculo visitado" xfId="26321" builtinId="9" hidden="1"/>
    <cellStyle name="Hipervínculo visitado" xfId="23283" builtinId="9" hidden="1"/>
    <cellStyle name="Hipervínculo visitado" xfId="22656" builtinId="9" hidden="1"/>
    <cellStyle name="Hipervínculo visitado" xfId="14794" builtinId="9" hidden="1"/>
    <cellStyle name="Hipervínculo visitado" xfId="50708" builtinId="9" hidden="1"/>
    <cellStyle name="Hipervínculo visitado" xfId="16079" builtinId="9" hidden="1"/>
    <cellStyle name="Hipervínculo visitado" xfId="52987" builtinId="9" hidden="1"/>
    <cellStyle name="Hipervínculo visitado" xfId="52708" builtinId="9" hidden="1"/>
    <cellStyle name="Hipervínculo visitado" xfId="11211" builtinId="9" hidden="1"/>
    <cellStyle name="Hipervínculo visitado" xfId="2358" builtinId="9" hidden="1"/>
    <cellStyle name="Hipervínculo visitado" xfId="26154" builtinId="9" hidden="1"/>
    <cellStyle name="Hipervínculo visitado" xfId="56093" builtinId="9" hidden="1"/>
    <cellStyle name="Hipervínculo visitado" xfId="30378" builtinId="9" hidden="1"/>
    <cellStyle name="Hipervínculo visitado" xfId="21146" builtinId="9" hidden="1"/>
    <cellStyle name="Hipervínculo visitado" xfId="40266" builtinId="9" hidden="1"/>
    <cellStyle name="Hipervínculo visitado" xfId="58503" builtinId="9" hidden="1"/>
    <cellStyle name="Hipervínculo visitado" xfId="34699" builtinId="9" hidden="1"/>
    <cellStyle name="Hipervínculo visitado" xfId="48486" builtinId="9" hidden="1"/>
    <cellStyle name="Hipervínculo visitado" xfId="37431" builtinId="9" hidden="1"/>
    <cellStyle name="Hipervínculo visitado" xfId="1697" builtinId="9" hidden="1"/>
    <cellStyle name="Hipervínculo visitado" xfId="20814" builtinId="9" hidden="1"/>
    <cellStyle name="Hipervínculo visitado" xfId="12903" builtinId="9" hidden="1"/>
    <cellStyle name="Hipervínculo visitado" xfId="48191" builtinId="9" hidden="1"/>
    <cellStyle name="Hipervínculo visitado" xfId="43239" builtinId="9" hidden="1"/>
    <cellStyle name="Hipervínculo visitado" xfId="21140" builtinId="9" hidden="1"/>
    <cellStyle name="Hipervínculo visitado" xfId="52819" builtinId="9" hidden="1"/>
    <cellStyle name="Hipervínculo visitado" xfId="9407" builtinId="9" hidden="1"/>
    <cellStyle name="Hipervínculo visitado" xfId="2907" builtinId="9" hidden="1"/>
    <cellStyle name="Hipervínculo visitado" xfId="44530" builtinId="9" hidden="1"/>
    <cellStyle name="Hipervínculo visitado" xfId="48549" builtinId="9" hidden="1"/>
    <cellStyle name="Hipervínculo visitado" xfId="24881" builtinId="9" hidden="1"/>
    <cellStyle name="Hipervínculo visitado" xfId="14432" builtinId="9" hidden="1"/>
    <cellStyle name="Hipervínculo visitado" xfId="40228" builtinId="9" hidden="1"/>
    <cellStyle name="Hipervínculo visitado" xfId="5722" builtinId="9" hidden="1"/>
    <cellStyle name="Hipervínculo visitado" xfId="2432" builtinId="9" hidden="1"/>
    <cellStyle name="Hipervínculo visitado" xfId="49170" builtinId="9" hidden="1"/>
    <cellStyle name="Hipervínculo visitado" xfId="35661" builtinId="9" hidden="1"/>
    <cellStyle name="Hipervínculo visitado" xfId="25238" builtinId="9" hidden="1"/>
    <cellStyle name="Hipervínculo visitado" xfId="51305" builtinId="9" hidden="1"/>
    <cellStyle name="Hipervínculo visitado" xfId="1473" builtinId="9" hidden="1"/>
    <cellStyle name="Hipervínculo visitado" xfId="16161" builtinId="9" hidden="1"/>
    <cellStyle name="Hipervínculo visitado" xfId="31172" builtinId="9" hidden="1"/>
    <cellStyle name="Hipervínculo visitado" xfId="36097" builtinId="9" hidden="1"/>
    <cellStyle name="Hipervínculo visitado" xfId="40991" builtinId="9" hidden="1"/>
    <cellStyle name="Hipervínculo visitado" xfId="58158" builtinId="9" hidden="1"/>
    <cellStyle name="Hipervínculo visitado" xfId="5860" builtinId="9" hidden="1"/>
    <cellStyle name="Hipervínculo visitado" xfId="33378" builtinId="9" hidden="1"/>
    <cellStyle name="Hipervínculo visitado" xfId="30781" builtinId="9" hidden="1"/>
    <cellStyle name="Hipervínculo visitado" xfId="34414" builtinId="9" hidden="1"/>
    <cellStyle name="Hipervínculo visitado" xfId="43836" builtinId="9" hidden="1"/>
    <cellStyle name="Hipervínculo visitado" xfId="13127" builtinId="9" hidden="1"/>
    <cellStyle name="Hipervínculo visitado" xfId="42676" builtinId="9" hidden="1"/>
    <cellStyle name="Hipervínculo visitado" xfId="32236" builtinId="9" hidden="1"/>
    <cellStyle name="Hipervínculo visitado" xfId="4406" builtinId="9" hidden="1"/>
    <cellStyle name="Hipervínculo visitado" xfId="39660" builtinId="9" hidden="1"/>
    <cellStyle name="Hipervínculo visitado" xfId="15214" builtinId="9" hidden="1"/>
    <cellStyle name="Hipervínculo visitado" xfId="37174" builtinId="9" hidden="1"/>
    <cellStyle name="Hipervínculo visitado" xfId="19154" builtinId="9" hidden="1"/>
    <cellStyle name="Hipervínculo visitado" xfId="58152" builtinId="9" hidden="1"/>
    <cellStyle name="Hipervínculo visitado" xfId="45324" builtinId="9" hidden="1"/>
    <cellStyle name="Hipervínculo visitado" xfId="26635" builtinId="9" hidden="1"/>
    <cellStyle name="Hipervínculo visitado" xfId="11707" builtinId="9" hidden="1"/>
    <cellStyle name="Hipervínculo visitado" xfId="37827" builtinId="9" hidden="1"/>
    <cellStyle name="Hipervínculo visitado" xfId="25599" builtinId="9" hidden="1"/>
    <cellStyle name="Hipervínculo visitado" xfId="31140" builtinId="9" hidden="1"/>
    <cellStyle name="Hipervínculo visitado" xfId="59282" builtinId="9" hidden="1"/>
    <cellStyle name="Hipervínculo visitado" xfId="2627" builtinId="9" hidden="1"/>
    <cellStyle name="Hipervínculo visitado" xfId="27033" builtinId="9" hidden="1"/>
    <cellStyle name="Hipervínculo visitado" xfId="36935" builtinId="9" hidden="1"/>
    <cellStyle name="Hipervínculo visitado" xfId="21098" builtinId="9" hidden="1"/>
    <cellStyle name="Hipervínculo visitado" xfId="12887" builtinId="9" hidden="1"/>
    <cellStyle name="Hipervínculo visitado" xfId="55633" builtinId="9" hidden="1"/>
    <cellStyle name="Hipervínculo visitado" xfId="19216" builtinId="9" hidden="1"/>
    <cellStyle name="Hipervínculo visitado" xfId="100" builtinId="9" hidden="1"/>
    <cellStyle name="Hipervínculo visitado" xfId="12589" builtinId="9" hidden="1"/>
    <cellStyle name="Hipervínculo visitado" xfId="43020" builtinId="9" hidden="1"/>
    <cellStyle name="Hipervínculo visitado" xfId="55359" builtinId="9" hidden="1"/>
    <cellStyle name="Hipervínculo visitado" xfId="19078" builtinId="9" hidden="1"/>
    <cellStyle name="Hipervínculo visitado" xfId="24143" builtinId="9" hidden="1"/>
    <cellStyle name="Hipervínculo visitado" xfId="7190" builtinId="9" hidden="1"/>
    <cellStyle name="Hipervínculo visitado" xfId="3509" builtinId="9" hidden="1"/>
    <cellStyle name="Hipervínculo visitado" xfId="28004" builtinId="9" hidden="1"/>
    <cellStyle name="Hipervínculo visitado" xfId="54361" builtinId="9" hidden="1"/>
    <cellStyle name="Hipervínculo visitado" xfId="39768" builtinId="9" hidden="1"/>
    <cellStyle name="Hipervínculo visitado" xfId="54591" builtinId="9" hidden="1"/>
    <cellStyle name="Hipervínculo visitado" xfId="55337" builtinId="9" hidden="1"/>
    <cellStyle name="Hipervínculo visitado" xfId="52686" builtinId="9" hidden="1"/>
    <cellStyle name="Hipervínculo visitado" xfId="52710" builtinId="9" hidden="1"/>
    <cellStyle name="Hipervínculo visitado" xfId="59258" builtinId="9" hidden="1"/>
    <cellStyle name="Hipervínculo visitado" xfId="36398" builtinId="9" hidden="1"/>
    <cellStyle name="Hipervínculo visitado" xfId="28943" builtinId="9" hidden="1"/>
    <cellStyle name="Hipervínculo visitado" xfId="21614" builtinId="9" hidden="1"/>
    <cellStyle name="Hipervínculo visitado" xfId="37092" builtinId="9" hidden="1"/>
    <cellStyle name="Hipervínculo visitado" xfId="46107" builtinId="9" hidden="1"/>
    <cellStyle name="Hipervínculo visitado" xfId="55717" builtinId="9" hidden="1"/>
    <cellStyle name="Hipervínculo visitado" xfId="14874" builtinId="9" hidden="1"/>
    <cellStyle name="Hipervínculo visitado" xfId="16257" builtinId="9" hidden="1"/>
    <cellStyle name="Hipervínculo visitado" xfId="6442" builtinId="9" hidden="1"/>
    <cellStyle name="Hipervínculo visitado" xfId="8913" builtinId="9" hidden="1"/>
    <cellStyle name="Hipervínculo visitado" xfId="14814" builtinId="9" hidden="1"/>
    <cellStyle name="Hipervínculo visitado" xfId="12515" builtinId="9" hidden="1"/>
    <cellStyle name="Hipervínculo visitado" xfId="13554" builtinId="9" hidden="1"/>
    <cellStyle name="Hipervínculo visitado" xfId="23173" builtinId="9" hidden="1"/>
    <cellStyle name="Hipervínculo visitado" xfId="5234" builtinId="9" hidden="1"/>
    <cellStyle name="Hipervínculo visitado" xfId="58625" builtinId="9" hidden="1"/>
    <cellStyle name="Hipervínculo visitado" xfId="51337" builtinId="9" hidden="1"/>
    <cellStyle name="Hipervínculo visitado" xfId="9542" builtinId="9" hidden="1"/>
    <cellStyle name="Hipervínculo visitado" xfId="879" builtinId="9" hidden="1"/>
    <cellStyle name="Hipervínculo visitado" xfId="2607" builtinId="9" hidden="1"/>
    <cellStyle name="Hipervínculo visitado" xfId="2398" builtinId="9" hidden="1"/>
    <cellStyle name="Hipervínculo visitado" xfId="6280" builtinId="9" hidden="1"/>
    <cellStyle name="Hipervínculo visitado" xfId="55379" builtinId="9" hidden="1"/>
    <cellStyle name="Hipervínculo visitado" xfId="28687" builtinId="9" hidden="1"/>
    <cellStyle name="Hipervínculo visitado" xfId="8180" builtinId="9" hidden="1"/>
    <cellStyle name="Hipervínculo visitado" xfId="28470" builtinId="9" hidden="1"/>
    <cellStyle name="Hipervínculo visitado" xfId="35367" builtinId="9" hidden="1"/>
    <cellStyle name="Hipervínculo visitado" xfId="17640" builtinId="9" hidden="1"/>
    <cellStyle name="Hipervínculo visitado" xfId="3244" builtinId="9" hidden="1"/>
    <cellStyle name="Hipervínculo visitado" xfId="7978" builtinId="9" hidden="1"/>
    <cellStyle name="Hipervínculo visitado" xfId="34085" builtinId="9" hidden="1"/>
    <cellStyle name="Hipervínculo visitado" xfId="12977" builtinId="9" hidden="1"/>
    <cellStyle name="Hipervínculo visitado" xfId="10526" builtinId="9" hidden="1"/>
    <cellStyle name="Hipervínculo visitado" xfId="4378" builtinId="9" hidden="1"/>
    <cellStyle name="Hipervínculo visitado" xfId="3507" builtinId="9" hidden="1"/>
    <cellStyle name="Hipervínculo visitado" xfId="19126" builtinId="9" hidden="1"/>
    <cellStyle name="Hipervínculo visitado" xfId="18654" builtinId="9" hidden="1"/>
    <cellStyle name="Hipervínculo visitado" xfId="38509" builtinId="9" hidden="1"/>
    <cellStyle name="Hipervínculo visitado" xfId="49834" builtinId="9" hidden="1"/>
    <cellStyle name="Hipervínculo visitado" xfId="9812" builtinId="9" hidden="1"/>
    <cellStyle name="Hipervínculo visitado" xfId="32900" builtinId="9" hidden="1"/>
    <cellStyle name="Hipervínculo visitado" xfId="14802" builtinId="9" hidden="1"/>
    <cellStyle name="Hipervínculo visitado" xfId="1997" builtinId="9" hidden="1"/>
    <cellStyle name="Hipervínculo visitado" xfId="9318" builtinId="9" hidden="1"/>
    <cellStyle name="Hipervínculo visitado" xfId="16690" builtinId="9" hidden="1"/>
    <cellStyle name="Hipervínculo visitado" xfId="54902" builtinId="9" hidden="1"/>
    <cellStyle name="Hipervínculo visitado" xfId="13940" builtinId="9" hidden="1"/>
    <cellStyle name="Hipervínculo visitado" xfId="22595" builtinId="9" hidden="1"/>
    <cellStyle name="Hipervínculo visitado" xfId="37297" builtinId="9" hidden="1"/>
    <cellStyle name="Hipervínculo visitado" xfId="17198" builtinId="9" hidden="1"/>
    <cellStyle name="Hipervínculo visitado" xfId="110" builtinId="9" hidden="1"/>
    <cellStyle name="Hipervínculo visitado" xfId="41928" builtinId="9" hidden="1"/>
    <cellStyle name="Hipervínculo visitado" xfId="36975" builtinId="9" hidden="1"/>
    <cellStyle name="Hipervínculo visitado" xfId="10248" builtinId="9" hidden="1"/>
    <cellStyle name="Hipervínculo visitado" xfId="35971" builtinId="9" hidden="1"/>
    <cellStyle name="Hipervínculo visitado" xfId="6254" builtinId="9" hidden="1"/>
    <cellStyle name="Hipervínculo visitado" xfId="32001" builtinId="9" hidden="1"/>
    <cellStyle name="Hipervínculo visitado" xfId="57018" builtinId="9" hidden="1"/>
    <cellStyle name="Hipervínculo visitado" xfId="17676" builtinId="9" hidden="1"/>
    <cellStyle name="Hipervínculo visitado" xfId="29944" builtinId="9" hidden="1"/>
    <cellStyle name="Hipervínculo visitado" xfId="28549" builtinId="9" hidden="1"/>
    <cellStyle name="Hipervínculo visitado" xfId="58333" builtinId="9" hidden="1"/>
    <cellStyle name="Hipervínculo visitado" xfId="32942" builtinId="9" hidden="1"/>
    <cellStyle name="Hipervínculo visitado" xfId="30548" builtinId="9" hidden="1"/>
    <cellStyle name="Hipervínculo visitado" xfId="9683" builtinId="9" hidden="1"/>
    <cellStyle name="Hipervínculo visitado" xfId="2755" builtinId="9" hidden="1"/>
    <cellStyle name="Hipervínculo visitado" xfId="8388" builtinId="9" hidden="1"/>
    <cellStyle name="Hipervínculo visitado" xfId="2422" builtinId="9" hidden="1"/>
    <cellStyle name="Hipervínculo visitado" xfId="13233" builtinId="9" hidden="1"/>
    <cellStyle name="Hipervínculo visitado" xfId="39978" builtinId="9" hidden="1"/>
    <cellStyle name="Hipervínculo visitado" xfId="17590" builtinId="9" hidden="1"/>
    <cellStyle name="Hipervínculo visitado" xfId="6785" builtinId="9" hidden="1"/>
    <cellStyle name="Hipervínculo visitado" xfId="994" builtinId="9" hidden="1"/>
    <cellStyle name="Hipervínculo visitado" xfId="6480" builtinId="9" hidden="1"/>
    <cellStyle name="Hipervínculo visitado" xfId="23671" builtinId="9" hidden="1"/>
    <cellStyle name="Hipervínculo visitado" xfId="5836" builtinId="9" hidden="1"/>
    <cellStyle name="Hipervínculo visitado" xfId="20002" builtinId="9" hidden="1"/>
    <cellStyle name="Hipervínculo visitado" xfId="18881" builtinId="9" hidden="1"/>
    <cellStyle name="Hipervínculo visitado" xfId="36642" builtinId="9" hidden="1"/>
    <cellStyle name="Hipervínculo visitado" xfId="20449" builtinId="9" hidden="1"/>
    <cellStyle name="Hipervínculo visitado" xfId="55466" builtinId="9" hidden="1"/>
    <cellStyle name="Hipervínculo visitado" xfId="1725" builtinId="9" hidden="1"/>
    <cellStyle name="Hipervínculo visitado" xfId="40264" builtinId="9" hidden="1"/>
    <cellStyle name="Hipervínculo visitado" xfId="12723" builtinId="9" hidden="1"/>
    <cellStyle name="Hipervínculo visitado" xfId="43128" builtinId="9" hidden="1"/>
    <cellStyle name="Hipervínculo visitado" xfId="2280" builtinId="9" hidden="1"/>
    <cellStyle name="Hipervínculo visitado" xfId="8112" builtinId="9" hidden="1"/>
    <cellStyle name="Hipervínculo visitado" xfId="6633" builtinId="9" hidden="1"/>
    <cellStyle name="Hipervínculo visitado" xfId="5563" builtinId="9" hidden="1"/>
    <cellStyle name="Hipervínculo visitado" xfId="46127" builtinId="9" hidden="1"/>
    <cellStyle name="Hipervínculo visitado" xfId="46357" builtinId="9" hidden="1"/>
    <cellStyle name="Hipervínculo visitado" xfId="48595" builtinId="9" hidden="1"/>
    <cellStyle name="Hipervínculo visitado" xfId="29993" builtinId="9" hidden="1"/>
    <cellStyle name="Hipervínculo visitado" xfId="38505" builtinId="9" hidden="1"/>
    <cellStyle name="Hipervínculo visitado" xfId="18510" builtinId="9" hidden="1"/>
    <cellStyle name="Hipervínculo visitado" xfId="11502" builtinId="9" hidden="1"/>
    <cellStyle name="Hipervínculo visitado" xfId="37556" builtinId="9" hidden="1"/>
    <cellStyle name="Hipervínculo visitado" xfId="11056" builtinId="9" hidden="1"/>
    <cellStyle name="Hipervínculo visitado" xfId="36069" builtinId="9" hidden="1"/>
    <cellStyle name="Hipervínculo visitado" xfId="12171" builtinId="9" hidden="1"/>
    <cellStyle name="Hipervínculo visitado" xfId="18710" builtinId="9" hidden="1"/>
    <cellStyle name="Hipervínculo visitado" xfId="52599" builtinId="9" hidden="1"/>
    <cellStyle name="Hipervínculo visitado" xfId="33804" builtinId="9" hidden="1"/>
    <cellStyle name="Hipervínculo visitado" xfId="1595" builtinId="9" hidden="1"/>
    <cellStyle name="Hipervínculo visitado" xfId="4512" builtinId="9" hidden="1"/>
    <cellStyle name="Hipervínculo visitado" xfId="1131" builtinId="9" hidden="1"/>
    <cellStyle name="Hipervínculo visitado" xfId="58679" builtinId="9" hidden="1"/>
    <cellStyle name="Hipervínculo visitado" xfId="22487" builtinId="9" hidden="1"/>
    <cellStyle name="Hipervínculo visitado" xfId="47297" builtinId="9" hidden="1"/>
    <cellStyle name="Hipervínculo visitado" xfId="59181" builtinId="9" hidden="1"/>
    <cellStyle name="Hipervínculo visitado" xfId="57004" builtinId="9" hidden="1"/>
    <cellStyle name="Hipervínculo visitado" xfId="18085" builtinId="9" hidden="1"/>
    <cellStyle name="Hipervínculo visitado" xfId="339" builtinId="9" hidden="1"/>
    <cellStyle name="Hipervínculo visitado" xfId="20027" builtinId="9" hidden="1"/>
    <cellStyle name="Hipervínculo visitado" xfId="45192" builtinId="9" hidden="1"/>
    <cellStyle name="Hipervínculo visitado" xfId="1973" builtinId="9" hidden="1"/>
    <cellStyle name="Hipervínculo visitado" xfId="56335" builtinId="9" hidden="1"/>
    <cellStyle name="Hipervínculo visitado" xfId="45935" builtinId="9" hidden="1"/>
    <cellStyle name="Hipervínculo visitado" xfId="11237" builtinId="9" hidden="1"/>
    <cellStyle name="Hipervínculo visitado" xfId="17166" builtinId="9" hidden="1"/>
    <cellStyle name="Hipervínculo visitado" xfId="43985" builtinId="9" hidden="1"/>
    <cellStyle name="Hipervínculo visitado" xfId="5668" builtinId="9" hidden="1"/>
    <cellStyle name="Hipervínculo visitado" xfId="39242" builtinId="9" hidden="1"/>
    <cellStyle name="Hipervínculo visitado" xfId="24958" builtinId="9" hidden="1"/>
    <cellStyle name="Hipervínculo visitado" xfId="4514" builtinId="9" hidden="1"/>
    <cellStyle name="Hipervínculo visitado" xfId="51704" builtinId="9" hidden="1"/>
    <cellStyle name="Hipervínculo visitado" xfId="52563" builtinId="9" hidden="1"/>
    <cellStyle name="Hipervínculo visitado" xfId="22395" builtinId="9" hidden="1"/>
    <cellStyle name="Hipervínculo visitado" xfId="22071" builtinId="9" hidden="1"/>
    <cellStyle name="Hipervínculo visitado" xfId="25359" builtinId="9" hidden="1"/>
    <cellStyle name="Hipervínculo visitado" xfId="31632" builtinId="9" hidden="1"/>
    <cellStyle name="Hipervínculo visitado" xfId="51828" builtinId="9" hidden="1"/>
    <cellStyle name="Hipervínculo visitado" xfId="13323" builtinId="9" hidden="1"/>
    <cellStyle name="Hipervínculo visitado" xfId="4299" builtinId="9" hidden="1"/>
    <cellStyle name="Hipervínculo visitado" xfId="504" builtinId="9" hidden="1"/>
    <cellStyle name="Hipervínculo visitado" xfId="55952" builtinId="9" hidden="1"/>
    <cellStyle name="Hipervínculo visitado" xfId="57469" builtinId="9" hidden="1"/>
    <cellStyle name="Hipervínculo visitado" xfId="37843" builtinId="9" hidden="1"/>
    <cellStyle name="Hipervínculo visitado" xfId="50901" builtinId="9" hidden="1"/>
    <cellStyle name="Hipervínculo visitado" xfId="11692" builtinId="9" hidden="1"/>
    <cellStyle name="Hipervínculo visitado" xfId="7341" builtinId="9" hidden="1"/>
    <cellStyle name="Hipervínculo visitado" xfId="41413" builtinId="9" hidden="1"/>
    <cellStyle name="Hipervínculo visitado" xfId="43194" builtinId="9" hidden="1"/>
    <cellStyle name="Hipervínculo visitado" xfId="3113" builtinId="9" hidden="1"/>
    <cellStyle name="Hipervínculo visitado" xfId="911" builtinId="9" hidden="1"/>
    <cellStyle name="Hipervínculo visitado" xfId="9073" builtinId="9" hidden="1"/>
    <cellStyle name="Hipervínculo visitado" xfId="30994" builtinId="9" hidden="1"/>
    <cellStyle name="Hipervínculo visitado" xfId="32155" builtinId="9" hidden="1"/>
    <cellStyle name="Hipervínculo visitado" xfId="4520" builtinId="9" hidden="1"/>
    <cellStyle name="Hipervínculo visitado" xfId="3403" builtinId="9" hidden="1"/>
    <cellStyle name="Hipervínculo visitado" xfId="21620" builtinId="9" hidden="1"/>
    <cellStyle name="Hipervínculo visitado" xfId="35975" builtinId="9" hidden="1"/>
    <cellStyle name="Hipervínculo visitado" xfId="55093" builtinId="9" hidden="1"/>
    <cellStyle name="Hipervínculo visitado" xfId="28763" builtinId="9" hidden="1"/>
    <cellStyle name="Hipervínculo visitado" xfId="10719" builtinId="9" hidden="1"/>
    <cellStyle name="Hipervínculo visitado" xfId="6410" builtinId="9" hidden="1"/>
    <cellStyle name="Hipervínculo visitado" xfId="25696" builtinId="9" hidden="1"/>
    <cellStyle name="Hipervínculo visitado" xfId="52100" builtinId="9" hidden="1"/>
    <cellStyle name="Hipervínculo visitado" xfId="46097" builtinId="9" hidden="1"/>
    <cellStyle name="Hipervínculo visitado" xfId="29700" builtinId="9" hidden="1"/>
    <cellStyle name="Hipervínculo visitado" xfId="765" builtinId="9" hidden="1"/>
    <cellStyle name="Hipervínculo visitado" xfId="18042" builtinId="9" hidden="1"/>
    <cellStyle name="Hipervínculo visitado" xfId="59300" builtinId="9" hidden="1"/>
    <cellStyle name="Hipervínculo visitado" xfId="51780" builtinId="9" hidden="1"/>
    <cellStyle name="Hipervínculo visitado" xfId="55655" builtinId="9" hidden="1"/>
    <cellStyle name="Hipervínculo visitado" xfId="54477" builtinId="9" hidden="1"/>
    <cellStyle name="Hipervínculo visitado" xfId="44894" builtinId="9" hidden="1"/>
    <cellStyle name="Hipervínculo visitado" xfId="35423" builtinId="9" hidden="1"/>
    <cellStyle name="Hipervínculo visitado" xfId="29487" builtinId="9" hidden="1"/>
    <cellStyle name="Hipervínculo visitado" xfId="57499" builtinId="9" hidden="1"/>
    <cellStyle name="Hipervínculo visitado" xfId="47117" builtinId="9" hidden="1"/>
    <cellStyle name="Hipervínculo visitado" xfId="17238" builtinId="9" hidden="1"/>
    <cellStyle name="Hipervínculo visitado" xfId="48858" builtinId="9" hidden="1"/>
    <cellStyle name="Hipervínculo visitado" xfId="58749" builtinId="9" hidden="1"/>
    <cellStyle name="Hipervínculo visitado" xfId="48216" builtinId="9" hidden="1"/>
    <cellStyle name="Hipervínculo visitado" xfId="17838" builtinId="9" hidden="1"/>
    <cellStyle name="Hipervínculo visitado" xfId="17055" builtinId="9" hidden="1"/>
    <cellStyle name="Hipervínculo visitado" xfId="33116" builtinId="9" hidden="1"/>
    <cellStyle name="Hipervínculo visitado" xfId="53071" builtinId="9" hidden="1"/>
    <cellStyle name="Hipervínculo visitado" xfId="307" builtinId="9" hidden="1"/>
    <cellStyle name="Hipervínculo visitado" xfId="20218" builtinId="9" hidden="1"/>
    <cellStyle name="Hipervínculo visitado" xfId="34687" builtinId="9" hidden="1"/>
    <cellStyle name="Hipervínculo visitado" xfId="30249" builtinId="9" hidden="1"/>
    <cellStyle name="Hipervínculo visitado" xfId="42044" builtinId="9" hidden="1"/>
    <cellStyle name="Hipervínculo visitado" xfId="51868" builtinId="9" hidden="1"/>
    <cellStyle name="Hipervínculo visitado" xfId="27370" builtinId="9" hidden="1"/>
    <cellStyle name="Hipervínculo visitado" xfId="45992" builtinId="9" hidden="1"/>
    <cellStyle name="Hipervínculo visitado" xfId="51894" builtinId="9" hidden="1"/>
    <cellStyle name="Hipervínculo visitado" xfId="17872" builtinId="9" hidden="1"/>
    <cellStyle name="Hipervínculo visitado" xfId="37961" builtinId="9" hidden="1"/>
    <cellStyle name="Hipervínculo visitado" xfId="51658" builtinId="9" hidden="1"/>
    <cellStyle name="Hipervínculo visitado" xfId="2344" builtinId="9" hidden="1"/>
    <cellStyle name="Hipervínculo visitado" xfId="9740" builtinId="9" hidden="1"/>
    <cellStyle name="Hipervínculo visitado" xfId="9039" builtinId="9" hidden="1"/>
    <cellStyle name="Hipervínculo visitado" xfId="20112" builtinId="9" hidden="1"/>
    <cellStyle name="Hipervínculo visitado" xfId="9287" builtinId="9" hidden="1"/>
    <cellStyle name="Hipervínculo visitado" xfId="18474" builtinId="9" hidden="1"/>
    <cellStyle name="Hipervínculo visitado" xfId="1601" builtinId="9" hidden="1"/>
    <cellStyle name="Hipervínculo visitado" xfId="45292" builtinId="9" hidden="1"/>
    <cellStyle name="Hipervínculo visitado" xfId="11907" builtinId="9" hidden="1"/>
    <cellStyle name="Hipervínculo visitado" xfId="29895" builtinId="9" hidden="1"/>
    <cellStyle name="Hipervínculo visitado" xfId="33067" builtinId="9" hidden="1"/>
    <cellStyle name="Hipervínculo visitado" xfId="32704" builtinId="9" hidden="1"/>
    <cellStyle name="Hipervínculo visitado" xfId="13015" builtinId="9" hidden="1"/>
    <cellStyle name="Hipervínculo visitado" xfId="54982" builtinId="9" hidden="1"/>
    <cellStyle name="Hipervínculo visitado" xfId="52756" builtinId="9" hidden="1"/>
    <cellStyle name="Hipervínculo visitado" xfId="35637" builtinId="9" hidden="1"/>
    <cellStyle name="Hipervínculo visitado" xfId="26264" builtinId="9" hidden="1"/>
    <cellStyle name="Hipervínculo visitado" xfId="34961" builtinId="9" hidden="1"/>
    <cellStyle name="Hipervínculo visitado" xfId="54828" builtinId="9" hidden="1"/>
    <cellStyle name="Hipervínculo visitado" xfId="8486" builtinId="9" hidden="1"/>
    <cellStyle name="Hipervínculo visitado" xfId="20110" builtinId="9" hidden="1"/>
    <cellStyle name="Hipervínculo visitado" xfId="28353" builtinId="9" hidden="1"/>
    <cellStyle name="Hipervínculo visitado" xfId="17188" builtinId="9" hidden="1"/>
    <cellStyle name="Hipervínculo visitado" xfId="2017" builtinId="9" hidden="1"/>
    <cellStyle name="Hipervínculo visitado" xfId="3019" builtinId="9" hidden="1"/>
    <cellStyle name="Hipervínculo visitado" xfId="40884" builtinId="9" hidden="1"/>
    <cellStyle name="Hipervínculo visitado" xfId="39401" builtinId="9" hidden="1"/>
    <cellStyle name="Hipervínculo visitado" xfId="23557" builtinId="9" hidden="1"/>
    <cellStyle name="Hipervínculo visitado" xfId="11415" builtinId="9" hidden="1"/>
    <cellStyle name="Hipervínculo visitado" xfId="6931" builtinId="9" hidden="1"/>
    <cellStyle name="Hipervínculo visitado" xfId="4645" builtinId="9" hidden="1"/>
    <cellStyle name="Hipervínculo visitado" xfId="5760" builtinId="9" hidden="1"/>
    <cellStyle name="Hipervínculo visitado" xfId="8328" builtinId="9" hidden="1"/>
    <cellStyle name="Hipervínculo visitado" xfId="19640" builtinId="9" hidden="1"/>
    <cellStyle name="Hipervínculo visitado" xfId="5440" builtinId="9" hidden="1"/>
    <cellStyle name="Hipervínculo visitado" xfId="897" builtinId="9" hidden="1"/>
    <cellStyle name="Hipervínculo visitado" xfId="1945" builtinId="9" hidden="1"/>
    <cellStyle name="Hipervínculo visitado" xfId="1481" builtinId="9" hidden="1"/>
    <cellStyle name="Hipervínculo visitado" xfId="171" builtinId="9" hidden="1"/>
    <cellStyle name="Hipervínculo visitado" xfId="5992" builtinId="9" hidden="1"/>
    <cellStyle name="Hipervínculo visitado" xfId="56783" builtinId="9" hidden="1"/>
    <cellStyle name="Hipervínculo visitado" xfId="3027" builtinId="9" hidden="1"/>
    <cellStyle name="Hipervínculo visitado" xfId="34911" builtinId="9" hidden="1"/>
    <cellStyle name="Hipervínculo visitado" xfId="44642" builtinId="9" hidden="1"/>
    <cellStyle name="Hipervínculo visitado" xfId="41494" builtinId="9" hidden="1"/>
    <cellStyle name="Hipervínculo visitado" xfId="34655" builtinId="9" hidden="1"/>
    <cellStyle name="Hipervínculo visitado" xfId="44980" builtinId="9" hidden="1"/>
    <cellStyle name="Hipervínculo visitado" xfId="2613" builtinId="9" hidden="1"/>
    <cellStyle name="Hipervínculo visitado" xfId="23418" builtinId="9" hidden="1"/>
    <cellStyle name="Hipervínculo visitado" xfId="12799" builtinId="9" hidden="1"/>
    <cellStyle name="Hipervínculo visitado" xfId="58525" builtinId="9" hidden="1"/>
    <cellStyle name="Hipervínculo visitado" xfId="59476" builtinId="9" hidden="1"/>
    <cellStyle name="Hipervínculo visitado" xfId="3361" builtinId="9" hidden="1"/>
    <cellStyle name="Hipervínculo visitado" xfId="35941" builtinId="9" hidden="1"/>
    <cellStyle name="Hipervínculo visitado" xfId="5123" builtinId="9" hidden="1"/>
    <cellStyle name="Hipervínculo visitado" xfId="27554" builtinId="9" hidden="1"/>
    <cellStyle name="Hipervínculo visitado" xfId="54722" builtinId="9" hidden="1"/>
    <cellStyle name="Hipervínculo visitado" xfId="57112" builtinId="9" hidden="1"/>
    <cellStyle name="Hipervínculo visitado" xfId="9141" builtinId="9" hidden="1"/>
    <cellStyle name="Hipervínculo visitado" xfId="49604" builtinId="9" hidden="1"/>
    <cellStyle name="Hipervínculo visitado" xfId="53184" builtinId="9" hidden="1"/>
    <cellStyle name="Hipervínculo visitado" xfId="37588" builtinId="9" hidden="1"/>
    <cellStyle name="Hipervínculo visitado" xfId="57799" builtinId="9" hidden="1"/>
    <cellStyle name="Hipervínculo visitado" xfId="27767" builtinId="9" hidden="1"/>
    <cellStyle name="Hipervínculo visitado" xfId="3861" builtinId="9" hidden="1"/>
    <cellStyle name="Hipervínculo visitado" xfId="27386" builtinId="9" hidden="1"/>
    <cellStyle name="Hipervínculo visitado" xfId="9808" builtinId="9" hidden="1"/>
    <cellStyle name="Hipervínculo visitado" xfId="19366" builtinId="9" hidden="1"/>
    <cellStyle name="Hipervínculo visitado" xfId="1439" builtinId="9" hidden="1"/>
    <cellStyle name="Hipervínculo visitado" xfId="5494" builtinId="9" hidden="1"/>
    <cellStyle name="Hipervínculo visitado" xfId="4396" builtinId="9" hidden="1"/>
    <cellStyle name="Hipervínculo visitado" xfId="56954" builtinId="9" hidden="1"/>
    <cellStyle name="Hipervínculo visitado" xfId="28825" builtinId="9" hidden="1"/>
    <cellStyle name="Hipervínculo visitado" xfId="56269" builtinId="9" hidden="1"/>
    <cellStyle name="Hipervínculo visitado" xfId="5390" builtinId="9" hidden="1"/>
    <cellStyle name="Hipervínculo visitado" xfId="50235" builtinId="9" hidden="1"/>
    <cellStyle name="Hipervínculo visitado" xfId="42888" builtinId="9" hidden="1"/>
    <cellStyle name="Hipervínculo visitado" xfId="46207" builtinId="9" hidden="1"/>
    <cellStyle name="Hipervínculo visitado" xfId="8584" builtinId="9" hidden="1"/>
    <cellStyle name="Hipervínculo visitado" xfId="19984" builtinId="9" hidden="1"/>
    <cellStyle name="Hipervínculo visitado" xfId="25367" builtinId="9" hidden="1"/>
    <cellStyle name="Hipervínculo visitado" xfId="44320" builtinId="9" hidden="1"/>
    <cellStyle name="Hipervínculo visitado" xfId="19706" builtinId="9" hidden="1"/>
    <cellStyle name="Hipervínculo visitado" xfId="12211" builtinId="9" hidden="1"/>
    <cellStyle name="Hipervínculo visitado" xfId="29033" builtinId="9" hidden="1"/>
    <cellStyle name="Hipervínculo visitado" xfId="21389" builtinId="9" hidden="1"/>
    <cellStyle name="Hipervínculo visitado" xfId="15366" builtinId="9" hidden="1"/>
    <cellStyle name="Hipervínculo visitado" xfId="32220" builtinId="9" hidden="1"/>
    <cellStyle name="Hipervínculo visitado" xfId="31506" builtinId="9" hidden="1"/>
    <cellStyle name="Hipervínculo visitado" xfId="2130" builtinId="9" hidden="1"/>
    <cellStyle name="Hipervínculo visitado" xfId="54059" builtinId="9" hidden="1"/>
    <cellStyle name="Hipervínculo visitado" xfId="55831" builtinId="9" hidden="1"/>
    <cellStyle name="Hipervínculo visitado" xfId="36269" builtinId="9" hidden="1"/>
    <cellStyle name="Hipervínculo visitado" xfId="30701" builtinId="9" hidden="1"/>
    <cellStyle name="Hipervínculo visitado" xfId="15783" builtinId="9" hidden="1"/>
    <cellStyle name="Hipervínculo visitado" xfId="7087" builtinId="9" hidden="1"/>
    <cellStyle name="Hipervínculo visitado" xfId="17326" builtinId="9" hidden="1"/>
    <cellStyle name="Hipervínculo visitado" xfId="1635" builtinId="9" hidden="1"/>
    <cellStyle name="Hipervínculo visitado" xfId="37301" builtinId="9" hidden="1"/>
    <cellStyle name="Hipervínculo visitado" xfId="21485" builtinId="9" hidden="1"/>
    <cellStyle name="Hipervínculo visitado" xfId="16033" builtinId="9" hidden="1"/>
    <cellStyle name="Hipervínculo visitado" xfId="13550" builtinId="9" hidden="1"/>
    <cellStyle name="Hipervínculo visitado" xfId="3081" builtinId="9" hidden="1"/>
    <cellStyle name="Hipervínculo visitado" xfId="36931" builtinId="9" hidden="1"/>
    <cellStyle name="Hipervínculo visitado" xfId="8764" builtinId="9" hidden="1"/>
    <cellStyle name="Hipervínculo visitado" xfId="17310" builtinId="9" hidden="1"/>
    <cellStyle name="Hipervínculo visitado" xfId="8262" builtinId="9" hidden="1"/>
    <cellStyle name="Hipervínculo visitado" xfId="13291" builtinId="9" hidden="1"/>
    <cellStyle name="Hipervínculo visitado" xfId="9736" builtinId="9" hidden="1"/>
    <cellStyle name="Hipervínculo visitado" xfId="10450" builtinId="9" hidden="1"/>
    <cellStyle name="Hipervínculo visitado" xfId="13435" builtinId="9" hidden="1"/>
    <cellStyle name="Hipervínculo visitado" xfId="36660" builtinId="9" hidden="1"/>
    <cellStyle name="Hipervínculo visitado" xfId="7606" builtinId="9" hidden="1"/>
    <cellStyle name="Hipervínculo visitado" xfId="10135" builtinId="9" hidden="1"/>
    <cellStyle name="Hipervínculo visitado" xfId="1663" builtinId="9" hidden="1"/>
    <cellStyle name="Hipervínculo visitado" xfId="3177" builtinId="9" hidden="1"/>
    <cellStyle name="Hipervínculo visitado" xfId="55695" builtinId="9" hidden="1"/>
    <cellStyle name="Hipervínculo visitado" xfId="18694" builtinId="9" hidden="1"/>
    <cellStyle name="Hipervínculo visitado" xfId="17194" builtinId="9" hidden="1"/>
    <cellStyle name="Hipervínculo visitado" xfId="22183" builtinId="9" hidden="1"/>
    <cellStyle name="Hipervínculo visitado" xfId="2713" builtinId="9" hidden="1"/>
    <cellStyle name="Hipervínculo visitado" xfId="2842" builtinId="9" hidden="1"/>
    <cellStyle name="Hipervínculo visitado" xfId="36891" builtinId="9" hidden="1"/>
    <cellStyle name="Hipervínculo visitado" xfId="44382" builtinId="9" hidden="1"/>
    <cellStyle name="Hipervínculo visitado" xfId="20549" builtinId="9" hidden="1"/>
    <cellStyle name="Hipervínculo visitado" xfId="1641" builtinId="9" hidden="1"/>
    <cellStyle name="Hipervínculo visitado" xfId="8286" builtinId="9" hidden="1"/>
    <cellStyle name="Hipervínculo visitado" xfId="12685" builtinId="9" hidden="1"/>
    <cellStyle name="Hipervínculo visitado" xfId="27059" builtinId="9" hidden="1"/>
    <cellStyle name="Hipervínculo visitado" xfId="42153" builtinId="9" hidden="1"/>
    <cellStyle name="Hipervínculo visitado" xfId="38163" builtinId="9" hidden="1"/>
    <cellStyle name="Hipervínculo visitado" xfId="47637" builtinId="9" hidden="1"/>
    <cellStyle name="Hipervínculo visitado" xfId="1093" builtinId="9" hidden="1"/>
    <cellStyle name="Hipervínculo visitado" xfId="6482" builtinId="9" hidden="1"/>
    <cellStyle name="Hipervínculo visitado" xfId="19990" builtinId="9" hidden="1"/>
    <cellStyle name="Hipervínculo visitado" xfId="2352" builtinId="9" hidden="1"/>
    <cellStyle name="Hipervínculo visitado" xfId="29213" builtinId="9" hidden="1"/>
    <cellStyle name="Hipervínculo visitado" xfId="46089" builtinId="9" hidden="1"/>
    <cellStyle name="Hipervínculo visitado" xfId="29881" builtinId="9" hidden="1"/>
    <cellStyle name="Hipervínculo visitado" xfId="39053" builtinId="9" hidden="1"/>
    <cellStyle name="Hipervínculo visitado" xfId="48273" builtinId="9" hidden="1"/>
    <cellStyle name="Hipervínculo visitado" xfId="41464" builtinId="9" hidden="1"/>
    <cellStyle name="Hipervínculo visitado" xfId="30003" builtinId="9" hidden="1"/>
    <cellStyle name="Hipervínculo visitado" xfId="49278" builtinId="9" hidden="1"/>
    <cellStyle name="Hipervínculo visitado" xfId="48525" builtinId="9" hidden="1"/>
    <cellStyle name="Hipervínculo visitado" xfId="56535" builtinId="9" hidden="1"/>
    <cellStyle name="Hipervínculo visitado" xfId="33662" builtinId="9" hidden="1"/>
    <cellStyle name="Hipervínculo visitado" xfId="655" builtinId="9" hidden="1"/>
    <cellStyle name="Hipervínculo visitado" xfId="11996" builtinId="9" hidden="1"/>
    <cellStyle name="Hipervínculo visitado" xfId="41354" builtinId="9" hidden="1"/>
    <cellStyle name="Hipervínculo visitado" xfId="12551" builtinId="9" hidden="1"/>
    <cellStyle name="Hipervínculo visitado" xfId="33938" builtinId="9" hidden="1"/>
    <cellStyle name="Hipervínculo visitado" xfId="33210" builtinId="9" hidden="1"/>
    <cellStyle name="Hipervínculo visitado" xfId="2579" builtinId="9" hidden="1"/>
    <cellStyle name="Hipervínculo visitado" xfId="16261" builtinId="9" hidden="1"/>
    <cellStyle name="Hipervínculo visitado" xfId="6683" builtinId="9" hidden="1"/>
    <cellStyle name="Hipervínculo visitado" xfId="4727" builtinId="9" hidden="1"/>
    <cellStyle name="Hipervínculo visitado" xfId="1199" builtinId="9" hidden="1"/>
    <cellStyle name="Hipervínculo visitado" xfId="345" builtinId="9" hidden="1"/>
    <cellStyle name="Hipervínculo visitado" xfId="1649" builtinId="9" hidden="1"/>
    <cellStyle name="Hipervínculo visitado" xfId="3811" builtinId="9" hidden="1"/>
    <cellStyle name="Hipervínculo visitado" xfId="37469" builtinId="9" hidden="1"/>
    <cellStyle name="Hipervínculo visitado" xfId="25104" builtinId="9" hidden="1"/>
    <cellStyle name="Hipervínculo visitado" xfId="59382" builtinId="9" hidden="1"/>
    <cellStyle name="Hipervínculo visitado" xfId="45864" builtinId="9" hidden="1"/>
    <cellStyle name="Hipervínculo visitado" xfId="10988" builtinId="9" hidden="1"/>
    <cellStyle name="Hipervínculo visitado" xfId="41693" builtinId="9" hidden="1"/>
    <cellStyle name="Hipervínculo visitado" xfId="43503" builtinId="9" hidden="1"/>
    <cellStyle name="Hipervínculo visitado" xfId="9711" builtinId="9" hidden="1"/>
    <cellStyle name="Hipervínculo visitado" xfId="3187" builtinId="9" hidden="1"/>
    <cellStyle name="Hipervínculo visitado" xfId="46985" builtinId="9" hidden="1"/>
    <cellStyle name="Hipervínculo visitado" xfId="47587" builtinId="9" hidden="1"/>
    <cellStyle name="Hipervínculo visitado" xfId="13243" builtinId="9" hidden="1"/>
    <cellStyle name="Hipervínculo visitado" xfId="6360" builtinId="9" hidden="1"/>
    <cellStyle name="Hipervínculo visitado" xfId="3215" builtinId="9" hidden="1"/>
    <cellStyle name="Hipervínculo visitado" xfId="16135" builtinId="9" hidden="1"/>
    <cellStyle name="Hipervínculo visitado" xfId="34442" builtinId="9" hidden="1"/>
    <cellStyle name="Hipervínculo visitado" xfId="53977" builtinId="9" hidden="1"/>
    <cellStyle name="Hipervínculo visitado" xfId="44888" builtinId="9" hidden="1"/>
    <cellStyle name="Hipervínculo visitado" xfId="24709" builtinId="9" hidden="1"/>
    <cellStyle name="Hipervínculo visitado" xfId="44566" builtinId="9" hidden="1"/>
    <cellStyle name="Hipervínculo visitado" xfId="49806" builtinId="9" hidden="1"/>
    <cellStyle name="Hipervínculo visitado" xfId="45010" builtinId="9" hidden="1"/>
    <cellStyle name="Hipervínculo visitado" xfId="38081" builtinId="9" hidden="1"/>
    <cellStyle name="Hipervínculo visitado" xfId="25020" builtinId="9" hidden="1"/>
    <cellStyle name="Hipervínculo visitado" xfId="42242" builtinId="9" hidden="1"/>
    <cellStyle name="Hipervínculo visitado" xfId="21727" builtinId="9" hidden="1"/>
    <cellStyle name="Hipervínculo visitado" xfId="45484" builtinId="9" hidden="1"/>
    <cellStyle name="Hipervínculo visitado" xfId="31496" builtinId="9" hidden="1"/>
    <cellStyle name="Hipervínculo visitado" xfId="38331" builtinId="9" hidden="1"/>
    <cellStyle name="Hipervínculo visitado" xfId="52012" builtinId="9" hidden="1"/>
    <cellStyle name="Hipervínculo visitado" xfId="9669" builtinId="9" hidden="1"/>
    <cellStyle name="Hipervínculo visitado" xfId="53537" builtinId="9" hidden="1"/>
    <cellStyle name="Hipervínculo visitado" xfId="5268" builtinId="9" hidden="1"/>
    <cellStyle name="Hipervínculo visitado" xfId="35823" builtinId="9" hidden="1"/>
    <cellStyle name="Hipervínculo visitado" xfId="56970" builtinId="9" hidden="1"/>
    <cellStyle name="Hipervínculo visitado" xfId="55866" builtinId="9" hidden="1"/>
    <cellStyle name="Hipervínculo visitado" xfId="56333" builtinId="9" hidden="1"/>
    <cellStyle name="Hipervínculo visitado" xfId="48040" builtinId="9" hidden="1"/>
    <cellStyle name="Hipervínculo visitado" xfId="30048" builtinId="9" hidden="1"/>
    <cellStyle name="Hipervínculo visitado" xfId="37671" builtinId="9" hidden="1"/>
    <cellStyle name="Hipervínculo visitado" xfId="47663" builtinId="9" hidden="1"/>
    <cellStyle name="Hipervínculo visitado" xfId="56937" builtinId="9" hidden="1"/>
    <cellStyle name="Hipervínculo visitado" xfId="5619" builtinId="9" hidden="1"/>
    <cellStyle name="Hipervínculo visitado" xfId="28579" builtinId="9" hidden="1"/>
    <cellStyle name="Hipervínculo visitado" xfId="26933" builtinId="9" hidden="1"/>
    <cellStyle name="Hipervínculo visitado" xfId="19104" builtinId="9" hidden="1"/>
    <cellStyle name="Hipervínculo visitado" xfId="11905" builtinId="9" hidden="1"/>
    <cellStyle name="Hipervínculo visitado" xfId="20108" builtinId="9" hidden="1"/>
    <cellStyle name="Hipervínculo visitado" xfId="31600" builtinId="9" hidden="1"/>
    <cellStyle name="Hipervínculo visitado" xfId="31462" builtinId="9" hidden="1"/>
    <cellStyle name="Hipervínculo visitado" xfId="9834" builtinId="9" hidden="1"/>
    <cellStyle name="Hipervínculo visitado" xfId="43896" builtinId="9" hidden="1"/>
    <cellStyle name="Hipervínculo visitado" xfId="51578" builtinId="9" hidden="1"/>
    <cellStyle name="Hipervínculo visitado" xfId="44808" builtinId="9" hidden="1"/>
    <cellStyle name="Hipervínculo visitado" xfId="41814" builtinId="9" hidden="1"/>
    <cellStyle name="Hipervínculo visitado" xfId="4191" builtinId="9" hidden="1"/>
    <cellStyle name="Hipervínculo visitado" xfId="40947" builtinId="9" hidden="1"/>
    <cellStyle name="Hipervínculo visitado" xfId="16973" builtinId="9" hidden="1"/>
    <cellStyle name="Hipervínculo visitado" xfId="4774" builtinId="9" hidden="1"/>
    <cellStyle name="Hipervínculo visitado" xfId="26997" builtinId="9" hidden="1"/>
    <cellStyle name="Hipervínculo visitado" xfId="4613" builtinId="9" hidden="1"/>
    <cellStyle name="Hipervínculo visitado" xfId="2218" builtinId="9" hidden="1"/>
    <cellStyle name="Hipervínculo visitado" xfId="37355" builtinId="9" hidden="1"/>
    <cellStyle name="Hipervínculo visitado" xfId="1517" builtinId="9" hidden="1"/>
    <cellStyle name="Hipervínculo visitado" xfId="351" builtinId="9" hidden="1"/>
    <cellStyle name="Hipervínculo visitado" xfId="33027" builtinId="9" hidden="1"/>
    <cellStyle name="Hipervínculo visitado" xfId="52000" builtinId="9" hidden="1"/>
    <cellStyle name="Hipervínculo visitado" xfId="3459" builtinId="9" hidden="1"/>
    <cellStyle name="Hipervínculo visitado" xfId="51307" builtinId="9" hidden="1"/>
    <cellStyle name="Hipervínculo visitado" xfId="58208" builtinId="9" hidden="1"/>
    <cellStyle name="Hipervínculo visitado" xfId="39310" builtinId="9" hidden="1"/>
    <cellStyle name="Hipervínculo visitado" xfId="8778" builtinId="9" hidden="1"/>
    <cellStyle name="Hipervínculo visitado" xfId="3885" builtinId="9" hidden="1"/>
    <cellStyle name="Hipervínculo visitado" xfId="41679" builtinId="9" hidden="1"/>
    <cellStyle name="Hipervínculo visitado" xfId="13231" builtinId="9" hidden="1"/>
    <cellStyle name="Hipervínculo visitado" xfId="42774" builtinId="9" hidden="1"/>
    <cellStyle name="Hipervínculo visitado" xfId="36193" builtinId="9" hidden="1"/>
    <cellStyle name="Hipervínculo visitado" xfId="18095" builtinId="9" hidden="1"/>
    <cellStyle name="Hipervínculo visitado" xfId="3827" builtinId="9" hidden="1"/>
    <cellStyle name="Hipervínculo visitado" xfId="59248" builtinId="9" hidden="1"/>
    <cellStyle name="Hipervínculo visitado" xfId="32189" builtinId="9" hidden="1"/>
    <cellStyle name="Hipervínculo visitado" xfId="19148" builtinId="9" hidden="1"/>
    <cellStyle name="Hipervínculo visitado" xfId="7980" builtinId="9" hidden="1"/>
    <cellStyle name="Hipervínculo visitado" xfId="4746" builtinId="9" hidden="1"/>
    <cellStyle name="Hipervínculo visitado" xfId="13001" builtinId="9" hidden="1"/>
    <cellStyle name="Hipervínculo visitado" xfId="35231" builtinId="9" hidden="1"/>
    <cellStyle name="Hipervínculo visitado" xfId="33755" builtinId="9" hidden="1"/>
    <cellStyle name="Hipervínculo visitado" xfId="27986" builtinId="9" hidden="1"/>
    <cellStyle name="Hipervínculo visitado" xfId="21777" builtinId="9" hidden="1"/>
    <cellStyle name="Hipervínculo visitado" xfId="12893" builtinId="9" hidden="1"/>
    <cellStyle name="Hipervínculo visitado" xfId="38517" builtinId="9" hidden="1"/>
    <cellStyle name="Hipervínculo visitado" xfId="8842" builtinId="9" hidden="1"/>
    <cellStyle name="Hipervínculo visitado" xfId="4639" builtinId="9" hidden="1"/>
    <cellStyle name="Hipervínculo visitado" xfId="6288" builtinId="9" hidden="1"/>
    <cellStyle name="Hipervínculo visitado" xfId="30968" builtinId="9" hidden="1"/>
    <cellStyle name="Hipervínculo visitado" xfId="9502" builtinId="9" hidden="1"/>
    <cellStyle name="Hipervínculo visitado" xfId="11361" builtinId="9" hidden="1"/>
    <cellStyle name="Hipervínculo visitado" xfId="6737" builtinId="9" hidden="1"/>
    <cellStyle name="Hipervínculo visitado" xfId="12757" builtinId="9" hidden="1"/>
    <cellStyle name="Hipervínculo visitado" xfId="23677" builtinId="9" hidden="1"/>
    <cellStyle name="Hipervínculo visitado" xfId="5000" builtinId="9" hidden="1"/>
    <cellStyle name="Hipervínculo visitado" xfId="41550" builtinId="9" hidden="1"/>
    <cellStyle name="Hipervínculo visitado" xfId="23713" builtinId="9" hidden="1"/>
    <cellStyle name="Hipervínculo visitado" xfId="18427" builtinId="9" hidden="1"/>
    <cellStyle name="Hipervínculo visitado" xfId="10942" builtinId="9" hidden="1"/>
    <cellStyle name="Hipervínculo visitado" xfId="20781" builtinId="9" hidden="1"/>
    <cellStyle name="Hipervínculo visitado" xfId="57791" builtinId="9" hidden="1"/>
    <cellStyle name="Hipervínculo visitado" xfId="15348" builtinId="9" hidden="1"/>
    <cellStyle name="Hipervínculo visitado" xfId="39683" builtinId="9" hidden="1"/>
    <cellStyle name="Hipervínculo visitado" xfId="45927" builtinId="9" hidden="1"/>
    <cellStyle name="Hipervínculo visitado" xfId="10312" builtinId="9" hidden="1"/>
    <cellStyle name="Hipervínculo visitado" xfId="27901" builtinId="9" hidden="1"/>
    <cellStyle name="Hipervínculo visitado" xfId="45190" builtinId="9" hidden="1"/>
    <cellStyle name="Hipervínculo visitado" xfId="4404" builtinId="9" hidden="1"/>
    <cellStyle name="Hipervínculo visitado" xfId="4418" builtinId="9" hidden="1"/>
    <cellStyle name="Hipervínculo visitado" xfId="44600" builtinId="9" hidden="1"/>
    <cellStyle name="Hipervínculo visitado" xfId="32444" builtinId="9" hidden="1"/>
    <cellStyle name="Hipervínculo visitado" xfId="47251" builtinId="9" hidden="1"/>
    <cellStyle name="Hipervínculo visitado" xfId="19014" builtinId="9" hidden="1"/>
    <cellStyle name="Hipervínculo visitado" xfId="51317" builtinId="9" hidden="1"/>
    <cellStyle name="Hipervínculo visitado" xfId="33450" builtinId="9" hidden="1"/>
    <cellStyle name="Hipervínculo visitado" xfId="57807" builtinId="9" hidden="1"/>
    <cellStyle name="Hipervínculo visitado" xfId="33882" builtinId="9" hidden="1"/>
    <cellStyle name="Hipervínculo visitado" xfId="48096" builtinId="9" hidden="1"/>
    <cellStyle name="Hipervínculo visitado" xfId="17564" builtinId="9" hidden="1"/>
    <cellStyle name="Hipervínculo visitado" xfId="23836" builtinId="9" hidden="1"/>
    <cellStyle name="Hipervínculo visitado" xfId="49470" builtinId="9" hidden="1"/>
    <cellStyle name="Hipervínculo visitado" xfId="50922" builtinId="9" hidden="1"/>
    <cellStyle name="Hipervínculo visitado" xfId="52292" builtinId="9" hidden="1"/>
    <cellStyle name="Hipervínculo visitado" xfId="53664" builtinId="9" hidden="1"/>
    <cellStyle name="Hipervínculo visitado" xfId="47315" builtinId="9" hidden="1"/>
    <cellStyle name="Hipervínculo visitado" xfId="47683" builtinId="9" hidden="1"/>
    <cellStyle name="Hipervínculo visitado" xfId="35643" builtinId="9" hidden="1"/>
    <cellStyle name="Hipervínculo visitado" xfId="32088" builtinId="9" hidden="1"/>
    <cellStyle name="Hipervínculo visitado" xfId="9824" builtinId="9" hidden="1"/>
    <cellStyle name="Hipervínculo visitado" xfId="49025" builtinId="9" hidden="1"/>
    <cellStyle name="Hipervínculo visitado" xfId="57567" builtinId="9" hidden="1"/>
    <cellStyle name="Hipervínculo visitado" xfId="24669" builtinId="9" hidden="1"/>
    <cellStyle name="Hipervínculo visitado" xfId="7144" builtinId="9" hidden="1"/>
    <cellStyle name="Hipervínculo visitado" xfId="281" builtinId="9" hidden="1"/>
    <cellStyle name="Hipervínculo visitado" xfId="53624" builtinId="9" hidden="1"/>
    <cellStyle name="Hipervínculo visitado" xfId="35541" builtinId="9" hidden="1"/>
    <cellStyle name="Hipervínculo visitado" xfId="6428" builtinId="9" hidden="1"/>
    <cellStyle name="Hipervínculo visitado" xfId="29558" builtinId="9" hidden="1"/>
    <cellStyle name="Hipervínculo visitado" xfId="12428" builtinId="9" hidden="1"/>
    <cellStyle name="Hipervínculo visitado" xfId="11146" builtinId="9" hidden="1"/>
    <cellStyle name="Hipervínculo visitado" xfId="33170" builtinId="9" hidden="1"/>
    <cellStyle name="Hipervínculo visitado" xfId="12295" builtinId="9" hidden="1"/>
    <cellStyle name="Hipervínculo visitado" xfId="51060" builtinId="9" hidden="1"/>
    <cellStyle name="Hipervínculo visitado" xfId="3151" builtinId="9" hidden="1"/>
    <cellStyle name="Hipervínculo visitado" xfId="3535" builtinId="9" hidden="1"/>
    <cellStyle name="Hipervínculo visitado" xfId="20565" builtinId="9" hidden="1"/>
    <cellStyle name="Hipervínculo visitado" xfId="40594" builtinId="9" hidden="1"/>
    <cellStyle name="Hipervínculo visitado" xfId="39055" builtinId="9" hidden="1"/>
    <cellStyle name="Hipervínculo visitado" xfId="40206" builtinId="9" hidden="1"/>
    <cellStyle name="Hipervínculo visitado" xfId="3903" builtinId="9" hidden="1"/>
    <cellStyle name="Hipervínculo visitado" xfId="885" builtinId="9" hidden="1"/>
    <cellStyle name="Hipervínculo visitado" xfId="2669" builtinId="9" hidden="1"/>
    <cellStyle name="Hipervínculo visitado" xfId="5714" builtinId="9" hidden="1"/>
    <cellStyle name="Hipervínculo visitado" xfId="5145" builtinId="9" hidden="1"/>
    <cellStyle name="Hipervínculo visitado" xfId="19530" builtinId="9" hidden="1"/>
    <cellStyle name="Hipervínculo visitado" xfId="16790" builtinId="9" hidden="1"/>
    <cellStyle name="Hipervínculo visitado" xfId="19978" builtinId="9" hidden="1"/>
    <cellStyle name="Hipervínculo visitado" xfId="19321" builtinId="9" hidden="1"/>
    <cellStyle name="Hipervínculo visitado" xfId="42734" builtinId="9" hidden="1"/>
    <cellStyle name="Hipervínculo visitado" xfId="58681" builtinId="9" hidden="1"/>
    <cellStyle name="Hipervínculo visitado" xfId="30540" builtinId="9" hidden="1"/>
    <cellStyle name="Hipervínculo visitado" xfId="24926" builtinId="9" hidden="1"/>
    <cellStyle name="Hipervínculo visitado" xfId="7936" builtinId="9" hidden="1"/>
    <cellStyle name="Hipervínculo visitado" xfId="46033" builtinId="9" hidden="1"/>
    <cellStyle name="Hipervínculo visitado" xfId="17878" builtinId="9" hidden="1"/>
    <cellStyle name="Hipervínculo visitado" xfId="33061" builtinId="9" hidden="1"/>
    <cellStyle name="Hipervínculo visitado" xfId="36999" builtinId="9" hidden="1"/>
    <cellStyle name="Hipervínculo visitado" xfId="11010" builtinId="9" hidden="1"/>
    <cellStyle name="Hipervínculo visitado" xfId="32766" builtinId="9" hidden="1"/>
    <cellStyle name="Hipervínculo visitado" xfId="14542" builtinId="9" hidden="1"/>
    <cellStyle name="Hipervínculo visitado" xfId="41207" builtinId="9" hidden="1"/>
    <cellStyle name="Hipervínculo visitado" xfId="21805" builtinId="9" hidden="1"/>
    <cellStyle name="Hipervínculo visitado" xfId="52240" builtinId="9" hidden="1"/>
    <cellStyle name="Hipervínculo visitado" xfId="2800" builtinId="9" hidden="1"/>
    <cellStyle name="Hipervínculo visitado" xfId="35679" builtinId="9" hidden="1"/>
    <cellStyle name="Hipervínculo visitado" xfId="1020" builtinId="9" hidden="1"/>
    <cellStyle name="Hipervínculo visitado" xfId="27612" builtinId="9" hidden="1"/>
    <cellStyle name="Hipervínculo visitado" xfId="29744" builtinId="9" hidden="1"/>
    <cellStyle name="Hipervínculo visitado" xfId="46774" builtinId="9" hidden="1"/>
    <cellStyle name="Hipervínculo visitado" xfId="32720" builtinId="9" hidden="1"/>
    <cellStyle name="Hipervínculo visitado" xfId="57168" builtinId="9" hidden="1"/>
    <cellStyle name="Hipervínculo visitado" xfId="30452" builtinId="9" hidden="1"/>
    <cellStyle name="Hipervínculo visitado" xfId="27314" builtinId="9" hidden="1"/>
    <cellStyle name="Hipervínculo visitado" xfId="48020" builtinId="9" hidden="1"/>
    <cellStyle name="Hipervínculo visitado" xfId="6985" builtinId="9" hidden="1"/>
    <cellStyle name="Hipervínculo visitado" xfId="781" builtinId="9" hidden="1"/>
    <cellStyle name="Hipervínculo visitado" xfId="1975" builtinId="9" hidden="1"/>
    <cellStyle name="Hipervínculo visitado" xfId="19930" builtinId="9" hidden="1"/>
    <cellStyle name="Hipervínculo visitado" xfId="7351" builtinId="9" hidden="1"/>
    <cellStyle name="Hipervínculo visitado" xfId="36368" builtinId="9" hidden="1"/>
    <cellStyle name="Hipervínculo visitado" xfId="44838" builtinId="9" hidden="1"/>
    <cellStyle name="Hipervínculo visitado" xfId="1049" builtinId="9" hidden="1"/>
    <cellStyle name="Hipervínculo visitado" xfId="2457" builtinId="9" hidden="1"/>
    <cellStyle name="Hipervínculo visitado" xfId="20074" builtinId="9" hidden="1"/>
    <cellStyle name="Hipervínculo visitado" xfId="31492" builtinId="9" hidden="1"/>
    <cellStyle name="Hipervínculo visitado" xfId="34759" builtinId="9" hidden="1"/>
    <cellStyle name="Hipervínculo visitado" xfId="649" builtinId="9" hidden="1"/>
    <cellStyle name="Hipervínculo visitado" xfId="20166" builtinId="9" hidden="1"/>
    <cellStyle name="Hipervínculo visitado" xfId="5107" builtinId="9" hidden="1"/>
    <cellStyle name="Hipervínculo visitado" xfId="1042" builtinId="9" hidden="1"/>
    <cellStyle name="Hipervínculo visitado" xfId="40444" builtinId="9" hidden="1"/>
    <cellStyle name="Hipervínculo visitado" xfId="50754" builtinId="9" hidden="1"/>
    <cellStyle name="Hipervínculo visitado" xfId="30436" builtinId="9" hidden="1"/>
    <cellStyle name="Hipervínculo visitado" xfId="47457" builtinId="9" hidden="1"/>
    <cellStyle name="Hipervínculo visitado" xfId="36576" builtinId="9" hidden="1"/>
    <cellStyle name="Hipervínculo visitado" xfId="12343" builtinId="9" hidden="1"/>
    <cellStyle name="Hipervínculo visitado" xfId="11102" builtinId="9" hidden="1"/>
    <cellStyle name="Hipervínculo visitado" xfId="10938" builtinId="9" hidden="1"/>
    <cellStyle name="Hipervínculo visitado" xfId="13019" builtinId="9" hidden="1"/>
    <cellStyle name="Hipervínculo visitado" xfId="46300" builtinId="9" hidden="1"/>
    <cellStyle name="Hipervínculo visitado" xfId="9077" builtinId="9" hidden="1"/>
    <cellStyle name="Hipervínculo visitado" xfId="38429" builtinId="9" hidden="1"/>
    <cellStyle name="Hipervínculo visitado" xfId="20593" builtinId="9" hidden="1"/>
    <cellStyle name="Hipervínculo visitado" xfId="8704" builtinId="9" hidden="1"/>
    <cellStyle name="Hipervínculo visitado" xfId="8114" builtinId="9" hidden="1"/>
    <cellStyle name="Hipervínculo visitado" xfId="6572" builtinId="9" hidden="1"/>
    <cellStyle name="Hipervínculo visitado" xfId="58421" builtinId="9" hidden="1"/>
    <cellStyle name="Hipervínculo visitado" xfId="34850" builtinId="9" hidden="1"/>
    <cellStyle name="Hipervínculo visitado" xfId="33448" builtinId="9" hidden="1"/>
    <cellStyle name="Hipervínculo visitado" xfId="57090" builtinId="9" hidden="1"/>
    <cellStyle name="Hipervínculo visitado" xfId="54716" builtinId="9" hidden="1"/>
    <cellStyle name="Hipervínculo visitado" xfId="3083" builtinId="9" hidden="1"/>
    <cellStyle name="Hipervínculo visitado" xfId="18281" builtinId="9" hidden="1"/>
    <cellStyle name="Hipervínculo visitado" xfId="15566" builtinId="9" hidden="1"/>
    <cellStyle name="Hipervínculo visitado" xfId="47395" builtinId="9" hidden="1"/>
    <cellStyle name="Hipervínculo visitado" xfId="47641" builtinId="9" hidden="1"/>
    <cellStyle name="Hipervínculo visitado" xfId="10794" builtinId="9" hidden="1"/>
    <cellStyle name="Hipervínculo visitado" xfId="1293" builtinId="9" hidden="1"/>
    <cellStyle name="Hipervínculo visitado" xfId="38890" builtinId="9" hidden="1"/>
    <cellStyle name="Hipervínculo visitado" xfId="45382" builtinId="9" hidden="1"/>
    <cellStyle name="Hipervínculo visitado" xfId="34173" builtinId="9" hidden="1"/>
    <cellStyle name="Hipervínculo visitado" xfId="31919" builtinId="9" hidden="1"/>
    <cellStyle name="Hipervínculo visitado" xfId="55623" builtinId="9" hidden="1"/>
    <cellStyle name="Hipervínculo visitado" xfId="16507" builtinId="9" hidden="1"/>
    <cellStyle name="Hipervínculo visitado" xfId="10163" builtinId="9" hidden="1"/>
    <cellStyle name="Hipervínculo visitado" xfId="47170" builtinId="9" hidden="1"/>
    <cellStyle name="Hipervínculo visitado" xfId="55046" builtinId="9" hidden="1"/>
    <cellStyle name="Hipervínculo visitado" xfId="49017" builtinId="9" hidden="1"/>
    <cellStyle name="Hipervínculo visitado" xfId="50072" builtinId="9" hidden="1"/>
    <cellStyle name="Hipervínculo visitado" xfId="22968" builtinId="9" hidden="1"/>
    <cellStyle name="Hipervínculo visitado" xfId="39968" builtinId="9" hidden="1"/>
    <cellStyle name="Hipervínculo visitado" xfId="15290" builtinId="9" hidden="1"/>
    <cellStyle name="Hipervínculo visitado" xfId="53138" builtinId="9" hidden="1"/>
    <cellStyle name="Hipervínculo visitado" xfId="32746" builtinId="9" hidden="1"/>
    <cellStyle name="Hipervínculo visitado" xfId="6837" builtinId="9" hidden="1"/>
    <cellStyle name="Hipervínculo visitado" xfId="52058" builtinId="9" hidden="1"/>
    <cellStyle name="Hipervínculo visitado" xfId="13684" builtinId="9" hidden="1"/>
    <cellStyle name="Hipervínculo visitado" xfId="50107" builtinId="9" hidden="1"/>
    <cellStyle name="Hipervínculo visitado" xfId="53654" builtinId="9" hidden="1"/>
    <cellStyle name="Hipervínculo visitado" xfId="56607" builtinId="9" hidden="1"/>
    <cellStyle name="Hipervínculo visitado" xfId="27562" builtinId="9" hidden="1"/>
    <cellStyle name="Hipervínculo visitado" xfId="7387" builtinId="9" hidden="1"/>
    <cellStyle name="Hipervínculo visitado" xfId="37653" builtinId="9" hidden="1"/>
    <cellStyle name="Hipervínculo visitado" xfId="9471" builtinId="9" hidden="1"/>
    <cellStyle name="Hipervínculo visitado" xfId="24737" builtinId="9" hidden="1"/>
    <cellStyle name="Hipervínculo visitado" xfId="38880" builtinId="9" hidden="1"/>
    <cellStyle name="Hipervínculo visitado" xfId="50915" builtinId="9" hidden="1"/>
    <cellStyle name="Hipervínculo visitado" xfId="42060" builtinId="9" hidden="1"/>
    <cellStyle name="Hipervínculo visitado" xfId="41554" builtinId="9" hidden="1"/>
    <cellStyle name="Hipervínculo visitado" xfId="5414" builtinId="9" hidden="1"/>
    <cellStyle name="Hipervínculo visitado" xfId="48880" builtinId="9" hidden="1"/>
    <cellStyle name="Hipervínculo visitado" xfId="46041" builtinId="9" hidden="1"/>
    <cellStyle name="Hipervínculo visitado" xfId="5916" builtinId="9" hidden="1"/>
    <cellStyle name="Hipervínculo visitado" xfId="21403" builtinId="9" hidden="1"/>
    <cellStyle name="Hipervínculo visitado" xfId="53239" builtinId="9" hidden="1"/>
    <cellStyle name="Hipervínculo visitado" xfId="3001" builtinId="9" hidden="1"/>
    <cellStyle name="Hipervínculo visitado" xfId="39798" builtinId="9" hidden="1"/>
    <cellStyle name="Hipervínculo visitado" xfId="15320" builtinId="9" hidden="1"/>
    <cellStyle name="Hipervínculo visitado" xfId="53747" builtinId="9" hidden="1"/>
    <cellStyle name="Hipervínculo visitado" xfId="45440" builtinId="9" hidden="1"/>
    <cellStyle name="Hipervínculo visitado" xfId="46965" builtinId="9" hidden="1"/>
    <cellStyle name="Hipervínculo visitado" xfId="52850" builtinId="9" hidden="1"/>
    <cellStyle name="Hipervínculo visitado" xfId="1257" builtinId="9" hidden="1"/>
    <cellStyle name="Hipervínculo visitado" xfId="52393" builtinId="9" hidden="1"/>
    <cellStyle name="Hipervínculo visitado" xfId="10716" builtinId="9" hidden="1"/>
    <cellStyle name="Hipervínculo visitado" xfId="27845" builtinId="9" hidden="1"/>
    <cellStyle name="Hipervínculo visitado" xfId="27954" builtinId="9" hidden="1"/>
    <cellStyle name="Hipervínculo visitado" xfId="49130" builtinId="9" hidden="1"/>
    <cellStyle name="Hipervínculo visitado" xfId="39863" builtinId="9" hidden="1"/>
    <cellStyle name="Hipervínculo visitado" xfId="9480" builtinId="9" hidden="1"/>
    <cellStyle name="Hipervínculo visitado" xfId="59017" builtinId="9" hidden="1"/>
    <cellStyle name="Hipervínculo visitado" xfId="329" builtinId="9" hidden="1"/>
    <cellStyle name="Hipervínculo visitado" xfId="52615" builtinId="9" hidden="1"/>
    <cellStyle name="Hipervínculo visitado" xfId="57036" builtinId="9" hidden="1"/>
    <cellStyle name="Hipervínculo visitado" xfId="21521" builtinId="9" hidden="1"/>
    <cellStyle name="Hipervínculo visitado" xfId="32273" builtinId="9" hidden="1"/>
    <cellStyle name="Hipervínculo visitado" xfId="33009" builtinId="9" hidden="1"/>
    <cellStyle name="Hipervínculo visitado" xfId="56501" builtinId="9" hidden="1"/>
    <cellStyle name="Hipervínculo visitado" xfId="59270" builtinId="9" hidden="1"/>
    <cellStyle name="Hipervínculo visitado" xfId="14902" builtinId="9" hidden="1"/>
    <cellStyle name="Hipervínculo visitado" xfId="29859" builtinId="9" hidden="1"/>
    <cellStyle name="Hipervínculo visitado" xfId="25008" builtinId="9" hidden="1"/>
    <cellStyle name="Hipervínculo visitado" xfId="12029" builtinId="9" hidden="1"/>
    <cellStyle name="Hipervínculo visitado" xfId="38872" builtinId="9" hidden="1"/>
    <cellStyle name="Hipervínculo visitado" xfId="18650" builtinId="9" hidden="1"/>
    <cellStyle name="Hipervínculo visitado" xfId="5601" builtinId="9" hidden="1"/>
    <cellStyle name="Hipervínculo visitado" xfId="7444" builtinId="9" hidden="1"/>
    <cellStyle name="Hipervínculo visitado" xfId="7804" builtinId="9" hidden="1"/>
    <cellStyle name="Hipervínculo visitado" xfId="48105" builtinId="9" hidden="1"/>
    <cellStyle name="Hipervínculo visitado" xfId="28135" builtinId="9" hidden="1"/>
    <cellStyle name="Hipervínculo visitado" xfId="46794" builtinId="9" hidden="1"/>
    <cellStyle name="Hipervínculo visitado" xfId="28739" builtinId="9" hidden="1"/>
    <cellStyle name="Hipervínculo visitado" xfId="29477" builtinId="9" hidden="1"/>
    <cellStyle name="Hipervínculo visitado" xfId="45563" builtinId="9" hidden="1"/>
    <cellStyle name="Hipervínculo visitado" xfId="25747" builtinId="9" hidden="1"/>
    <cellStyle name="Hipervínculo visitado" xfId="59151" builtinId="9" hidden="1"/>
    <cellStyle name="Hipervínculo visitado" xfId="59157" builtinId="9" hidden="1"/>
    <cellStyle name="Hipervínculo visitado" xfId="11918" builtinId="9" hidden="1"/>
    <cellStyle name="Hipervínculo visitado" xfId="56687" builtinId="9" hidden="1"/>
    <cellStyle name="Hipervínculo visitado" xfId="9207" builtinId="9" hidden="1"/>
    <cellStyle name="Hipervínculo visitado" xfId="51696" builtinId="9" hidden="1"/>
    <cellStyle name="Hipervínculo visitado" xfId="19624" builtinId="9" hidden="1"/>
    <cellStyle name="Hipervínculo visitado" xfId="49206" builtinId="9" hidden="1"/>
    <cellStyle name="Hipervínculo visitado" xfId="49156" builtinId="9" hidden="1"/>
    <cellStyle name="Hipervínculo visitado" xfId="55547" builtinId="9" hidden="1"/>
    <cellStyle name="Hipervínculo visitado" xfId="9768" builtinId="9" hidden="1"/>
    <cellStyle name="Hipervínculo visitado" xfId="43617" builtinId="9" hidden="1"/>
    <cellStyle name="Hipervínculo visitado" xfId="32714" builtinId="9" hidden="1"/>
    <cellStyle name="Hipervínculo visitado" xfId="40174" builtinId="9" hidden="1"/>
    <cellStyle name="Hipervínculo visitado" xfId="54878" builtinId="9" hidden="1"/>
    <cellStyle name="Hipervínculo visitado" xfId="15098" builtinId="9" hidden="1"/>
    <cellStyle name="Hipervínculo visitado" xfId="44228" builtinId="9" hidden="1"/>
    <cellStyle name="Hipervínculo visitado" xfId="54511" builtinId="9" hidden="1"/>
    <cellStyle name="Hipervínculo visitado" xfId="20736" builtinId="9" hidden="1"/>
    <cellStyle name="Hipervínculo visitado" xfId="53194" builtinId="9" hidden="1"/>
    <cellStyle name="Hipervínculo visitado" xfId="50261" builtinId="9" hidden="1"/>
    <cellStyle name="Hipervínculo visitado" xfId="37096" builtinId="9" hidden="1"/>
    <cellStyle name="Hipervínculo visitado" xfId="34022" builtinId="9" hidden="1"/>
    <cellStyle name="Hipervínculo visitado" xfId="41217" builtinId="9" hidden="1"/>
    <cellStyle name="Hipervínculo visitado" xfId="40268" builtinId="9" hidden="1"/>
    <cellStyle name="Hipervínculo visitado" xfId="56761" builtinId="9" hidden="1"/>
    <cellStyle name="Hipervínculo visitado" xfId="19074" builtinId="9" hidden="1"/>
    <cellStyle name="Hipervínculo visitado" xfId="6182" builtinId="9" hidden="1"/>
    <cellStyle name="Hipervínculo visitado" xfId="30038" builtinId="9" hidden="1"/>
    <cellStyle name="Hipervínculo visitado" xfId="43116" builtinId="9" hidden="1"/>
    <cellStyle name="Hipervínculo visitado" xfId="41045" builtinId="9" hidden="1"/>
    <cellStyle name="Hipervínculo visitado" xfId="925" builtinId="9" hidden="1"/>
    <cellStyle name="Hipervínculo visitado" xfId="5326" builtinId="9" hidden="1"/>
    <cellStyle name="Hipervínculo visitado" xfId="28715" builtinId="9" hidden="1"/>
    <cellStyle name="Hipervínculo visitado" xfId="42812" builtinId="9" hidden="1"/>
    <cellStyle name="Hipervínculo visitado" xfId="8540" builtinId="9" hidden="1"/>
    <cellStyle name="Hipervínculo visitado" xfId="31829" builtinId="9" hidden="1"/>
    <cellStyle name="Hipervínculo visitado" xfId="38874" builtinId="9" hidden="1"/>
    <cellStyle name="Hipervínculo visitado" xfId="46679" builtinId="9" hidden="1"/>
    <cellStyle name="Hipervínculo visitado" xfId="23223" builtinId="9" hidden="1"/>
    <cellStyle name="Hipervínculo visitado" xfId="15402" builtinId="9" hidden="1"/>
    <cellStyle name="Hipervínculo visitado" xfId="34965" builtinId="9" hidden="1"/>
    <cellStyle name="Hipervínculo visitado" xfId="39680" builtinId="9" hidden="1"/>
    <cellStyle name="Hipervínculo visitado" xfId="40939" builtinId="9" hidden="1"/>
    <cellStyle name="Hipervínculo visitado" xfId="11664" builtinId="9" hidden="1"/>
    <cellStyle name="Hipervínculo visitado" xfId="9203" builtinId="9" hidden="1"/>
    <cellStyle name="Hipervínculo visitado" xfId="56617" builtinId="9" hidden="1"/>
    <cellStyle name="Hipervínculo visitado" xfId="57467" builtinId="9" hidden="1"/>
    <cellStyle name="Hipervínculo visitado" xfId="23811" builtinId="9" hidden="1"/>
    <cellStyle name="Hipervínculo visitado" xfId="34862" builtinId="9" hidden="1"/>
    <cellStyle name="Hipervínculo visitado" xfId="48722" builtinId="9" hidden="1"/>
    <cellStyle name="Hipervínculo visitado" xfId="55823" builtinId="9" hidden="1"/>
    <cellStyle name="Hipervínculo visitado" xfId="53547" builtinId="9" hidden="1"/>
    <cellStyle name="Hipervínculo visitado" xfId="17276" builtinId="9" hidden="1"/>
    <cellStyle name="Hipervínculo visitado" xfId="53449" builtinId="9" hidden="1"/>
    <cellStyle name="Hipervínculo visitado" xfId="36797" builtinId="9" hidden="1"/>
    <cellStyle name="Hipervínculo visitado" xfId="41181" builtinId="9" hidden="1"/>
    <cellStyle name="Hipervínculo visitado" xfId="52270" builtinId="9" hidden="1"/>
    <cellStyle name="Hipervínculo visitado" xfId="12575" builtinId="9" hidden="1"/>
    <cellStyle name="Hipervínculo visitado" xfId="36626" builtinId="9" hidden="1"/>
    <cellStyle name="Hipervínculo visitado" xfId="54824" builtinId="9" hidden="1"/>
    <cellStyle name="Hipervínculo visitado" xfId="55345" builtinId="9" hidden="1"/>
    <cellStyle name="Hipervínculo visitado" xfId="54978" builtinId="9" hidden="1"/>
    <cellStyle name="Hipervínculo visitado" xfId="29963" builtinId="9" hidden="1"/>
    <cellStyle name="Hipervínculo visitado" xfId="56143" builtinId="9" hidden="1"/>
    <cellStyle name="Hipervínculo visitado" xfId="27621" builtinId="9" hidden="1"/>
    <cellStyle name="Hipervínculo visitado" xfId="17638" builtinId="9" hidden="1"/>
    <cellStyle name="Hipervínculo visitado" xfId="54850" builtinId="9" hidden="1"/>
    <cellStyle name="Hipervínculo visitado" xfId="54145" builtinId="9" hidden="1"/>
    <cellStyle name="Hipervínculo visitado" xfId="51854" builtinId="9" hidden="1"/>
    <cellStyle name="Hipervínculo visitado" xfId="42822" builtinId="9" hidden="1"/>
    <cellStyle name="Hipervínculo visitado" xfId="51750" builtinId="9" hidden="1"/>
    <cellStyle name="Hipervínculo visitado" xfId="54459" builtinId="9" hidden="1"/>
    <cellStyle name="Hipervínculo visitado" xfId="2031" builtinId="9" hidden="1"/>
    <cellStyle name="Hipervínculo visitado" xfId="30749" builtinId="9" hidden="1"/>
    <cellStyle name="Hipervínculo visitado" xfId="7389" builtinId="9" hidden="1"/>
    <cellStyle name="Hipervínculo visitado" xfId="33576" builtinId="9" hidden="1"/>
    <cellStyle name="Hipervínculo visitado" xfId="58639" builtinId="9" hidden="1"/>
    <cellStyle name="Hipervínculo visitado" xfId="30396" builtinId="9" hidden="1"/>
    <cellStyle name="Hipervínculo visitado" xfId="26753" builtinId="9" hidden="1"/>
    <cellStyle name="Hipervínculo visitado" xfId="7538" builtinId="9" hidden="1"/>
    <cellStyle name="Hipervínculo visitado" xfId="53451" builtinId="9" hidden="1"/>
    <cellStyle name="Hipervínculo visitado" xfId="58507" builtinId="9" hidden="1"/>
    <cellStyle name="Hipervínculo visitado" xfId="52874" builtinId="9" hidden="1"/>
    <cellStyle name="Hipervínculo visitado" xfId="1867" builtinId="9" hidden="1"/>
    <cellStyle name="Hipervínculo visitado" xfId="55755" builtinId="9" hidden="1"/>
    <cellStyle name="Hipervínculo visitado" xfId="37883" builtinId="9" hidden="1"/>
    <cellStyle name="Hipervínculo visitado" xfId="51752" builtinId="9" hidden="1"/>
    <cellStyle name="Hipervínculo visitado" xfId="47373" builtinId="9" hidden="1"/>
    <cellStyle name="Hipervínculo visitado" xfId="35239" builtinId="9" hidden="1"/>
    <cellStyle name="Hipervínculo visitado" xfId="18823" builtinId="9" hidden="1"/>
    <cellStyle name="Hipervínculo visitado" xfId="30202" builtinId="9" hidden="1"/>
    <cellStyle name="Hipervínculo visitado" xfId="19142" builtinId="9" hidden="1"/>
    <cellStyle name="Hipervínculo visitado" xfId="6476" builtinId="9" hidden="1"/>
    <cellStyle name="Hipervínculo visitado" xfId="39240" builtinId="9" hidden="1"/>
    <cellStyle name="Hipervínculo visitado" xfId="34753" builtinId="9" hidden="1"/>
    <cellStyle name="Hipervínculo visitado" xfId="32632" builtinId="9" hidden="1"/>
    <cellStyle name="Hipervínculo visitado" xfId="45290" builtinId="9" hidden="1"/>
    <cellStyle name="Hipervínculo visitado" xfId="29724" builtinId="9" hidden="1"/>
    <cellStyle name="Hipervínculo visitado" xfId="21080" builtinId="9" hidden="1"/>
    <cellStyle name="Hipervínculo visitado" xfId="13177" builtinId="9" hidden="1"/>
    <cellStyle name="Hipervínculo visitado" xfId="36947" builtinId="9" hidden="1"/>
    <cellStyle name="Hipervínculo visitado" xfId="17438" builtinId="9" hidden="1"/>
    <cellStyle name="Hipervínculo visitado" xfId="23153" builtinId="9" hidden="1"/>
    <cellStyle name="Hipervínculo visitado" xfId="16410" builtinId="9" hidden="1"/>
    <cellStyle name="Hipervínculo visitado" xfId="28615" builtinId="9" hidden="1"/>
    <cellStyle name="Hipervínculo visitado" xfId="52797" builtinId="9" hidden="1"/>
    <cellStyle name="Hipervínculo visitado" xfId="44744" builtinId="9" hidden="1"/>
    <cellStyle name="Hipervínculo visitado" xfId="42408" builtinId="9" hidden="1"/>
    <cellStyle name="Hipervínculo visitado" xfId="8834" builtinId="9" hidden="1"/>
    <cellStyle name="Hipervínculo visitado" xfId="26715" builtinId="9" hidden="1"/>
    <cellStyle name="Hipervínculo visitado" xfId="37273" builtinId="9" hidden="1"/>
    <cellStyle name="Hipervínculo visitado" xfId="27737" builtinId="9" hidden="1"/>
    <cellStyle name="Hipervínculo visitado" xfId="33844" builtinId="9" hidden="1"/>
    <cellStyle name="Hipervínculo visitado" xfId="30848" builtinId="9" hidden="1"/>
    <cellStyle name="Hipervínculo visitado" xfId="44966" builtinId="9" hidden="1"/>
    <cellStyle name="Hipervínculo visitado" xfId="34808" builtinId="9" hidden="1"/>
    <cellStyle name="Hipervínculo visitado" xfId="12061" builtinId="9" hidden="1"/>
    <cellStyle name="Hipervínculo visitado" xfId="42193" builtinId="9" hidden="1"/>
    <cellStyle name="Hipervínculo visitado" xfId="4207" builtinId="9" hidden="1"/>
    <cellStyle name="Hipervínculo visitado" xfId="16396" builtinId="9" hidden="1"/>
    <cellStyle name="Hipervínculo visitado" xfId="8598" builtinId="9" hidden="1"/>
    <cellStyle name="Hipervínculo visitado" xfId="59484" builtinId="9" hidden="1"/>
    <cellStyle name="Hipervínculo visitado" xfId="18387" builtinId="9" hidden="1"/>
    <cellStyle name="Hipervínculo visitado" xfId="46010" builtinId="9" hidden="1"/>
    <cellStyle name="Hipervínculo visitado" xfId="17120" builtinId="9" hidden="1"/>
    <cellStyle name="Hipervínculo visitado" xfId="37481" builtinId="9" hidden="1"/>
    <cellStyle name="Hipervínculo visitado" xfId="21594" builtinId="9" hidden="1"/>
    <cellStyle name="Hipervínculo visitado" xfId="33516" builtinId="9" hidden="1"/>
    <cellStyle name="Hipervínculo visitado" xfId="54437" builtinId="9" hidden="1"/>
    <cellStyle name="Hipervínculo visitado" xfId="13263" builtinId="9" hidden="1"/>
    <cellStyle name="Hipervínculo visitado" xfId="21677" builtinId="9" hidden="1"/>
    <cellStyle name="Hipervínculo visitado" xfId="52441" builtinId="9" hidden="1"/>
    <cellStyle name="Hipervínculo visitado" xfId="40510" builtinId="9" hidden="1"/>
    <cellStyle name="Hipervínculo visitado" xfId="41341" builtinId="9" hidden="1"/>
    <cellStyle name="Hipervínculo visitado" xfId="46379" builtinId="9" hidden="1"/>
    <cellStyle name="Hipervínculo visitado" xfId="17202" builtinId="9" hidden="1"/>
    <cellStyle name="Hipervínculo visitado" xfId="12733" builtinId="9" hidden="1"/>
    <cellStyle name="Hipervínculo visitado" xfId="35013" builtinId="9" hidden="1"/>
    <cellStyle name="Hipervínculo visitado" xfId="28913" builtinId="9" hidden="1"/>
    <cellStyle name="Hipervínculo visitado" xfId="17644" builtinId="9" hidden="1"/>
    <cellStyle name="Hipervínculo visitado" xfId="5549" builtinId="9" hidden="1"/>
    <cellStyle name="Hipervínculo visitado" xfId="47482" builtinId="9" hidden="1"/>
    <cellStyle name="Hipervínculo visitado" xfId="49334" builtinId="9" hidden="1"/>
    <cellStyle name="Hipervínculo visitado" xfId="20664" builtinId="9" hidden="1"/>
    <cellStyle name="Hipervínculo visitado" xfId="27244" builtinId="9" hidden="1"/>
    <cellStyle name="Hipervínculo visitado" xfId="40985" builtinId="9" hidden="1"/>
    <cellStyle name="Hipervínculo visitado" xfId="645" builtinId="9" hidden="1"/>
    <cellStyle name="Hipervínculo visitado" xfId="1597" builtinId="9" hidden="1"/>
    <cellStyle name="Hipervínculo visitado" xfId="37598" builtinId="9" hidden="1"/>
    <cellStyle name="Hipervínculo visitado" xfId="58007" builtinId="9" hidden="1"/>
    <cellStyle name="Hipervínculo visitado" xfId="13471" builtinId="9" hidden="1"/>
    <cellStyle name="Hipervínculo visitado" xfId="21592" builtinId="9" hidden="1"/>
    <cellStyle name="Hipervínculo visitado" xfId="13734" builtinId="9" hidden="1"/>
    <cellStyle name="Hipervínculo visitado" xfId="6987" builtinId="9" hidden="1"/>
    <cellStyle name="Hipervínculo visitado" xfId="6486" builtinId="9" hidden="1"/>
    <cellStyle name="Hipervínculo visitado" xfId="44554" builtinId="9" hidden="1"/>
    <cellStyle name="Hipervínculo visitado" xfId="42772" builtinId="9" hidden="1"/>
    <cellStyle name="Hipervínculo visitado" xfId="46231" builtinId="9" hidden="1"/>
    <cellStyle name="Hipervínculo visitado" xfId="50859" builtinId="9" hidden="1"/>
    <cellStyle name="Hipervínculo visitado" xfId="1733" builtinId="9" hidden="1"/>
    <cellStyle name="Hipervínculo visitado" xfId="26227" builtinId="9" hidden="1"/>
    <cellStyle name="Hipervínculo visitado" xfId="6927" builtinId="9" hidden="1"/>
    <cellStyle name="Hipervínculo visitado" xfId="13562" builtinId="9" hidden="1"/>
    <cellStyle name="Hipervínculo visitado" xfId="21511" builtinId="9" hidden="1"/>
    <cellStyle name="Hipervínculo visitado" xfId="46639" builtinId="9" hidden="1"/>
    <cellStyle name="Hipervínculo visitado" xfId="44453" builtinId="9" hidden="1"/>
    <cellStyle name="Hipervínculo visitado" xfId="45569" builtinId="9" hidden="1"/>
    <cellStyle name="Hipervínculo visitado" xfId="22251" builtinId="9" hidden="1"/>
    <cellStyle name="Hipervínculo visitado" xfId="6883" builtinId="9" hidden="1"/>
    <cellStyle name="Hipervínculo visitado" xfId="47195" builtinId="9" hidden="1"/>
    <cellStyle name="Hipervínculo visitado" xfId="24803" builtinId="9" hidden="1"/>
    <cellStyle name="Hipervínculo visitado" xfId="29145" builtinId="9" hidden="1"/>
    <cellStyle name="Hipervínculo visitado" xfId="30664" builtinId="9" hidden="1"/>
    <cellStyle name="Hipervínculo visitado" xfId="34533" builtinId="9" hidden="1"/>
    <cellStyle name="Hipervínculo visitado" xfId="32614" builtinId="9" hidden="1"/>
    <cellStyle name="Hipervínculo visitado" xfId="34709" builtinId="9" hidden="1"/>
    <cellStyle name="Hipervínculo visitado" xfId="44025" builtinId="9" hidden="1"/>
    <cellStyle name="Hipervínculo visitado" xfId="14384" builtinId="9" hidden="1"/>
    <cellStyle name="Hipervínculo visitado" xfId="30794" builtinId="9" hidden="1"/>
    <cellStyle name="Hipervínculo visitado" xfId="15088" builtinId="9" hidden="1"/>
    <cellStyle name="Hipervínculo visitado" xfId="14184" builtinId="9" hidden="1"/>
    <cellStyle name="Hipervínculo visitado" xfId="41624" builtinId="9" hidden="1"/>
    <cellStyle name="Hipervínculo visitado" xfId="24513" builtinId="9" hidden="1"/>
    <cellStyle name="Hipervínculo visitado" xfId="16660" builtinId="9" hidden="1"/>
    <cellStyle name="Hipervínculo visitado" xfId="1805" builtinId="9" hidden="1"/>
    <cellStyle name="Hipervínculo visitado" xfId="59145" builtinId="9" hidden="1"/>
    <cellStyle name="Hipervínculo visitado" xfId="13979" builtinId="9" hidden="1"/>
    <cellStyle name="Hipervínculo visitado" xfId="27506" builtinId="9" hidden="1"/>
    <cellStyle name="Hipervínculo visitado" xfId="20830" builtinId="9" hidden="1"/>
    <cellStyle name="Hipervínculo visitado" xfId="12219" builtinId="9" hidden="1"/>
    <cellStyle name="Hipervínculo visitado" xfId="15014" builtinId="9" hidden="1"/>
    <cellStyle name="Hipervínculo visitado" xfId="23832" builtinId="9" hidden="1"/>
    <cellStyle name="Hipervínculo visitado" xfId="20957" builtinId="9" hidden="1"/>
    <cellStyle name="Hipervínculo visitado" xfId="44392" builtinId="9" hidden="1"/>
    <cellStyle name="Hipervínculo visitado" xfId="34291" builtinId="9" hidden="1"/>
    <cellStyle name="Hipervínculo visitado" xfId="6564" builtinId="9" hidden="1"/>
    <cellStyle name="Hipervínculo visitado" xfId="46193" builtinId="9" hidden="1"/>
    <cellStyle name="Hipervínculo visitado" xfId="23269" builtinId="9" hidden="1"/>
    <cellStyle name="Hipervínculo visitado" xfId="15498" builtinId="9" hidden="1"/>
    <cellStyle name="Hipervínculo visitado" xfId="47633" builtinId="9" hidden="1"/>
    <cellStyle name="Hipervínculo visitado" xfId="18988" builtinId="9" hidden="1"/>
    <cellStyle name="Hipervínculo visitado" xfId="23585" builtinId="9" hidden="1"/>
    <cellStyle name="Hipervínculo visitado" xfId="39023" builtinId="9" hidden="1"/>
    <cellStyle name="Hipervínculo visitado" xfId="24461" builtinId="9" hidden="1"/>
    <cellStyle name="Hipervínculo visitado" xfId="13823" builtinId="9" hidden="1"/>
    <cellStyle name="Hipervínculo visitado" xfId="37860" builtinId="9" hidden="1"/>
    <cellStyle name="Hipervínculo visitado" xfId="16561" builtinId="9" hidden="1"/>
    <cellStyle name="Hipervínculo visitado" xfId="46091" builtinId="9" hidden="1"/>
    <cellStyle name="Hipervínculo visitado" xfId="16608" builtinId="9" hidden="1"/>
    <cellStyle name="Hipervínculo visitado" xfId="17680" builtinId="9" hidden="1"/>
    <cellStyle name="Hipervínculo visitado" xfId="46798" builtinId="9" hidden="1"/>
    <cellStyle name="Hipervínculo visitado" xfId="7256" builtinId="9" hidden="1"/>
    <cellStyle name="Hipervínculo visitado" xfId="34717" builtinId="9" hidden="1"/>
    <cellStyle name="Hipervínculo visitado" xfId="29692" builtinId="9" hidden="1"/>
    <cellStyle name="Hipervínculo visitado" xfId="26351" builtinId="9" hidden="1"/>
    <cellStyle name="Hipervínculo visitado" xfId="25410" builtinId="9" hidden="1"/>
    <cellStyle name="Hipervínculo visitado" xfId="45252" builtinId="9" hidden="1"/>
    <cellStyle name="Hipervínculo visitado" xfId="12785" builtinId="9" hidden="1"/>
    <cellStyle name="Hipervínculo visitado" xfId="26781" builtinId="9" hidden="1"/>
    <cellStyle name="Hipervínculo visitado" xfId="57336" builtinId="9" hidden="1"/>
    <cellStyle name="Hipervínculo visitado" xfId="35350" builtinId="9" hidden="1"/>
    <cellStyle name="Hipervínculo visitado" xfId="23653" builtinId="9" hidden="1"/>
    <cellStyle name="Hipervínculo visitado" xfId="45008" builtinId="9" hidden="1"/>
    <cellStyle name="Hipervínculo visitado" xfId="43557" builtinId="9" hidden="1"/>
    <cellStyle name="Hipervínculo visitado" xfId="3899" builtinId="9" hidden="1"/>
    <cellStyle name="Hipervínculo visitado" xfId="21451" builtinId="9" hidden="1"/>
    <cellStyle name="Hipervínculo visitado" xfId="43070" builtinId="9" hidden="1"/>
    <cellStyle name="Hipervínculo visitado" xfId="55235" builtinId="9" hidden="1"/>
    <cellStyle name="Hipervínculo visitado" xfId="45795" builtinId="9" hidden="1"/>
    <cellStyle name="Hipervínculo visitado" xfId="55136" builtinId="9" hidden="1"/>
    <cellStyle name="Hipervínculo visitado" xfId="24905" builtinId="9" hidden="1"/>
    <cellStyle name="Hipervínculo visitado" xfId="26409" builtinId="9" hidden="1"/>
    <cellStyle name="Hipervínculo visitado" xfId="46133" builtinId="9" hidden="1"/>
    <cellStyle name="Hipervínculo visitado" xfId="17920" builtinId="9" hidden="1"/>
    <cellStyle name="Hipervínculo visitado" xfId="39033" builtinId="9" hidden="1"/>
    <cellStyle name="Hipervínculo visitado" xfId="5944" builtinId="9" hidden="1"/>
    <cellStyle name="Hipervínculo visitado" xfId="29807" builtinId="9" hidden="1"/>
    <cellStyle name="Hipervínculo visitado" xfId="3723" builtinId="9" hidden="1"/>
    <cellStyle name="Hipervínculo visitado" xfId="33736" builtinId="9" hidden="1"/>
    <cellStyle name="Hipervínculo visitado" xfId="14894" builtinId="9" hidden="1"/>
    <cellStyle name="Hipervínculo visitado" xfId="50587" builtinId="9" hidden="1"/>
    <cellStyle name="Hipervínculo visitado" xfId="52768" builtinId="9" hidden="1"/>
    <cellStyle name="Hipervínculo visitado" xfId="19008" builtinId="9" hidden="1"/>
    <cellStyle name="Hipervínculo visitado" xfId="56433" builtinId="9" hidden="1"/>
    <cellStyle name="Hipervínculo visitado" xfId="40702" builtinId="9" hidden="1"/>
    <cellStyle name="Hipervínculo visitado" xfId="30934" builtinId="9" hidden="1"/>
    <cellStyle name="Hipervínculo visitado" xfId="50958" builtinId="9" hidden="1"/>
    <cellStyle name="Hipervínculo visitado" xfId="17608" builtinId="9" hidden="1"/>
    <cellStyle name="Hipervínculo visitado" xfId="43381" builtinId="9" hidden="1"/>
    <cellStyle name="Hipervínculo visitado" xfId="15756" builtinId="9" hidden="1"/>
    <cellStyle name="Hipervínculo visitado" xfId="19944" builtinId="9" hidden="1"/>
    <cellStyle name="Hipervínculo visitado" xfId="13474" builtinId="9" hidden="1"/>
    <cellStyle name="Hipervínculo visitado" xfId="8420" builtinId="9" hidden="1"/>
    <cellStyle name="Hipervínculo visitado" xfId="56319" builtinId="9" hidden="1"/>
    <cellStyle name="Hipervínculo visitado" xfId="29769" builtinId="9" hidden="1"/>
    <cellStyle name="Hipervínculo visitado" xfId="2272" builtinId="9" hidden="1"/>
    <cellStyle name="Hipervínculo visitado" xfId="7849" builtinId="9" hidden="1"/>
    <cellStyle name="Hipervínculo visitado" xfId="26112" builtinId="9" hidden="1"/>
    <cellStyle name="Hipervínculo visitado" xfId="13187" builtinId="9" hidden="1"/>
    <cellStyle name="Hipervínculo visitado" xfId="32083" builtinId="9" hidden="1"/>
    <cellStyle name="Hipervínculo visitado" xfId="415" builtinId="9" hidden="1"/>
    <cellStyle name="Hipervínculo visitado" xfId="49586" builtinId="9" hidden="1"/>
    <cellStyle name="Hipervínculo visitado" xfId="21749" builtinId="9" hidden="1"/>
    <cellStyle name="Hipervínculo visitado" xfId="7246" builtinId="9" hidden="1"/>
    <cellStyle name="Hipervínculo visitado" xfId="39694" builtinId="9" hidden="1"/>
    <cellStyle name="Hipervínculo visitado" xfId="54810" builtinId="9" hidden="1"/>
    <cellStyle name="Hipervínculo visitado" xfId="20250" builtinId="9" hidden="1"/>
    <cellStyle name="Hipervínculo visitado" xfId="13169" builtinId="9" hidden="1"/>
    <cellStyle name="Hipervínculo visitado" xfId="49816" builtinId="9" hidden="1"/>
    <cellStyle name="Hipervínculo visitado" xfId="17019" builtinId="9" hidden="1"/>
    <cellStyle name="Hipervínculo visitado" xfId="40150" builtinId="9" hidden="1"/>
    <cellStyle name="Hipervínculo visitado" xfId="29223" builtinId="9" hidden="1"/>
    <cellStyle name="Hipervínculo visitado" xfId="54315" builtinId="9" hidden="1"/>
    <cellStyle name="Hipervínculo visitado" xfId="51756" builtinId="9" hidden="1"/>
    <cellStyle name="Hipervínculo visitado" xfId="33426" builtinId="9" hidden="1"/>
    <cellStyle name="Hipervínculo visitado" xfId="19038" builtinId="9" hidden="1"/>
    <cellStyle name="Hipervínculo visitado" xfId="46039" builtinId="9" hidden="1"/>
    <cellStyle name="Hipervínculo visitado" xfId="21715" builtinId="9" hidden="1"/>
    <cellStyle name="Hipervínculo visitado" xfId="31046" builtinId="9" hidden="1"/>
    <cellStyle name="Hipervínculo visitado" xfId="923" builtinId="9" hidden="1"/>
    <cellStyle name="Hipervínculo visitado" xfId="24413" builtinId="9" hidden="1"/>
    <cellStyle name="Hipervínculo visitado" xfId="931" builtinId="9" hidden="1"/>
    <cellStyle name="Hipervínculo visitado" xfId="42882" builtinId="9" hidden="1"/>
    <cellStyle name="Hipervínculo visitado" xfId="54918" builtinId="9" hidden="1"/>
    <cellStyle name="Hipervínculo visitado" xfId="38385" builtinId="9" hidden="1"/>
    <cellStyle name="Hipervínculo visitado" xfId="45939" builtinId="9" hidden="1"/>
    <cellStyle name="Hipervínculo visitado" xfId="33021" builtinId="9" hidden="1"/>
    <cellStyle name="Hipervínculo visitado" xfId="37941" builtinId="9" hidden="1"/>
    <cellStyle name="Hipervínculo visitado" xfId="12983" builtinId="9" hidden="1"/>
    <cellStyle name="Hipervínculo visitado" xfId="42221" builtinId="9" hidden="1"/>
    <cellStyle name="Hipervínculo visitado" xfId="33766" builtinId="9" hidden="1"/>
    <cellStyle name="Hipervínculo visitado" xfId="36384" builtinId="9" hidden="1"/>
    <cellStyle name="Hipervínculo visitado" xfId="22467" builtinId="9" hidden="1"/>
    <cellStyle name="Hipervínculo visitado" xfId="22215" builtinId="9" hidden="1"/>
    <cellStyle name="Hipervínculo visitado" xfId="38599" builtinId="9" hidden="1"/>
    <cellStyle name="Hipervínculo visitado" xfId="34852" builtinId="9" hidden="1"/>
    <cellStyle name="Hipervínculo visitado" xfId="23501" builtinId="9" hidden="1"/>
    <cellStyle name="Hipervínculo visitado" xfId="23553" builtinId="9" hidden="1"/>
    <cellStyle name="Hipervínculo visitado" xfId="46697" builtinId="9" hidden="1"/>
    <cellStyle name="Hipervínculo visitado" xfId="56077" builtinId="9" hidden="1"/>
    <cellStyle name="Hipervínculo visitado" xfId="11313" builtinId="9" hidden="1"/>
    <cellStyle name="Hipervínculo visitado" xfId="3007" builtinId="9" hidden="1"/>
    <cellStyle name="Hipervínculo visitado" xfId="11363" builtinId="9" hidden="1"/>
    <cellStyle name="Hipervínculo visitado" xfId="51349" builtinId="9" hidden="1"/>
    <cellStyle name="Hipervínculo visitado" xfId="48506" builtinId="9" hidden="1"/>
    <cellStyle name="Hipervínculo visitado" xfId="3897" builtinId="9" hidden="1"/>
    <cellStyle name="Hipervínculo visitado" xfId="35441" builtinId="9" hidden="1"/>
    <cellStyle name="Hipervínculo visitado" xfId="26841" builtinId="9" hidden="1"/>
    <cellStyle name="Hipervínculo visitado" xfId="4809" builtinId="9" hidden="1"/>
    <cellStyle name="Hipervínculo visitado" xfId="3965" builtinId="9" hidden="1"/>
    <cellStyle name="Hipervínculo visitado" xfId="59183" builtinId="9" hidden="1"/>
    <cellStyle name="Hipervínculo visitado" xfId="17672" builtinId="9" hidden="1"/>
    <cellStyle name="Hipervínculo visitado" xfId="11207" builtinId="9" hidden="1"/>
    <cellStyle name="Hipervínculo visitado" xfId="39962" builtinId="9" hidden="1"/>
    <cellStyle name="Hipervínculo visitado" xfId="45838" builtinId="9" hidden="1"/>
    <cellStyle name="Hipervínculo visitado" xfId="42524" builtinId="9" hidden="1"/>
    <cellStyle name="Hipervínculo visitado" xfId="15192" builtinId="9" hidden="1"/>
    <cellStyle name="Hipervínculo visitado" xfId="58733" builtinId="9" hidden="1"/>
    <cellStyle name="Hipervínculo visitado" xfId="30586" builtinId="9" hidden="1"/>
    <cellStyle name="Hipervínculo visitado" xfId="13938" builtinId="9" hidden="1"/>
    <cellStyle name="Hipervínculo visitado" xfId="3795" builtinId="9" hidden="1"/>
    <cellStyle name="Hipervínculo visitado" xfId="48400" builtinId="9" hidden="1"/>
    <cellStyle name="Hipervínculo visitado" xfId="39104" builtinId="9" hidden="1"/>
    <cellStyle name="Hipervínculo visitado" xfId="58671" builtinId="9" hidden="1"/>
    <cellStyle name="Hipervínculo visitado" xfId="53373" builtinId="9" hidden="1"/>
    <cellStyle name="Hipervínculo visitado" xfId="51260" builtinId="9" hidden="1"/>
    <cellStyle name="Hipervínculo visitado" xfId="33446" builtinId="9" hidden="1"/>
    <cellStyle name="Hipervínculo visitado" xfId="47005" builtinId="9" hidden="1"/>
    <cellStyle name="Hipervínculo visitado" xfId="57669" builtinId="9" hidden="1"/>
    <cellStyle name="Hipervínculo visitado" xfId="18976" builtinId="9" hidden="1"/>
    <cellStyle name="Hipervínculo visitado" xfId="47481" builtinId="9" hidden="1"/>
    <cellStyle name="Hipervínculo visitado" xfId="4667" builtinId="9" hidden="1"/>
    <cellStyle name="Hipervínculo visitado" xfId="55969" builtinId="9" hidden="1"/>
    <cellStyle name="Hipervínculo visitado" xfId="2220" builtinId="9" hidden="1"/>
    <cellStyle name="Hipervínculo visitado" xfId="7734" builtinId="9" hidden="1"/>
    <cellStyle name="Hipervínculo visitado" xfId="36666" builtinId="9" hidden="1"/>
    <cellStyle name="Hipervínculo visitado" xfId="44380" builtinId="9" hidden="1"/>
    <cellStyle name="Hipervínculo visitado" xfId="35385" builtinId="9" hidden="1"/>
    <cellStyle name="Hipervínculo visitado" xfId="45673" builtinId="9" hidden="1"/>
    <cellStyle name="Hipervínculo visitado" xfId="32646" builtinId="9" hidden="1"/>
    <cellStyle name="Hipervínculo visitado" xfId="5611" builtinId="9" hidden="1"/>
    <cellStyle name="Hipervínculo visitado" xfId="33846" builtinId="9" hidden="1"/>
    <cellStyle name="Hipervínculo visitado" xfId="6299" builtinId="9" hidden="1"/>
    <cellStyle name="Hipervínculo visitado" xfId="2949" builtinId="9" hidden="1"/>
    <cellStyle name="Hipervínculo visitado" xfId="19516" builtinId="9" hidden="1"/>
    <cellStyle name="Hipervínculo visitado" xfId="10662" builtinId="9" hidden="1"/>
    <cellStyle name="Hipervínculo visitado" xfId="12384" builtinId="9" hidden="1"/>
    <cellStyle name="Hipervínculo visitado" xfId="1347" builtinId="9" hidden="1"/>
    <cellStyle name="Hipervínculo visitado" xfId="38369" builtinId="9" hidden="1"/>
    <cellStyle name="Hipervínculo visitado" xfId="10904" builtinId="9" hidden="1"/>
    <cellStyle name="Hipervínculo visitado" xfId="1887" builtinId="9" hidden="1"/>
    <cellStyle name="Hipervínculo visitado" xfId="3173" builtinId="9" hidden="1"/>
    <cellStyle name="Hipervínculo visitado" xfId="33810" builtinId="9" hidden="1"/>
    <cellStyle name="Hipervínculo visitado" xfId="595" builtinId="9" hidden="1"/>
    <cellStyle name="Hipervínculo visitado" xfId="55189" builtinId="9" hidden="1"/>
    <cellStyle name="Hipervínculo visitado" xfId="48642" builtinId="9" hidden="1"/>
    <cellStyle name="Hipervínculo visitado" xfId="45557" builtinId="9" hidden="1"/>
    <cellStyle name="Hipervínculo visitado" xfId="3975" builtinId="9" hidden="1"/>
    <cellStyle name="Hipervínculo visitado" xfId="2072" builtinId="9" hidden="1"/>
    <cellStyle name="Hipervínculo visitado" xfId="6386" builtinId="9" hidden="1"/>
    <cellStyle name="Hipervínculo visitado" xfId="4474" builtinId="9" hidden="1"/>
    <cellStyle name="Hipervínculo visitado" xfId="46" builtinId="9" hidden="1"/>
    <cellStyle name="Hipervínculo visitado" xfId="56273" builtinId="9" hidden="1"/>
    <cellStyle name="Hipervínculo visitado" xfId="333" builtinId="9" hidden="1"/>
    <cellStyle name="Hipervínculo visitado" xfId="24731" builtinId="9" hidden="1"/>
    <cellStyle name="Hipervínculo visitado" xfId="13217" builtinId="9" hidden="1"/>
    <cellStyle name="Hipervínculo visitado" xfId="55635" builtinId="9" hidden="1"/>
    <cellStyle name="Hipervínculo visitado" xfId="3491" builtinId="9" hidden="1"/>
    <cellStyle name="Hipervínculo visitado" xfId="45575" builtinId="9" hidden="1"/>
    <cellStyle name="Hipervínculo visitado" xfId="41546" builtinId="9" hidden="1"/>
    <cellStyle name="Hipervínculo visitado" xfId="34195" builtinId="9" hidden="1"/>
    <cellStyle name="Hipervínculo visitado" xfId="26691" builtinId="9" hidden="1"/>
    <cellStyle name="Hipervínculo visitado" xfId="46535" builtinId="9" hidden="1"/>
    <cellStyle name="Hipervínculo visitado" xfId="37821" builtinId="9" hidden="1"/>
    <cellStyle name="Hipervínculo visitado" xfId="11437" builtinId="9" hidden="1"/>
    <cellStyle name="Hipervínculo visitado" xfId="729" builtinId="9" hidden="1"/>
    <cellStyle name="Hipervínculo visitado" xfId="18036" builtinId="9" hidden="1"/>
    <cellStyle name="Hipervínculo visitado" xfId="5734" builtinId="9" hidden="1"/>
    <cellStyle name="Hipervínculo visitado" xfId="12883" builtinId="9" hidden="1"/>
    <cellStyle name="Hipervínculo visitado" xfId="9902" builtinId="9" hidden="1"/>
    <cellStyle name="Hipervínculo visitado" xfId="9898" builtinId="9" hidden="1"/>
    <cellStyle name="Hipervínculo visitado" xfId="5948" builtinId="9" hidden="1"/>
    <cellStyle name="Hipervínculo visitado" xfId="4585" builtinId="9" hidden="1"/>
    <cellStyle name="Hipervínculo visitado" xfId="13241" builtinId="9" hidden="1"/>
    <cellStyle name="Hipervínculo visitado" xfId="982" builtinId="9" hidden="1"/>
    <cellStyle name="Hipervínculo visitado" xfId="41401" builtinId="9" hidden="1"/>
    <cellStyle name="Hipervínculo visitado" xfId="19858" builtinId="9" hidden="1"/>
    <cellStyle name="Hipervínculo visitado" xfId="37987" builtinId="9" hidden="1"/>
    <cellStyle name="Hipervínculo visitado" xfId="52864" builtinId="9" hidden="1"/>
    <cellStyle name="Hipervínculo visitado" xfId="22702" builtinId="9" hidden="1"/>
    <cellStyle name="Hipervínculo visitado" xfId="26369" builtinId="9" hidden="1"/>
    <cellStyle name="Hipervínculo visitado" xfId="34693" builtinId="9" hidden="1"/>
    <cellStyle name="Hipervínculo visitado" xfId="24946" builtinId="9" hidden="1"/>
    <cellStyle name="Hipervínculo visitado" xfId="11643" builtinId="9" hidden="1"/>
    <cellStyle name="Hipervínculo visitado" xfId="6957" builtinId="9" hidden="1"/>
    <cellStyle name="Hipervínculo visitado" xfId="10474" builtinId="9" hidden="1"/>
    <cellStyle name="Hipervínculo visitado" xfId="17260" builtinId="9" hidden="1"/>
    <cellStyle name="Hipervínculo visitado" xfId="1435" builtinId="9" hidden="1"/>
    <cellStyle name="Hipervínculo visitado" xfId="31514" builtinId="9" hidden="1"/>
    <cellStyle name="Hipervínculo visitado" xfId="3415" builtinId="9" hidden="1"/>
    <cellStyle name="Hipervínculo visitado" xfId="55193" builtinId="9" hidden="1"/>
    <cellStyle name="Hipervínculo visitado" xfId="27384" builtinId="9" hidden="1"/>
    <cellStyle name="Hipervínculo visitado" xfId="41598" builtinId="9" hidden="1"/>
    <cellStyle name="Hipervínculo visitado" xfId="3657" builtinId="9" hidden="1"/>
    <cellStyle name="Hipervínculo visitado" xfId="33758" builtinId="9" hidden="1"/>
    <cellStyle name="Hipervínculo visitado" xfId="51088" builtinId="9" hidden="1"/>
    <cellStyle name="Hipervínculo visitado" xfId="50014" builtinId="9" hidden="1"/>
    <cellStyle name="Hipervínculo visitado" xfId="54912" builtinId="9" hidden="1"/>
    <cellStyle name="Hipervínculo visitado" xfId="30360" builtinId="9" hidden="1"/>
    <cellStyle name="Hipervínculo visitado" xfId="25092" builtinId="9" hidden="1"/>
    <cellStyle name="Hipervínculo visitado" xfId="8816" builtinId="9" hidden="1"/>
    <cellStyle name="Hipervínculo visitado" xfId="20909" builtinId="9" hidden="1"/>
    <cellStyle name="Hipervínculo visitado" xfId="29959" builtinId="9" hidden="1"/>
    <cellStyle name="Hipervínculo visitado" xfId="11853" builtinId="9" hidden="1"/>
    <cellStyle name="Hipervínculo visitado" xfId="17728" builtinId="9" hidden="1"/>
    <cellStyle name="Hipervínculo visitado" xfId="20018" builtinId="9" hidden="1"/>
    <cellStyle name="Hipervínculo visitado" xfId="21369" builtinId="9" hidden="1"/>
    <cellStyle name="Hipervínculo visitado" xfId="13594" builtinId="9" hidden="1"/>
    <cellStyle name="Hipervínculo visitado" xfId="26329" builtinId="9" hidden="1"/>
    <cellStyle name="Hipervínculo visitado" xfId="49310" builtinId="9" hidden="1"/>
    <cellStyle name="Hipervínculo visitado" xfId="6546" builtinId="9" hidden="1"/>
    <cellStyle name="Hipervínculo visitado" xfId="9612" builtinId="9" hidden="1"/>
    <cellStyle name="Hipervínculo visitado" xfId="47121" builtinId="9" hidden="1"/>
    <cellStyle name="Hipervínculo visitado" xfId="419" builtinId="9" hidden="1"/>
    <cellStyle name="Hipervínculo visitado" xfId="31456" builtinId="9" hidden="1"/>
    <cellStyle name="Hipervínculo visitado" xfId="4003" builtinId="9" hidden="1"/>
    <cellStyle name="Hipervínculo visitado" xfId="1371" builtinId="9" hidden="1"/>
    <cellStyle name="Hipervínculo visitado" xfId="14227" builtinId="9" hidden="1"/>
    <cellStyle name="Hipervínculo visitado" xfId="935" builtinId="9" hidden="1"/>
    <cellStyle name="Hipervínculo visitado" xfId="44924" builtinId="9" hidden="1"/>
    <cellStyle name="Hipervínculo visitado" xfId="4382" builtinId="9" hidden="1"/>
    <cellStyle name="Hipervínculo visitado" xfId="6332" builtinId="9" hidden="1"/>
    <cellStyle name="Hipervínculo visitado" xfId="23733" builtinId="9" hidden="1"/>
    <cellStyle name="Hipervínculo visitado" xfId="50243" builtinId="9" hidden="1"/>
    <cellStyle name="Hipervínculo visitado" xfId="40463" builtinId="9" hidden="1"/>
    <cellStyle name="Hipervínculo visitado" xfId="28221" builtinId="9" hidden="1"/>
    <cellStyle name="Hipervínculo visitado" xfId="15853" builtinId="9" hidden="1"/>
    <cellStyle name="Hipervínculo visitado" xfId="37582" builtinId="9" hidden="1"/>
    <cellStyle name="Hipervínculo visitado" xfId="51906" builtinId="9" hidden="1"/>
    <cellStyle name="Hipervínculo visitado" xfId="30944" builtinId="9" hidden="1"/>
    <cellStyle name="Hipervínculo visitado" xfId="3821" builtinId="9" hidden="1"/>
    <cellStyle name="Hipervínculo visitado" xfId="10560" builtinId="9" hidden="1"/>
    <cellStyle name="Hipervínculo visitado" xfId="2404" builtinId="9" hidden="1"/>
    <cellStyle name="Hipervínculo visitado" xfId="22325" builtinId="9" hidden="1"/>
    <cellStyle name="Hipervínculo visitado" xfId="10392" builtinId="9" hidden="1"/>
    <cellStyle name="Hipervínculo visitado" xfId="9776" builtinId="9" hidden="1"/>
    <cellStyle name="Hipervínculo visitado" xfId="7644" builtinId="9" hidden="1"/>
    <cellStyle name="Hipervínculo visitado" xfId="10364" builtinId="9" hidden="1"/>
    <cellStyle name="Hipervínculo visitado" xfId="34957" builtinId="9" hidden="1"/>
    <cellStyle name="Hipervínculo visitado" xfId="59125" builtinId="9" hidden="1"/>
    <cellStyle name="Hipervínculo visitado" xfId="52236" builtinId="9" hidden="1"/>
    <cellStyle name="Hipervínculo visitado" xfId="52837" builtinId="9" hidden="1"/>
    <cellStyle name="Hipervínculo visitado" xfId="14322" builtinId="9" hidden="1"/>
    <cellStyle name="Hipervínculo visitado" xfId="47389" builtinId="9" hidden="1"/>
    <cellStyle name="Hipervínculo visitado" xfId="31837" builtinId="9" hidden="1"/>
    <cellStyle name="Hipervínculo visitado" xfId="23793" builtinId="9" hidden="1"/>
    <cellStyle name="Hipervínculo visitado" xfId="21345" builtinId="9" hidden="1"/>
    <cellStyle name="Hipervínculo visitado" xfId="52825" builtinId="9" hidden="1"/>
    <cellStyle name="Hipervínculo visitado" xfId="4982" builtinId="9" hidden="1"/>
    <cellStyle name="Hipervínculo visitado" xfId="24573" builtinId="9" hidden="1"/>
    <cellStyle name="Hipervínculo visitado" xfId="49642" builtinId="9" hidden="1"/>
    <cellStyle name="Hipervínculo visitado" xfId="11195" builtinId="9" hidden="1"/>
    <cellStyle name="Hipervínculo visitado" xfId="54806" builtinId="9" hidden="1"/>
    <cellStyle name="Hipervínculo visitado" xfId="18714" builtinId="9" hidden="1"/>
    <cellStyle name="Hipervínculo visitado" xfId="5053" builtinId="9" hidden="1"/>
    <cellStyle name="Hipervínculo visitado" xfId="34145" builtinId="9" hidden="1"/>
    <cellStyle name="Hipervínculo visitado" xfId="41376" builtinId="9" hidden="1"/>
    <cellStyle name="Hipervínculo visitado" xfId="13714" builtinId="9" hidden="1"/>
    <cellStyle name="Hipervínculo visitado" xfId="4566" builtinId="9" hidden="1"/>
    <cellStyle name="Hipervínculo visitado" xfId="14174" builtinId="9" hidden="1"/>
    <cellStyle name="Hipervínculo visitado" xfId="3035" builtinId="9" hidden="1"/>
    <cellStyle name="Hipervínculo visitado" xfId="56978" builtinId="9" hidden="1"/>
    <cellStyle name="Hipervínculo visitado" xfId="52342" builtinId="9" hidden="1"/>
    <cellStyle name="Hipervínculo visitado" xfId="52084" builtinId="9" hidden="1"/>
    <cellStyle name="Hipervínculo visitado" xfId="44154" builtinId="9" hidden="1"/>
    <cellStyle name="Hipervínculo visitado" xfId="53487" builtinId="9" hidden="1"/>
    <cellStyle name="Hipervínculo visitado" xfId="30787" builtinId="9" hidden="1"/>
    <cellStyle name="Hipervínculo visitado" xfId="51720" builtinId="9" hidden="1"/>
    <cellStyle name="Hipervínculo visitado" xfId="21059" builtinId="9" hidden="1"/>
    <cellStyle name="Hipervínculo visitado" xfId="55993" builtinId="9" hidden="1"/>
    <cellStyle name="Hipervínculo visitado" xfId="33204" builtinId="9" hidden="1"/>
    <cellStyle name="Hipervínculo visitado" xfId="49326" builtinId="9" hidden="1"/>
    <cellStyle name="Hipervínculo visitado" xfId="31036" builtinId="9" hidden="1"/>
    <cellStyle name="Hipervínculo visitado" xfId="36785" builtinId="9" hidden="1"/>
    <cellStyle name="Hipervínculo visitado" xfId="20708" builtinId="9" hidden="1"/>
    <cellStyle name="Hipervínculo visitado" xfId="31152" builtinId="9" hidden="1"/>
    <cellStyle name="Hipervínculo visitado" xfId="13391" builtinId="9" hidden="1"/>
    <cellStyle name="Hipervínculo visitado" xfId="45906" builtinId="9" hidden="1"/>
    <cellStyle name="Hipervínculo visitado" xfId="703" builtinId="9" hidden="1"/>
    <cellStyle name="Hipervínculo visitado" xfId="11807" builtinId="9" hidden="1"/>
    <cellStyle name="Hipervínculo visitado" xfId="36809" builtinId="9" hidden="1"/>
    <cellStyle name="Hipervínculo visitado" xfId="42618" builtinId="9" hidden="1"/>
    <cellStyle name="Hipervínculo visitado" xfId="33478" builtinId="9" hidden="1"/>
    <cellStyle name="Hipervínculo visitado" xfId="36243" builtinId="9" hidden="1"/>
    <cellStyle name="Hipervínculo visitado" xfId="15975" builtinId="9" hidden="1"/>
    <cellStyle name="Hipervínculo visitado" xfId="16934" builtinId="9" hidden="1"/>
    <cellStyle name="Hipervínculo visitado" xfId="40758" builtinId="9" hidden="1"/>
    <cellStyle name="Hipervínculo visitado" xfId="19364" builtinId="9" hidden="1"/>
    <cellStyle name="Hipervínculo visitado" xfId="58405" builtinId="9" hidden="1"/>
    <cellStyle name="Hipervínculo visitado" xfId="43269" builtinId="9" hidden="1"/>
    <cellStyle name="Hipervínculo visitado" xfId="59093" builtinId="9" hidden="1"/>
    <cellStyle name="Hipervínculo visitado" xfId="20891" builtinId="9" hidden="1"/>
    <cellStyle name="Hipervínculo visitado" xfId="52503" builtinId="9" hidden="1"/>
    <cellStyle name="Hipervínculo visitado" xfId="45545" builtinId="9" hidden="1"/>
    <cellStyle name="Hipervínculo visitado" xfId="46913" builtinId="9" hidden="1"/>
    <cellStyle name="Hipervínculo visitado" xfId="34046" builtinId="9" hidden="1"/>
    <cellStyle name="Hipervínculo visitado" xfId="36967" builtinId="9" hidden="1"/>
    <cellStyle name="Hipervínculo visitado" xfId="23034" builtinId="9" hidden="1"/>
    <cellStyle name="Hipervínculo visitado" xfId="22798" builtinId="9" hidden="1"/>
    <cellStyle name="Hipervínculo visitado" xfId="19124" builtinId="9" hidden="1"/>
    <cellStyle name="Hipervínculo visitado" xfId="32198" builtinId="9" hidden="1"/>
    <cellStyle name="Hipervínculo visitado" xfId="20852" builtinId="9" hidden="1"/>
    <cellStyle name="Hipervínculo visitado" xfId="1787" builtinId="9" hidden="1"/>
    <cellStyle name="Hipervínculo visitado" xfId="6276" builtinId="9" hidden="1"/>
    <cellStyle name="Hipervínculo visitado" xfId="33860" builtinId="9" hidden="1"/>
    <cellStyle name="Hipervínculo visitado" xfId="32583" builtinId="9" hidden="1"/>
    <cellStyle name="Hipervínculo visitado" xfId="7079" builtinId="9" hidden="1"/>
    <cellStyle name="Hipervínculo visitado" xfId="33077" builtinId="9" hidden="1"/>
    <cellStyle name="Hipervínculo visitado" xfId="3819" builtinId="9" hidden="1"/>
    <cellStyle name="Hipervínculo visitado" xfId="14158" builtinId="9" hidden="1"/>
    <cellStyle name="Hipervínculo visitado" xfId="59256" builtinId="9" hidden="1"/>
    <cellStyle name="Hipervínculo visitado" xfId="40642" builtinId="9" hidden="1"/>
    <cellStyle name="Hipervínculo visitado" xfId="50664" builtinId="9" hidden="1"/>
    <cellStyle name="Hipervínculo visitado" xfId="46497" builtinId="9" hidden="1"/>
    <cellStyle name="Hipervínculo visitado" xfId="16557" builtinId="9" hidden="1"/>
    <cellStyle name="Hipervínculo visitado" xfId="58779" builtinId="9" hidden="1"/>
    <cellStyle name="Hipervínculo visitado" xfId="43084" builtinId="9" hidden="1"/>
    <cellStyle name="Hipervínculo visitado" xfId="48175" builtinId="9" hidden="1"/>
    <cellStyle name="Hipervínculo visitado" xfId="5700" builtinId="9" hidden="1"/>
    <cellStyle name="Hipervínculo visitado" xfId="51458" builtinId="9" hidden="1"/>
    <cellStyle name="Hipervínculo visitado" xfId="36047" builtinId="9" hidden="1"/>
    <cellStyle name="Hipervínculo visitado" xfId="14186" builtinId="9" hidden="1"/>
    <cellStyle name="Hipervínculo visitado" xfId="2548" builtinId="9" hidden="1"/>
    <cellStyle name="Hipervínculo visitado" xfId="10994" builtinId="9" hidden="1"/>
    <cellStyle name="Hipervínculo visitado" xfId="40578" builtinId="9" hidden="1"/>
    <cellStyle name="Hipervínculo visitado" xfId="6220" builtinId="9" hidden="1"/>
    <cellStyle name="Hipervínculo visitado" xfId="12379" builtinId="9" hidden="1"/>
    <cellStyle name="Hipervínculo visitado" xfId="15430" builtinId="9" hidden="1"/>
    <cellStyle name="Hipervínculo visitado" xfId="43180" builtinId="9" hidden="1"/>
    <cellStyle name="Hipervínculo visitado" xfId="18046" builtinId="9" hidden="1"/>
    <cellStyle name="Hipervínculo visitado" xfId="33784" builtinId="9" hidden="1"/>
    <cellStyle name="Hipervínculo visitado" xfId="28967" builtinId="9" hidden="1"/>
    <cellStyle name="Hipervínculo visitado" xfId="13664" builtinId="9" hidden="1"/>
    <cellStyle name="Hipervínculo visitado" xfId="36532" builtinId="9" hidden="1"/>
    <cellStyle name="Hipervínculo visitado" xfId="39286" builtinId="9" hidden="1"/>
    <cellStyle name="Hipervínculo visitado" xfId="57369" builtinId="9" hidden="1"/>
    <cellStyle name="Hipervínculo visitado" xfId="43850" builtinId="9" hidden="1"/>
    <cellStyle name="Hipervínculo visitado" xfId="55651" builtinId="9" hidden="1"/>
    <cellStyle name="Hipervínculo visitado" xfId="57194" builtinId="9" hidden="1"/>
    <cellStyle name="Hipervínculo visitado" xfId="18181" builtinId="9" hidden="1"/>
    <cellStyle name="Hipervínculo visitado" xfId="2062" builtinId="9" hidden="1"/>
    <cellStyle name="Hipervínculo visitado" xfId="44483" builtinId="9" hidden="1"/>
    <cellStyle name="Hipervínculo visitado" xfId="14520" builtinId="9" hidden="1"/>
    <cellStyle name="Hipervínculo visitado" xfId="26495" builtinId="9" hidden="1"/>
    <cellStyle name="Hipervínculo visitado" xfId="4607" builtinId="9" hidden="1"/>
    <cellStyle name="Hipervínculo visitado" xfId="38609" builtinId="9" hidden="1"/>
    <cellStyle name="Hipervínculo visitado" xfId="55434" builtinId="9" hidden="1"/>
    <cellStyle name="Hipervínculo visitado" xfId="40366" builtinId="9" hidden="1"/>
    <cellStyle name="Hipervínculo visitado" xfId="16226" builtinId="9" hidden="1"/>
    <cellStyle name="Hipervínculo visitado" xfId="39632" builtinId="9" hidden="1"/>
    <cellStyle name="Hipervínculo visitado" xfId="54748" builtinId="9" hidden="1"/>
    <cellStyle name="Hipervínculo visitado" xfId="30346" builtinId="9" hidden="1"/>
    <cellStyle name="Hipervínculo visitado" xfId="45436" builtinId="9" hidden="1"/>
    <cellStyle name="Hipervínculo visitado" xfId="11546" builtinId="9" hidden="1"/>
    <cellStyle name="Hipervínculo visitado" xfId="15470" builtinId="9" hidden="1"/>
    <cellStyle name="Hipervínculo visitado" xfId="27023" builtinId="9" hidden="1"/>
    <cellStyle name="Hipervínculo visitado" xfId="34365" builtinId="9" hidden="1"/>
    <cellStyle name="Hipervínculo visitado" xfId="31650" builtinId="9" hidden="1"/>
    <cellStyle name="Hipervínculo visitado" xfId="6981" builtinId="9" hidden="1"/>
    <cellStyle name="Hipervínculo visitado" xfId="26565" builtinId="9" hidden="1"/>
    <cellStyle name="Hipervínculo visitado" xfId="3272" builtinId="9" hidden="1"/>
    <cellStyle name="Hipervínculo visitado" xfId="43818" builtinId="9" hidden="1"/>
    <cellStyle name="Hipervínculo visitado" xfId="25390" builtinId="9" hidden="1"/>
    <cellStyle name="Hipervínculo visitado" xfId="18596" builtinId="9" hidden="1"/>
    <cellStyle name="Hipervínculo visitado" xfId="33946" builtinId="9" hidden="1"/>
    <cellStyle name="Hipervínculo visitado" xfId="51890" builtinId="9" hidden="1"/>
    <cellStyle name="Hipervínculo visitado" xfId="6314" builtinId="9" hidden="1"/>
    <cellStyle name="Hipervínculo visitado" xfId="23721" builtinId="9" hidden="1"/>
    <cellStyle name="Hipervínculo visitado" xfId="57120" builtinId="9" hidden="1"/>
    <cellStyle name="Hipervínculo visitado" xfId="53128" builtinId="9" hidden="1"/>
    <cellStyle name="Hipervínculo visitado" xfId="19992" builtinId="9" hidden="1"/>
    <cellStyle name="Hipervínculo visitado" xfId="47333" builtinId="9" hidden="1"/>
    <cellStyle name="Hipervínculo visitado" xfId="20997" builtinId="9" hidden="1"/>
    <cellStyle name="Hipervínculo visitado" xfId="16123" builtinId="9" hidden="1"/>
    <cellStyle name="Hipervínculo visitado" xfId="21265" builtinId="9" hidden="1"/>
    <cellStyle name="Hipervínculo visitado" xfId="6308" builtinId="9" hidden="1"/>
    <cellStyle name="Hipervínculo visitado" xfId="47737" builtinId="9" hidden="1"/>
    <cellStyle name="Hipervínculo visitado" xfId="13776" builtinId="9" hidden="1"/>
    <cellStyle name="Hipervínculo visitado" xfId="48205" builtinId="9" hidden="1"/>
    <cellStyle name="Hipervínculo visitado" xfId="54329" builtinId="9" hidden="1"/>
    <cellStyle name="Hipervínculo visitado" xfId="35007" builtinId="9" hidden="1"/>
    <cellStyle name="Hipervínculo visitado" xfId="48218" builtinId="9" hidden="1"/>
    <cellStyle name="Hipervínculo visitado" xfId="48370" builtinId="9" hidden="1"/>
    <cellStyle name="Hipervínculo visitado" xfId="40344" builtinId="9" hidden="1"/>
    <cellStyle name="Hipervínculo visitado" xfId="21675" builtinId="9" hidden="1"/>
    <cellStyle name="Hipervínculo visitado" xfId="36353" builtinId="9" hidden="1"/>
    <cellStyle name="Hipervínculo visitado" xfId="45693" builtinId="9" hidden="1"/>
    <cellStyle name="Hipervínculo visitado" xfId="4364" builtinId="9" hidden="1"/>
    <cellStyle name="Hipervínculo visitado" xfId="57783" builtinId="9" hidden="1"/>
    <cellStyle name="Hipervínculo visitado" xfId="28723" builtinId="9" hidden="1"/>
    <cellStyle name="Hipervínculo visitado" xfId="9816" builtinId="9" hidden="1"/>
    <cellStyle name="Hipervínculo visitado" xfId="8088" builtinId="9" hidden="1"/>
    <cellStyle name="Hipervínculo visitado" xfId="2987" builtinId="9" hidden="1"/>
    <cellStyle name="Hipervínculo visitado" xfId="8836" builtinId="9" hidden="1"/>
    <cellStyle name="Hipervínculo visitado" xfId="11799" builtinId="9" hidden="1"/>
    <cellStyle name="Hipervínculo visitado" xfId="10786" builtinId="9" hidden="1"/>
    <cellStyle name="Hipervínculo visitado" xfId="56307" builtinId="9" hidden="1"/>
    <cellStyle name="Hipervínculo visitado" xfId="16985" builtinId="9" hidden="1"/>
    <cellStyle name="Hipervínculo visitado" xfId="1141" builtinId="9" hidden="1"/>
    <cellStyle name="Hipervínculo visitado" xfId="17162" builtinId="9" hidden="1"/>
    <cellStyle name="Hipervínculo visitado" xfId="18476" builtinId="9" hidden="1"/>
    <cellStyle name="Hipervínculo visitado" xfId="30512" builtinId="9" hidden="1"/>
    <cellStyle name="Hipervínculo visitado" xfId="17122" builtinId="9" hidden="1"/>
    <cellStyle name="Hipervínculo visitado" xfId="14426" builtinId="9" hidden="1"/>
    <cellStyle name="Hipervínculo visitado" xfId="25042" builtinId="9" hidden="1"/>
    <cellStyle name="Hipervínculo visitado" xfId="35839" builtinId="9" hidden="1"/>
    <cellStyle name="Hipervínculo visitado" xfId="16758" builtinId="9" hidden="1"/>
    <cellStyle name="Hipervínculo visitado" xfId="28735" builtinId="9" hidden="1"/>
    <cellStyle name="Hipervínculo visitado" xfId="26735" builtinId="9" hidden="1"/>
    <cellStyle name="Hipervínculo visitado" xfId="26533" builtinId="9" hidden="1"/>
    <cellStyle name="Hipervínculo visitado" xfId="33742" builtinId="9" hidden="1"/>
    <cellStyle name="Hipervínculo visitado" xfId="23404" builtinId="9" hidden="1"/>
    <cellStyle name="Hipervínculo visitado" xfId="58307" builtinId="9" hidden="1"/>
    <cellStyle name="Hipervínculo visitado" xfId="16231" builtinId="9" hidden="1"/>
    <cellStyle name="Hipervínculo visitado" xfId="27350" builtinId="9" hidden="1"/>
    <cellStyle name="Hipervínculo visitado" xfId="11301" builtinId="9" hidden="1"/>
    <cellStyle name="Hipervínculo visitado" xfId="11797" builtinId="9" hidden="1"/>
    <cellStyle name="Hipervínculo visitado" xfId="21171" builtinId="9" hidden="1"/>
    <cellStyle name="Hipervínculo visitado" xfId="27017" builtinId="9" hidden="1"/>
    <cellStyle name="Hipervínculo visitado" xfId="22337" builtinId="9" hidden="1"/>
    <cellStyle name="Hipervínculo visitado" xfId="42482" builtinId="9" hidden="1"/>
    <cellStyle name="Hipervínculo visitado" xfId="16806" builtinId="9" hidden="1"/>
    <cellStyle name="Hipervínculo visitado" xfId="46008" builtinId="9" hidden="1"/>
    <cellStyle name="Hipervínculo visitado" xfId="24541" builtinId="9" hidden="1"/>
    <cellStyle name="Hipervínculo visitado" xfId="15398" builtinId="9" hidden="1"/>
    <cellStyle name="Hipervínculo visitado" xfId="9217" builtinId="9" hidden="1"/>
    <cellStyle name="Hipervínculo visitado" xfId="56507" builtinId="9" hidden="1"/>
    <cellStyle name="Hipervínculo visitado" xfId="47207" builtinId="9" hidden="1"/>
    <cellStyle name="Hipervínculo visitado" xfId="31014" builtinId="9" hidden="1"/>
    <cellStyle name="Hipervínculo visitado" xfId="44388" builtinId="9" hidden="1"/>
    <cellStyle name="Hipervínculo visitado" xfId="42700" builtinId="9" hidden="1"/>
    <cellStyle name="Hipervínculo visitado" xfId="23993" builtinId="9" hidden="1"/>
    <cellStyle name="Hipervínculo visitado" xfId="10109" builtinId="9" hidden="1"/>
    <cellStyle name="Hipervínculo visitado" xfId="4123" builtinId="9" hidden="1"/>
    <cellStyle name="Hipervínculo visitado" xfId="43786" builtinId="9" hidden="1"/>
    <cellStyle name="Hipervínculo visitado" xfId="16013" builtinId="9" hidden="1"/>
    <cellStyle name="Hipervínculo visitado" xfId="46633" builtinId="9" hidden="1"/>
    <cellStyle name="Hipervínculo visitado" xfId="20152" builtinId="9" hidden="1"/>
    <cellStyle name="Hipervínculo visitado" xfId="30538" builtinId="9" hidden="1"/>
    <cellStyle name="Hipervínculo visitado" xfId="32478" builtinId="9" hidden="1"/>
    <cellStyle name="Hipervínculo visitado" xfId="30283" builtinId="9" hidden="1"/>
    <cellStyle name="Hipervínculo visitado" xfId="22686" builtinId="9" hidden="1"/>
    <cellStyle name="Hipervínculo visitado" xfId="37979" builtinId="9" hidden="1"/>
    <cellStyle name="Hipervínculo visitado" xfId="24153" builtinId="9" hidden="1"/>
    <cellStyle name="Hipervínculo visitado" xfId="53933" builtinId="9" hidden="1"/>
    <cellStyle name="Hipervínculo visitado" xfId="23703" builtinId="9" hidden="1"/>
    <cellStyle name="Hipervínculo visitado" xfId="48129" builtinId="9" hidden="1"/>
    <cellStyle name="Hipervínculo visitado" xfId="31983" builtinId="9" hidden="1"/>
    <cellStyle name="Hipervínculo visitado" xfId="36341" builtinId="9" hidden="1"/>
    <cellStyle name="Hipervínculo visitado" xfId="47095" builtinId="9" hidden="1"/>
    <cellStyle name="Hipervínculo visitado" xfId="16007" builtinId="9" hidden="1"/>
    <cellStyle name="Hipervínculo visitado" xfId="45364" builtinId="9" hidden="1"/>
    <cellStyle name="Hipervínculo visitado" xfId="24263" builtinId="9" hidden="1"/>
    <cellStyle name="Hipervínculo visitado" xfId="27672" builtinId="9" hidden="1"/>
    <cellStyle name="Hipervínculo visitado" xfId="24167" builtinId="9" hidden="1"/>
    <cellStyle name="Hipervínculo visitado" xfId="8969" builtinId="9" hidden="1"/>
    <cellStyle name="Hipervínculo visitado" xfId="38664" builtinId="9" hidden="1"/>
    <cellStyle name="Hipervínculo visitado" xfId="57266" builtinId="9" hidden="1"/>
    <cellStyle name="Hipervínculo visitado" xfId="43609" builtinId="9" hidden="1"/>
    <cellStyle name="Hipervínculo visitado" xfId="17724" builtinId="9" hidden="1"/>
    <cellStyle name="Hipervínculo visitado" xfId="41059" builtinId="9" hidden="1"/>
    <cellStyle name="Hipervínculo visitado" xfId="50766" builtinId="9" hidden="1"/>
    <cellStyle name="Hipervínculo visitado" xfId="47199" builtinId="9" hidden="1"/>
    <cellStyle name="Hipervínculo visitado" xfId="25487" builtinId="9" hidden="1"/>
    <cellStyle name="Hipervínculo visitado" xfId="31957" builtinId="9" hidden="1"/>
    <cellStyle name="Hipervínculo visitado" xfId="35825" builtinId="9" hidden="1"/>
    <cellStyle name="Hipervínculo visitado" xfId="57393" builtinId="9" hidden="1"/>
    <cellStyle name="Hipervínculo visitado" xfId="36520" builtinId="9" hidden="1"/>
    <cellStyle name="Hipervínculo visitado" xfId="49644" builtinId="9" hidden="1"/>
    <cellStyle name="Hipervínculo visitado" xfId="28917" builtinId="9" hidden="1"/>
    <cellStyle name="Hipervínculo visitado" xfId="43515" builtinId="9" hidden="1"/>
    <cellStyle name="Hipervínculo visitado" xfId="26118" builtinId="9" hidden="1"/>
    <cellStyle name="Hipervínculo visitado" xfId="39980" builtinId="9" hidden="1"/>
    <cellStyle name="Hipervínculo visitado" xfId="18746" builtinId="9" hidden="1"/>
    <cellStyle name="Hipervínculo visitado" xfId="22451" builtinId="9" hidden="1"/>
    <cellStyle name="Hipervínculo visitado" xfId="24715" builtinId="9" hidden="1"/>
    <cellStyle name="Hipervínculo visitado" xfId="58957" builtinId="9" hidden="1"/>
    <cellStyle name="Hipervínculo visitado" xfId="22938" builtinId="9" hidden="1"/>
    <cellStyle name="Hipervínculo visitado" xfId="558" builtinId="9" hidden="1"/>
    <cellStyle name="Hipervínculo visitado" xfId="57789" builtinId="9" hidden="1"/>
    <cellStyle name="Hipervínculo visitado" xfId="33690" builtinId="9" hidden="1"/>
    <cellStyle name="Hipervínculo visitado" xfId="15296" builtinId="9" hidden="1"/>
    <cellStyle name="Hipervínculo visitado" xfId="5968" builtinId="9" hidden="1"/>
    <cellStyle name="Hipervínculo visitado" xfId="28365" builtinId="9" hidden="1"/>
    <cellStyle name="Hipervínculo visitado" xfId="3963" builtinId="9" hidden="1"/>
    <cellStyle name="Hipervínculo visitado" xfId="39164" builtinId="9" hidden="1"/>
    <cellStyle name="Hipervínculo visitado" xfId="8354" builtinId="9" hidden="1"/>
    <cellStyle name="Hipervínculo visitado" xfId="19822" builtinId="9" hidden="1"/>
    <cellStyle name="Hipervínculo visitado" xfId="45408" builtinId="9" hidden="1"/>
    <cellStyle name="Hipervínculo visitado" xfId="27220" builtinId="9" hidden="1"/>
    <cellStyle name="Hipervínculo visitado" xfId="28773" builtinId="9" hidden="1"/>
    <cellStyle name="Hipervínculo visitado" xfId="55377" builtinId="9" hidden="1"/>
    <cellStyle name="Hipervínculo visitado" xfId="11060" builtinId="9" hidden="1"/>
    <cellStyle name="Hipervínculo visitado" xfId="20828" builtinId="9" hidden="1"/>
    <cellStyle name="Hipervínculo visitado" xfId="40696" builtinId="9" hidden="1"/>
    <cellStyle name="Hipervínculo visitado" xfId="4572" builtinId="9" hidden="1"/>
    <cellStyle name="Hipervínculo visitado" xfId="59163" builtinId="9" hidden="1"/>
    <cellStyle name="Hipervínculo visitado" xfId="30922" builtinId="9" hidden="1"/>
    <cellStyle name="Hipervínculo visitado" xfId="9195" builtinId="9" hidden="1"/>
    <cellStyle name="Hipervínculo visitado" xfId="1487" builtinId="9" hidden="1"/>
    <cellStyle name="Hipervínculo visitado" xfId="35769" builtinId="9" hidden="1"/>
    <cellStyle name="Hipervínculo visitado" xfId="16165" builtinId="9" hidden="1"/>
    <cellStyle name="Hipervínculo visitado" xfId="5980" builtinId="9" hidden="1"/>
    <cellStyle name="Hipervínculo visitado" xfId="4506" builtinId="9" hidden="1"/>
    <cellStyle name="Hipervínculo visitado" xfId="51976" builtinId="9" hidden="1"/>
    <cellStyle name="Hipervínculo visitado" xfId="40330" builtinId="9" hidden="1"/>
    <cellStyle name="Hipervínculo visitado" xfId="7885" builtinId="9" hidden="1"/>
    <cellStyle name="Hipervínculo visitado" xfId="1813" builtinId="9" hidden="1"/>
    <cellStyle name="Hipervínculo visitado" xfId="7441" builtinId="9" hidden="1"/>
    <cellStyle name="Hipervínculo visitado" xfId="8999" builtinId="9" hidden="1"/>
    <cellStyle name="Hipervínculo visitado" xfId="19255" builtinId="9" hidden="1"/>
    <cellStyle name="Hipervínculo visitado" xfId="16598" builtinId="9" hidden="1"/>
    <cellStyle name="Hipervínculo visitado" xfId="43044" builtinId="9" hidden="1"/>
    <cellStyle name="Hipervínculo visitado" xfId="36023" builtinId="9" hidden="1"/>
    <cellStyle name="Hipervínculo visitado" xfId="25222" builtinId="9" hidden="1"/>
    <cellStyle name="Hipervínculo visitado" xfId="44658" builtinId="9" hidden="1"/>
    <cellStyle name="Hipervínculo visitado" xfId="35063" builtinId="9" hidden="1"/>
    <cellStyle name="Hipervínculo visitado" xfId="14946" builtinId="9" hidden="1"/>
    <cellStyle name="Hipervínculo visitado" xfId="1709" builtinId="9" hidden="1"/>
    <cellStyle name="Hipervínculo visitado" xfId="16354" builtinId="9" hidden="1"/>
    <cellStyle name="Hipervínculo visitado" xfId="32340" builtinId="9" hidden="1"/>
    <cellStyle name="Hipervínculo visitado" xfId="15190" builtinId="9" hidden="1"/>
    <cellStyle name="Hipervínculo visitado" xfId="27649" builtinId="9" hidden="1"/>
    <cellStyle name="Hipervínculo visitado" xfId="31979" builtinId="9" hidden="1"/>
    <cellStyle name="Hipervínculo visitado" xfId="57242" builtinId="9" hidden="1"/>
    <cellStyle name="Hipervínculo visitado" xfId="47331" builtinId="9" hidden="1"/>
    <cellStyle name="Hipervínculo visitado" xfId="13825" builtinId="9" hidden="1"/>
    <cellStyle name="Hipervínculo visitado" xfId="38473" builtinId="9" hidden="1"/>
    <cellStyle name="Hipervínculo visitado" xfId="39692" builtinId="9" hidden="1"/>
    <cellStyle name="Hipervínculo visitado" xfId="15484" builtinId="9" hidden="1"/>
    <cellStyle name="Hipervínculo visitado" xfId="34109" builtinId="9" hidden="1"/>
    <cellStyle name="Hipervínculo visitado" xfId="53247" builtinId="9" hidden="1"/>
    <cellStyle name="Hipervínculo visitado" xfId="12167" builtinId="9" hidden="1"/>
    <cellStyle name="Hipervínculo visitado" xfId="30020" builtinId="9" hidden="1"/>
    <cellStyle name="Hipervínculo visitado" xfId="22109" builtinId="9" hidden="1"/>
    <cellStyle name="Hipervínculo visitado" xfId="9864" builtinId="9" hidden="1"/>
    <cellStyle name="Hipervínculo visitado" xfId="27133" builtinId="9" hidden="1"/>
    <cellStyle name="Hipervínculo visitado" xfId="7097" builtinId="9" hidden="1"/>
    <cellStyle name="Hipervínculo visitado" xfId="7332" builtinId="9" hidden="1"/>
    <cellStyle name="Hipervínculo visitado" xfId="14652" builtinId="9" hidden="1"/>
    <cellStyle name="Hipervínculo visitado" xfId="11928" builtinId="9" hidden="1"/>
    <cellStyle name="Hipervínculo visitado" xfId="20607" builtinId="9" hidden="1"/>
    <cellStyle name="Hipervínculo visitado" xfId="21481" builtinId="9" hidden="1"/>
    <cellStyle name="Hipervínculo visitado" xfId="22936" builtinId="9" hidden="1"/>
    <cellStyle name="Hipervínculo visitado" xfId="29453" builtinId="9" hidden="1"/>
    <cellStyle name="Hipervínculo visitado" xfId="25394" builtinId="9" hidden="1"/>
    <cellStyle name="Hipervínculo visitado" xfId="31020" builtinId="9" hidden="1"/>
    <cellStyle name="Hipervínculo visitado" xfId="40151" builtinId="9" hidden="1"/>
    <cellStyle name="Hipervínculo visitado" xfId="44082" builtinId="9" hidden="1"/>
    <cellStyle name="Hipervínculo visitado" xfId="43878" builtinId="9" hidden="1"/>
    <cellStyle name="Hipervínculo visitado" xfId="43955" builtinId="9" hidden="1"/>
    <cellStyle name="Hipervínculo visitado" xfId="26737" builtinId="9" hidden="1"/>
    <cellStyle name="Hipervínculo visitado" xfId="33476" builtinId="9" hidden="1"/>
    <cellStyle name="Hipervínculo visitado" xfId="19392" builtinId="9" hidden="1"/>
    <cellStyle name="Hipervínculo visitado" xfId="35625" builtinId="9" hidden="1"/>
    <cellStyle name="Hipervínculo visitado" xfId="32712" builtinId="9" hidden="1"/>
    <cellStyle name="Hipervínculo visitado" xfId="40973" builtinId="9" hidden="1"/>
    <cellStyle name="Hipervínculo visitado" xfId="8024" builtinId="9" hidden="1"/>
    <cellStyle name="Hipervínculo visitado" xfId="4113" builtinId="9" hidden="1"/>
    <cellStyle name="Hipervínculo visitado" xfId="27627" builtinId="9" hidden="1"/>
    <cellStyle name="Hipervínculo visitado" xfId="15963" builtinId="9" hidden="1"/>
    <cellStyle name="Hipervínculo visitado" xfId="39445" builtinId="9" hidden="1"/>
    <cellStyle name="Hipervínculo visitado" xfId="33888" builtinId="9" hidden="1"/>
    <cellStyle name="Hipervínculo visitado" xfId="48677" builtinId="9" hidden="1"/>
    <cellStyle name="Hipervínculo visitado" xfId="34378" builtinId="9" hidden="1"/>
    <cellStyle name="Hipervínculo visitado" xfId="37537" builtinId="9" hidden="1"/>
    <cellStyle name="Hipervínculo visitado" xfId="20771" builtinId="9" hidden="1"/>
    <cellStyle name="Hipervínculo visitado" xfId="36468" builtinId="9" hidden="1"/>
    <cellStyle name="Hipervínculo visitado" xfId="57086" builtinId="9" hidden="1"/>
    <cellStyle name="Hipervínculo visitado" xfId="30697" builtinId="9" hidden="1"/>
    <cellStyle name="Hipervínculo visitado" xfId="3729" builtinId="9" hidden="1"/>
    <cellStyle name="Hipervínculo visitado" xfId="32450" builtinId="9" hidden="1"/>
    <cellStyle name="Hipervínculo visitado" xfId="21707" builtinId="9" hidden="1"/>
    <cellStyle name="Hipervínculo visitado" xfId="15644" builtinId="9" hidden="1"/>
    <cellStyle name="Hipervínculo visitado" xfId="44140" builtinId="9" hidden="1"/>
    <cellStyle name="Hipervínculo visitado" xfId="14034" builtinId="9" hidden="1"/>
    <cellStyle name="Hipervínculo visitado" xfId="58601" builtinId="9" hidden="1"/>
    <cellStyle name="Hipervínculo visitado" xfId="58033" builtinId="9" hidden="1"/>
    <cellStyle name="Hipervínculo visitado" xfId="57663" builtinId="9" hidden="1"/>
    <cellStyle name="Hipervínculo visitado" xfId="24497" builtinId="9" hidden="1"/>
    <cellStyle name="Hipervínculo visitado" xfId="2762" builtinId="9" hidden="1"/>
    <cellStyle name="Hipervínculo visitado" xfId="48856" builtinId="9" hidden="1"/>
    <cellStyle name="Hipervínculo visitado" xfId="44094" builtinId="9" hidden="1"/>
    <cellStyle name="Hipervínculo visitado" xfId="17534" builtinId="9" hidden="1"/>
    <cellStyle name="Hipervínculo visitado" xfId="20748" builtinId="9" hidden="1"/>
    <cellStyle name="Hipervínculo visitado" xfId="42952" builtinId="9" hidden="1"/>
    <cellStyle name="Hipervínculo visitado" xfId="17009" builtinId="9" hidden="1"/>
    <cellStyle name="Hipervínculo visitado" xfId="21643" builtinId="9" hidden="1"/>
    <cellStyle name="Hipervínculo visitado" xfId="47169" builtinId="9" hidden="1"/>
    <cellStyle name="Hipervínculo visitado" xfId="23061" builtinId="9" hidden="1"/>
    <cellStyle name="Hipervínculo visitado" xfId="23452" builtinId="9" hidden="1"/>
    <cellStyle name="Hipervínculo visitado" xfId="14279" builtinId="9" hidden="1"/>
    <cellStyle name="Hipervínculo visitado" xfId="15184" builtinId="9" hidden="1"/>
    <cellStyle name="Hipervínculo visitado" xfId="43319" builtinId="9" hidden="1"/>
    <cellStyle name="Hipervínculo visitado" xfId="29303" builtinId="9" hidden="1"/>
    <cellStyle name="Hipervínculo visitado" xfId="12065" builtinId="9" hidden="1"/>
    <cellStyle name="Hipervínculo visitado" xfId="27284" builtinId="9" hidden="1"/>
    <cellStyle name="Hipervínculo visitado" xfId="8552" builtinId="9" hidden="1"/>
    <cellStyle name="Hipervínculo visitado" xfId="54607" builtinId="9" hidden="1"/>
    <cellStyle name="Hipervínculo visitado" xfId="26839" builtinId="9" hidden="1"/>
    <cellStyle name="Hipervínculo visitado" xfId="26961" builtinId="9" hidden="1"/>
    <cellStyle name="Hipervínculo visitado" xfId="47175" builtinId="9" hidden="1"/>
    <cellStyle name="Hipervínculo visitado" xfId="31961" builtinId="9" hidden="1"/>
    <cellStyle name="Hipervínculo visitado" xfId="25250" builtinId="9" hidden="1"/>
    <cellStyle name="Hipervínculo visitado" xfId="15981" builtinId="9" hidden="1"/>
    <cellStyle name="Hipervínculo visitado" xfId="7536" builtinId="9" hidden="1"/>
    <cellStyle name="Hipervínculo visitado" xfId="46815" builtinId="9" hidden="1"/>
    <cellStyle name="Hipervínculo visitado" xfId="695" builtinId="9" hidden="1"/>
    <cellStyle name="Hipervínculo visitado" xfId="30908" builtinId="9" hidden="1"/>
    <cellStyle name="Hipervínculo visitado" xfId="27980" builtinId="9" hidden="1"/>
    <cellStyle name="Hipervínculo visitado" xfId="15891" builtinId="9" hidden="1"/>
    <cellStyle name="Hipervínculo visitado" xfId="38794" builtinId="9" hidden="1"/>
    <cellStyle name="Hipervínculo visitado" xfId="32396" builtinId="9" hidden="1"/>
    <cellStyle name="Hipervínculo visitado" xfId="32332" builtinId="9" hidden="1"/>
    <cellStyle name="Hipervínculo visitado" xfId="37636" builtinId="9" hidden="1"/>
    <cellStyle name="Hipervínculo visitado" xfId="34369" builtinId="9" hidden="1"/>
    <cellStyle name="Hipervínculo visitado" xfId="36612" builtinId="9" hidden="1"/>
    <cellStyle name="Hipervínculo visitado" xfId="28515" builtinId="9" hidden="1"/>
    <cellStyle name="Hipervínculo visitado" xfId="26611" builtinId="9" hidden="1"/>
    <cellStyle name="Hipervínculo visitado" xfId="50982" builtinId="9" hidden="1"/>
    <cellStyle name="Hipervínculo visitado" xfId="38195" builtinId="9" hidden="1"/>
    <cellStyle name="Hipervínculo visitado" xfId="27564" builtinId="9" hidden="1"/>
    <cellStyle name="Hipervínculo visitado" xfId="31752" builtinId="9" hidden="1"/>
    <cellStyle name="Hipervínculo visitado" xfId="27524" builtinId="9" hidden="1"/>
    <cellStyle name="Hipervínculo visitado" xfId="29481" builtinId="9" hidden="1"/>
    <cellStyle name="Hipervínculo visitado" xfId="25254" builtinId="9" hidden="1"/>
    <cellStyle name="Hipervínculo visitado" xfId="12039" builtinId="9" hidden="1"/>
    <cellStyle name="Hipervínculo visitado" xfId="52782" builtinId="9" hidden="1"/>
    <cellStyle name="Hipervínculo visitado" xfId="5804" builtinId="9" hidden="1"/>
    <cellStyle name="Hipervínculo visitado" xfId="14774" builtinId="9" hidden="1"/>
    <cellStyle name="Hipervínculo visitado" xfId="12267" builtinId="9" hidden="1"/>
    <cellStyle name="Hipervínculo visitado" xfId="21023" builtinId="9" hidden="1"/>
    <cellStyle name="Hipervínculo visitado" xfId="50833" builtinId="9" hidden="1"/>
    <cellStyle name="Hipervínculo visitado" xfId="1845" builtinId="9" hidden="1"/>
    <cellStyle name="Hipervínculo visitado" xfId="34483" builtinId="9" hidden="1"/>
    <cellStyle name="Hipervínculo visitado" xfId="18578" builtinId="9" hidden="1"/>
    <cellStyle name="Hipervínculo visitado" xfId="33900" builtinId="9" hidden="1"/>
    <cellStyle name="Hipervínculo visitado" xfId="3701" builtinId="9" hidden="1"/>
    <cellStyle name="Hipervínculo visitado" xfId="38345" builtinId="9" hidden="1"/>
    <cellStyle name="Hipervínculo visitado" xfId="44182" builtinId="9" hidden="1"/>
    <cellStyle name="Hipervínculo visitado" xfId="24291" builtinId="9" hidden="1"/>
    <cellStyle name="Hipervínculo visitado" xfId="52961" builtinId="9" hidden="1"/>
    <cellStyle name="Hipervínculo visitado" xfId="50750" builtinId="9" hidden="1"/>
    <cellStyle name="Hipervínculo visitado" xfId="57855" builtinId="9" hidden="1"/>
    <cellStyle name="Hipervínculo visitado" xfId="53737" builtinId="9" hidden="1"/>
    <cellStyle name="Hipervínculo visitado" xfId="42476" builtinId="9" hidden="1"/>
    <cellStyle name="Hipervínculo visitado" xfId="25835" builtinId="9" hidden="1"/>
    <cellStyle name="Hipervínculo visitado" xfId="31706" builtinId="9" hidden="1"/>
    <cellStyle name="Hipervínculo visitado" xfId="11725" builtinId="9" hidden="1"/>
    <cellStyle name="Hipervínculo visitado" xfId="4133" builtinId="9" hidden="1"/>
    <cellStyle name="Hipervínculo visitado" xfId="8004" builtinId="9" hidden="1"/>
    <cellStyle name="Hipervínculo visitado" xfId="10836" builtinId="9" hidden="1"/>
    <cellStyle name="Hipervínculo visitado" xfId="49976" builtinId="9" hidden="1"/>
    <cellStyle name="Hipervínculo visitado" xfId="4139" builtinId="9" hidden="1"/>
    <cellStyle name="Hipervínculo visitado" xfId="28117" builtinId="9" hidden="1"/>
    <cellStyle name="Hipervínculo visitado" xfId="39397" builtinId="9" hidden="1"/>
    <cellStyle name="Hipervínculo visitado" xfId="31548" builtinId="9" hidden="1"/>
    <cellStyle name="Hipervínculo visitado" xfId="21787" builtinId="9" hidden="1"/>
    <cellStyle name="Hipervínculo visitado" xfId="54938" builtinId="9" hidden="1"/>
    <cellStyle name="Hipervínculo visitado" xfId="15254" builtinId="9" hidden="1"/>
    <cellStyle name="Hipervínculo visitado" xfId="22644" builtinId="9" hidden="1"/>
    <cellStyle name="Hipervínculo visitado" xfId="1581" builtinId="9" hidden="1"/>
    <cellStyle name="Hipervínculo visitado" xfId="26485" builtinId="9" hidden="1"/>
    <cellStyle name="Hipervínculo visitado" xfId="41711" builtinId="9" hidden="1"/>
    <cellStyle name="Hipervínculo visitado" xfId="19042" builtinId="9" hidden="1"/>
    <cellStyle name="Hipervínculo visitado" xfId="12359" builtinId="9" hidden="1"/>
    <cellStyle name="Hipervínculo visitado" xfId="27512" builtinId="9" hidden="1"/>
    <cellStyle name="Hipervínculo visitado" xfId="12683" builtinId="9" hidden="1"/>
    <cellStyle name="Hipervínculo visitado" xfId="29399" builtinId="9" hidden="1"/>
    <cellStyle name="Hipervínculo visitado" xfId="38555" builtinId="9" hidden="1"/>
    <cellStyle name="Hipervínculo visitado" xfId="32121" builtinId="9" hidden="1"/>
    <cellStyle name="Hipervínculo visitado" xfId="34611" builtinId="9" hidden="1"/>
    <cellStyle name="Hipervínculo visitado" xfId="32918" builtinId="9" hidden="1"/>
    <cellStyle name="Hipervínculo visitado" xfId="27694" builtinId="9" hidden="1"/>
    <cellStyle name="Hipervínculo visitado" xfId="18531" builtinId="9" hidden="1"/>
    <cellStyle name="Hipervínculo visitado" xfId="21564" builtinId="9" hidden="1"/>
    <cellStyle name="Hipervínculo visitado" xfId="45745" builtinId="9" hidden="1"/>
    <cellStyle name="Hipervínculo visitado" xfId="26089" builtinId="9" hidden="1"/>
    <cellStyle name="Hipervínculo visitado" xfId="8610" builtinId="9" hidden="1"/>
    <cellStyle name="Hipervínculo visitado" xfId="11052" builtinId="9" hidden="1"/>
    <cellStyle name="Hipervínculo visitado" xfId="23285" builtinId="9" hidden="1"/>
    <cellStyle name="Hipervínculo visitado" xfId="25064" builtinId="9" hidden="1"/>
    <cellStyle name="Hipervínculo visitado" xfId="15516" builtinId="9" hidden="1"/>
    <cellStyle name="Hipervínculo visitado" xfId="50986" builtinId="9" hidden="1"/>
    <cellStyle name="Hipervínculo visitado" xfId="55209" builtinId="9" hidden="1"/>
    <cellStyle name="Hipervínculo visitado" xfId="14356" builtinId="9" hidden="1"/>
    <cellStyle name="Hipervínculo visitado" xfId="23102" builtinId="9" hidden="1"/>
    <cellStyle name="Hipervínculo visitado" xfId="24281" builtinId="9" hidden="1"/>
    <cellStyle name="Hipervínculo visitado" xfId="9614" builtinId="9" hidden="1"/>
    <cellStyle name="Hipervínculo visitado" xfId="14616" builtinId="9" hidden="1"/>
    <cellStyle name="Hipervínculo visitado" xfId="24335" builtinId="9" hidden="1"/>
    <cellStyle name="Hipervínculo visitado" xfId="21803" builtinId="9" hidden="1"/>
    <cellStyle name="Hipervínculo visitado" xfId="24847" builtinId="9" hidden="1"/>
    <cellStyle name="Hipervínculo visitado" xfId="53722" builtinId="9" hidden="1"/>
    <cellStyle name="Hipervínculo visitado" xfId="17057" builtinId="9" hidden="1"/>
    <cellStyle name="Hipervínculo visitado" xfId="58029" builtinId="9" hidden="1"/>
    <cellStyle name="Hipervínculo visitado" xfId="31298" builtinId="9" hidden="1"/>
    <cellStyle name="Hipervínculo visitado" xfId="35789" builtinId="9" hidden="1"/>
    <cellStyle name="Hipervínculo visitado" xfId="18022" builtinId="9" hidden="1"/>
    <cellStyle name="Hipervínculo visitado" xfId="15674" builtinId="9" hidden="1"/>
    <cellStyle name="Hipervínculo visitado" xfId="51040" builtinId="9" hidden="1"/>
    <cellStyle name="Hipervínculo visitado" xfId="26047" builtinId="9" hidden="1"/>
    <cellStyle name="Hipervínculo visitado" xfId="44052" builtinId="9" hidden="1"/>
    <cellStyle name="Hipervínculo visitado" xfId="47920" builtinId="9" hidden="1"/>
    <cellStyle name="Hipervínculo visitado" xfId="35033" builtinId="9" hidden="1"/>
    <cellStyle name="Hipervínculo visitado" xfId="11331" builtinId="9" hidden="1"/>
    <cellStyle name="Hipervínculo visitado" xfId="6052" builtinId="9" hidden="1"/>
    <cellStyle name="Hipervínculo visitado" xfId="9035" builtinId="9" hidden="1"/>
    <cellStyle name="Hipervínculo visitado" xfId="5378" builtinId="9" hidden="1"/>
    <cellStyle name="Hipervínculo visitado" xfId="136" builtinId="9" hidden="1"/>
    <cellStyle name="Hipervínculo visitado" xfId="8568" builtinId="9" hidden="1"/>
    <cellStyle name="Hipervínculo visitado" xfId="2597" builtinId="9" hidden="1"/>
    <cellStyle name="Hipervínculo visitado" xfId="1783" builtinId="9" hidden="1"/>
    <cellStyle name="Hipervínculo visitado" xfId="46401" builtinId="9" hidden="1"/>
    <cellStyle name="Hipervínculo visitado" xfId="20138" builtinId="9" hidden="1"/>
    <cellStyle name="Hipervínculo visitado" xfId="16055" builtinId="9" hidden="1"/>
    <cellStyle name="Hipervínculo visitado" xfId="28647" builtinId="9" hidden="1"/>
    <cellStyle name="Hipervínculo visitado" xfId="21231" builtinId="9" hidden="1"/>
    <cellStyle name="Hipervínculo visitado" xfId="28855" builtinId="9" hidden="1"/>
    <cellStyle name="Hipervínculo visitado" xfId="31184" builtinId="9" hidden="1"/>
    <cellStyle name="Hipervínculo visitado" xfId="52601" builtinId="9" hidden="1"/>
    <cellStyle name="Hipervínculo visitado" xfId="30110" builtinId="9" hidden="1"/>
    <cellStyle name="Hipervínculo visitado" xfId="46792" builtinId="9" hidden="1"/>
    <cellStyle name="Hipervínculo visitado" xfId="40644" builtinId="9" hidden="1"/>
    <cellStyle name="Hipervínculo visitado" xfId="43453" builtinId="9" hidden="1"/>
    <cellStyle name="Hipervínculo visitado" xfId="23448" builtinId="9" hidden="1"/>
    <cellStyle name="Hipervínculo visitado" xfId="42014" builtinId="9" hidden="1"/>
    <cellStyle name="Hipervínculo visitado" xfId="44538" builtinId="9" hidden="1"/>
    <cellStyle name="Hipervínculo visitado" xfId="25531" builtinId="9" hidden="1"/>
    <cellStyle name="Hipervínculo visitado" xfId="28745" builtinId="9" hidden="1"/>
    <cellStyle name="Hipervínculo visitado" xfId="20668" builtinId="9" hidden="1"/>
    <cellStyle name="Hipervínculo visitado" xfId="21409" builtinId="9" hidden="1"/>
    <cellStyle name="Hipervínculo visitado" xfId="19058" builtinId="9" hidden="1"/>
    <cellStyle name="Hipervínculo visitado" xfId="21703" builtinId="9" hidden="1"/>
    <cellStyle name="Hipervínculo visitado" xfId="45108" builtinId="9" hidden="1"/>
    <cellStyle name="Hipervínculo visitado" xfId="50575" builtinId="9" hidden="1"/>
    <cellStyle name="Hipervínculo visitado" xfId="58617" builtinId="9" hidden="1"/>
    <cellStyle name="Hipervínculo visitado" xfId="1453" builtinId="9" hidden="1"/>
    <cellStyle name="Hipervínculo visitado" xfId="19400" builtinId="9" hidden="1"/>
    <cellStyle name="Hipervínculo visitado" xfId="11235" builtinId="9" hidden="1"/>
    <cellStyle name="Hipervínculo visitado" xfId="11138" builtinId="9" hidden="1"/>
    <cellStyle name="Hipervínculo visitado" xfId="47824" builtinId="9" hidden="1"/>
    <cellStyle name="Hipervínculo visitado" xfId="36995" builtinId="9" hidden="1"/>
    <cellStyle name="Hipervínculo visitado" xfId="9037" builtinId="9" hidden="1"/>
    <cellStyle name="Hipervínculo visitado" xfId="27861" builtinId="9" hidden="1"/>
    <cellStyle name="Hipervínculo visitado" xfId="45448" builtinId="9" hidden="1"/>
    <cellStyle name="Hipervínculo visitado" xfId="56877" builtinId="9" hidden="1"/>
    <cellStyle name="Hipervínculo visitado" xfId="51700" builtinId="9" hidden="1"/>
    <cellStyle name="Hipervínculo visitado" xfId="34249" builtinId="9" hidden="1"/>
    <cellStyle name="Hipervínculo visitado" xfId="38475" builtinId="9" hidden="1"/>
    <cellStyle name="Hipervínculo visitado" xfId="53501" builtinId="9" hidden="1"/>
    <cellStyle name="Hipervínculo visitado" xfId="25230" builtinId="9" hidden="1"/>
    <cellStyle name="Hipervínculo visitado" xfId="28089" builtinId="9" hidden="1"/>
    <cellStyle name="Hipervínculo visitado" xfId="31869" builtinId="9" hidden="1"/>
    <cellStyle name="Hipervínculo visitado" xfId="29777" builtinId="9" hidden="1"/>
    <cellStyle name="Hipervínculo visitado" xfId="43731" builtinId="9" hidden="1"/>
    <cellStyle name="Hipervínculo visitado" xfId="26591" builtinId="9" hidden="1"/>
    <cellStyle name="Hipervínculo visitado" xfId="22473" builtinId="9" hidden="1"/>
    <cellStyle name="Hipervínculo visitado" xfId="10634" builtinId="9" hidden="1"/>
    <cellStyle name="Hipervínculo visitado" xfId="29536" builtinId="9" hidden="1"/>
    <cellStyle name="Hipervínculo visitado" xfId="21823" builtinId="9" hidden="1"/>
    <cellStyle name="Hipervínculo visitado" xfId="41894" builtinId="9" hidden="1"/>
    <cellStyle name="Hipervínculo visitado" xfId="232" builtinId="9" hidden="1"/>
    <cellStyle name="Hipervínculo visitado" xfId="38467" builtinId="9" hidden="1"/>
    <cellStyle name="Hipervínculo visitado" xfId="10756" builtinId="9" hidden="1"/>
    <cellStyle name="Hipervínculo visitado" xfId="15760" builtinId="9" hidden="1"/>
    <cellStyle name="Hipervínculo visitado" xfId="14743" builtinId="9" hidden="1"/>
    <cellStyle name="Hipervínculo visitado" xfId="43048" builtinId="9" hidden="1"/>
    <cellStyle name="Hipervínculo visitado" xfId="29920" builtinId="9" hidden="1"/>
    <cellStyle name="Hipervínculo visitado" xfId="10264" builtinId="9" hidden="1"/>
    <cellStyle name="Hipervínculo visitado" xfId="23329" builtinId="9" hidden="1"/>
    <cellStyle name="Hipervínculo visitado" xfId="23366" builtinId="9" hidden="1"/>
    <cellStyle name="Hipervínculo visitado" xfId="35889" builtinId="9" hidden="1"/>
    <cellStyle name="Hipervínculo visitado" xfId="33670" builtinId="9" hidden="1"/>
    <cellStyle name="Hipervínculo visitado" xfId="4053" builtinId="9" hidden="1"/>
    <cellStyle name="Hipervínculo visitado" xfId="18105" builtinId="9" hidden="1"/>
    <cellStyle name="Hipervínculo visitado" xfId="19132" builtinId="9" hidden="1"/>
    <cellStyle name="Hipervínculo visitado" xfId="572" builtinId="9" hidden="1"/>
    <cellStyle name="Hipervínculo visitado" xfId="38085" builtinId="9" hidden="1"/>
    <cellStyle name="Hipervínculo visitado" xfId="25935" builtinId="9" hidden="1"/>
    <cellStyle name="Hipervínculo visitado" xfId="49043" builtinId="9" hidden="1"/>
    <cellStyle name="Hipervínculo visitado" xfId="47729" builtinId="9" hidden="1"/>
    <cellStyle name="Hipervínculo visitado" xfId="8734" builtinId="9" hidden="1"/>
    <cellStyle name="Hipervínculo visitado" xfId="48561" builtinId="9" hidden="1"/>
    <cellStyle name="Hipervínculo visitado" xfId="17924" builtinId="9" hidden="1"/>
    <cellStyle name="Hipervínculo visitado" xfId="8774" builtinId="9" hidden="1"/>
    <cellStyle name="Hipervínculo visitado" xfId="3205" builtinId="9" hidden="1"/>
    <cellStyle name="Hipervínculo visitado" xfId="3659" builtinId="9" hidden="1"/>
    <cellStyle name="Hipervínculo visitado" xfId="19628" builtinId="9" hidden="1"/>
    <cellStyle name="Hipervínculo visitado" xfId="35683" builtinId="9" hidden="1"/>
    <cellStyle name="Hipervínculo visitado" xfId="39730" builtinId="9" hidden="1"/>
    <cellStyle name="Hipervínculo visitado" xfId="34497" builtinId="9" hidden="1"/>
    <cellStyle name="Hipervínculo visitado" xfId="14168" builtinId="9" hidden="1"/>
    <cellStyle name="Hipervínculo visitado" xfId="2589" builtinId="9" hidden="1"/>
    <cellStyle name="Hipervínculo visitado" xfId="47779" builtinId="9" hidden="1"/>
    <cellStyle name="Hipervínculo visitado" xfId="28909" builtinId="9" hidden="1"/>
    <cellStyle name="Hipervínculo visitado" xfId="49966" builtinId="9" hidden="1"/>
    <cellStyle name="Hipervínculo visitado" xfId="12813" builtinId="9" hidden="1"/>
    <cellStyle name="Hipervínculo visitado" xfId="2164" builtinId="9" hidden="1"/>
    <cellStyle name="Hipervínculo visitado" xfId="46853" builtinId="9" hidden="1"/>
    <cellStyle name="Hipervínculo visitado" xfId="24773" builtinId="9" hidden="1"/>
    <cellStyle name="Hipervínculo visitado" xfId="3149" builtinId="9" hidden="1"/>
    <cellStyle name="Hipervínculo visitado" xfId="831" builtinId="9" hidden="1"/>
    <cellStyle name="Hipervínculo visitado" xfId="15710" builtinId="9" hidden="1"/>
    <cellStyle name="Hipervínculo visitado" xfId="27113" builtinId="9" hidden="1"/>
    <cellStyle name="Hipervínculo visitado" xfId="43439" builtinId="9" hidden="1"/>
    <cellStyle name="Hipervínculo visitado" xfId="2631" builtinId="9" hidden="1"/>
    <cellStyle name="Hipervínculo visitado" xfId="47425" builtinId="9" hidden="1"/>
    <cellStyle name="Hipervínculo visitado" xfId="46423" builtinId="9" hidden="1"/>
    <cellStyle name="Hipervínculo visitado" xfId="26903" builtinId="9" hidden="1"/>
    <cellStyle name="Hipervínculo visitado" xfId="40943" builtinId="9" hidden="1"/>
    <cellStyle name="Hipervínculo visitado" xfId="59274" builtinId="9" hidden="1"/>
    <cellStyle name="Hipervínculo visitado" xfId="42312" builtinId="9" hidden="1"/>
    <cellStyle name="Hipervínculo visitado" xfId="43467" builtinId="9" hidden="1"/>
    <cellStyle name="Hipervínculo visitado" xfId="6621" builtinId="9" hidden="1"/>
    <cellStyle name="Hipervínculo visitado" xfId="27039" builtinId="9" hidden="1"/>
    <cellStyle name="Hipervínculo visitado" xfId="4029" builtinId="9" hidden="1"/>
    <cellStyle name="Hipervínculo visitado" xfId="55361" builtinId="9" hidden="1"/>
    <cellStyle name="Hipervínculo visitado" xfId="38579" builtinId="9" hidden="1"/>
    <cellStyle name="Hipervínculo visitado" xfId="6054" builtinId="9" hidden="1"/>
    <cellStyle name="Hipervínculo visitado" xfId="5764" builtinId="9" hidden="1"/>
    <cellStyle name="Hipervínculo visitado" xfId="39373" builtinId="9" hidden="1"/>
    <cellStyle name="Hipervínculo visitado" xfId="19862" builtinId="9" hidden="1"/>
    <cellStyle name="Hipervínculo visitado" xfId="42360" builtinId="9" hidden="1"/>
    <cellStyle name="Hipervínculo visitado" xfId="17460" builtinId="9" hidden="1"/>
    <cellStyle name="Hipervínculo visitado" xfId="7564" builtinId="9" hidden="1"/>
    <cellStyle name="Hipervínculo visitado" xfId="29938" builtinId="9" hidden="1"/>
    <cellStyle name="Hipervínculo visitado" xfId="51662" builtinId="9" hidden="1"/>
    <cellStyle name="Hipervínculo visitado" xfId="9884" builtinId="9" hidden="1"/>
    <cellStyle name="Hipervínculo visitado" xfId="9701" builtinId="9" hidden="1"/>
    <cellStyle name="Hipervínculo visitado" xfId="6326" builtinId="9" hidden="1"/>
    <cellStyle name="Hipervínculo visitado" xfId="6318" builtinId="9" hidden="1"/>
    <cellStyle name="Hipervínculo visitado" xfId="19874" builtinId="9" hidden="1"/>
    <cellStyle name="Hipervínculo visitado" xfId="6072" builtinId="9" hidden="1"/>
    <cellStyle name="Hipervínculo visitado" xfId="1629" builtinId="9" hidden="1"/>
    <cellStyle name="Hipervínculo visitado" xfId="3288" builtinId="9" hidden="1"/>
    <cellStyle name="Hipervínculo visitado" xfId="8971" builtinId="9" hidden="1"/>
    <cellStyle name="Hipervínculo visitado" xfId="6126" builtinId="9" hidden="1"/>
    <cellStyle name="Hipervínculo visitado" xfId="52381" builtinId="9" hidden="1"/>
    <cellStyle name="Hipervínculo visitado" xfId="41542" builtinId="9" hidden="1"/>
    <cellStyle name="Hipervínculo visitado" xfId="5638" builtinId="9" hidden="1"/>
    <cellStyle name="Hipervínculo visitado" xfId="19796" builtinId="9" hidden="1"/>
    <cellStyle name="Hipervínculo visitado" xfId="58188" builtinId="9" hidden="1"/>
    <cellStyle name="Hipervínculo visitado" xfId="15941" builtinId="9" hidden="1"/>
    <cellStyle name="Hipervínculo visitado" xfId="23301" builtinId="9" hidden="1"/>
    <cellStyle name="Hipervínculo visitado" xfId="54255" builtinId="9" hidden="1"/>
    <cellStyle name="Hipervínculo visitado" xfId="41669" builtinId="9" hidden="1"/>
    <cellStyle name="Hipervínculo visitado" xfId="4163" builtinId="9" hidden="1"/>
    <cellStyle name="Hipervínculo visitado" xfId="24595" builtinId="9" hidden="1"/>
    <cellStyle name="Hipervínculo visitado" xfId="42974" builtinId="9" hidden="1"/>
    <cellStyle name="Hipervínculo visitado" xfId="45354" builtinId="9" hidden="1"/>
    <cellStyle name="Hipervínculo visitado" xfId="25116" builtinId="9" hidden="1"/>
    <cellStyle name="Hipervínculo visitado" xfId="57116" builtinId="9" hidden="1"/>
    <cellStyle name="Hipervínculo visitado" xfId="40410" builtinId="9" hidden="1"/>
    <cellStyle name="Hipervínculo visitado" xfId="39176" builtinId="9" hidden="1"/>
    <cellStyle name="Hipervínculo visitado" xfId="10183" builtinId="9" hidden="1"/>
    <cellStyle name="Hipervínculo visitado" xfId="55944" builtinId="9" hidden="1"/>
    <cellStyle name="Hipervínculo visitado" xfId="39334" builtinId="9" hidden="1"/>
    <cellStyle name="Hipervínculo visitado" xfId="36712" builtinId="9" hidden="1"/>
    <cellStyle name="Hipervínculo visitado" xfId="50387" builtinId="9" hidden="1"/>
    <cellStyle name="Hipervínculo visitado" xfId="25759" builtinId="9" hidden="1"/>
    <cellStyle name="Hipervínculo visitado" xfId="7948" builtinId="9" hidden="1"/>
    <cellStyle name="Hipervínculo visitado" xfId="53612" builtinId="9" hidden="1"/>
    <cellStyle name="Hipervínculo visitado" xfId="1061" builtinId="9" hidden="1"/>
    <cellStyle name="Hipervínculo visitado" xfId="3343" builtinId="9" hidden="1"/>
    <cellStyle name="Hipervínculo visitado" xfId="5288" builtinId="9" hidden="1"/>
    <cellStyle name="Hipervínculo visitado" xfId="43098" builtinId="9" hidden="1"/>
    <cellStyle name="Hipervínculo visitado" xfId="41842" builtinId="9" hidden="1"/>
    <cellStyle name="Hipervínculo visitado" xfId="4544" builtinId="9" hidden="1"/>
    <cellStyle name="Hipervínculo visitado" xfId="18666" builtinId="9" hidden="1"/>
    <cellStyle name="Hipervínculo visitado" xfId="16886" builtinId="9" hidden="1"/>
    <cellStyle name="Hipervínculo visitado" xfId="4742" builtinId="9" hidden="1"/>
    <cellStyle name="Hipervínculo visitado" xfId="42790" builtinId="9" hidden="1"/>
    <cellStyle name="Hipervínculo visitado" xfId="20046" builtinId="9" hidden="1"/>
    <cellStyle name="Hipervínculo visitado" xfId="19299" builtinId="9" hidden="1"/>
    <cellStyle name="Hipervínculo visitado" xfId="8128" builtinId="9" hidden="1"/>
    <cellStyle name="Hipervínculo visitado" xfId="3121" builtinId="9" hidden="1"/>
    <cellStyle name="Hipervínculo visitado" xfId="16482" builtinId="9" hidden="1"/>
    <cellStyle name="Hipervínculo visitado" xfId="34487" builtinId="9" hidden="1"/>
    <cellStyle name="Hipervínculo visitado" xfId="54411" builtinId="9" hidden="1"/>
    <cellStyle name="Hipervínculo visitado" xfId="13245" builtinId="9" hidden="1"/>
    <cellStyle name="Hipervínculo visitado" xfId="2064" builtinId="9" hidden="1"/>
    <cellStyle name="Hipervínculo visitado" xfId="12406" builtinId="9" hidden="1"/>
    <cellStyle name="Hipervínculo visitado" xfId="12901" builtinId="9" hidden="1"/>
    <cellStyle name="Hipervínculo visitado" xfId="2709" builtinId="9" hidden="1"/>
    <cellStyle name="Hipervínculo visitado" xfId="11813" builtinId="9" hidden="1"/>
    <cellStyle name="Hipervínculo visitado" xfId="35415" builtinId="9" hidden="1"/>
    <cellStyle name="Hipervínculo visitado" xfId="7796" builtinId="9" hidden="1"/>
    <cellStyle name="Hipervínculo visitado" xfId="1775" builtinId="9" hidden="1"/>
    <cellStyle name="Hipervínculo visitado" xfId="56355" builtinId="9" hidden="1"/>
    <cellStyle name="Hipervínculo visitado" xfId="15100" builtinId="9" hidden="1"/>
    <cellStyle name="Hipervínculo visitado" xfId="31841" builtinId="9" hidden="1"/>
    <cellStyle name="Hipervínculo visitado" xfId="30798" builtinId="9" hidden="1"/>
    <cellStyle name="Hipervínculo visitado" xfId="36684" builtinId="9" hidden="1"/>
    <cellStyle name="Hipervínculo visitado" xfId="47321" builtinId="9" hidden="1"/>
    <cellStyle name="Hipervínculo visitado" xfId="52364" builtinId="9" hidden="1"/>
    <cellStyle name="Hipervínculo visitado" xfId="15180" builtinId="9" hidden="1"/>
    <cellStyle name="Hipervínculo visitado" xfId="48386" builtinId="9" hidden="1"/>
    <cellStyle name="Hipervínculo visitado" xfId="38455" builtinId="9" hidden="1"/>
    <cellStyle name="Hipervínculo visitado" xfId="9417" builtinId="9" hidden="1"/>
    <cellStyle name="Hipervínculo visitado" xfId="44526" builtinId="9" hidden="1"/>
    <cellStyle name="Hipervínculo visitado" xfId="43678" builtinId="9" hidden="1"/>
    <cellStyle name="Hipervínculo visitado" xfId="23100" builtinId="9" hidden="1"/>
    <cellStyle name="Hipervínculo visitado" xfId="42930" builtinId="9" hidden="1"/>
    <cellStyle name="Hipervínculo visitado" xfId="51094" builtinId="9" hidden="1"/>
    <cellStyle name="Hipervínculo visitado" xfId="50473" builtinId="9" hidden="1"/>
    <cellStyle name="Hipervínculo visitado" xfId="47818" builtinId="9" hidden="1"/>
    <cellStyle name="Hipervínculo visitado" xfId="40108" builtinId="9" hidden="1"/>
    <cellStyle name="Hipervínculo visitado" xfId="27940" builtinId="9" hidden="1"/>
    <cellStyle name="Hipervínculo visitado" xfId="27218" builtinId="9" hidden="1"/>
    <cellStyle name="Hipervínculo visitado" xfId="34400" builtinId="9" hidden="1"/>
    <cellStyle name="Hipervínculo visitado" xfId="17047" builtinId="9" hidden="1"/>
    <cellStyle name="Hipervínculo visitado" xfId="837" builtinId="9" hidden="1"/>
    <cellStyle name="Hipervínculo visitado" xfId="49606" builtinId="9" hidden="1"/>
    <cellStyle name="Hipervínculo visitado" xfId="37594" builtinId="9" hidden="1"/>
    <cellStyle name="Hipervínculo visitado" xfId="35387" builtinId="9" hidden="1"/>
    <cellStyle name="Hipervínculo visitado" xfId="15004" builtinId="9" hidden="1"/>
    <cellStyle name="Hipervínculo visitado" xfId="4803" builtinId="9" hidden="1"/>
    <cellStyle name="Hipervínculo visitado" xfId="41956" builtinId="9" hidden="1"/>
    <cellStyle name="Hipervínculo visitado" xfId="891" builtinId="9" hidden="1"/>
    <cellStyle name="Hipervínculo visitado" xfId="19900" builtinId="9" hidden="1"/>
    <cellStyle name="Hipervínculo visitado" xfId="10550" builtinId="9" hidden="1"/>
    <cellStyle name="Hipervínculo visitado" xfId="9373" builtinId="9" hidden="1"/>
    <cellStyle name="Hipervínculo visitado" xfId="24739" builtinId="9" hidden="1"/>
    <cellStyle name="Hipervínculo visitado" xfId="154" builtinId="9" hidden="1"/>
    <cellStyle name="Hipervínculo visitado" xfId="13135" builtinId="9" hidden="1"/>
    <cellStyle name="Hipervínculo visitado" xfId="7142" builtinId="9" hidden="1"/>
    <cellStyle name="Hipervínculo visitado" xfId="30854" builtinId="9" hidden="1"/>
    <cellStyle name="Hipervínculo visitado" xfId="29706" builtinId="9" hidden="1"/>
    <cellStyle name="Hipervínculo visitado" xfId="14588" builtinId="9" hidden="1"/>
    <cellStyle name="Hipervínculo visitado" xfId="33156" builtinId="9" hidden="1"/>
    <cellStyle name="Hipervínculo visitado" xfId="22852" builtinId="9" hidden="1"/>
    <cellStyle name="Hipervínculo visitado" xfId="24525" builtinId="9" hidden="1"/>
    <cellStyle name="Hipervínculo visitado" xfId="44212" builtinId="9" hidden="1"/>
    <cellStyle name="Hipervínculo visitado" xfId="13257" builtinId="9" hidden="1"/>
    <cellStyle name="Hipervínculo visitado" xfId="25320" builtinId="9" hidden="1"/>
    <cellStyle name="Hipervínculo visitado" xfId="55607" builtinId="9" hidden="1"/>
    <cellStyle name="Hipervínculo visitado" xfId="32912" builtinId="9" hidden="1"/>
    <cellStyle name="Hipervínculo visitado" xfId="52356" builtinId="9" hidden="1"/>
    <cellStyle name="Hipervínculo visitado" xfId="46238" builtinId="9" hidden="1"/>
    <cellStyle name="Hipervínculo visitado" xfId="47511" builtinId="9" hidden="1"/>
    <cellStyle name="Hipervínculo visitado" xfId="11952" builtinId="9" hidden="1"/>
    <cellStyle name="Hipervínculo visitado" xfId="46549" builtinId="9" hidden="1"/>
    <cellStyle name="Hipervínculo visitado" xfId="12817" builtinId="9" hidden="1"/>
    <cellStyle name="Hipervínculo visitado" xfId="50648" builtinId="9" hidden="1"/>
    <cellStyle name="Hipervínculo visitado" xfId="36672" builtinId="9" hidden="1"/>
    <cellStyle name="Hipervínculo visitado" xfId="39358" builtinId="9" hidden="1"/>
    <cellStyle name="Hipervínculo visitado" xfId="17806" builtinId="9" hidden="1"/>
    <cellStyle name="Hipervínculo visitado" xfId="50445" builtinId="9" hidden="1"/>
    <cellStyle name="Hipervínculo visitado" xfId="22299" builtinId="9" hidden="1"/>
    <cellStyle name="Hipervínculo visitado" xfId="58693" builtinId="9" hidden="1"/>
    <cellStyle name="Hipervínculo visitado" xfId="18996" builtinId="9" hidden="1"/>
    <cellStyle name="Hipervínculo visitado" xfId="35342" builtinId="9" hidden="1"/>
    <cellStyle name="Hipervínculo visitado" xfId="26977" builtinId="9" hidden="1"/>
    <cellStyle name="Hipervínculo visitado" xfId="50526" builtinId="9" hidden="1"/>
    <cellStyle name="Hipervínculo visitado" xfId="54684" builtinId="9" hidden="1"/>
    <cellStyle name="Hipervínculo visitado" xfId="53563" builtinId="9" hidden="1"/>
    <cellStyle name="Hipervínculo visitado" xfId="58025" builtinId="9" hidden="1"/>
    <cellStyle name="Hipervínculo visitado" xfId="45912" builtinId="9" hidden="1"/>
    <cellStyle name="Hipervínculo visitado" xfId="9996" builtinId="9" hidden="1"/>
    <cellStyle name="Hipervínculo visitado" xfId="37897" builtinId="9" hidden="1"/>
    <cellStyle name="Hipervínculo visitado" xfId="17566" builtinId="9" hidden="1"/>
    <cellStyle name="Hipervínculo visitado" xfId="57477" builtinId="9" hidden="1"/>
    <cellStyle name="Hipervínculo visitado" xfId="58403" builtinId="9" hidden="1"/>
    <cellStyle name="Hipervínculo visitado" xfId="56669" builtinId="9" hidden="1"/>
    <cellStyle name="Hipervínculo visitado" xfId="36866" builtinId="9" hidden="1"/>
    <cellStyle name="Hipervínculo visitado" xfId="26835" builtinId="9" hidden="1"/>
    <cellStyle name="Hipervínculo visitado" xfId="24679" builtinId="9" hidden="1"/>
    <cellStyle name="Hipervínculo visitado" xfId="29181" builtinId="9" hidden="1"/>
    <cellStyle name="Hipervínculo visitado" xfId="52643" builtinId="9" hidden="1"/>
    <cellStyle name="Hipervínculo visitado" xfId="32852" builtinId="9" hidden="1"/>
    <cellStyle name="Hipervínculo visitado" xfId="55677" builtinId="9" hidden="1"/>
    <cellStyle name="Hipervínculo visitado" xfId="6651" builtinId="9" hidden="1"/>
    <cellStyle name="Hipervínculo visitado" xfId="22243" builtinId="9" hidden="1"/>
    <cellStyle name="Hipervínculo visitado" xfId="48412" builtinId="9" hidden="1"/>
    <cellStyle name="Hipervínculo visitado" xfId="2925" builtinId="9" hidden="1"/>
    <cellStyle name="Hipervínculo visitado" xfId="40282" builtinId="9" hidden="1"/>
    <cellStyle name="Hipervínculo visitado" xfId="46667" builtinId="9" hidden="1"/>
    <cellStyle name="Hipervínculo visitado" xfId="29099" builtinId="9" hidden="1"/>
    <cellStyle name="Hipervínculo visitado" xfId="52483" builtinId="9" hidden="1"/>
    <cellStyle name="Hipervínculo visitado" xfId="5460" builtinId="9" hidden="1"/>
    <cellStyle name="Hipervínculo visitado" xfId="1571" builtinId="9" hidden="1"/>
    <cellStyle name="Hipervínculo visitado" xfId="58557" builtinId="9" hidden="1"/>
    <cellStyle name="Hipervínculo visitado" xfId="24529" builtinId="9" hidden="1"/>
    <cellStyle name="Hipervínculo visitado" xfId="16103" builtinId="9" hidden="1"/>
    <cellStyle name="Hipervínculo visitado" xfId="46875" builtinId="9" hidden="1"/>
    <cellStyle name="Hipervínculo visitado" xfId="42548" builtinId="9" hidden="1"/>
    <cellStyle name="Hipervínculo visitado" xfId="39027" builtinId="9" hidden="1"/>
    <cellStyle name="Hipervínculo visitado" xfId="27376" builtinId="9" hidden="1"/>
    <cellStyle name="Hipervínculo visitado" xfId="13205" builtinId="9" hidden="1"/>
    <cellStyle name="Hipervínculo visitado" xfId="53582" builtinId="9" hidden="1"/>
    <cellStyle name="Hipervínculo visitado" xfId="4209" builtinId="9" hidden="1"/>
    <cellStyle name="Hipervínculo visitado" xfId="8400" builtinId="9" hidden="1"/>
    <cellStyle name="Hipervínculo visitado" xfId="49978" builtinId="9" hidden="1"/>
    <cellStyle name="Hipervínculo visitado" xfId="50417" builtinId="9" hidden="1"/>
    <cellStyle name="Hipervínculo visitado" xfId="25479" builtinId="9" hidden="1"/>
    <cellStyle name="Hipervínculo visitado" xfId="20040" builtinId="9" hidden="1"/>
    <cellStyle name="Hipervínculo visitado" xfId="32529" builtinId="9" hidden="1"/>
    <cellStyle name="Hipervínculo visitado" xfId="29227" builtinId="9" hidden="1"/>
    <cellStyle name="Hipervínculo visitado" xfId="23731" builtinId="9" hidden="1"/>
    <cellStyle name="Hipervínculo visitado" xfId="12519" builtinId="9" hidden="1"/>
    <cellStyle name="Hipervínculo visitado" xfId="45018" builtinId="9" hidden="1"/>
    <cellStyle name="Hipervínculo visitado" xfId="28989" builtinId="9" hidden="1"/>
    <cellStyle name="Hipervínculo visitado" xfId="13347" builtinId="9" hidden="1"/>
    <cellStyle name="Hipervínculo visitado" xfId="37361" builtinId="9" hidden="1"/>
    <cellStyle name="Hipervínculo visitado" xfId="18253" builtinId="9" hidden="1"/>
    <cellStyle name="Hipervínculo visitado" xfId="21879" builtinId="9" hidden="1"/>
    <cellStyle name="Hipervínculo visitado" xfId="32249" builtinId="9" hidden="1"/>
    <cellStyle name="Hipervínculo visitado" xfId="42910" builtinId="9" hidden="1"/>
    <cellStyle name="Hipervínculo visitado" xfId="9326" builtinId="9" hidden="1"/>
    <cellStyle name="Hipervínculo visitado" xfId="1655" builtinId="9" hidden="1"/>
    <cellStyle name="Hipervínculo visitado" xfId="19718" builtinId="9" hidden="1"/>
    <cellStyle name="Hipervínculo visitado" xfId="13508" builtinId="9" hidden="1"/>
    <cellStyle name="Hipervínculo visitado" xfId="57581" builtinId="9" hidden="1"/>
    <cellStyle name="Hipervínculo visitado" xfId="28783" builtinId="9" hidden="1"/>
    <cellStyle name="Hipervínculo visitado" xfId="53281" builtinId="9" hidden="1"/>
    <cellStyle name="Hipervínculo visitado" xfId="46776" builtinId="9" hidden="1"/>
    <cellStyle name="Hipervínculo visitado" xfId="35431" builtinId="9" hidden="1"/>
    <cellStyle name="Hipervínculo visitado" xfId="19091" builtinId="9" hidden="1"/>
    <cellStyle name="Hipervínculo visitado" xfId="39218" builtinId="9" hidden="1"/>
    <cellStyle name="Hipervínculo visitado" xfId="19512" builtinId="9" hidden="1"/>
    <cellStyle name="Hipervínculo visitado" xfId="53549" builtinId="9" hidden="1"/>
    <cellStyle name="Hipervínculo visitado" xfId="40961" builtinId="9" hidden="1"/>
    <cellStyle name="Hipervínculo visitado" xfId="55339" builtinId="9" hidden="1"/>
    <cellStyle name="Hipervínculo visitado" xfId="49482" builtinId="9" hidden="1"/>
    <cellStyle name="Hipervínculo visitado" xfId="56183" builtinId="9" hidden="1"/>
    <cellStyle name="Hipervínculo visitado" xfId="56225" builtinId="9" hidden="1"/>
    <cellStyle name="Hipervínculo visitado" xfId="52671" builtinId="9" hidden="1"/>
    <cellStyle name="Hipervínculo visitado" xfId="17214" builtinId="9" hidden="1"/>
    <cellStyle name="Hipervínculo visitado" xfId="38577" builtinId="9" hidden="1"/>
    <cellStyle name="Hipervínculo visitado" xfId="2019" builtinId="9" hidden="1"/>
    <cellStyle name="Hipervínculo visitado" xfId="32626" builtinId="9" hidden="1"/>
    <cellStyle name="Hipervínculo visitado" xfId="49846" builtinId="9" hidden="1"/>
    <cellStyle name="Hipervínculo visitado" xfId="57481" builtinId="9" hidden="1"/>
    <cellStyle name="Hipervínculo visitado" xfId="6246" builtinId="9" hidden="1"/>
    <cellStyle name="Hipervínculo visitado" xfId="16245" builtinId="9" hidden="1"/>
    <cellStyle name="Hipervínculo visitado" xfId="17430" builtinId="9" hidden="1"/>
    <cellStyle name="Hipervínculo visitado" xfId="1561" builtinId="9" hidden="1"/>
    <cellStyle name="Hipervínculo visitado" xfId="44970" builtinId="9" hidden="1"/>
    <cellStyle name="Hipervínculo visitado" xfId="19728" builtinId="9" hidden="1"/>
    <cellStyle name="Hipervínculo visitado" xfId="49210" builtinId="9" hidden="1"/>
    <cellStyle name="Hipervínculo visitado" xfId="26186" builtinId="9" hidden="1"/>
    <cellStyle name="Hipervínculo visitado" xfId="297" builtinId="9" hidden="1"/>
    <cellStyle name="Hipervínculo visitado" xfId="6695" builtinId="9" hidden="1"/>
    <cellStyle name="Hipervínculo visitado" xfId="7802" builtinId="9" hidden="1"/>
    <cellStyle name="Hipervínculo visitado" xfId="11259" builtinId="9" hidden="1"/>
    <cellStyle name="Hipervínculo visitado" xfId="5942" builtinId="9" hidden="1"/>
    <cellStyle name="Hipervínculo visitado" xfId="53666" builtinId="9" hidden="1"/>
    <cellStyle name="Hipervínculo visitado" xfId="38113" builtinId="9" hidden="1"/>
    <cellStyle name="Hipervínculo visitado" xfId="4841" builtinId="9" hidden="1"/>
    <cellStyle name="Hipervínculo visitado" xfId="28181" builtinId="9" hidden="1"/>
    <cellStyle name="Hipervínculo visitado" xfId="47151" builtinId="9" hidden="1"/>
    <cellStyle name="Hipervínculo visitado" xfId="40304" builtinId="9" hidden="1"/>
    <cellStyle name="Hipervínculo visitado" xfId="54037" builtinId="9" hidden="1"/>
    <cellStyle name="Hipervínculo visitado" xfId="34241" builtinId="9" hidden="1"/>
    <cellStyle name="Hipervínculo visitado" xfId="25959" builtinId="9" hidden="1"/>
    <cellStyle name="Hipervínculo visitado" xfId="27815" builtinId="9" hidden="1"/>
    <cellStyle name="Hipervínculo visitado" xfId="22247" builtinId="9" hidden="1"/>
    <cellStyle name="Hipervínculo visitado" xfId="15785" builtinId="9" hidden="1"/>
    <cellStyle name="Hipervínculo visitado" xfId="25777" builtinId="9" hidden="1"/>
    <cellStyle name="Hipervínculo visitado" xfId="50066" builtinId="9" hidden="1"/>
    <cellStyle name="Hipervínculo visitado" xfId="28393" builtinId="9" hidden="1"/>
    <cellStyle name="Hipervínculo visitado" xfId="37059" builtinId="9" hidden="1"/>
    <cellStyle name="Hipervínculo visitado" xfId="28460" builtinId="9" hidden="1"/>
    <cellStyle name="Hipervínculo visitado" xfId="34438" builtinId="9" hidden="1"/>
    <cellStyle name="Hipervínculo visitado" xfId="32648" builtinId="9" hidden="1"/>
    <cellStyle name="Hipervínculo visitado" xfId="28055" builtinId="9" hidden="1"/>
    <cellStyle name="Hipervínculo visitado" xfId="31200" builtinId="9" hidden="1"/>
    <cellStyle name="Hipervínculo visitado" xfId="29239" builtinId="9" hidden="1"/>
    <cellStyle name="Hipervínculo visitado" xfId="36424" builtinId="9" hidden="1"/>
    <cellStyle name="Hipervínculo visitado" xfId="12923" builtinId="9" hidden="1"/>
    <cellStyle name="Hipervínculo visitado" xfId="36289" builtinId="9" hidden="1"/>
    <cellStyle name="Hipervínculo visitado" xfId="27075" builtinId="9" hidden="1"/>
    <cellStyle name="Hipervínculo visitado" xfId="53602" builtinId="9" hidden="1"/>
    <cellStyle name="Hipervínculo visitado" xfId="47571" builtinId="9" hidden="1"/>
    <cellStyle name="Hipervínculo visitado" xfId="54818" builtinId="9" hidden="1"/>
    <cellStyle name="Hipervínculo visitado" xfId="14664" builtinId="9" hidden="1"/>
    <cellStyle name="Hipervínculo visitado" xfId="29512" builtinId="9" hidden="1"/>
    <cellStyle name="Hipervínculo visitado" xfId="38852" builtinId="9" hidden="1"/>
    <cellStyle name="Hipervínculo visitado" xfId="15738" builtinId="9" hidden="1"/>
    <cellStyle name="Hipervínculo visitado" xfId="15314" builtinId="9" hidden="1"/>
    <cellStyle name="Hipervínculo visitado" xfId="15312" builtinId="9" hidden="1"/>
    <cellStyle name="Hipervínculo visitado" xfId="15036" builtinId="9" hidden="1"/>
    <cellStyle name="Hipervínculo visitado" xfId="25674" builtinId="9" hidden="1"/>
    <cellStyle name="Hipervínculo visitado" xfId="43791" builtinId="9" hidden="1"/>
    <cellStyle name="Hipervínculo visitado" xfId="46701" builtinId="9" hidden="1"/>
    <cellStyle name="Hipervínculo visitado" xfId="35973" builtinId="9" hidden="1"/>
    <cellStyle name="Hipervínculo visitado" xfId="12472" builtinId="9" hidden="1"/>
    <cellStyle name="Hipervínculo visitado" xfId="59117" builtinId="9" hidden="1"/>
    <cellStyle name="Hipervínculo visitado" xfId="13857" builtinId="9" hidden="1"/>
    <cellStyle name="Hipervínculo visitado" xfId="11857" builtinId="9" hidden="1"/>
    <cellStyle name="Hipervínculo visitado" xfId="18730" builtinId="9" hidden="1"/>
    <cellStyle name="Hipervínculo visitado" xfId="38864" builtinId="9" hidden="1"/>
    <cellStyle name="Hipervínculo visitado" xfId="27298" builtinId="9" hidden="1"/>
    <cellStyle name="Hipervínculo visitado" xfId="57385" builtinId="9" hidden="1"/>
    <cellStyle name="Hipervínculo visitado" xfId="18490" builtinId="9" hidden="1"/>
    <cellStyle name="Hipervínculo visitado" xfId="28875" builtinId="9" hidden="1"/>
    <cellStyle name="Hipervínculo visitado" xfId="3633" builtinId="9" hidden="1"/>
    <cellStyle name="Hipervínculo visitado" xfId="7988" builtinId="9" hidden="1"/>
    <cellStyle name="Hipervínculo visitado" xfId="43973" builtinId="9" hidden="1"/>
    <cellStyle name="Hipervínculo visitado" xfId="23091" builtinId="9" hidden="1"/>
    <cellStyle name="Hipervínculo visitado" xfId="54491" builtinId="9" hidden="1"/>
    <cellStyle name="Hipervínculo visitado" xfId="38635" builtinId="9" hidden="1"/>
    <cellStyle name="Hipervínculo visitado" xfId="21729" builtinId="9" hidden="1"/>
    <cellStyle name="Hipervínculo visitado" xfId="39282" builtinId="9" hidden="1"/>
    <cellStyle name="Hipervínculo visitado" xfId="14223" builtinId="9" hidden="1"/>
    <cellStyle name="Hipervínculo visitado" xfId="32884" builtinId="9" hidden="1"/>
    <cellStyle name="Hipervínculo visitado" xfId="24205" builtinId="9" hidden="1"/>
    <cellStyle name="Hipervínculo visitado" xfId="36949" builtinId="9" hidden="1"/>
    <cellStyle name="Hipervínculo visitado" xfId="46411" builtinId="9" hidden="1"/>
    <cellStyle name="Hipervínculo visitado" xfId="28452" builtinId="9" hidden="1"/>
    <cellStyle name="Hipervínculo visitado" xfId="25633" builtinId="9" hidden="1"/>
    <cellStyle name="Hipervínculo visitado" xfId="28799" builtinId="9" hidden="1"/>
    <cellStyle name="Hipervínculo visitado" xfId="23454" builtinId="9" hidden="1"/>
    <cellStyle name="Hipervínculo visitado" xfId="38077" builtinId="9" hidden="1"/>
    <cellStyle name="Hipervínculo visitado" xfId="3731" builtinId="9" hidden="1"/>
    <cellStyle name="Hipervínculo visitado" xfId="7208" builtinId="9" hidden="1"/>
    <cellStyle name="Hipervínculo visitado" xfId="20062" builtinId="9" hidden="1"/>
    <cellStyle name="Hipervínculo visitado" xfId="45434" builtinId="9" hidden="1"/>
    <cellStyle name="Hipervínculo visitado" xfId="59320" builtinId="9" hidden="1"/>
    <cellStyle name="Hipervínculo visitado" xfId="26114" builtinId="9" hidden="1"/>
    <cellStyle name="Hipervínculo visitado" xfId="27702" builtinId="9" hidden="1"/>
    <cellStyle name="Hipervínculo visitado" xfId="13383" builtinId="9" hidden="1"/>
    <cellStyle name="Hipervínculo visitado" xfId="12213" builtinId="9" hidden="1"/>
    <cellStyle name="Hipervínculo visitado" xfId="20188" builtinId="9" hidden="1"/>
    <cellStyle name="Hipervínculo visitado" xfId="53801" builtinId="9" hidden="1"/>
    <cellStyle name="Hipervínculo visitado" xfId="6382" builtinId="9" hidden="1"/>
    <cellStyle name="Hipervínculo visitado" xfId="11753" builtinId="9" hidden="1"/>
    <cellStyle name="Hipervínculo visitado" xfId="19546" builtinId="9" hidden="1"/>
    <cellStyle name="Hipervínculo visitado" xfId="59113" builtinId="9" hidden="1"/>
    <cellStyle name="Hipervínculo visitado" xfId="58949" builtinId="9" hidden="1"/>
    <cellStyle name="Hipervínculo visitado" xfId="7770" builtinId="9" hidden="1"/>
    <cellStyle name="Hipervínculo visitado" xfId="31833" builtinId="9" hidden="1"/>
    <cellStyle name="Hipervínculo visitado" xfId="467" builtinId="9" hidden="1"/>
    <cellStyle name="Hipervínculo visitado" xfId="8002" builtinId="9" hidden="1"/>
    <cellStyle name="Hipervínculo visitado" xfId="57637" builtinId="9" hidden="1"/>
    <cellStyle name="Hipervínculo visitado" xfId="47326" builtinId="9" hidden="1"/>
    <cellStyle name="Hipervínculo visitado" xfId="45828" builtinId="9" hidden="1"/>
    <cellStyle name="Hipervínculo visitado" xfId="29690" builtinId="9" hidden="1"/>
    <cellStyle name="Hipervínculo visitado" xfId="34301" builtinId="9" hidden="1"/>
    <cellStyle name="Hipervínculo visitado" xfId="8538" builtinId="9" hidden="1"/>
    <cellStyle name="Hipervínculo visitado" xfId="1899" builtinId="9" hidden="1"/>
    <cellStyle name="Hipervínculo visitado" xfId="47533" builtinId="9" hidden="1"/>
    <cellStyle name="Hipervínculo visitado" xfId="3767" builtinId="9" hidden="1"/>
    <cellStyle name="Hipervínculo visitado" xfId="33922" builtinId="9" hidden="1"/>
    <cellStyle name="Hipervínculo visitado" xfId="8754" builtinId="9" hidden="1"/>
    <cellStyle name="Hipervínculo visitado" xfId="6821" builtinId="9" hidden="1"/>
    <cellStyle name="Hipervínculo visitado" xfId="9850" builtinId="9" hidden="1"/>
    <cellStyle name="Hipervínculo visitado" xfId="38479" builtinId="9" hidden="1"/>
    <cellStyle name="Hipervínculo visitado" xfId="58166" builtinId="9" hidden="1"/>
    <cellStyle name="Hipervínculo visitado" xfId="30255" builtinId="9" hidden="1"/>
    <cellStyle name="Hipervínculo visitado" xfId="35713" builtinId="9" hidden="1"/>
    <cellStyle name="Hipervínculo visitado" xfId="19888" builtinId="9" hidden="1"/>
    <cellStyle name="Hipervínculo visitado" xfId="41685" builtinId="9" hidden="1"/>
    <cellStyle name="Hipervínculo visitado" xfId="11267" builtinId="9" hidden="1"/>
    <cellStyle name="Hipervínculo visitado" xfId="46415" builtinId="9" hidden="1"/>
    <cellStyle name="Hipervínculo visitado" xfId="19492" builtinId="9" hidden="1"/>
    <cellStyle name="Hipervínculo visitado" xfId="28797" builtinId="9" hidden="1"/>
    <cellStyle name="Hipervínculo visitado" xfId="6498" builtinId="9" hidden="1"/>
    <cellStyle name="Hipervínculo visitado" xfId="13111" builtinId="9" hidden="1"/>
    <cellStyle name="Hipervínculo visitado" xfId="5063" builtinId="9" hidden="1"/>
    <cellStyle name="Hipervínculo visitado" xfId="54293" builtinId="9" hidden="1"/>
    <cellStyle name="Hipervínculo visitado" xfId="55751" builtinId="9" hidden="1"/>
    <cellStyle name="Hipervínculo visitado" xfId="42696" builtinId="9" hidden="1"/>
    <cellStyle name="Hipervínculo visitado" xfId="12577" builtinId="9" hidden="1"/>
    <cellStyle name="Hipervínculo visitado" xfId="56921" builtinId="9" hidden="1"/>
    <cellStyle name="Hipervínculo visitado" xfId="38261" builtinId="9" hidden="1"/>
    <cellStyle name="Hipervínculo visitado" xfId="25234" builtinId="9" hidden="1"/>
    <cellStyle name="Hipervínculo visitado" xfId="33106" builtinId="9" hidden="1"/>
    <cellStyle name="Hipervínculo visitado" xfId="11182" builtinId="9" hidden="1"/>
    <cellStyle name="Hipervínculo visitado" xfId="12347" builtinId="9" hidden="1"/>
    <cellStyle name="Hipervínculo visitado" xfId="32563" builtinId="9" hidden="1"/>
    <cellStyle name="Hipervínculo visitado" xfId="6086" builtinId="9" hidden="1"/>
    <cellStyle name="Hipervínculo visitado" xfId="41540" builtinId="9" hidden="1"/>
    <cellStyle name="Hipervínculo visitado" xfId="2386" builtinId="9" hidden="1"/>
    <cellStyle name="Hipervínculo visitado" xfId="29053" builtinId="9" hidden="1"/>
    <cellStyle name="Hipervínculo visitado" xfId="45334" builtinId="9" hidden="1"/>
    <cellStyle name="Hipervínculo visitado" xfId="9131" builtinId="9" hidden="1"/>
    <cellStyle name="Hipervínculo visitado" xfId="8310" builtinId="9" hidden="1"/>
    <cellStyle name="Hipervínculo visitado" xfId="42016" builtinId="9" hidden="1"/>
    <cellStyle name="Hipervínculo visitado" xfId="45870" builtinId="9" hidden="1"/>
    <cellStyle name="Hipervínculo visitado" xfId="33134" builtinId="9" hidden="1"/>
    <cellStyle name="Hipervínculo visitado" xfId="30966" builtinId="9" hidden="1"/>
    <cellStyle name="Hipervínculo visitado" xfId="14456" builtinId="9" hidden="1"/>
    <cellStyle name="Hipervínculo visitado" xfId="45657" builtinId="9" hidden="1"/>
    <cellStyle name="Hipervínculo visitado" xfId="50317" builtinId="9" hidden="1"/>
    <cellStyle name="Hipervínculo visitado" xfId="37047" builtinId="9" hidden="1"/>
    <cellStyle name="Hipervínculo visitado" xfId="45916" builtinId="9" hidden="1"/>
    <cellStyle name="Hipervínculo visitado" xfId="44312" builtinId="9" hidden="1"/>
    <cellStyle name="Hipervínculo visitado" xfId="5322" builtinId="9" hidden="1"/>
    <cellStyle name="Hipervínculo visitado" xfId="4754" builtinId="9" hidden="1"/>
    <cellStyle name="Hipervínculo visitado" xfId="4097" builtinId="9" hidden="1"/>
    <cellStyle name="Hipervínculo visitado" xfId="26206" builtinId="9" hidden="1"/>
    <cellStyle name="Hipervínculo visitado" xfId="16926" builtinId="9" hidden="1"/>
    <cellStyle name="Hipervínculo visitado" xfId="49356" builtinId="9" hidden="1"/>
    <cellStyle name="Hipervínculo visitado" xfId="24211" builtinId="9" hidden="1"/>
    <cellStyle name="Hipervínculo visitado" xfId="4398" builtinId="9" hidden="1"/>
    <cellStyle name="Hipervínculo visitado" xfId="22597" builtinId="9" hidden="1"/>
    <cellStyle name="Hipervínculo visitado" xfId="41209" builtinId="9" hidden="1"/>
    <cellStyle name="Hipervínculo visitado" xfId="33652" builtinId="9" hidden="1"/>
    <cellStyle name="Hipervínculo visitado" xfId="51562" builtinId="9" hidden="1"/>
    <cellStyle name="Hipervínculo visitado" xfId="29564" builtinId="9" hidden="1"/>
    <cellStyle name="Hipervínculo visitado" xfId="39562" builtinId="9" hidden="1"/>
    <cellStyle name="Hipervínculo visitado" xfId="53845" builtinId="9" hidden="1"/>
    <cellStyle name="Hipervínculo visitado" xfId="11873" builtinId="9" hidden="1"/>
    <cellStyle name="Hipervínculo visitado" xfId="27374" builtinId="9" hidden="1"/>
    <cellStyle name="Hipervínculo visitado" xfId="46049" builtinId="9" hidden="1"/>
    <cellStyle name="Hipervínculo visitado" xfId="57995" builtinId="9" hidden="1"/>
    <cellStyle name="Hipervínculo visitado" xfId="26571" builtinId="9" hidden="1"/>
    <cellStyle name="Hipervínculo visitado" xfId="24037" builtinId="9" hidden="1"/>
    <cellStyle name="Hipervínculo visitado" xfId="49728" builtinId="9" hidden="1"/>
    <cellStyle name="Hipervínculo visitado" xfId="7855" builtinId="9" hidden="1"/>
    <cellStyle name="Hipervínculo visitado" xfId="11106" builtinId="9" hidden="1"/>
    <cellStyle name="Hipervínculo visitado" xfId="54916" builtinId="9" hidden="1"/>
    <cellStyle name="Hipervínculo visitado" xfId="55519" builtinId="9" hidden="1"/>
    <cellStyle name="Hipervínculo visitado" xfId="10129" builtinId="9" hidden="1"/>
    <cellStyle name="Hipervínculo visitado" xfId="1913" builtinId="9" hidden="1"/>
    <cellStyle name="Hipervínculo visitado" xfId="9067" builtinId="9" hidden="1"/>
    <cellStyle name="Hipervínculo visitado" xfId="12155" builtinId="9" hidden="1"/>
    <cellStyle name="Hipervínculo visitado" xfId="9001" builtinId="9" hidden="1"/>
    <cellStyle name="Hipervínculo visitado" xfId="50373" builtinId="9" hidden="1"/>
    <cellStyle name="Hipervínculo visitado" xfId="56061" builtinId="9" hidden="1"/>
    <cellStyle name="Hipervínculo visitado" xfId="11645" builtinId="9" hidden="1"/>
    <cellStyle name="Hipervínculo visitado" xfId="6032" builtinId="9" hidden="1"/>
    <cellStyle name="Hipervínculo visitado" xfId="47423" builtinId="9" hidden="1"/>
    <cellStyle name="Hipervínculo visitado" xfId="15244" builtinId="9" hidden="1"/>
    <cellStyle name="Hipervínculo visitado" xfId="27101" builtinId="9" hidden="1"/>
    <cellStyle name="Hipervínculo visitado" xfId="27684" builtinId="9" hidden="1"/>
    <cellStyle name="Hipervínculo visitado" xfId="21861" builtinId="9" hidden="1"/>
    <cellStyle name="Hipervínculo visitado" xfId="49510" builtinId="9" hidden="1"/>
    <cellStyle name="Hipervínculo visitado" xfId="25809" builtinId="9" hidden="1"/>
    <cellStyle name="Hipervínculo visitado" xfId="19472" builtinId="9" hidden="1"/>
    <cellStyle name="Hipervínculo visitado" xfId="10692" builtinId="9" hidden="1"/>
    <cellStyle name="Hipervínculo visitado" xfId="16636" builtinId="9" hidden="1"/>
    <cellStyle name="Hipervínculo visitado" xfId="58595" builtinId="9" hidden="1"/>
    <cellStyle name="Hipervínculo visitado" xfId="29041" builtinId="9" hidden="1"/>
    <cellStyle name="Hipervínculo visitado" xfId="52024" builtinId="9" hidden="1"/>
    <cellStyle name="Hipervínculo visitado" xfId="54732" builtinId="9" hidden="1"/>
    <cellStyle name="Hipervínculo visitado" xfId="37023" builtinId="9" hidden="1"/>
    <cellStyle name="Hipervínculo visitado" xfId="5121" builtinId="9" hidden="1"/>
    <cellStyle name="Hipervínculo visitado" xfId="18726" builtinId="9" hidden="1"/>
    <cellStyle name="Hipervínculo visitado" xfId="14574" builtinId="9" hidden="1"/>
    <cellStyle name="Hipervínculo visitado" xfId="13829" builtinId="9" hidden="1"/>
    <cellStyle name="Hipervínculo visitado" xfId="54896" builtinId="9" hidden="1"/>
    <cellStyle name="Hipervínculo visitado" xfId="48974" builtinId="9" hidden="1"/>
    <cellStyle name="Hipervínculo visitado" xfId="48792" builtinId="9" hidden="1"/>
    <cellStyle name="Hipervínculo visitado" xfId="37783" builtinId="9" hidden="1"/>
    <cellStyle name="Hipervínculo visitado" xfId="17504" builtinId="9" hidden="1"/>
    <cellStyle name="Hipervínculo visitado" xfId="31476" builtinId="9" hidden="1"/>
    <cellStyle name="Hipervínculo visitado" xfId="4201" builtinId="9" hidden="1"/>
    <cellStyle name="Hipervínculo visitado" xfId="53089" builtinId="9" hidden="1"/>
    <cellStyle name="Hipervínculo visitado" xfId="51006" builtinId="9" hidden="1"/>
    <cellStyle name="Hipervínculo visitado" xfId="58431" builtinId="9" hidden="1"/>
    <cellStyle name="Hipervínculo visitado" xfId="27877" builtinId="9" hidden="1"/>
    <cellStyle name="Hipervínculo visitado" xfId="20959" builtinId="9" hidden="1"/>
    <cellStyle name="Hipervínculo visitado" xfId="21160" builtinId="9" hidden="1"/>
    <cellStyle name="Hipervínculo visitado" xfId="59027" builtinId="9" hidden="1"/>
    <cellStyle name="Hipervínculo visitado" xfId="49968" builtinId="9" hidden="1"/>
    <cellStyle name="Hipervínculo visitado" xfId="38351" builtinId="9" hidden="1"/>
    <cellStyle name="Hipervínculo visitado" xfId="10348" builtinId="9" hidden="1"/>
    <cellStyle name="Hipervínculo visitado" xfId="16995" builtinId="9" hidden="1"/>
    <cellStyle name="Hipervínculo visitado" xfId="58271" builtinId="9" hidden="1"/>
    <cellStyle name="Hipervínculo visitado" xfId="57375" builtinId="9" hidden="1"/>
    <cellStyle name="Hipervínculo visitado" xfId="40935" builtinId="9" hidden="1"/>
    <cellStyle name="Hipervínculo visitado" xfId="46495" builtinId="9" hidden="1"/>
    <cellStyle name="Hipervínculo visitado" xfId="58735" builtinId="9" hidden="1"/>
    <cellStyle name="Hipervínculo visitado" xfId="9750" builtinId="9" hidden="1"/>
    <cellStyle name="Hipervínculo visitado" xfId="13892" builtinId="9" hidden="1"/>
    <cellStyle name="Hipervínculo visitado" xfId="49460" builtinId="9" hidden="1"/>
    <cellStyle name="Hipervínculo visitado" xfId="5642" builtinId="9" hidden="1"/>
    <cellStyle name="Hipervínculo visitado" xfId="45980" builtinId="9" hidden="1"/>
    <cellStyle name="Hipervínculo visitado" xfId="43421" builtinId="9" hidden="1"/>
    <cellStyle name="Hipervínculo visitado" xfId="20777" builtinId="9" hidden="1"/>
    <cellStyle name="Hipervínculo visitado" xfId="51504" builtinId="9" hidden="1"/>
    <cellStyle name="Hipervínculo visitado" xfId="40592" builtinId="9" hidden="1"/>
    <cellStyle name="Hipervínculo visitado" xfId="35451" builtinId="9" hidden="1"/>
    <cellStyle name="Hipervínculo visitado" xfId="34331" builtinId="9" hidden="1"/>
    <cellStyle name="Hipervínculo visitado" xfId="52947" builtinId="9" hidden="1"/>
    <cellStyle name="Hipervínculo visitado" xfId="50139" builtinId="9" hidden="1"/>
    <cellStyle name="Hipervínculo visitado" xfId="49128" builtinId="9" hidden="1"/>
    <cellStyle name="Hipervínculo visitado" xfId="13387" builtinId="9" hidden="1"/>
    <cellStyle name="Hipervínculo visitado" xfId="35761" builtinId="9" hidden="1"/>
    <cellStyle name="Hipervínculo visitado" xfId="56645" builtinId="9" hidden="1"/>
    <cellStyle name="Hipervínculo visitado" xfId="6034" builtinId="9" hidden="1"/>
    <cellStyle name="Hipervínculo visitado" xfId="47133" builtinId="9" hidden="1"/>
    <cellStyle name="Hipervínculo visitado" xfId="47037" builtinId="9" hidden="1"/>
    <cellStyle name="Hipervínculo visitado" xfId="29161" builtinId="9" hidden="1"/>
    <cellStyle name="Hipervínculo visitado" xfId="52036" builtinId="9" hidden="1"/>
    <cellStyle name="Hipervínculo visitado" xfId="23507" builtinId="9" hidden="1"/>
    <cellStyle name="Hipervínculo visitado" xfId="47407" builtinId="9" hidden="1"/>
    <cellStyle name="Hipervínculo visitado" xfId="48682" builtinId="9" hidden="1"/>
    <cellStyle name="Hipervínculo visitado" xfId="58467" builtinId="9" hidden="1"/>
    <cellStyle name="Hipervínculo visitado" xfId="54700" builtinId="9" hidden="1"/>
    <cellStyle name="Hipervínculo visitado" xfId="47055" builtinId="9" hidden="1"/>
    <cellStyle name="Hipervínculo visitado" xfId="20873" builtinId="9" hidden="1"/>
    <cellStyle name="Hipervínculo visitado" xfId="50389" builtinId="9" hidden="1"/>
    <cellStyle name="Hipervínculo visitado" xfId="15622" builtinId="9" hidden="1"/>
    <cellStyle name="Hipervínculo visitado" xfId="11733" builtinId="9" hidden="1"/>
    <cellStyle name="Hipervínculo visitado" xfId="24641" builtinId="9" hidden="1"/>
    <cellStyle name="Hipervínculo visitado" xfId="20822" builtinId="9" hidden="1"/>
    <cellStyle name="Hipervínculo visitado" xfId="34515" builtinId="9" hidden="1"/>
    <cellStyle name="Hipervínculo visitado" xfId="28233" builtinId="9" hidden="1"/>
    <cellStyle name="Hipervínculo visitado" xfId="31360" builtinId="9" hidden="1"/>
    <cellStyle name="Hipervínculo visitado" xfId="23193" builtinId="9" hidden="1"/>
    <cellStyle name="Hipervínculo visitado" xfId="18958" builtinId="9" hidden="1"/>
    <cellStyle name="Hipervínculo visitado" xfId="13097" builtinId="9" hidden="1"/>
    <cellStyle name="Hipervínculo visitado" xfId="11694" builtinId="9" hidden="1"/>
    <cellStyle name="Hipervínculo visitado" xfId="44184" builtinId="9" hidden="1"/>
    <cellStyle name="Hipervínculo visitado" xfId="35875" builtinId="9" hidden="1"/>
    <cellStyle name="Hipervínculo visitado" xfId="29670" builtinId="9" hidden="1"/>
    <cellStyle name="Hipervínculo visitado" xfId="35233" builtinId="9" hidden="1"/>
    <cellStyle name="Hipervínculo visitado" xfId="17370" builtinId="9" hidden="1"/>
    <cellStyle name="Hipervínculo visitado" xfId="51026" builtinId="9" hidden="1"/>
    <cellStyle name="Hipervínculo visitado" xfId="591" builtinId="9" hidden="1"/>
    <cellStyle name="Hipervínculo visitado" xfId="16830" builtinId="9" hidden="1"/>
    <cellStyle name="Hipervínculo visitado" xfId="42448" builtinId="9" hidden="1"/>
    <cellStyle name="Hipervínculo visitado" xfId="5648" builtinId="9" hidden="1"/>
    <cellStyle name="Hipervínculo visitado" xfId="41305" builtinId="9" hidden="1"/>
    <cellStyle name="Hipervínculo visitado" xfId="26739" builtinId="9" hidden="1"/>
    <cellStyle name="Hipervínculo visitado" xfId="56793" builtinId="9" hidden="1"/>
    <cellStyle name="Hipervínculo visitado" xfId="16581" builtinId="9" hidden="1"/>
    <cellStyle name="Hipervínculo visitado" xfId="48628" builtinId="9" hidden="1"/>
    <cellStyle name="Hipervínculo visitado" xfId="12523" builtinId="9" hidden="1"/>
    <cellStyle name="Hipervínculo visitado" xfId="14148" builtinId="9" hidden="1"/>
    <cellStyle name="Hipervínculo visitado" xfId="53981" builtinId="9" hidden="1"/>
    <cellStyle name="Hipervínculo visitado" xfId="58303" builtinId="9" hidden="1"/>
    <cellStyle name="Hipervínculo visitado" xfId="58827" builtinId="9" hidden="1"/>
    <cellStyle name="Hipervínculo visitado" xfId="51424" builtinId="9" hidden="1"/>
    <cellStyle name="Hipervínculo visitado" xfId="46024" builtinId="9" hidden="1"/>
    <cellStyle name="Hipervínculo visitado" xfId="47147" builtinId="9" hidden="1"/>
    <cellStyle name="Hipervínculo visitado" xfId="47986" builtinId="9" hidden="1"/>
    <cellStyle name="Hipervínculo visitado" xfId="37657" builtinId="9" hidden="1"/>
    <cellStyle name="Hipervínculo visitado" xfId="51180" builtinId="9" hidden="1"/>
    <cellStyle name="Hipervínculo visitado" xfId="46393" builtinId="9" hidden="1"/>
    <cellStyle name="Hipervínculo visitado" xfId="23305" builtinId="9" hidden="1"/>
    <cellStyle name="Hipervínculo visitado" xfId="26979" builtinId="9" hidden="1"/>
    <cellStyle name="Hipervínculo visitado" xfId="55849" builtinId="9" hidden="1"/>
    <cellStyle name="Hipervínculo visitado" xfId="46907" builtinId="9" hidden="1"/>
    <cellStyle name="Hipervínculo visitado" xfId="37102" builtinId="9" hidden="1"/>
    <cellStyle name="Hipervínculo visitado" xfId="41460" builtinId="9" hidden="1"/>
    <cellStyle name="Hipervínculo visitado" xfId="54381" builtinId="9" hidden="1"/>
    <cellStyle name="Hipervínculo visitado" xfId="45882" builtinId="9" hidden="1"/>
    <cellStyle name="Hipervínculo visitado" xfId="41239" builtinId="9" hidden="1"/>
    <cellStyle name="Hipervínculo visitado" xfId="26377" builtinId="9" hidden="1"/>
    <cellStyle name="Hipervínculo visitado" xfId="55166" builtinId="9" hidden="1"/>
    <cellStyle name="Hipervínculo visitado" xfId="46523" builtinId="9" hidden="1"/>
    <cellStyle name="Hipervínculo visitado" xfId="9675" builtinId="9" hidden="1"/>
    <cellStyle name="Hipervínculo visitado" xfId="2693" builtinId="9" hidden="1"/>
    <cellStyle name="Hipervínculo visitado" xfId="6216" builtinId="9" hidden="1"/>
    <cellStyle name="Hipervínculo visitado" xfId="34024" builtinId="9" hidden="1"/>
    <cellStyle name="Hipervínculo visitado" xfId="24849" builtinId="9" hidden="1"/>
    <cellStyle name="Hipervínculo visitado" xfId="22197" builtinId="9" hidden="1"/>
    <cellStyle name="Hipervínculo visitado" xfId="33328" builtinId="9" hidden="1"/>
    <cellStyle name="Hipervínculo visitado" xfId="45250" builtinId="9" hidden="1"/>
    <cellStyle name="Hipervínculo visitado" xfId="36799" builtinId="9" hidden="1"/>
    <cellStyle name="Hipervínculo visitado" xfId="56397" builtinId="9" hidden="1"/>
    <cellStyle name="Hipervínculo visitado" xfId="56139" builtinId="9" hidden="1"/>
    <cellStyle name="Hipervínculo visitado" xfId="18028" builtinId="9" hidden="1"/>
    <cellStyle name="Hipervínculo visitado" xfId="50660" builtinId="9" hidden="1"/>
    <cellStyle name="Hipervínculo visitado" xfId="54603" builtinId="9" hidden="1"/>
    <cellStyle name="Hipervínculo visitado" xfId="48718" builtinId="9" hidden="1"/>
    <cellStyle name="Hipervínculo visitado" xfId="35123" builtinId="9" hidden="1"/>
    <cellStyle name="Hipervínculo visitado" xfId="48448" builtinId="9" hidden="1"/>
    <cellStyle name="Hipervínculo visitado" xfId="48520" builtinId="9" hidden="1"/>
    <cellStyle name="Hipervínculo visitado" xfId="54065" builtinId="9" hidden="1"/>
    <cellStyle name="Hipervínculo visitado" xfId="17888" builtinId="9" hidden="1"/>
    <cellStyle name="Hipervínculo visitado" xfId="12917" builtinId="9" hidden="1"/>
    <cellStyle name="Hipervínculo visitado" xfId="28557" builtinId="9" hidden="1"/>
    <cellStyle name="Hipervínculo visitado" xfId="50381" builtinId="9" hidden="1"/>
    <cellStyle name="Hipervínculo visitado" xfId="50768" builtinId="9" hidden="1"/>
    <cellStyle name="Hipervínculo visitado" xfId="36941" builtinId="9" hidden="1"/>
    <cellStyle name="Hipervínculo visitado" xfId="39946" builtinId="9" hidden="1"/>
    <cellStyle name="Hipervínculo visitado" xfId="39254" builtinId="9" hidden="1"/>
    <cellStyle name="Hipervínculo visitado" xfId="41113" builtinId="9" hidden="1"/>
    <cellStyle name="Hipervínculo visitado" xfId="43804" builtinId="9" hidden="1"/>
    <cellStyle name="Hipervínculo visitado" xfId="33636" builtinId="9" hidden="1"/>
    <cellStyle name="Hipervínculo visitado" xfId="54519" builtinId="9" hidden="1"/>
    <cellStyle name="Hipervínculo visitado" xfId="53919" builtinId="9" hidden="1"/>
    <cellStyle name="Hipervínculo visitado" xfId="50542" builtinId="9" hidden="1"/>
    <cellStyle name="Hipervínculo visitado" xfId="51542" builtinId="9" hidden="1"/>
    <cellStyle name="Hipervínculo visitado" xfId="40164" builtinId="9" hidden="1"/>
    <cellStyle name="Hipervínculo visitado" xfId="24681" builtinId="9" hidden="1"/>
    <cellStyle name="Hipervínculo visitado" xfId="30464" builtinId="9" hidden="1"/>
    <cellStyle name="Hipervínculo visitado" xfId="55341" builtinId="9" hidden="1"/>
    <cellStyle name="Hipervínculo visitado" xfId="39186" builtinId="9" hidden="1"/>
    <cellStyle name="Hipervínculo visitado" xfId="49632" builtinId="9" hidden="1"/>
    <cellStyle name="Hipervínculo visitado" xfId="47647" builtinId="9" hidden="1"/>
    <cellStyle name="Hipervínculo visitado" xfId="28907" builtinId="9" hidden="1"/>
    <cellStyle name="Hipervínculo visitado" xfId="47245" builtinId="9" hidden="1"/>
    <cellStyle name="Hipervínculo visitado" xfId="14376" builtinId="9" hidden="1"/>
    <cellStyle name="Hipervínculo visitado" xfId="11887" builtinId="9" hidden="1"/>
    <cellStyle name="Hipervínculo visitado" xfId="2625" builtinId="9" hidden="1"/>
    <cellStyle name="Hipervínculo visitado" xfId="44938" builtinId="9" hidden="1"/>
    <cellStyle name="Hipervínculo visitado" xfId="39594" builtinId="9" hidden="1"/>
    <cellStyle name="Hipervínculo visitado" xfId="47569" builtinId="9" hidden="1"/>
    <cellStyle name="Hipervínculo visitado" xfId="27280" builtinId="9" hidden="1"/>
    <cellStyle name="Hipervínculo visitado" xfId="27566" builtinId="9" hidden="1"/>
    <cellStyle name="Hipervínculo visitado" xfId="27224" builtinId="9" hidden="1"/>
    <cellStyle name="Hipervínculo visitado" xfId="56363" builtinId="9" hidden="1"/>
    <cellStyle name="Hipervínculo visitado" xfId="7638" builtinId="9" hidden="1"/>
    <cellStyle name="Hipervínculo visitado" xfId="55211" builtinId="9" hidden="1"/>
    <cellStyle name="Hipervínculo visitado" xfId="36201" builtinId="9" hidden="1"/>
    <cellStyle name="Hipervínculo visitado" xfId="13399" builtinId="9" hidden="1"/>
    <cellStyle name="Hipervínculo visitado" xfId="54768" builtinId="9" hidden="1"/>
    <cellStyle name="Hipervínculo visitado" xfId="53731" builtinId="9" hidden="1"/>
    <cellStyle name="Hipervínculo visitado" xfId="57511" builtinId="9" hidden="1"/>
    <cellStyle name="Hipervínculo visitado" xfId="50532" builtinId="9" hidden="1"/>
    <cellStyle name="Hipervínculo visitado" xfId="52489" builtinId="9" hidden="1"/>
    <cellStyle name="Hipervínculo visitado" xfId="42432" builtinId="9" hidden="1"/>
    <cellStyle name="Hipervínculo visitado" xfId="39453" builtinId="9" hidden="1"/>
    <cellStyle name="Hipervínculo visitado" xfId="36911" builtinId="9" hidden="1"/>
    <cellStyle name="Hipervínculo visitado" xfId="51064" builtinId="9" hidden="1"/>
    <cellStyle name="Hipervínculo visitado" xfId="47629" builtinId="9" hidden="1"/>
    <cellStyle name="Hipervínculo visitado" xfId="48289" builtinId="9" hidden="1"/>
    <cellStyle name="Hipervínculo visitado" xfId="30330" builtinId="9" hidden="1"/>
    <cellStyle name="Hipervínculo visitado" xfId="58469" builtinId="9" hidden="1"/>
    <cellStyle name="Hipervínculo visitado" xfId="59095" builtinId="9" hidden="1"/>
    <cellStyle name="Hipervínculo visitado" xfId="18026" builtinId="9" hidden="1"/>
    <cellStyle name="Hipervínculo visitado" xfId="17860" builtinId="9" hidden="1"/>
    <cellStyle name="Hipervínculo visitado" xfId="56429" builtinId="9" hidden="1"/>
    <cellStyle name="Hipervínculo visitado" xfId="55791" builtinId="9" hidden="1"/>
    <cellStyle name="Hipervínculo visitado" xfId="16991" builtinId="9" hidden="1"/>
    <cellStyle name="Hipervínculo visitado" xfId="58723" builtinId="9" hidden="1"/>
    <cellStyle name="Hipervínculo visitado" xfId="52856" builtinId="9" hidden="1"/>
    <cellStyle name="Hipervínculo visitado" xfId="26847" builtinId="9" hidden="1"/>
    <cellStyle name="Hipervínculo visitado" xfId="35991" builtinId="9" hidden="1"/>
    <cellStyle name="Hipervínculo visitado" xfId="33954" builtinId="9" hidden="1"/>
    <cellStyle name="Hipervínculo visitado" xfId="50301" builtinId="9" hidden="1"/>
    <cellStyle name="Hipervínculo visitado" xfId="30231" builtinId="9" hidden="1"/>
    <cellStyle name="Hipervínculo visitado" xfId="55495" builtinId="9" hidden="1"/>
    <cellStyle name="Hipervínculo visitado" xfId="23741" builtinId="9" hidden="1"/>
    <cellStyle name="Hipervínculo visitado" xfId="39266" builtinId="9" hidden="1"/>
    <cellStyle name="Hipervínculo visitado" xfId="6196" builtinId="9" hidden="1"/>
    <cellStyle name="Hipervínculo visitado" xfId="38299" builtinId="9" hidden="1"/>
    <cellStyle name="Hipervínculo visitado" xfId="36207" builtinId="9" hidden="1"/>
    <cellStyle name="Hipervínculo visitado" xfId="32991" builtinId="9" hidden="1"/>
    <cellStyle name="Hipervínculo visitado" xfId="35330" builtinId="9" hidden="1"/>
    <cellStyle name="Hipervínculo visitado" xfId="24381" builtinId="9" hidden="1"/>
    <cellStyle name="Hipervínculo visitado" xfId="25304" builtinId="9" hidden="1"/>
    <cellStyle name="Hipervínculo visitado" xfId="55497" builtinId="9" hidden="1"/>
    <cellStyle name="Hipervínculo visitado" xfId="52112" builtinId="9" hidden="1"/>
    <cellStyle name="Hipervínculo visitado" xfId="15382" builtinId="9" hidden="1"/>
    <cellStyle name="Hipervínculo visitado" xfId="44152" builtinId="9" hidden="1"/>
    <cellStyle name="Hipervínculo visitado" xfId="21243" builtinId="9" hidden="1"/>
    <cellStyle name="Hipervínculo visitado" xfId="18835" builtinId="9" hidden="1"/>
    <cellStyle name="Hipervínculo visitado" xfId="53592" builtinId="9" hidden="1"/>
    <cellStyle name="Hipervínculo visitado" xfId="54455" builtinId="9" hidden="1"/>
    <cellStyle name="Hipervínculo visitado" xfId="57657" builtinId="9" hidden="1"/>
    <cellStyle name="Hipervínculo visitado" xfId="58855" builtinId="9" hidden="1"/>
    <cellStyle name="Hipervínculo visitado" xfId="54936" builtinId="9" hidden="1"/>
    <cellStyle name="Hipervínculo visitado" xfId="55164" builtinId="9" hidden="1"/>
    <cellStyle name="Hipervínculo visitado" xfId="234" builtinId="9" hidden="1"/>
    <cellStyle name="Hipervínculo visitado" xfId="6657" builtinId="9" hidden="1"/>
    <cellStyle name="Hipervínculo visitado" xfId="25373" builtinId="9" hidden="1"/>
    <cellStyle name="Hipervínculo visitado" xfId="11518" builtinId="9" hidden="1"/>
    <cellStyle name="Hipervínculo visitado" xfId="38049" builtinId="9" hidden="1"/>
    <cellStyle name="Hipervínculo visitado" xfId="49350" builtinId="9" hidden="1"/>
    <cellStyle name="Hipervínculo visitado" xfId="50684" builtinId="9" hidden="1"/>
    <cellStyle name="Hipervínculo visitado" xfId="46002" builtinId="9" hidden="1"/>
    <cellStyle name="Hipervínculo visitado" xfId="36542" builtinId="9" hidden="1"/>
    <cellStyle name="Hipervínculo visitado" xfId="42074" builtinId="9" hidden="1"/>
    <cellStyle name="Hipervínculo visitado" xfId="35563" builtinId="9" hidden="1"/>
    <cellStyle name="Hipervínculo visitado" xfId="38656" builtinId="9" hidden="1"/>
    <cellStyle name="Hipervínculo visitado" xfId="54159" builtinId="9" hidden="1"/>
    <cellStyle name="Hipervínculo visitado" xfId="50169" builtinId="9" hidden="1"/>
    <cellStyle name="Hipervínculo visitado" xfId="55128" builtinId="9" hidden="1"/>
    <cellStyle name="Hipervínculo visitado" xfId="11654" builtinId="9" hidden="1"/>
    <cellStyle name="Hipervínculo visitado" xfId="52581" builtinId="9" hidden="1"/>
    <cellStyle name="Hipervínculo visitado" xfId="57839" builtinId="9" hidden="1"/>
    <cellStyle name="Hipervínculo visitado" xfId="36311" builtinId="9" hidden="1"/>
    <cellStyle name="Hipervínculo visitado" xfId="11721" builtinId="9" hidden="1"/>
    <cellStyle name="Hipervínculo visitado" xfId="17746" builtinId="9" hidden="1"/>
    <cellStyle name="Hipervínculo visitado" xfId="7391" builtinId="9" hidden="1"/>
    <cellStyle name="Hipervínculo visitado" xfId="10750" builtinId="9" hidden="1"/>
    <cellStyle name="Hipervínculo visitado" xfId="12141" builtinId="9" hidden="1"/>
    <cellStyle name="Hipervínculo visitado" xfId="40640" builtinId="9" hidden="1"/>
    <cellStyle name="Hipervínculo visitado" xfId="34201" builtinId="9" hidden="1"/>
    <cellStyle name="Hipervínculo visitado" xfId="25682" builtinId="9" hidden="1"/>
    <cellStyle name="Hipervínculo visitado" xfId="18407" builtinId="9" hidden="1"/>
    <cellStyle name="Hipervínculo visitado" xfId="35587" builtinId="9" hidden="1"/>
    <cellStyle name="Hipervínculo visitado" xfId="39015" builtinId="9" hidden="1"/>
    <cellStyle name="Hipervínculo visitado" xfId="1911" builtinId="9" hidden="1"/>
    <cellStyle name="Hipervínculo visitado" xfId="23041" builtinId="9" hidden="1"/>
    <cellStyle name="Hipervínculo visitado" xfId="42254" builtinId="9" hidden="1"/>
    <cellStyle name="Hipervínculo visitado" xfId="27921" builtinId="9" hidden="1"/>
    <cellStyle name="Hipervínculo visitado" xfId="27310" builtinId="9" hidden="1"/>
    <cellStyle name="Hipervínculo visitado" xfId="21473" builtinId="9" hidden="1"/>
    <cellStyle name="Hipervínculo visitado" xfId="43393" builtinId="9" hidden="1"/>
    <cellStyle name="Hipervínculo visitado" xfId="39370" builtinId="9" hidden="1"/>
    <cellStyle name="Hipervínculo visitado" xfId="18283" builtinId="9" hidden="1"/>
    <cellStyle name="Hipervínculo visitado" xfId="32812" builtinId="9" hidden="1"/>
    <cellStyle name="Hipervínculo visitado" xfId="23969" builtinId="9" hidden="1"/>
    <cellStyle name="Hipervínculo visitado" xfId="15881" builtinId="9" hidden="1"/>
    <cellStyle name="Hipervínculo visitado" xfId="46359" builtinId="9" hidden="1"/>
    <cellStyle name="Hipervínculo visitado" xfId="52815" builtinId="9" hidden="1"/>
    <cellStyle name="Hipervínculo visitado" xfId="34117" builtinId="9" hidden="1"/>
    <cellStyle name="Hipervínculo visitado" xfId="48617" builtinId="9" hidden="1"/>
    <cellStyle name="Hipervínculo visitado" xfId="46722" builtinId="9" hidden="1"/>
    <cellStyle name="Hipervínculo visitado" xfId="33896" builtinId="9" hidden="1"/>
    <cellStyle name="Hipervínculo visitado" xfId="1299" builtinId="9" hidden="1"/>
    <cellStyle name="Hipervínculo visitado" xfId="12373" builtinId="9" hidden="1"/>
    <cellStyle name="Hipervínculo visitado" xfId="13706" builtinId="9" hidden="1"/>
    <cellStyle name="Hipervínculo visitado" xfId="45599" builtinId="9" hidden="1"/>
    <cellStyle name="Hipervínculo visitado" xfId="24493" builtinId="9" hidden="1"/>
    <cellStyle name="Hipervínculo visitado" xfId="14763" builtinId="9" hidden="1"/>
    <cellStyle name="Hipervínculo visitado" xfId="4556" builtinId="9" hidden="1"/>
    <cellStyle name="Hipervínculo visitado" xfId="42422" builtinId="9" hidden="1"/>
    <cellStyle name="Hipervínculo visitado" xfId="31074" builtinId="9" hidden="1"/>
    <cellStyle name="Hipervínculo visitado" xfId="11130" builtinId="9" hidden="1"/>
    <cellStyle name="Hipervínculo visitado" xfId="40110" builtinId="9" hidden="1"/>
    <cellStyle name="Hipervínculo visitado" xfId="49864" builtinId="9" hidden="1"/>
    <cellStyle name="Hipervínculo visitado" xfId="34073" builtinId="9" hidden="1"/>
    <cellStyle name="Hipervínculo visitado" xfId="15292" builtinId="9" hidden="1"/>
    <cellStyle name="Hipervínculo visitado" xfId="15374" builtinId="9" hidden="1"/>
    <cellStyle name="Hipervínculo visitado" xfId="23030" builtinId="9" hidden="1"/>
    <cellStyle name="Hipervínculo visitado" xfId="21638" builtinId="9" hidden="1"/>
    <cellStyle name="Hipervínculo visitado" xfId="31004" builtinId="9" hidden="1"/>
    <cellStyle name="Hipervínculo visitado" xfId="27659" builtinId="9" hidden="1"/>
    <cellStyle name="Hipervínculo visitado" xfId="31502" builtinId="9" hidden="1"/>
    <cellStyle name="Hipervínculo visitado" xfId="39001" builtinId="9" hidden="1"/>
    <cellStyle name="Hipervínculo visitado" xfId="31526" builtinId="9" hidden="1"/>
    <cellStyle name="Hipervínculo visitado" xfId="22497" builtinId="9" hidden="1"/>
    <cellStyle name="Hipervínculo visitado" xfId="35947" builtinId="9" hidden="1"/>
    <cellStyle name="Hipervínculo visitado" xfId="8110" builtinId="9" hidden="1"/>
    <cellStyle name="Hipervínculo visitado" xfId="43844" builtinId="9" hidden="1"/>
    <cellStyle name="Hipervínculo visitado" xfId="26941" builtinId="9" hidden="1"/>
    <cellStyle name="Hipervínculo visitado" xfId="56497" builtinId="9" hidden="1"/>
    <cellStyle name="Hipervínculo visitado" xfId="47367" builtinId="9" hidden="1"/>
    <cellStyle name="Hipervínculo visitado" xfId="36500" builtinId="9" hidden="1"/>
    <cellStyle name="Hipervínculo visitado" xfId="13461" builtinId="9" hidden="1"/>
    <cellStyle name="Hipervínculo visitado" xfId="17938" builtinId="9" hidden="1"/>
    <cellStyle name="Hipervínculo visitado" xfId="12375" builtinId="9" hidden="1"/>
    <cellStyle name="Hipervínculo visitado" xfId="33342" builtinId="9" hidden="1"/>
    <cellStyle name="Hipervínculo visitado" xfId="33668" builtinId="9" hidden="1"/>
    <cellStyle name="Hipervínculo visitado" xfId="28235" builtinId="9" hidden="1"/>
    <cellStyle name="Hipervínculo visitado" xfId="25740" builtinId="9" hidden="1"/>
    <cellStyle name="Hipervínculo visitado" xfId="28563" builtinId="9" hidden="1"/>
    <cellStyle name="Hipervínculo visitado" xfId="30600" builtinId="9" hidden="1"/>
    <cellStyle name="Hipervínculo visitado" xfId="26041" builtinId="9" hidden="1"/>
    <cellStyle name="Hipervínculo visitado" xfId="22345" builtinId="9" hidden="1"/>
    <cellStyle name="Hipervínculo visitado" xfId="22664" builtinId="9" hidden="1"/>
    <cellStyle name="Hipervínculo visitado" xfId="18974" builtinId="9" hidden="1"/>
    <cellStyle name="Hipervínculo visitado" xfId="22121" builtinId="9" hidden="1"/>
    <cellStyle name="Hipervínculo visitado" xfId="18447" builtinId="9" hidden="1"/>
    <cellStyle name="Hipervínculo visitado" xfId="22650" builtinId="9" hidden="1"/>
    <cellStyle name="Hipervínculo visitado" xfId="12123" builtinId="9" hidden="1"/>
    <cellStyle name="Hipervínculo visitado" xfId="34695" builtinId="9" hidden="1"/>
    <cellStyle name="Hipervínculo visitado" xfId="34755" builtinId="9" hidden="1"/>
    <cellStyle name="Hipervínculo visitado" xfId="15801" builtinId="9" hidden="1"/>
    <cellStyle name="Hipervínculo visitado" xfId="27881" builtinId="9" hidden="1"/>
    <cellStyle name="Hipervínculo visitado" xfId="10976" builtinId="9" hidden="1"/>
    <cellStyle name="Hipervínculo visitado" xfId="28857" builtinId="9" hidden="1"/>
    <cellStyle name="Hipervínculo visitado" xfId="25226" builtinId="9" hidden="1"/>
    <cellStyle name="Hipervínculo visitado" xfId="47509" builtinId="9" hidden="1"/>
    <cellStyle name="Hipervínculo visitado" xfId="15456" builtinId="9" hidden="1"/>
    <cellStyle name="Hipervínculo visitado" xfId="43337" builtinId="9" hidden="1"/>
    <cellStyle name="Hipervínculo visitado" xfId="5577" builtinId="9" hidden="1"/>
    <cellStyle name="Hipervínculo visitado" xfId="18099" builtinId="9" hidden="1"/>
    <cellStyle name="Hipervínculo visitado" xfId="22910" builtinId="9" hidden="1"/>
    <cellStyle name="Hipervínculo visitado" xfId="20224" builtinId="9" hidden="1"/>
    <cellStyle name="Hipervínculo visitado" xfId="47021" builtinId="9" hidden="1"/>
    <cellStyle name="Hipervínculo visitado" xfId="58357" builtinId="9" hidden="1"/>
    <cellStyle name="Hipervínculo visitado" xfId="2250" builtinId="9" hidden="1"/>
    <cellStyle name="Hipervínculo visitado" xfId="417" builtinId="9" hidden="1"/>
    <cellStyle name="Hipervínculo visitado" xfId="480" builtinId="9" hidden="1"/>
    <cellStyle name="Hipervínculo visitado" xfId="12259" builtinId="9" hidden="1"/>
    <cellStyle name="Hipervínculo visitado" xfId="10492" builtinId="9" hidden="1"/>
    <cellStyle name="Hipervínculo visitado" xfId="36548" builtinId="9" hidden="1"/>
    <cellStyle name="Hipervínculo visitado" xfId="37572" builtinId="9" hidden="1"/>
    <cellStyle name="Hipervínculo visitado" xfId="42640" builtinId="9" hidden="1"/>
    <cellStyle name="Hipervínculo visitado" xfId="19618" builtinId="9" hidden="1"/>
    <cellStyle name="Hipervínculo visitado" xfId="44270" builtinId="9" hidden="1"/>
    <cellStyle name="Hipervínculo visitado" xfId="28751" builtinId="9" hidden="1"/>
    <cellStyle name="Hipervínculo visitado" xfId="21653" builtinId="9" hidden="1"/>
    <cellStyle name="Hipervínculo visitado" xfId="15438" builtinId="9" hidden="1"/>
    <cellStyle name="Hipervínculo visitado" xfId="29087" builtinId="9" hidden="1"/>
    <cellStyle name="Hipervínculo visitado" xfId="19612" builtinId="9" hidden="1"/>
    <cellStyle name="Hipervínculo visitado" xfId="54395" builtinId="9" hidden="1"/>
    <cellStyle name="Hipervínculo visitado" xfId="52405" builtinId="9" hidden="1"/>
    <cellStyle name="Hipervínculo visitado" xfId="18223" builtinId="9" hidden="1"/>
    <cellStyle name="Hipervínculo visitado" xfId="58719" builtinId="9" hidden="1"/>
    <cellStyle name="Hipervínculo visitado" xfId="52459" builtinId="9" hidden="1"/>
    <cellStyle name="Hipervínculo visitado" xfId="30281" builtinId="9" hidden="1"/>
    <cellStyle name="Hipervínculo visitado" xfId="4764" builtinId="9" hidden="1"/>
    <cellStyle name="Hipervínculo visitado" xfId="46623" builtinId="9" hidden="1"/>
    <cellStyle name="Hipervínculo visitado" xfId="43389" builtinId="9" hidden="1"/>
    <cellStyle name="Hipervínculo visitado" xfId="20463" builtinId="9" hidden="1"/>
    <cellStyle name="Hipervínculo visitado" xfId="1361" builtinId="9" hidden="1"/>
    <cellStyle name="Hipervínculo visitado" xfId="19402" builtinId="9" hidden="1"/>
    <cellStyle name="Hipervínculo visitado" xfId="43323" builtinId="9" hidden="1"/>
    <cellStyle name="Hipervínculo visitado" xfId="41506" builtinId="9" hidden="1"/>
    <cellStyle name="Hipervínculo visitado" xfId="401" builtinId="9" hidden="1"/>
    <cellStyle name="Hipervínculo visitado" xfId="6711" builtinId="9" hidden="1"/>
    <cellStyle name="Hipervínculo visitado" xfId="57479" builtinId="9" hidden="1"/>
    <cellStyle name="Hipervínculo visitado" xfId="10986" builtinId="9" hidden="1"/>
    <cellStyle name="Hipervínculo visitado" xfId="2314" builtinId="9" hidden="1"/>
    <cellStyle name="Hipervínculo visitado" xfId="13987" builtinId="9" hidden="1"/>
    <cellStyle name="Hipervínculo visitado" xfId="6212" builtinId="9" hidden="1"/>
    <cellStyle name="Hipervínculo visitado" xfId="32888" builtinId="9" hidden="1"/>
    <cellStyle name="Hipervínculo visitado" xfId="39194" builtinId="9" hidden="1"/>
    <cellStyle name="Hipervínculo visitado" xfId="16194" builtinId="9" hidden="1"/>
    <cellStyle name="Hipervínculo visitado" xfId="4707" builtinId="9" hidden="1"/>
    <cellStyle name="Hipervínculo visitado" xfId="9946" builtinId="9" hidden="1"/>
    <cellStyle name="Hipervínculo visitado" xfId="12235" builtinId="9" hidden="1"/>
    <cellStyle name="Hipervínculo visitado" xfId="9336" builtinId="9" hidden="1"/>
    <cellStyle name="Hipervínculo visitado" xfId="7696" builtinId="9" hidden="1"/>
    <cellStyle name="Hipervínculo visitado" xfId="11004" builtinId="9" hidden="1"/>
    <cellStyle name="Hipervínculo visitado" xfId="13538" builtinId="9" hidden="1"/>
    <cellStyle name="Hipervínculo visitado" xfId="3171" builtinId="9" hidden="1"/>
    <cellStyle name="Hipervínculo visitado" xfId="24239" builtinId="9" hidden="1"/>
    <cellStyle name="Hipervínculo visitado" xfId="1125" builtinId="9" hidden="1"/>
    <cellStyle name="Hipervínculo visitado" xfId="51747" builtinId="9" hidden="1"/>
    <cellStyle name="Hipervínculo visitado" xfId="10300" builtinId="9" hidden="1"/>
    <cellStyle name="Hipervínculo visitado" xfId="6610" builtinId="9" hidden="1"/>
    <cellStyle name="Hipervínculo visitado" xfId="20569" builtinId="9" hidden="1"/>
    <cellStyle name="Hipervínculo visitado" xfId="18555" builtinId="9" hidden="1"/>
    <cellStyle name="Hipervínculo visitado" xfId="48850" builtinId="9" hidden="1"/>
    <cellStyle name="Hipervínculo visitado" xfId="39548" builtinId="9" hidden="1"/>
    <cellStyle name="Hipervínculo visitado" xfId="21765" builtinId="9" hidden="1"/>
    <cellStyle name="Hipervínculo visitado" xfId="26255" builtinId="9" hidden="1"/>
    <cellStyle name="Hipervínculo visitado" xfId="22994" builtinId="9" hidden="1"/>
    <cellStyle name="Hipervínculo visitado" xfId="42456" builtinId="9" hidden="1"/>
    <cellStyle name="Hipervínculo visitado" xfId="31947" builtinId="9" hidden="1"/>
    <cellStyle name="Hipervínculo visitado" xfId="49960" builtinId="9" hidden="1"/>
    <cellStyle name="Hipervínculo visitado" xfId="59073" builtinId="9" hidden="1"/>
    <cellStyle name="Hipervínculo visitado" xfId="19208" builtinId="9" hidden="1"/>
    <cellStyle name="Hipervínculo visitado" xfId="51054" builtinId="9" hidden="1"/>
    <cellStyle name="Hipervínculo visitado" xfId="52198" builtinId="9" hidden="1"/>
    <cellStyle name="Hipervínculo visitado" xfId="10788" builtinId="9" hidden="1"/>
    <cellStyle name="Hipervínculo visitado" xfId="54996" builtinId="9" hidden="1"/>
    <cellStyle name="Hipervínculo visitado" xfId="47299" builtinId="9" hidden="1"/>
    <cellStyle name="Hipervínculo visitado" xfId="16247" builtinId="9" hidden="1"/>
    <cellStyle name="Hipervínculo visitado" xfId="29686" builtinId="9" hidden="1"/>
    <cellStyle name="Hipervínculo visitado" xfId="19928" builtinId="9" hidden="1"/>
    <cellStyle name="Hipervínculo visitado" xfId="52056" builtinId="9" hidden="1"/>
    <cellStyle name="Hipervínculo visitado" xfId="15474" builtinId="9" hidden="1"/>
    <cellStyle name="Hipervínculo visitado" xfId="46314" builtinId="9" hidden="1"/>
    <cellStyle name="Hipervínculo visitado" xfId="22309" builtinId="9" hidden="1"/>
    <cellStyle name="Hipervínculo visitado" xfId="37634" builtinId="9" hidden="1"/>
    <cellStyle name="Hipervínculo visitado" xfId="8240" builtinId="9" hidden="1"/>
    <cellStyle name="Hipervínculo visitado" xfId="35369" builtinId="9" hidden="1"/>
    <cellStyle name="Hipervínculo visitado" xfId="3407" builtinId="9" hidden="1"/>
    <cellStyle name="Hipervínculo visitado" xfId="9657" builtinId="9" hidden="1"/>
    <cellStyle name="Hipervínculo visitado" xfId="48962" builtinId="9" hidden="1"/>
    <cellStyle name="Hipervínculo visitado" xfId="11863" builtinId="9" hidden="1"/>
    <cellStyle name="Hipervínculo visitado" xfId="26164" builtinId="9" hidden="1"/>
    <cellStyle name="Hipervínculo visitado" xfId="3565" builtinId="9" hidden="1"/>
    <cellStyle name="Hipervínculo visitado" xfId="5298" builtinId="9" hidden="1"/>
    <cellStyle name="Hipervínculo visitado" xfId="31226" builtinId="9" hidden="1"/>
    <cellStyle name="Hipervínculo visitado" xfId="25463" builtinId="9" hidden="1"/>
    <cellStyle name="Hipervínculo visitado" xfId="43802" builtinId="9" hidden="1"/>
    <cellStyle name="Hipervínculo visitado" xfId="21542" builtinId="9" hidden="1"/>
    <cellStyle name="Hipervínculo visitado" xfId="53287" builtinId="9" hidden="1"/>
    <cellStyle name="Hipervínculo visitado" xfId="21114" builtinId="9" hidden="1"/>
    <cellStyle name="Hipervínculo visitado" xfId="23826" builtinId="9" hidden="1"/>
    <cellStyle name="Hipervínculo visitado" xfId="10202" builtinId="9" hidden="1"/>
    <cellStyle name="Hipervínculo visitado" xfId="27729" builtinId="9" hidden="1"/>
    <cellStyle name="Hipervínculo visitado" xfId="39031" builtinId="9" hidden="1"/>
    <cellStyle name="Hipervínculo visitado" xfId="50911" builtinId="9" hidden="1"/>
    <cellStyle name="Hipervínculo visitado" xfId="47089" builtinId="9" hidden="1"/>
    <cellStyle name="Hipervínculo visitado" xfId="7930" builtinId="9" hidden="1"/>
    <cellStyle name="Hipervínculo visitado" xfId="50295" builtinId="9" hidden="1"/>
    <cellStyle name="Hipervínculo visitado" xfId="51214" builtinId="9" hidden="1"/>
    <cellStyle name="Hipervínculo visitado" xfId="58244" builtinId="9" hidden="1"/>
    <cellStyle name="Hipervínculo visitado" xfId="9671" builtinId="9" hidden="1"/>
    <cellStyle name="Hipervínculo visitado" xfId="51373" builtinId="9" hidden="1"/>
    <cellStyle name="Hipervínculo visitado" xfId="42770" builtinId="9" hidden="1"/>
    <cellStyle name="Hipervínculo visitado" xfId="39522" builtinId="9" hidden="1"/>
    <cellStyle name="Hipervínculo visitado" xfId="36636" builtinId="9" hidden="1"/>
    <cellStyle name="Hipervínculo visitado" xfId="50827" builtinId="9" hidden="1"/>
    <cellStyle name="Hipervínculo visitado" xfId="40987" builtinId="9" hidden="1"/>
    <cellStyle name="Hipervínculo visitado" xfId="15660" builtinId="9" hidden="1"/>
    <cellStyle name="Hipervínculo visitado" xfId="46063" builtinId="9" hidden="1"/>
    <cellStyle name="Hipervínculo visitado" xfId="8230" builtinId="9" hidden="1"/>
    <cellStyle name="Hipervínculo visitado" xfId="20698" builtinId="9" hidden="1"/>
    <cellStyle name="Hipervínculo visitado" xfId="17025" builtinId="9" hidden="1"/>
    <cellStyle name="Hipervínculo visitado" xfId="10185" builtinId="9" hidden="1"/>
    <cellStyle name="Hipervínculo visitado" xfId="17976" builtinId="9" hidden="1"/>
    <cellStyle name="Hipervínculo visitado" xfId="17452" builtinId="9" hidden="1"/>
    <cellStyle name="Hipervínculo visitado" xfId="18129" builtinId="9" hidden="1"/>
    <cellStyle name="Hipervínculo visitado" xfId="48030" builtinId="9" hidden="1"/>
    <cellStyle name="Hipervínculo visitado" xfId="50857" builtinId="9" hidden="1"/>
    <cellStyle name="Hipervínculo visitado" xfId="15847" builtinId="9" hidden="1"/>
    <cellStyle name="Hipervínculo visitado" xfId="41671" builtinId="9" hidden="1"/>
    <cellStyle name="Hipervínculo visitado" xfId="16380" builtinId="9" hidden="1"/>
    <cellStyle name="Hipervínculo visitado" xfId="57070" builtinId="9" hidden="1"/>
    <cellStyle name="Hipervínculo visitado" xfId="48692" builtinId="9" hidden="1"/>
    <cellStyle name="Hipervínculo visitado" xfId="5320" builtinId="9" hidden="1"/>
    <cellStyle name="Hipervínculo visitado" xfId="51694" builtinId="9" hidden="1"/>
    <cellStyle name="Hipervínculo visitado" xfId="32410" builtinId="9" hidden="1"/>
    <cellStyle name="Hipervínculo visitado" xfId="30996" builtinId="9" hidden="1"/>
    <cellStyle name="Hipervínculo visitado" xfId="17786" builtinId="9" hidden="1"/>
    <cellStyle name="Hipervínculo visitado" xfId="42179" builtinId="9" hidden="1"/>
    <cellStyle name="Hipervínculo visitado" xfId="55177" builtinId="9" hidden="1"/>
    <cellStyle name="Hipervínculo visitado" xfId="18171" builtinId="9" hidden="1"/>
    <cellStyle name="Hipervínculo visitado" xfId="38977" builtinId="9" hidden="1"/>
    <cellStyle name="Hipervínculo visitado" xfId="49330" builtinId="9" hidden="1"/>
    <cellStyle name="Hipervínculo visitado" xfId="54641" builtinId="9" hidden="1"/>
    <cellStyle name="Hipervínculo visitado" xfId="51345" builtinId="9" hidden="1"/>
    <cellStyle name="Hipervínculo visitado" xfId="52068" builtinId="9" hidden="1"/>
    <cellStyle name="Hipervínculo visitado" xfId="10332" builtinId="9" hidden="1"/>
    <cellStyle name="Hipervínculo visitado" xfId="17632" builtinId="9" hidden="1"/>
    <cellStyle name="Hipervínculo visitado" xfId="22119" builtinId="9" hidden="1"/>
    <cellStyle name="Hipervínculo visitado" xfId="2434" builtinId="9" hidden="1"/>
    <cellStyle name="Hipervínculo visitado" xfId="48388" builtinId="9" hidden="1"/>
    <cellStyle name="Hipervínculo visitado" xfId="54523" builtinId="9" hidden="1"/>
    <cellStyle name="Hipervínculo visitado" xfId="11068" builtinId="9" hidden="1"/>
    <cellStyle name="Hipervínculo visitado" xfId="34791" builtinId="9" hidden="1"/>
    <cellStyle name="Hipervínculo visitado" xfId="9986" builtinId="9" hidden="1"/>
    <cellStyle name="Hipervínculo visitado" xfId="21419" builtinId="9" hidden="1"/>
    <cellStyle name="Hipervínculo visitado" xfId="6398" builtinId="9" hidden="1"/>
    <cellStyle name="Hipervínculo visitado" xfId="6771" builtinId="9" hidden="1"/>
    <cellStyle name="Hipervínculo visitado" xfId="29045" builtinId="9" hidden="1"/>
    <cellStyle name="Hipervínculo visitado" xfId="30964" builtinId="9" hidden="1"/>
    <cellStyle name="Hipervínculo visitado" xfId="5922" builtinId="9" hidden="1"/>
    <cellStyle name="Hipervínculo visitado" xfId="1557" builtinId="9" hidden="1"/>
    <cellStyle name="Hipervínculo visitado" xfId="9942" builtinId="9" hidden="1"/>
    <cellStyle name="Hipervínculo visitado" xfId="27743" builtinId="9" hidden="1"/>
    <cellStyle name="Hipervínculo visitado" xfId="1753" builtinId="9" hidden="1"/>
    <cellStyle name="Hipervínculo visitado" xfId="28864" builtinId="9" hidden="1"/>
    <cellStyle name="Hipervínculo visitado" xfId="37124" builtinId="9" hidden="1"/>
    <cellStyle name="Hipervínculo visitado" xfId="30824" builtinId="9" hidden="1"/>
    <cellStyle name="Hipervínculo visitado" xfId="33678" builtinId="9" hidden="1"/>
    <cellStyle name="Hipervínculo visitado" xfId="35955" builtinId="9" hidden="1"/>
    <cellStyle name="Hipervínculo visitado" xfId="10916" builtinId="9" hidden="1"/>
    <cellStyle name="Hipervínculo visitado" xfId="21641" builtinId="9" hidden="1"/>
    <cellStyle name="Hipervínculo visitado" xfId="37154" builtinId="9" hidden="1"/>
    <cellStyle name="Hipervínculo visitado" xfId="16072" builtinId="9" hidden="1"/>
    <cellStyle name="Hipervínculo visitado" xfId="9387" builtinId="9" hidden="1"/>
    <cellStyle name="Hipervínculo visitado" xfId="24169" builtinId="9" hidden="1"/>
    <cellStyle name="Hipervínculo visitado" xfId="33075" builtinId="9" hidden="1"/>
    <cellStyle name="Hipervínculo visitado" xfId="8504" builtinId="9" hidden="1"/>
    <cellStyle name="Hipervínculo visitado" xfId="7684" builtinId="9" hidden="1"/>
    <cellStyle name="Hipervínculo visitado" xfId="8550" builtinId="9" hidden="1"/>
    <cellStyle name="Hipervínculo visitado" xfId="49514" builtinId="9" hidden="1"/>
    <cellStyle name="Hipervínculo visitado" xfId="58154" builtinId="9" hidden="1"/>
    <cellStyle name="Hipervínculo visitado" xfId="11455" builtinId="9" hidden="1"/>
    <cellStyle name="Hipervínculo visitado" xfId="14458" builtinId="9" hidden="1"/>
    <cellStyle name="Hipervínculo visitado" xfId="24617" builtinId="9" hidden="1"/>
    <cellStyle name="Hipervínculo visitado" xfId="18770" builtinId="9" hidden="1"/>
    <cellStyle name="Hipervínculo visitado" xfId="9354" builtinId="9" hidden="1"/>
    <cellStyle name="Hipervínculo visitado" xfId="54740" builtinId="9" hidden="1"/>
    <cellStyle name="Hipervínculo visitado" xfId="29851" builtinId="9" hidden="1"/>
    <cellStyle name="Hipervínculo visitado" xfId="37751" builtinId="9" hidden="1"/>
    <cellStyle name="Hipervínculo visitado" xfId="36873" builtinId="9" hidden="1"/>
    <cellStyle name="Hipervínculo visitado" xfId="17630" builtinId="9" hidden="1"/>
    <cellStyle name="Hipervínculo visitado" xfId="54101" builtinId="9" hidden="1"/>
    <cellStyle name="Hipervínculo visitado" xfId="37441" builtinId="9" hidden="1"/>
    <cellStyle name="Hipervínculo visitado" xfId="54317" builtinId="9" hidden="1"/>
    <cellStyle name="Hipervínculo visitado" xfId="25110" builtinId="9" hidden="1"/>
    <cellStyle name="Hipervínculo visitado" xfId="31865" builtinId="9" hidden="1"/>
    <cellStyle name="Hipervínculo visitado" xfId="54609" builtinId="9" hidden="1"/>
    <cellStyle name="Hipervínculo visitado" xfId="16525" builtinId="9" hidden="1"/>
    <cellStyle name="Hipervínculo visitado" xfId="3917" builtinId="9" hidden="1"/>
    <cellStyle name="Hipervínculo visitado" xfId="57150" builtinId="9" hidden="1"/>
    <cellStyle name="Hipervínculo visitado" xfId="44080" builtinId="9" hidden="1"/>
    <cellStyle name="Hipervínculo visitado" xfId="34147" builtinId="9" hidden="1"/>
    <cellStyle name="Hipervínculo visitado" xfId="9798" builtinId="9" hidden="1"/>
    <cellStyle name="Hipervínculo visitado" xfId="41227" builtinId="9" hidden="1"/>
    <cellStyle name="Hipervínculo visitado" xfId="20403" builtinId="9" hidden="1"/>
    <cellStyle name="Hipervínculo visitado" xfId="1461" builtinId="9" hidden="1"/>
    <cellStyle name="Hipervínculo visitado" xfId="5184" builtinId="9" hidden="1"/>
    <cellStyle name="Hipervínculo visitado" xfId="12434" builtinId="9" hidden="1"/>
    <cellStyle name="Hipervínculo visitado" xfId="28213" builtinId="9" hidden="1"/>
    <cellStyle name="Hipervínculo visitado" xfId="41069" builtinId="9" hidden="1"/>
    <cellStyle name="Hipervínculo visitado" xfId="17974" builtinId="9" hidden="1"/>
    <cellStyle name="Hipervínculo visitado" xfId="40916" builtinId="9" hidden="1"/>
    <cellStyle name="Hipervínculo visitado" xfId="35459" builtinId="9" hidden="1"/>
    <cellStyle name="Hipervínculo visitado" xfId="35381" builtinId="9" hidden="1"/>
    <cellStyle name="Hipervínculo visitado" xfId="34856" builtinId="9" hidden="1"/>
    <cellStyle name="Hipervínculo visitado" xfId="35261" builtinId="9" hidden="1"/>
    <cellStyle name="Hipervínculo visitado" xfId="47499" builtinId="9" hidden="1"/>
    <cellStyle name="Hipervínculo visitado" xfId="42964" builtinId="9" hidden="1"/>
    <cellStyle name="Hipervínculo visitado" xfId="17406" builtinId="9" hidden="1"/>
    <cellStyle name="Hipervínculo visitado" xfId="48607" builtinId="9" hidden="1"/>
    <cellStyle name="Hipervínculo visitado" xfId="37590" builtinId="9" hidden="1"/>
    <cellStyle name="Hipervínculo visitado" xfId="52844" builtinId="9" hidden="1"/>
    <cellStyle name="Hipervínculo visitado" xfId="11203" builtinId="9" hidden="1"/>
    <cellStyle name="Hipervínculo visitado" xfId="18980" builtinId="9" hidden="1"/>
    <cellStyle name="Hipervínculo visitado" xfId="6635" builtinId="9" hidden="1"/>
    <cellStyle name="Hipervínculo visitado" xfId="7304" builtinId="9" hidden="1"/>
    <cellStyle name="Hipervínculo visitado" xfId="42742" builtinId="9" hidden="1"/>
    <cellStyle name="Hipervínculo visitado" xfId="24950" builtinId="9" hidden="1"/>
    <cellStyle name="Hipervínculo visitado" xfId="57230" builtinId="9" hidden="1"/>
    <cellStyle name="Hipervínculo visitado" xfId="16814" builtinId="9" hidden="1"/>
    <cellStyle name="Hipervínculo visitado" xfId="1089" builtinId="9" hidden="1"/>
    <cellStyle name="Hipervínculo visitado" xfId="34448" builtinId="9" hidden="1"/>
    <cellStyle name="Hipervínculo visitado" xfId="16533" builtinId="9" hidden="1"/>
    <cellStyle name="Hipervínculo visitado" xfId="53721" builtinId="9" hidden="1"/>
    <cellStyle name="Hipervínculo visitado" xfId="26371" builtinId="9" hidden="1"/>
    <cellStyle name="Hipervínculo visitado" xfId="41818" builtinId="9" hidden="1"/>
    <cellStyle name="Hipervínculo visitado" xfId="9842" builtinId="9" hidden="1"/>
    <cellStyle name="Hipervínculo visitado" xfId="13311" builtinId="9" hidden="1"/>
    <cellStyle name="Hipervínculo visitado" xfId="6596" builtinId="9" hidden="1"/>
    <cellStyle name="Hipervínculo visitado" xfId="3613" builtinId="9" hidden="1"/>
    <cellStyle name="Hipervínculo visitado" xfId="41992" builtinId="9" hidden="1"/>
    <cellStyle name="Hipervínculo visitado" xfId="35931" builtinId="9" hidden="1"/>
    <cellStyle name="Hipervínculo visitado" xfId="36153" builtinId="9" hidden="1"/>
    <cellStyle name="Hipervínculo visitado" xfId="41703" builtinId="9" hidden="1"/>
    <cellStyle name="Hipervínculo visitado" xfId="8636" builtinId="9" hidden="1"/>
    <cellStyle name="Hipervínculo visitado" xfId="16766" builtinId="9" hidden="1"/>
    <cellStyle name="Hipervínculo visitado" xfId="9641" builtinId="9" hidden="1"/>
    <cellStyle name="Hipervínculo visitado" xfId="843" builtinId="9" hidden="1"/>
    <cellStyle name="Hipervínculo visitado" xfId="13133" builtinId="9" hidden="1"/>
    <cellStyle name="Hipervínculo visitado" xfId="14028" builtinId="9" hidden="1"/>
    <cellStyle name="Hipervínculo visitado" xfId="42030" builtinId="9" hidden="1"/>
    <cellStyle name="Hipervínculo visitado" xfId="39610" builtinId="9" hidden="1"/>
    <cellStyle name="Hipervínculo visitado" xfId="3395" builtinId="9" hidden="1"/>
    <cellStyle name="Hipervínculo visitado" xfId="3256" builtinId="9" hidden="1"/>
    <cellStyle name="Hipervínculo visitado" xfId="19970" builtinId="9" hidden="1"/>
    <cellStyle name="Hipervínculo visitado" xfId="40554" builtinId="9" hidden="1"/>
    <cellStyle name="Hipervínculo visitado" xfId="21027" builtinId="9" hidden="1"/>
    <cellStyle name="Hipervínculo visitado" xfId="37943" builtinId="9" hidden="1"/>
    <cellStyle name="Hipervínculo visitado" xfId="51900" builtinId="9" hidden="1"/>
    <cellStyle name="Hipervínculo visitado" xfId="48674" builtinId="9" hidden="1"/>
    <cellStyle name="Hipervínculo visitado" xfId="577" builtinId="9" hidden="1"/>
    <cellStyle name="Hipervínculo visitado" xfId="250" builtinId="9" hidden="1"/>
    <cellStyle name="Hipervínculo visitado" xfId="51150" builtinId="9" hidden="1"/>
    <cellStyle name="Hipervínculo visitado" xfId="49474" builtinId="9" hidden="1"/>
    <cellStyle name="Hipervínculo visitado" xfId="2455" builtinId="9" hidden="1"/>
    <cellStyle name="Hipervínculo visitado" xfId="47585" builtinId="9" hidden="1"/>
    <cellStyle name="Hipervínculo visitado" xfId="58785" builtinId="9" hidden="1"/>
    <cellStyle name="Hipervínculo visitado" xfId="35125" builtinId="9" hidden="1"/>
    <cellStyle name="Hipervínculo visitado" xfId="55121" builtinId="9" hidden="1"/>
    <cellStyle name="Hipervínculo visitado" xfId="58643" builtinId="9" hidden="1"/>
    <cellStyle name="Hipervínculo visitado" xfId="51024" builtinId="9" hidden="1"/>
    <cellStyle name="Hipervínculo visitado" xfId="47543" builtinId="9" hidden="1"/>
    <cellStyle name="Hipervínculo visitado" xfId="53855" builtinId="9" hidden="1"/>
    <cellStyle name="Hipervínculo visitado" xfId="56821" builtinId="9" hidden="1"/>
    <cellStyle name="Hipervínculo visitado" xfId="4025" builtinId="9" hidden="1"/>
    <cellStyle name="Hipervínculo visitado" xfId="921" builtinId="9" hidden="1"/>
    <cellStyle name="Hipervínculo visitado" xfId="28456" builtinId="9" hidden="1"/>
    <cellStyle name="Hipervínculo visitado" xfId="23343" builtinId="9" hidden="1"/>
    <cellStyle name="Hipervínculo visitado" xfId="51128" builtinId="9" hidden="1"/>
    <cellStyle name="Hipervínculo visitado" xfId="33634" builtinId="9" hidden="1"/>
    <cellStyle name="Hipervínculo visitado" xfId="48816" builtinId="9" hidden="1"/>
    <cellStyle name="Hipervínculo visitado" xfId="1016" builtinId="9" hidden="1"/>
    <cellStyle name="Hipervínculo visitado" xfId="20272" builtinId="9" hidden="1"/>
    <cellStyle name="Hipervínculo visitado" xfId="5450" builtinId="9" hidden="1"/>
    <cellStyle name="Hipervínculo visitado" xfId="2651" builtinId="9" hidden="1"/>
    <cellStyle name="Hipervínculo visitado" xfId="1515" builtinId="9" hidden="1"/>
    <cellStyle name="Hipervínculo visitado" xfId="1807" builtinId="9" hidden="1"/>
    <cellStyle name="Hipervínculo visitado" xfId="1687" builtinId="9" hidden="1"/>
    <cellStyle name="Hipervínculo visitado" xfId="34631" builtinId="9" hidden="1"/>
    <cellStyle name="Hipervínculo visitado" xfId="48716" builtinId="9" hidden="1"/>
    <cellStyle name="Hipervínculo visitado" xfId="54718" builtinId="9" hidden="1"/>
    <cellStyle name="Hipervínculo visitado" xfId="41275" builtinId="9" hidden="1"/>
    <cellStyle name="Hipervínculo visitado" xfId="42802" builtinId="9" hidden="1"/>
    <cellStyle name="Hipervínculo visitado" xfId="17658" builtinId="9" hidden="1"/>
    <cellStyle name="Hipervínculo visitado" xfId="19136" builtinId="9" hidden="1"/>
    <cellStyle name="Hipervínculo visitado" xfId="44918" builtinId="9" hidden="1"/>
    <cellStyle name="Hipervínculo visitado" xfId="5416" builtinId="9" hidden="1"/>
    <cellStyle name="Hipervínculo visitado" xfId="44310" builtinId="9" hidden="1"/>
    <cellStyle name="Hipervínculo visitado" xfId="30608" builtinId="9" hidden="1"/>
    <cellStyle name="Hipervínculo visitado" xfId="11375" builtinId="9" hidden="1"/>
    <cellStyle name="Hipervínculo visitado" xfId="12905" builtinId="9" hidden="1"/>
    <cellStyle name="Hipervínculo visitado" xfId="37963" builtinId="9" hidden="1"/>
    <cellStyle name="Hipervínculo visitado" xfId="47301" builtinId="9" hidden="1"/>
    <cellStyle name="Hipervínculo visitado" xfId="9964" builtinId="9" hidden="1"/>
    <cellStyle name="Hipervínculo visitado" xfId="19214" builtinId="9" hidden="1"/>
    <cellStyle name="Hipervínculo visitado" xfId="8316" builtinId="9" hidden="1"/>
    <cellStyle name="Hipervínculo visitado" xfId="2993" builtinId="9" hidden="1"/>
    <cellStyle name="Hipervínculo visitado" xfId="40134" builtinId="9" hidden="1"/>
    <cellStyle name="Hipervínculo visitado" xfId="289" builtinId="9" hidden="1"/>
    <cellStyle name="Hipervínculo visitado" xfId="12" builtinId="9" hidden="1"/>
    <cellStyle name="Hipervínculo visitado" xfId="20186" builtinId="9" hidden="1"/>
    <cellStyle name="Hipervínculo visitado" xfId="56037" builtinId="9" hidden="1"/>
    <cellStyle name="Hipervínculo visitado" xfId="2449" builtinId="9" hidden="1"/>
    <cellStyle name="Hipervínculo visitado" xfId="43214" builtinId="9" hidden="1"/>
    <cellStyle name="Hipervínculo visitado" xfId="44316" builtinId="9" hidden="1"/>
    <cellStyle name="Hipervínculo visitado" xfId="41804" builtinId="9" hidden="1"/>
    <cellStyle name="Hipervínculo visitado" xfId="36961" builtinId="9" hidden="1"/>
    <cellStyle name="Hipervínculo visitado" xfId="2955" builtinId="9" hidden="1"/>
    <cellStyle name="Hipervínculo visitado" xfId="2703" builtinId="9" hidden="1"/>
    <cellStyle name="Hipervínculo visitado" xfId="13275" builtinId="9" hidden="1"/>
    <cellStyle name="Hipervínculo visitado" xfId="58807" builtinId="9" hidden="1"/>
    <cellStyle name="Hipervínculo visitado" xfId="38489" builtinId="9" hidden="1"/>
    <cellStyle name="Hipervínculo visitado" xfId="50680" builtinId="9" hidden="1"/>
    <cellStyle name="Hipervínculo visitado" xfId="3471" builtinId="9" hidden="1"/>
    <cellStyle name="Hipervínculo visitado" xfId="20730" builtinId="9" hidden="1"/>
    <cellStyle name="Hipervínculo visitado" xfId="48854" builtinId="9" hidden="1"/>
    <cellStyle name="Hipervínculo visitado" xfId="21893" builtinId="9" hidden="1"/>
    <cellStyle name="Hipervínculo visitado" xfId="26751" builtinId="9" hidden="1"/>
    <cellStyle name="Hipervínculo visitado" xfId="13522" builtinId="9" hidden="1"/>
    <cellStyle name="Hipervínculo visitado" xfId="33354" builtinId="9" hidden="1"/>
    <cellStyle name="Hipervínculo visitado" xfId="55369" builtinId="9" hidden="1"/>
    <cellStyle name="Hipervínculo visitado" xfId="31684" builtinId="9" hidden="1"/>
    <cellStyle name="Hipervínculo visitado" xfId="17424" builtinId="9" hidden="1"/>
    <cellStyle name="Hipervínculo visitado" xfId="5442" builtinId="9" hidden="1"/>
    <cellStyle name="Hipervínculo visitado" xfId="14739" builtinId="9" hidden="1"/>
    <cellStyle name="Hipervínculo visitado" xfId="3733" builtinId="9" hidden="1"/>
    <cellStyle name="Hipervínculo visitado" xfId="7845" builtinId="9" hidden="1"/>
    <cellStyle name="Hipervínculo visitado" xfId="5135" builtinId="9" hidden="1"/>
    <cellStyle name="Hipervínculo visitado" xfId="44908" builtinId="9" hidden="1"/>
    <cellStyle name="Hipervínculo visitado" xfId="41289" builtinId="9" hidden="1"/>
    <cellStyle name="Hipervínculo visitado" xfId="1865" builtinId="9" hidden="1"/>
    <cellStyle name="Hipervínculo visitado" xfId="1305" builtinId="9" hidden="1"/>
    <cellStyle name="Hipervínculo visitado" xfId="19828" builtinId="9" hidden="1"/>
    <cellStyle name="Hipervínculo visitado" xfId="35719" builtinId="9" hidden="1"/>
    <cellStyle name="Hipervínculo visitado" xfId="16159" builtinId="9" hidden="1"/>
    <cellStyle name="Hipervínculo visitado" xfId="19351" builtinId="9" hidden="1"/>
    <cellStyle name="Hipervínculo visitado" xfId="16563" builtinId="9" hidden="1"/>
    <cellStyle name="Hipervínculo visitado" xfId="6735" builtinId="9" hidden="1"/>
    <cellStyle name="Hipervínculo visitado" xfId="4756" builtinId="9" hidden="1"/>
    <cellStyle name="Hipervínculo visitado" xfId="40704" builtinId="9" hidden="1"/>
    <cellStyle name="Hipervínculo visitado" xfId="37142" builtinId="9" hidden="1"/>
    <cellStyle name="Hipervínculo visitado" xfId="34042" builtinId="9" hidden="1"/>
    <cellStyle name="Hipervínculo visitado" xfId="20551" builtinId="9" hidden="1"/>
    <cellStyle name="Hipervínculo visitado" xfId="52370" builtinId="9" hidden="1"/>
    <cellStyle name="Hipervínculo visitado" xfId="23237" builtinId="9" hidden="1"/>
    <cellStyle name="Hipervínculo visitado" xfId="10824" builtinId="9" hidden="1"/>
    <cellStyle name="Hipervínculo visitado" xfId="10990" builtinId="9" hidden="1"/>
    <cellStyle name="Hipervínculo visitado" xfId="12991" builtinId="9" hidden="1"/>
    <cellStyle name="Hipervínculo visitado" xfId="8937" builtinId="9" hidden="1"/>
    <cellStyle name="Hipervínculo visitado" xfId="7345" builtinId="9" hidden="1"/>
    <cellStyle name="Hipervínculo visitado" xfId="39800" builtinId="9" hidden="1"/>
    <cellStyle name="Hipervínculo visitado" xfId="13389" builtinId="9" hidden="1"/>
    <cellStyle name="Hipervínculo visitado" xfId="8234" builtinId="9" hidden="1"/>
    <cellStyle name="Hipervínculo visitado" xfId="8070" builtinId="9" hidden="1"/>
    <cellStyle name="Hipervínculo visitado" xfId="6829" builtinId="9" hidden="1"/>
    <cellStyle name="Hipervínculo visitado" xfId="5571" builtinId="9" hidden="1"/>
    <cellStyle name="Hipervínculo visitado" xfId="5410" builtinId="9" hidden="1"/>
    <cellStyle name="Hipervínculo visitado" xfId="51402" builtinId="9" hidden="1"/>
    <cellStyle name="Hipervínculo visitado" xfId="19438" builtinId="9" hidden="1"/>
    <cellStyle name="Hipervínculo visitado" xfId="38997" builtinId="9" hidden="1"/>
    <cellStyle name="Hipervínculo visitado" xfId="2052" builtinId="9" hidden="1"/>
    <cellStyle name="Hipervínculo visitado" xfId="1493" builtinId="9" hidden="1"/>
    <cellStyle name="Hipervínculo visitado" xfId="44672" builtinId="9" hidden="1"/>
    <cellStyle name="Hipervínculo visitado" xfId="53616" builtinId="9" hidden="1"/>
    <cellStyle name="Hipervínculo visitado" xfId="2804" builtinId="9" hidden="1"/>
    <cellStyle name="Hipervínculo visitado" xfId="3703" builtinId="9" hidden="1"/>
    <cellStyle name="Hipervínculo visitado" xfId="20094" builtinId="9" hidden="1"/>
    <cellStyle name="Hipervínculo visitado" xfId="6068" builtinId="9" hidden="1"/>
    <cellStyle name="Hipervínculo visitado" xfId="19422" builtinId="9" hidden="1"/>
    <cellStyle name="Hipervínculo visitado" xfId="16284" builtinId="9" hidden="1"/>
    <cellStyle name="Hipervínculo visitado" xfId="20439" builtinId="9" hidden="1"/>
    <cellStyle name="Hipervínculo visitado" xfId="20200" builtinId="9" hidden="1"/>
    <cellStyle name="Hipervínculo visitado" xfId="37281" builtinId="9" hidden="1"/>
    <cellStyle name="Hipervínculo visitado" xfId="54674" builtinId="9" hidden="1"/>
    <cellStyle name="Hipervínculo visitado" xfId="57383" builtinId="9" hidden="1"/>
    <cellStyle name="Hipervínculo visitado" xfId="44503" builtinId="9" hidden="1"/>
    <cellStyle name="Hipervínculo visitado" xfId="28309" builtinId="9" hidden="1"/>
    <cellStyle name="Hipervínculo visitado" xfId="58373" builtinId="9" hidden="1"/>
    <cellStyle name="Hipervínculo visitado" xfId="48738" builtinId="9" hidden="1"/>
    <cellStyle name="Hipervínculo visitado" xfId="55587" builtinId="9" hidden="1"/>
    <cellStyle name="Hipervínculo visitado" xfId="45543" builtinId="9" hidden="1"/>
    <cellStyle name="Hipervínculo visitado" xfId="19160" builtinId="9" hidden="1"/>
    <cellStyle name="Hipervínculo visitado" xfId="39778" builtinId="9" hidden="1"/>
    <cellStyle name="Hipervínculo visitado" xfId="5658" builtinId="9" hidden="1"/>
    <cellStyle name="Hipervínculo visitado" xfId="11562" builtinId="9" hidden="1"/>
    <cellStyle name="Hipervínculo visitado" xfId="11305" builtinId="9" hidden="1"/>
    <cellStyle name="Hipervínculo visitado" xfId="262" builtinId="9" hidden="1"/>
    <cellStyle name="Hipervínculo visitado" xfId="11399" builtinId="9" hidden="1"/>
    <cellStyle name="Hipervínculo visitado" xfId="15781" builtinId="9" hidden="1"/>
    <cellStyle name="Hipervínculo visitado" xfId="30186" builtinId="9" hidden="1"/>
    <cellStyle name="Hipervínculo visitado" xfId="53331" builtinId="9" hidden="1"/>
    <cellStyle name="Hipervínculo visitado" xfId="46018" builtinId="9" hidden="1"/>
    <cellStyle name="Hipervínculo visitado" xfId="10328" builtinId="9" hidden="1"/>
    <cellStyle name="Hipervínculo visitado" xfId="29839" builtinId="9" hidden="1"/>
    <cellStyle name="Hipervínculo visitado" xfId="33214" builtinId="9" hidden="1"/>
    <cellStyle name="Hipervínculo visitado" xfId="37525" builtinId="9" hidden="1"/>
    <cellStyle name="Hipervínculo visitado" xfId="17434" builtinId="9" hidden="1"/>
    <cellStyle name="Hipervínculo visitado" xfId="17490" builtinId="9" hidden="1"/>
    <cellStyle name="Hipervínculo visitado" xfId="56615" builtinId="9" hidden="1"/>
    <cellStyle name="Hipervínculo visitado" xfId="51036" builtinId="9" hidden="1"/>
    <cellStyle name="Hipervínculo visitado" xfId="54247" builtinId="9" hidden="1"/>
    <cellStyle name="Hipervínculo visitado" xfId="49033" builtinId="9" hidden="1"/>
    <cellStyle name="Hipervínculo visitado" xfId="57076" builtinId="9" hidden="1"/>
    <cellStyle name="Hipervínculo visitado" xfId="46387" builtinId="9" hidden="1"/>
    <cellStyle name="Hipervínculo visitado" xfId="52132" builtinId="9" hidden="1"/>
    <cellStyle name="Hipervínculo visitado" xfId="3254" builtinId="9" hidden="1"/>
    <cellStyle name="Hipervínculo visitado" xfId="562" builtinId="9" hidden="1"/>
    <cellStyle name="Hipervínculo visitado" xfId="45908" builtinId="9" hidden="1"/>
    <cellStyle name="Hipervínculo visitado" xfId="37321" builtinId="9" hidden="1"/>
    <cellStyle name="Hipervínculo visitado" xfId="36838" builtinId="9" hidden="1"/>
    <cellStyle name="Hipervínculo visitado" xfId="36981" builtinId="9" hidden="1"/>
    <cellStyle name="Hipervínculo visitado" xfId="51132" builtinId="9" hidden="1"/>
    <cellStyle name="Hipervínculo visitado" xfId="51478" builtinId="9" hidden="1"/>
    <cellStyle name="Hipervínculo visitado" xfId="50604" builtinId="9" hidden="1"/>
    <cellStyle name="Hipervínculo visitado" xfId="58164" builtinId="9" hidden="1"/>
    <cellStyle name="Hipervínculo visitado" xfId="13476" builtinId="9" hidden="1"/>
    <cellStyle name="Hipervínculo visitado" xfId="56801" builtinId="9" hidden="1"/>
    <cellStyle name="Hipervínculo visitado" xfId="58168" builtinId="9" hidden="1"/>
    <cellStyle name="Hipervínculo visitado" xfId="40130" builtinId="9" hidden="1"/>
    <cellStyle name="Hipervínculo visitado" xfId="49142" builtinId="9" hidden="1"/>
    <cellStyle name="Hipervínculo visitado" xfId="59298" builtinId="9" hidden="1"/>
    <cellStyle name="Hipervínculo visitado" xfId="11558" builtinId="9" hidden="1"/>
    <cellStyle name="Hipervínculo visitado" xfId="54567" builtinId="9" hidden="1"/>
    <cellStyle name="Hipervínculo visitado" xfId="37971" builtinId="9" hidden="1"/>
    <cellStyle name="Hipervínculo visitado" xfId="46546" builtinId="9" hidden="1"/>
    <cellStyle name="Hipervínculo visitado" xfId="27962" builtinId="9" hidden="1"/>
    <cellStyle name="Hipervínculo visitado" xfId="12559" builtinId="9" hidden="1"/>
    <cellStyle name="Hipervínculo visitado" xfId="10862" builtinId="9" hidden="1"/>
    <cellStyle name="Hipervínculo visitado" xfId="1720" builtinId="9" hidden="1"/>
    <cellStyle name="Hipervínculo visitado" xfId="26391" builtinId="9" hidden="1"/>
    <cellStyle name="Hipervínculo visitado" xfId="28343" builtinId="9" hidden="1"/>
    <cellStyle name="Hipervínculo visitado" xfId="15704" builtinId="9" hidden="1"/>
    <cellStyle name="Hipervínculo visitado" xfId="53887" builtinId="9" hidden="1"/>
    <cellStyle name="Hipervínculo visitado" xfId="34989" builtinId="9" hidden="1"/>
    <cellStyle name="Hipervínculo visitado" xfId="45042" builtinId="9" hidden="1"/>
    <cellStyle name="Hipervínculo visitado" xfId="52034" builtinId="9" hidden="1"/>
    <cellStyle name="Hipervínculo visitado" xfId="57871" builtinId="9" hidden="1"/>
    <cellStyle name="Hipervínculo visitado" xfId="17532" builtinId="9" hidden="1"/>
    <cellStyle name="Hipervínculo visitado" xfId="26124" builtinId="9" hidden="1"/>
    <cellStyle name="Hipervínculo visitado" xfId="32" builtinId="9" hidden="1"/>
    <cellStyle name="Hipervínculo visitado" xfId="5706" builtinId="9" hidden="1"/>
    <cellStyle name="Hipervínculo visitado" xfId="34981" builtinId="9" hidden="1"/>
    <cellStyle name="Hipervínculo visitado" xfId="38349" builtinId="9" hidden="1"/>
    <cellStyle name="Hipervínculo visitado" xfId="25010" builtinId="9" hidden="1"/>
    <cellStyle name="Hipervínculo visitado" xfId="18799" builtinId="9" hidden="1"/>
    <cellStyle name="Hipervínculo visitado" xfId="31977" builtinId="9" hidden="1"/>
    <cellStyle name="Hipervínculo visitado" xfId="35865" builtinId="9" hidden="1"/>
    <cellStyle name="Hipervínculo visitado" xfId="43969" builtinId="9" hidden="1"/>
    <cellStyle name="Hipervínculo visitado" xfId="29385" builtinId="9" hidden="1"/>
    <cellStyle name="Hipervínculo visitado" xfId="24319" builtinId="9" hidden="1"/>
    <cellStyle name="Hipervínculo visitado" xfId="11564" builtinId="9" hidden="1"/>
    <cellStyle name="Hipervínculo visitado" xfId="22878" builtinId="9" hidden="1"/>
    <cellStyle name="Hipervínculo visitado" xfId="23967" builtinId="9" hidden="1"/>
    <cellStyle name="Hipervínculo visitado" xfId="44425" builtinId="9" hidden="1"/>
    <cellStyle name="Hipervínculo visitado" xfId="18900" builtinId="9" hidden="1"/>
    <cellStyle name="Hipervínculo visitado" xfId="24433" builtinId="9" hidden="1"/>
    <cellStyle name="Hipervínculo visitado" xfId="15406" builtinId="9" hidden="1"/>
    <cellStyle name="Hipervínculo visitado" xfId="24051" builtinId="9" hidden="1"/>
    <cellStyle name="Hipervínculo visitado" xfId="16402" builtinId="9" hidden="1"/>
    <cellStyle name="Hipervínculo visitado" xfId="25611" builtinId="9" hidden="1"/>
    <cellStyle name="Hipervínculo visitado" xfId="38315" builtinId="9" hidden="1"/>
    <cellStyle name="Hipervínculo visitado" xfId="25791" builtinId="9" hidden="1"/>
    <cellStyle name="Hipervínculo visitado" xfId="10070" builtinId="9" hidden="1"/>
    <cellStyle name="Hipervínculo visitado" xfId="23253" builtinId="9" hidden="1"/>
    <cellStyle name="Hipervínculo visitado" xfId="54351" builtinId="9" hidden="1"/>
    <cellStyle name="Hipervínculo visitado" xfId="7542" builtinId="9" hidden="1"/>
    <cellStyle name="Hipervínculo visitado" xfId="55898" builtinId="9" hidden="1"/>
    <cellStyle name="Hipervínculo visitado" xfId="56583" builtinId="9" hidden="1"/>
    <cellStyle name="Hipervínculo visitado" xfId="54139" builtinId="9" hidden="1"/>
    <cellStyle name="Hipervínculo visitado" xfId="3611" builtinId="9" hidden="1"/>
    <cellStyle name="Hipervínculo visitado" xfId="4960" builtinId="9" hidden="1"/>
    <cellStyle name="Hipervínculo visitado" xfId="34949" builtinId="9" hidden="1"/>
    <cellStyle name="Hipervínculo visitado" xfId="29899" builtinId="9" hidden="1"/>
    <cellStyle name="Hipervínculo visitado" xfId="5482" builtinId="9" hidden="1"/>
    <cellStyle name="Hipervínculo visitado" xfId="37029" builtinId="9" hidden="1"/>
    <cellStyle name="Hipervínculo visitado" xfId="56833" builtinId="9" hidden="1"/>
    <cellStyle name="Hipervínculo visitado" xfId="11120" builtinId="9" hidden="1"/>
    <cellStyle name="Hipervínculo visitado" xfId="901" builtinId="9" hidden="1"/>
    <cellStyle name="Hipervínculo visitado" xfId="56939" builtinId="9" hidden="1"/>
    <cellStyle name="Hipervínculo visitado" xfId="10097" builtinId="9" hidden="1"/>
    <cellStyle name="Hipervínculo visitado" xfId="45248" builtinId="9" hidden="1"/>
    <cellStyle name="Hipervínculo visitado" xfId="27328" builtinId="9" hidden="1"/>
    <cellStyle name="Hipervínculo visitado" xfId="21029" builtinId="9" hidden="1"/>
    <cellStyle name="Hipervínculo visitado" xfId="54583" builtinId="9" hidden="1"/>
    <cellStyle name="Hipervínculo visitado" xfId="26857" builtinId="9" hidden="1"/>
    <cellStyle name="Hipervínculo visitado" xfId="25090" builtinId="9" hidden="1"/>
    <cellStyle name="Hipervínculo visitado" xfId="51484" builtinId="9" hidden="1"/>
    <cellStyle name="Hipervínculo visitado" xfId="52868" builtinId="9" hidden="1"/>
    <cellStyle name="Hipervínculo visitado" xfId="35781" builtinId="9" hidden="1"/>
    <cellStyle name="Hipervínculo visitado" xfId="59318" builtinId="9" hidden="1"/>
    <cellStyle name="Hipervínculo visitado" xfId="32836" builtinId="9" hidden="1"/>
    <cellStyle name="Hipervínculo visitado" xfId="33890" builtinId="9" hidden="1"/>
    <cellStyle name="Hipervínculo visitado" xfId="2160" builtinId="9" hidden="1"/>
    <cellStyle name="Hipervínculo visitado" xfId="23249" builtinId="9" hidden="1"/>
    <cellStyle name="Hipervínculo visitado" xfId="379" builtinId="9" hidden="1"/>
    <cellStyle name="Hipervínculo visitado" xfId="6130" builtinId="9" hidden="1"/>
    <cellStyle name="Hipervínculo visitado" xfId="29934" builtinId="9" hidden="1"/>
    <cellStyle name="Hipervínculo visitado" xfId="2015" builtinId="9" hidden="1"/>
    <cellStyle name="Hipervínculo visitado" xfId="43343" builtinId="9" hidden="1"/>
    <cellStyle name="Hipervínculo visitado" xfId="2120" builtinId="9" hidden="1"/>
    <cellStyle name="Hipervínculo visitado" xfId="41737" builtinId="9" hidden="1"/>
    <cellStyle name="Hipervínculo visitado" xfId="19156" builtinId="9" hidden="1"/>
    <cellStyle name="Hipervínculo visitado" xfId="30104" builtinId="9" hidden="1"/>
    <cellStyle name="Hipervínculo visitado" xfId="13153" builtinId="9" hidden="1"/>
    <cellStyle name="Hipervínculo visitado" xfId="19394" builtinId="9" hidden="1"/>
    <cellStyle name="Hipervínculo visitado" xfId="16710" builtinId="9" hidden="1"/>
    <cellStyle name="Hipervínculo visitado" xfId="4374" builtinId="9" hidden="1"/>
    <cellStyle name="Hipervínculo visitado" xfId="34991" builtinId="9" hidden="1"/>
    <cellStyle name="Hipervínculo visitado" xfId="13766" builtinId="9" hidden="1"/>
    <cellStyle name="Hipervínculo visitado" xfId="27282" builtinId="9" hidden="1"/>
    <cellStyle name="Hipervínculo visitado" xfId="8967" builtinId="9" hidden="1"/>
    <cellStyle name="Hipervínculo visitado" xfId="31746" builtinId="9" hidden="1"/>
    <cellStyle name="Hipervínculo visitado" xfId="1971" builtinId="9" hidden="1"/>
    <cellStyle name="Hipervínculo visitado" xfId="10310" builtinId="9" hidden="1"/>
    <cellStyle name="Hipervínculo visitado" xfId="50714" builtinId="9" hidden="1"/>
    <cellStyle name="Hipervínculo visitado" xfId="5420" builtinId="9" hidden="1"/>
    <cellStyle name="Hipervínculo visitado" xfId="7598" builtinId="9" hidden="1"/>
    <cellStyle name="Hipervínculo visitado" xfId="3339" builtinId="9" hidden="1"/>
    <cellStyle name="Hipervínculo visitado" xfId="3009" builtinId="9" hidden="1"/>
    <cellStyle name="Hipervínculo visitado" xfId="18032" builtinId="9" hidden="1"/>
    <cellStyle name="Hipervínculo visitado" xfId="50006" builtinId="9" hidden="1"/>
    <cellStyle name="Hipervínculo visitado" xfId="58003" builtinId="9" hidden="1"/>
    <cellStyle name="Hipervínculo visitado" xfId="9125" builtinId="9" hidden="1"/>
    <cellStyle name="Hipervínculo visitado" xfId="2959" builtinId="9" hidden="1"/>
    <cellStyle name="Hipervínculo visitado" xfId="29853" builtinId="9" hidden="1"/>
    <cellStyle name="Hipervínculo visitado" xfId="55683" builtinId="9" hidden="1"/>
    <cellStyle name="Hipervínculo visitado" xfId="24543" builtinId="9" hidden="1"/>
    <cellStyle name="Hipervínculo visitado" xfId="24449" builtinId="9" hidden="1"/>
    <cellStyle name="Hipervínculo visitado" xfId="10326" builtinId="9" hidden="1"/>
    <cellStyle name="Hipervínculo visitado" xfId="23765" builtinId="9" hidden="1"/>
    <cellStyle name="Hipervínculo visitado" xfId="15342" builtinId="9" hidden="1"/>
    <cellStyle name="Hipervínculo visitado" xfId="25210" builtinId="9" hidden="1"/>
    <cellStyle name="Hipervínculo visitado" xfId="51766" builtinId="9" hidden="1"/>
    <cellStyle name="Hipervínculo visitado" xfId="48734" builtinId="9" hidden="1"/>
    <cellStyle name="Hipervínculo visitado" xfId="36779" builtinId="9" hidden="1"/>
    <cellStyle name="Hipervínculo visitado" xfId="11532" builtinId="9" hidden="1"/>
    <cellStyle name="Hipervínculo visitado" xfId="55130" builtinId="9" hidden="1"/>
    <cellStyle name="Hipervínculo visitado" xfId="57919" builtinId="9" hidden="1"/>
    <cellStyle name="Hipervínculo visitado" xfId="15448" builtinId="9" hidden="1"/>
    <cellStyle name="Hipervínculo visitado" xfId="53132" builtinId="9" hidden="1"/>
    <cellStyle name="Hipervínculo visitado" xfId="31638" builtinId="9" hidden="1"/>
    <cellStyle name="Hipervínculo visitado" xfId="27739" builtinId="9" hidden="1"/>
    <cellStyle name="Hipervínculo visitado" xfId="3421" builtinId="9" hidden="1"/>
    <cellStyle name="Hipervínculo visitado" xfId="16914" builtinId="9" hidden="1"/>
    <cellStyle name="Hipervínculo visitado" xfId="13103" builtinId="9" hidden="1"/>
    <cellStyle name="Hipervínculo visitado" xfId="58673" builtinId="9" hidden="1"/>
    <cellStyle name="Hipervínculo visitado" xfId="40680" builtinId="9" hidden="1"/>
    <cellStyle name="Hipervínculo visitado" xfId="25457" builtinId="9" hidden="1"/>
    <cellStyle name="Hipervínculo visitado" xfId="49208" builtinId="9" hidden="1"/>
    <cellStyle name="Hipervínculo visitado" xfId="10778" builtinId="9" hidden="1"/>
    <cellStyle name="Hipervínculo visitado" xfId="20415" builtinId="9" hidden="1"/>
    <cellStyle name="Hipervínculo visitado" xfId="16583" builtinId="9" hidden="1"/>
    <cellStyle name="Hipervínculo visitado" xfId="55868" builtinId="9" hidden="1"/>
    <cellStyle name="Hipervínculo visitado" xfId="57893" builtinId="9" hidden="1"/>
    <cellStyle name="Hipervínculo visitado" xfId="34345" builtinId="9" hidden="1"/>
    <cellStyle name="Hipervínculo visitado" xfId="8502" builtinId="9" hidden="1"/>
    <cellStyle name="Hipervínculo visitado" xfId="54776" builtinId="9" hidden="1"/>
    <cellStyle name="Hipervínculo visitado" xfId="1947" builtinId="9" hidden="1"/>
    <cellStyle name="Hipervínculo visitado" xfId="26453" builtinId="9" hidden="1"/>
    <cellStyle name="Hipervínculo visitado" xfId="31596" builtinId="9" hidden="1"/>
    <cellStyle name="Hipervínculo visitado" xfId="19098" builtinId="9" hidden="1"/>
    <cellStyle name="Hipervínculo visitado" xfId="29377" builtinId="9" hidden="1"/>
    <cellStyle name="Hipervínculo visitado" xfId="45498" builtinId="9" hidden="1"/>
    <cellStyle name="Hipervínculo visitado" xfId="10542" builtinId="9" hidden="1"/>
    <cellStyle name="Hipervínculo visitado" xfId="29538" builtinId="9" hidden="1"/>
    <cellStyle name="Hipervínculo visitado" xfId="30741" builtinId="9" hidden="1"/>
    <cellStyle name="Hipervínculo visitado" xfId="55126" builtinId="9" hidden="1"/>
    <cellStyle name="Hipervínculo visitado" xfId="25939" builtinId="9" hidden="1"/>
    <cellStyle name="Hipervínculo visitado" xfId="12771" builtinId="9" hidden="1"/>
    <cellStyle name="Hipervínculo visitado" xfId="48991" builtinId="9" hidden="1"/>
    <cellStyle name="Hipervínculo visitado" xfId="6769" builtinId="9" hidden="1"/>
    <cellStyle name="Hipervínculo visitado" xfId="41065" builtinId="9" hidden="1"/>
    <cellStyle name="Hipervínculo visitado" xfId="29163" builtinId="9" hidden="1"/>
    <cellStyle name="Hipervínculo visitado" xfId="11078" builtinId="9" hidden="1"/>
    <cellStyle name="Hipervínculo visitado" xfId="37445" builtinId="9" hidden="1"/>
    <cellStyle name="Hipervínculo visitado" xfId="8064" builtinId="9" hidden="1"/>
    <cellStyle name="Hipervínculo visitado" xfId="72" builtinId="9" hidden="1"/>
    <cellStyle name="Hipervínculo visitado" xfId="49176" builtinId="9" hidden="1"/>
    <cellStyle name="Hipervínculo visitado" xfId="47379" builtinId="9" hidden="1"/>
    <cellStyle name="Hipervínculo visitado" xfId="43293" builtinId="9" hidden="1"/>
    <cellStyle name="Hipervínculo visitado" xfId="964" builtinId="9" hidden="1"/>
    <cellStyle name="Hipervínculo visitado" xfId="8800" builtinId="9" hidden="1"/>
    <cellStyle name="Hipervínculo visitado" xfId="32557" builtinId="9" hidden="1"/>
    <cellStyle name="Hipervínculo visitado" xfId="48577" builtinId="9" hidden="1"/>
    <cellStyle name="Hipervínculo visitado" xfId="5569" builtinId="9" hidden="1"/>
    <cellStyle name="Hipervínculo visitado" xfId="50918" builtinId="9" hidden="1"/>
    <cellStyle name="Hipervínculo visitado" xfId="49430" builtinId="9" hidden="1"/>
    <cellStyle name="Hipervínculo visitado" xfId="2715" builtinId="9" hidden="1"/>
    <cellStyle name="Hipervínculo visitado" xfId="40352" builtinId="9" hidden="1"/>
    <cellStyle name="Hipervínculo visitado" xfId="49039" builtinId="9" hidden="1"/>
    <cellStyle name="Hipervínculo visitado" xfId="20322" builtinId="9" hidden="1"/>
    <cellStyle name="Hipervínculo visitado" xfId="17716" builtinId="9" hidden="1"/>
    <cellStyle name="Hipervínculo visitado" xfId="20190" builtinId="9" hidden="1"/>
    <cellStyle name="Hipervínculo visitado" xfId="51056" builtinId="9" hidden="1"/>
    <cellStyle name="Hipervínculo visitado" xfId="23723" builtinId="9" hidden="1"/>
    <cellStyle name="Hipervínculo visitado" xfId="2673" builtinId="9" hidden="1"/>
    <cellStyle name="Hipervínculo visitado" xfId="55811" builtinId="9" hidden="1"/>
    <cellStyle name="Hipervínculo visitado" xfId="7560" builtinId="9" hidden="1"/>
    <cellStyle name="Hipervínculo visitado" xfId="11184" builtinId="9" hidden="1"/>
    <cellStyle name="Hipervínculo visitado" xfId="45084" builtinId="9" hidden="1"/>
    <cellStyle name="Hipervínculo visitado" xfId="30150" builtinId="9" hidden="1"/>
    <cellStyle name="Hipervínculo visitado" xfId="11319" builtinId="9" hidden="1"/>
    <cellStyle name="Hipervínculo visitado" xfId="23890" builtinId="9" hidden="1"/>
    <cellStyle name="Hipervínculo visitado" xfId="32490" builtinId="9" hidden="1"/>
    <cellStyle name="Hipervínculo visitado" xfId="58747" builtinId="9" hidden="1"/>
    <cellStyle name="Hipervínculo visitado" xfId="21717" builtinId="9" hidden="1"/>
    <cellStyle name="Hipervínculo visitado" xfId="57738" builtinId="9" hidden="1"/>
    <cellStyle name="Hipervínculo visitado" xfId="44718" builtinId="9" hidden="1"/>
    <cellStyle name="Hipervínculo visitado" xfId="59272" builtinId="9" hidden="1"/>
    <cellStyle name="Hipervínculo visitado" xfId="55910" builtinId="9" hidden="1"/>
    <cellStyle name="Hipervínculo visitado" xfId="24309" builtinId="9" hidden="1"/>
    <cellStyle name="Hipervínculo visitado" xfId="18468" builtinId="9" hidden="1"/>
    <cellStyle name="Hipervínculo visitado" xfId="51910" builtinId="9" hidden="1"/>
    <cellStyle name="Hipervínculo visitado" xfId="22199" builtinId="9" hidden="1"/>
    <cellStyle name="Hipervínculo visitado" xfId="14828" builtinId="9" hidden="1"/>
    <cellStyle name="Hipervínculo visitado" xfId="7586" builtinId="9" hidden="1"/>
    <cellStyle name="Hipervínculo visitado" xfId="32157" builtinId="9" hidden="1"/>
    <cellStyle name="Hipervínculo visitado" xfId="4752" builtinId="9" hidden="1"/>
    <cellStyle name="Hipervínculo visitado" xfId="18083" builtinId="9" hidden="1"/>
    <cellStyle name="Hipervínculo visitado" xfId="4534" builtinId="9" hidden="1"/>
    <cellStyle name="Hipervínculo visitado" xfId="1203" builtinId="9" hidden="1"/>
    <cellStyle name="Hipervínculo visitado" xfId="58839" builtinId="9" hidden="1"/>
    <cellStyle name="Hipervínculo visitado" xfId="40622" builtinId="9" hidden="1"/>
    <cellStyle name="Hipervínculo visitado" xfId="41358" builtinId="9" hidden="1"/>
    <cellStyle name="Hipervínculo visitado" xfId="57300" builtinId="9" hidden="1"/>
    <cellStyle name="Hipervínculo visitado" xfId="14350" builtinId="9" hidden="1"/>
    <cellStyle name="Hipervínculo visitado" xfId="23370" builtinId="9" hidden="1"/>
    <cellStyle name="Hipervínculo visitado" xfId="34866" builtinId="9" hidden="1"/>
    <cellStyle name="Hipervínculo visitado" xfId="52736" builtinId="9" hidden="1"/>
    <cellStyle name="Hipervínculo visitado" xfId="29425" builtinId="9" hidden="1"/>
    <cellStyle name="Hipervínculo visitado" xfId="35049" builtinId="9" hidden="1"/>
    <cellStyle name="Hipervínculo visitado" xfId="24623" builtinId="9" hidden="1"/>
    <cellStyle name="Hipervínculo visitado" xfId="5398" builtinId="9" hidden="1"/>
    <cellStyle name="Hipervínculo visitado" xfId="57781" builtinId="9" hidden="1"/>
    <cellStyle name="Hipervínculo visitado" xfId="26587" builtinId="9" hidden="1"/>
    <cellStyle name="Hipervínculo visitado" xfId="51297" builtinId="9" hidden="1"/>
    <cellStyle name="Hipervínculo visitado" xfId="49844" builtinId="9" hidden="1"/>
    <cellStyle name="Hipervínculo visitado" xfId="46893" builtinId="9" hidden="1"/>
    <cellStyle name="Hipervínculo visitado" xfId="35051" builtinId="9" hidden="1"/>
    <cellStyle name="Hipervínculo visitado" xfId="57917" builtinId="9" hidden="1"/>
    <cellStyle name="Hipervínculo visitado" xfId="7198" builtinId="9" hidden="1"/>
    <cellStyle name="Hipervínculo visitado" xfId="28975" builtinId="9" hidden="1"/>
    <cellStyle name="Hipervínculo visitado" xfId="27316" builtinId="9" hidden="1"/>
    <cellStyle name="Hipervínculo visitado" xfId="55922" builtinId="9" hidden="1"/>
    <cellStyle name="Hipervínculo visitado" xfId="2198" builtinId="9" hidden="1"/>
    <cellStyle name="Hipervínculo visitado" xfId="30124" builtinId="9" hidden="1"/>
    <cellStyle name="Hipervínculo visitado" xfId="19720" builtinId="9" hidden="1"/>
    <cellStyle name="Hipervínculo visitado" xfId="16434" builtinId="9" hidden="1"/>
    <cellStyle name="Hipervínculo visitado" xfId="57314" builtinId="9" hidden="1"/>
    <cellStyle name="Hipervínculo visitado" xfId="13397" builtinId="9" hidden="1"/>
    <cellStyle name="Hipervínculo visitado" xfId="34935" builtinId="9" hidden="1"/>
    <cellStyle name="Hipervínculo visitado" xfId="51538" builtinId="9" hidden="1"/>
    <cellStyle name="Hipervínculo visitado" xfId="13965" builtinId="9" hidden="1"/>
    <cellStyle name="Hipervínculo visitado" xfId="58047" builtinId="9" hidden="1"/>
    <cellStyle name="Hipervínculo visitado" xfId="36702" builtinId="9" hidden="1"/>
    <cellStyle name="Hipervínculo visitado" xfId="1151" builtinId="9" hidden="1"/>
    <cellStyle name="Hipervínculo visitado" xfId="11469" builtinId="9" hidden="1"/>
    <cellStyle name="Hipervínculo visitado" xfId="17015" builtinId="9" hidden="1"/>
    <cellStyle name="Hipervínculo visitado" xfId="31702" builtinId="9" hidden="1"/>
    <cellStyle name="Hipervínculo visitado" xfId="54135" builtinId="9" hidden="1"/>
    <cellStyle name="Hipervínculo visitado" xfId="25200" builtinId="9" hidden="1"/>
    <cellStyle name="Hipervínculo visitado" xfId="25402" builtinId="9" hidden="1"/>
    <cellStyle name="Hipervínculo visitado" xfId="41454" builtinId="9" hidden="1"/>
    <cellStyle name="Hipervínculo visitado" xfId="53013" builtinId="9" hidden="1"/>
    <cellStyle name="Hipervínculo visitado" xfId="41049" builtinId="9" hidden="1"/>
    <cellStyle name="Hipervínculo visitado" xfId="49348" builtinId="9" hidden="1"/>
    <cellStyle name="Hipervínculo visitado" xfId="58519" builtinId="9" hidden="1"/>
    <cellStyle name="Hipervínculo visitado" xfId="36646" builtinId="9" hidden="1"/>
    <cellStyle name="Hipervínculo visitado" xfId="50655" builtinId="9" hidden="1"/>
    <cellStyle name="Hipervínculo visitado" xfId="56101" builtinId="9" hidden="1"/>
    <cellStyle name="Hipervínculo visitado" xfId="13271" builtinId="9" hidden="1"/>
    <cellStyle name="Hipervínculo visitado" xfId="11737" builtinId="9" hidden="1"/>
    <cellStyle name="Hipervínculo visitado" xfId="2875" builtinId="9" hidden="1"/>
    <cellStyle name="Hipervínculo visitado" xfId="23973" builtinId="9" hidden="1"/>
    <cellStyle name="Hipervínculo visitado" xfId="57326" builtinId="9" hidden="1"/>
    <cellStyle name="Hipervínculo visitado" xfId="41780" builtinId="9" hidden="1"/>
    <cellStyle name="Hipervínculo visitado" xfId="16053" builtinId="9" hidden="1"/>
    <cellStyle name="Hipervínculo visitado" xfId="9367" builtinId="9" hidden="1"/>
    <cellStyle name="Hipervínculo visitado" xfId="5018" builtinId="9" hidden="1"/>
    <cellStyle name="Hipervínculo visitado" xfId="32533" builtinId="9" hidden="1"/>
    <cellStyle name="Hipervínculo visitado" xfId="36955" builtinId="9" hidden="1"/>
    <cellStyle name="Hipervínculo visitado" xfId="46047" builtinId="9" hidden="1"/>
    <cellStyle name="Hipervínculo visitado" xfId="46225" builtinId="9" hidden="1"/>
    <cellStyle name="Hipervínculo visitado" xfId="26455" builtinId="9" hidden="1"/>
    <cellStyle name="Hipervínculo visitado" xfId="11461" builtinId="9" hidden="1"/>
    <cellStyle name="Hipervínculo visitado" xfId="727" builtinId="9" hidden="1"/>
    <cellStyle name="Hipervínculo visitado" xfId="15216" builtinId="9" hidden="1"/>
    <cellStyle name="Hipervínculo visitado" xfId="43778" builtinId="9" hidden="1"/>
    <cellStyle name="Hipervínculo visitado" xfId="15092" builtinId="9" hidden="1"/>
    <cellStyle name="Hipervínculo visitado" xfId="10642" builtinId="9" hidden="1"/>
    <cellStyle name="Hipervínculo visitado" xfId="29720" builtinId="9" hidden="1"/>
    <cellStyle name="Hipervínculo visitado" xfId="28476" builtinId="9" hidden="1"/>
    <cellStyle name="Hipervínculo visitado" xfId="24649" builtinId="9" hidden="1"/>
    <cellStyle name="Hipervínculo visitado" xfId="15084" builtinId="9" hidden="1"/>
    <cellStyle name="Hipervínculo visitado" xfId="28851" builtinId="9" hidden="1"/>
    <cellStyle name="Hipervínculo visitado" xfId="20274" builtinId="9" hidden="1"/>
    <cellStyle name="Hipervínculo visitado" xfId="28016" builtinId="9" hidden="1"/>
    <cellStyle name="Hipervínculo visitado" xfId="735" builtinId="9" hidden="1"/>
    <cellStyle name="Hipervínculo visitado" xfId="6743" builtinId="9" hidden="1"/>
    <cellStyle name="Hipervínculo visitado" xfId="27801" builtinId="9" hidden="1"/>
    <cellStyle name="Hipervínculo visitado" xfId="56869" builtinId="9" hidden="1"/>
    <cellStyle name="Hipervínculo visitado" xfId="1495" builtinId="9" hidden="1"/>
    <cellStyle name="Hipervínculo visitado" xfId="16577" builtinId="9" hidden="1"/>
    <cellStyle name="Hipervínculo visitado" xfId="23481" builtinId="9" hidden="1"/>
    <cellStyle name="Hipervínculo visitado" xfId="36514" builtinId="9" hidden="1"/>
    <cellStyle name="Hipervínculo visitado" xfId="26401" builtinId="9" hidden="1"/>
    <cellStyle name="Hipervínculo visitado" xfId="5028" builtinId="9" hidden="1"/>
    <cellStyle name="Hipervínculo visitado" xfId="56309" builtinId="9" hidden="1"/>
    <cellStyle name="Hipervínculo visitado" xfId="39230" builtinId="9" hidden="1"/>
    <cellStyle name="Hipervínculo visitado" xfId="55981" builtinId="9" hidden="1"/>
    <cellStyle name="Hipervínculo visitado" xfId="14064" builtinId="9" hidden="1"/>
    <cellStyle name="Hipervínculo visitado" xfId="39393" builtinId="9" hidden="1"/>
    <cellStyle name="Hipervínculo visitado" xfId="47928" builtinId="9" hidden="1"/>
    <cellStyle name="Hipervínculo visitado" xfId="33140" builtinId="9" hidden="1"/>
    <cellStyle name="Hipervínculo visitado" xfId="9450" builtinId="9" hidden="1"/>
    <cellStyle name="Hipervínculo visitado" xfId="12855" builtinId="9" hidden="1"/>
    <cellStyle name="Hipervínculo visitado" xfId="39658" builtinId="9" hidden="1"/>
    <cellStyle name="Hipervínculo visitado" xfId="55197" builtinId="9" hidden="1"/>
    <cellStyle name="Hipervínculo visitado" xfId="18704" builtinId="9" hidden="1"/>
    <cellStyle name="Hipervínculo visitado" xfId="44459" builtinId="9" hidden="1"/>
    <cellStyle name="Hipervínculo visitado" xfId="10606" builtinId="9" hidden="1"/>
    <cellStyle name="Hipervínculo visitado" xfId="32492" builtinId="9" hidden="1"/>
    <cellStyle name="Hipervínculo visitado" xfId="5561" builtinId="9" hidden="1"/>
    <cellStyle name="Hipervínculo visitado" xfId="40580" builtinId="9" hidden="1"/>
    <cellStyle name="Hipervínculo visitado" xfId="46262" builtinId="9" hidden="1"/>
    <cellStyle name="Hipervínculo visitado" xfId="41766" builtinId="9" hidden="1"/>
    <cellStyle name="Hipervínculo visitado" xfId="35268" builtinId="9" hidden="1"/>
    <cellStyle name="Hipervínculo visitado" xfId="51351" builtinId="9" hidden="1"/>
    <cellStyle name="Hipervínculo visitado" xfId="38935" builtinId="9" hidden="1"/>
    <cellStyle name="Hipervínculo visitado" xfId="10816" builtinId="9" hidden="1"/>
    <cellStyle name="Hipervínculo visitado" xfId="30518" builtinId="9" hidden="1"/>
    <cellStyle name="Hipervínculo visitado" xfId="35217" builtinId="9" hidden="1"/>
    <cellStyle name="Hipervínculo visitado" xfId="33596" builtinId="9" hidden="1"/>
    <cellStyle name="Hipervínculo visitado" xfId="3807" builtinId="9" hidden="1"/>
    <cellStyle name="Hipervínculo visitado" xfId="12593" builtinId="9" hidden="1"/>
    <cellStyle name="Hipervínculo visitado" xfId="18063" builtinId="9" hidden="1"/>
    <cellStyle name="Hipervínculo visitado" xfId="24503" builtinId="9" hidden="1"/>
    <cellStyle name="Hipervínculo visitado" xfId="11540" builtinId="9" hidden="1"/>
    <cellStyle name="Hipervínculo visitado" xfId="25732" builtinId="9" hidden="1"/>
    <cellStyle name="Hipervínculo visitado" xfId="1665" builtinId="9" hidden="1"/>
    <cellStyle name="Hipervínculo visitado" xfId="23856" builtinId="9" hidden="1"/>
    <cellStyle name="Hipervínculo visitado" xfId="954" builtinId="9" hidden="1"/>
    <cellStyle name="Hipervínculo visitado" xfId="27895" builtinId="9" hidden="1"/>
    <cellStyle name="Hipervínculo visitado" xfId="27260" builtinId="9" hidden="1"/>
    <cellStyle name="Hipervínculo visitado" xfId="49794" builtinId="9" hidden="1"/>
    <cellStyle name="Hipervínculo visitado" xfId="13941" builtinId="9" hidden="1"/>
    <cellStyle name="Hipervínculo visitado" xfId="42954" builtinId="9" hidden="1"/>
    <cellStyle name="Hipervínculo visitado" xfId="46669" builtinId="9" hidden="1"/>
    <cellStyle name="Hipervínculo visitado" xfId="24023" builtinId="9" hidden="1"/>
    <cellStyle name="Hipervínculo visitado" xfId="46173" builtinId="9" hidden="1"/>
    <cellStyle name="Hipervínculo visitado" xfId="35943" builtinId="9" hidden="1"/>
    <cellStyle name="Hipervínculo visitado" xfId="26361" builtinId="9" hidden="1"/>
    <cellStyle name="Hipervínculo visitado" xfId="43509" builtinId="9" hidden="1"/>
    <cellStyle name="Hipervínculo visitado" xfId="1671" builtinId="9" hidden="1"/>
    <cellStyle name="Hipervínculo visitado" xfId="1927" builtinId="9" hidden="1"/>
    <cellStyle name="Hipervínculo visitado" xfId="43684" builtinId="9" hidden="1"/>
    <cellStyle name="Hipervínculo visitado" xfId="44910" builtinId="9" hidden="1"/>
    <cellStyle name="Hipervínculo visitado" xfId="28919" builtinId="9" hidden="1"/>
    <cellStyle name="Hipervínculo visitado" xfId="30412" builtinId="9" hidden="1"/>
    <cellStyle name="Hipervínculo visitado" xfId="31907" builtinId="9" hidden="1"/>
    <cellStyle name="Hipervínculo visitado" xfId="29203" builtinId="9" hidden="1"/>
    <cellStyle name="Hipervínculo visitado" xfId="49664" builtinId="9" hidden="1"/>
    <cellStyle name="Hipervínculo visitado" xfId="28307" builtinId="9" hidden="1"/>
    <cellStyle name="Hipervínculo visitado" xfId="46280" builtinId="9" hidden="1"/>
    <cellStyle name="Hipervínculo visitado" xfId="17482" builtinId="9" hidden="1"/>
    <cellStyle name="Hipervínculo visitado" xfId="21076" builtinId="9" hidden="1"/>
    <cellStyle name="Hipervínculo visitado" xfId="7338" builtinId="9" hidden="1"/>
    <cellStyle name="Hipervínculo visitado" xfId="31586" builtinId="9" hidden="1"/>
    <cellStyle name="Hipervínculo visitado" xfId="29101" builtinId="9" hidden="1"/>
    <cellStyle name="Hipervínculo visitado" xfId="31797" builtinId="9" hidden="1"/>
    <cellStyle name="Hipervínculo visitado" xfId="22808" builtinId="9" hidden="1"/>
    <cellStyle name="Hipervínculo visitado" xfId="25493" builtinId="9" hidden="1"/>
    <cellStyle name="Hipervínculo visitado" xfId="39226" builtinId="9" hidden="1"/>
    <cellStyle name="Hipervínculo visitado" xfId="10650" builtinId="9" hidden="1"/>
    <cellStyle name="Hipervínculo visitado" xfId="35115" builtinId="9" hidden="1"/>
    <cellStyle name="Hipervínculo visitado" xfId="7343" builtinId="9" hidden="1"/>
    <cellStyle name="Hipervínculo visitado" xfId="28619" builtinId="9" hidden="1"/>
    <cellStyle name="Hipervínculo visitado" xfId="21349" builtinId="9" hidden="1"/>
    <cellStyle name="Hipervínculo visitado" xfId="34552" builtinId="9" hidden="1"/>
    <cellStyle name="Hipervínculo visitado" xfId="32517" builtinId="9" hidden="1"/>
    <cellStyle name="Hipervínculo visitado" xfId="35111" builtinId="9" hidden="1"/>
    <cellStyle name="Hipervínculo visitado" xfId="42094" builtinId="9" hidden="1"/>
    <cellStyle name="Hipervínculo visitado" xfId="26415" builtinId="9" hidden="1"/>
    <cellStyle name="Hipervínculo visitado" xfId="43245" builtinId="9" hidden="1"/>
    <cellStyle name="Hipervínculo visitado" xfId="4386" builtinId="9" hidden="1"/>
    <cellStyle name="Hipervínculo visitado" xfId="20334" builtinId="9" hidden="1"/>
    <cellStyle name="Hipervínculo visitado" xfId="47043" builtinId="9" hidden="1"/>
    <cellStyle name="Hipervínculo visitado" xfId="23279" builtinId="9" hidden="1"/>
    <cellStyle name="Hipervínculo visitado" xfId="24015" builtinId="9" hidden="1"/>
    <cellStyle name="Hipervínculo visitado" xfId="13337" builtinId="9" hidden="1"/>
    <cellStyle name="Hipervínculo visitado" xfId="13676" builtinId="9" hidden="1"/>
    <cellStyle name="Hipervínculo visitado" xfId="53116" builtinId="9" hidden="1"/>
    <cellStyle name="Hipervínculo visitado" xfId="39155" builtinId="9" hidden="1"/>
    <cellStyle name="Hipervínculo visitado" xfId="41199" builtinId="9" hidden="1"/>
    <cellStyle name="Hipervínculo visitado" xfId="37867" builtinId="9" hidden="1"/>
    <cellStyle name="Hipervínculo visitado" xfId="59127" builtinId="9" hidden="1"/>
    <cellStyle name="Hipervínculo visitado" xfId="9091" builtinId="9" hidden="1"/>
    <cellStyle name="Hipervínculo visitado" xfId="42678" builtinId="9" hidden="1"/>
    <cellStyle name="Hipervínculo visitado" xfId="14038" builtinId="9" hidden="1"/>
    <cellStyle name="Hipervínculo visitado" xfId="50528" builtinId="9" hidden="1"/>
    <cellStyle name="Hipervínculo visitado" xfId="1315" builtinId="9" hidden="1"/>
    <cellStyle name="Hipervínculo visitado" xfId="9635" builtinId="9" hidden="1"/>
    <cellStyle name="Hipervínculo visitado" xfId="52899" builtinId="9" hidden="1"/>
    <cellStyle name="Hipervínculo visitado" xfId="31420" builtinId="9" hidden="1"/>
    <cellStyle name="Hipervínculo visitado" xfId="55020" builtinId="9" hidden="1"/>
    <cellStyle name="Hipervínculo visitado" xfId="50179" builtinId="9" hidden="1"/>
    <cellStyle name="Hipervínculo visitado" xfId="22263" builtinId="9" hidden="1"/>
    <cellStyle name="Hipervínculo visitado" xfId="53315" builtinId="9" hidden="1"/>
    <cellStyle name="Hipervínculo visitado" xfId="57955" builtinId="9" hidden="1"/>
    <cellStyle name="Hipervínculo visitado" xfId="24481" builtinId="9" hidden="1"/>
    <cellStyle name="Hipervínculo visitado" xfId="23053" builtinId="9" hidden="1"/>
    <cellStyle name="Hipervínculo visitado" xfId="33982" builtinId="9" hidden="1"/>
    <cellStyle name="Hipervínculo visitado" xfId="5034" builtinId="9" hidden="1"/>
    <cellStyle name="Hipervínculo visitado" xfId="15054" builtinId="9" hidden="1"/>
    <cellStyle name="Hipervínculo visitado" xfId="56353" builtinId="9" hidden="1"/>
    <cellStyle name="Hipervínculo visitado" xfId="17414" builtinId="9" hidden="1"/>
    <cellStyle name="Hipervínculo visitado" xfId="40050" builtinId="9" hidden="1"/>
    <cellStyle name="Hipervínculo visitado" xfId="39602" builtinId="9" hidden="1"/>
    <cellStyle name="Hipervínculo visitado" xfId="14205" builtinId="9" hidden="1"/>
    <cellStyle name="Hipervínculo visitado" xfId="1829" builtinId="9" hidden="1"/>
    <cellStyle name="Hipervínculo visitado" xfId="37411" builtinId="9" hidden="1"/>
    <cellStyle name="Hipervínculo visitado" xfId="43563" builtinId="9" hidden="1"/>
    <cellStyle name="Hipervínculo visitado" xfId="5202" builtinId="9" hidden="1"/>
    <cellStyle name="Hipervínculo visitado" xfId="1285" builtinId="9" hidden="1"/>
    <cellStyle name="Hipervínculo visitado" xfId="11241" builtinId="9" hidden="1"/>
    <cellStyle name="Hipervínculo visitado" xfId="49638" builtinId="9" hidden="1"/>
    <cellStyle name="Hipervínculo visitado" xfId="6871" builtinId="9" hidden="1"/>
    <cellStyle name="Hipervínculo visitado" xfId="22179" builtinId="9" hidden="1"/>
    <cellStyle name="Hipervínculo visitado" xfId="53815" builtinId="9" hidden="1"/>
    <cellStyle name="Hipervínculo visitado" xfId="11702" builtinId="9" hidden="1"/>
    <cellStyle name="Hipervínculo visitado" xfId="50339" builtinId="9" hidden="1"/>
    <cellStyle name="Hipervínculo visitado" xfId="14434" builtinId="9" hidden="1"/>
    <cellStyle name="Hipervínculo visitado" xfId="13516" builtinId="9" hidden="1"/>
    <cellStyle name="Hipervínculo visitado" xfId="46567" builtinId="9" hidden="1"/>
    <cellStyle name="Hipervínculo visitado" xfId="27590" builtinId="9" hidden="1"/>
    <cellStyle name="Hipervínculo visitado" xfId="17126" builtinId="9" hidden="1"/>
    <cellStyle name="Hipervínculo visitado" xfId="26859" builtinId="9" hidden="1"/>
    <cellStyle name="Hipervínculo visitado" xfId="36744" builtinId="9" hidden="1"/>
    <cellStyle name="Hipervínculo visitado" xfId="41283" builtinId="9" hidden="1"/>
    <cellStyle name="Hipervínculo visitado" xfId="59223" builtinId="9" hidden="1"/>
    <cellStyle name="Hipervínculo visitado" xfId="58023" builtinId="9" hidden="1"/>
    <cellStyle name="Hipervínculo visitado" xfId="29843" builtinId="9" hidden="1"/>
    <cellStyle name="Hipervínculo visitado" xfId="1985" builtinId="9" hidden="1"/>
    <cellStyle name="Hipervínculo visitado" xfId="37539" builtinId="9" hidden="1"/>
    <cellStyle name="Hipervínculo visitado" xfId="38704" builtinId="9" hidden="1"/>
    <cellStyle name="Hipervínculo visitado" xfId="37005" builtinId="9" hidden="1"/>
    <cellStyle name="Hipervínculo visitado" xfId="41265" builtinId="9" hidden="1"/>
    <cellStyle name="Hipervínculo visitado" xfId="8458" builtinId="9" hidden="1"/>
    <cellStyle name="Hipervínculo visitado" xfId="6298" builtinId="9" hidden="1"/>
    <cellStyle name="Hipervínculo visitado" xfId="24948" builtinId="9" hidden="1"/>
    <cellStyle name="Hipervínculo visitado" xfId="53075" builtinId="9" hidden="1"/>
    <cellStyle name="Hipervínculo visitado" xfId="36065" builtinId="9" hidden="1"/>
    <cellStyle name="Hipervínculo visitado" xfId="1183" builtinId="9" hidden="1"/>
    <cellStyle name="Hipervínculo visitado" xfId="38451" builtinId="9" hidden="1"/>
    <cellStyle name="Hipervínculo visitado" xfId="41874" builtinId="9" hidden="1"/>
    <cellStyle name="Hipervínculo visitado" xfId="7091" builtinId="9" hidden="1"/>
    <cellStyle name="Hipervínculo visitado" xfId="48248" builtinId="9" hidden="1"/>
    <cellStyle name="Hipervínculo visitado" xfId="34004" builtinId="9" hidden="1"/>
    <cellStyle name="Hipervínculo visitado" xfId="21943" builtinId="9" hidden="1"/>
    <cellStyle name="Hipervínculo visitado" xfId="10294" builtinId="9" hidden="1"/>
    <cellStyle name="Hipervínculo visitado" xfId="22443" builtinId="9" hidden="1"/>
    <cellStyle name="Hipervínculo visitado" xfId="31256" builtinId="9" hidden="1"/>
    <cellStyle name="Hipervínculo visitado" xfId="20635" builtinId="9" hidden="1"/>
    <cellStyle name="Hipervínculo visitado" xfId="54171" builtinId="9" hidden="1"/>
    <cellStyle name="Hipervínculo visitado" xfId="57961" builtinId="9" hidden="1"/>
    <cellStyle name="Hipervínculo visitado" xfId="19906" builtinId="9" hidden="1"/>
    <cellStyle name="Hipervínculo visitado" xfId="59388" builtinId="9" hidden="1"/>
    <cellStyle name="Hipervínculo visitado" xfId="5424" builtinId="9" hidden="1"/>
    <cellStyle name="Hipervínculo visitado" xfId="54465" builtinId="9" hidden="1"/>
    <cellStyle name="Hipervínculo visitado" xfId="43329" builtinId="9" hidden="1"/>
    <cellStyle name="Hipervínculo visitado" xfId="29301" builtinId="9" hidden="1"/>
    <cellStyle name="Hipervínculo visitado" xfId="27600" builtinId="9" hidden="1"/>
    <cellStyle name="Hipervínculo visitado" xfId="30239" builtinId="9" hidden="1"/>
    <cellStyle name="Hipervínculo visitado" xfId="34804" builtinId="9" hidden="1"/>
    <cellStyle name="Hipervínculo visitado" xfId="59057" builtinId="9" hidden="1"/>
    <cellStyle name="Hipervínculo visitado" xfId="24675" builtinId="9" hidden="1"/>
    <cellStyle name="Hipervínculo visitado" xfId="53124" builtinId="9" hidden="1"/>
    <cellStyle name="Hipervínculo visitado" xfId="11765" builtinId="9" hidden="1"/>
    <cellStyle name="Hipervínculo visitado" xfId="3547" builtinId="9" hidden="1"/>
    <cellStyle name="Hipervínculo visitado" xfId="45338" builtinId="9" hidden="1"/>
    <cellStyle name="Hipervínculo visitado" xfId="42098" builtinId="9" hidden="1"/>
    <cellStyle name="Hipervínculo visitado" xfId="57072" builtinId="9" hidden="1"/>
    <cellStyle name="Hipervínculo visitado" xfId="53753" builtinId="9" hidden="1"/>
    <cellStyle name="Hipervínculo visitado" xfId="13213" builtinId="9" hidden="1"/>
    <cellStyle name="Hipervínculo visitado" xfId="58053" builtinId="9" hidden="1"/>
    <cellStyle name="Hipervínculo visitado" xfId="45388" builtinId="9" hidden="1"/>
    <cellStyle name="Hipervínculo visitado" xfId="32033" builtinId="9" hidden="1"/>
    <cellStyle name="Hipervínculo visitado" xfId="42169" builtinId="9" hidden="1"/>
    <cellStyle name="Hipervínculo visitado" xfId="25054" builtinId="9" hidden="1"/>
    <cellStyle name="Hipervínculo visitado" xfId="9689" builtinId="9" hidden="1"/>
    <cellStyle name="Hipervínculo visitado" xfId="23751" builtinId="9" hidden="1"/>
    <cellStyle name="Hipervínculo visitado" xfId="3260" builtinId="9" hidden="1"/>
    <cellStyle name="Hipervínculo visitado" xfId="41111" builtinId="9" hidden="1"/>
    <cellStyle name="Hipervínculo visitado" xfId="33192" builtinId="9" hidden="1"/>
    <cellStyle name="Hipervínculo visitado" xfId="51315" builtinId="9" hidden="1"/>
    <cellStyle name="Hipervínculo visitado" xfId="53925" builtinId="9" hidden="1"/>
    <cellStyle name="Hipervínculo visitado" xfId="8556" builtinId="9" hidden="1"/>
    <cellStyle name="Hipervínculo visitado" xfId="33568" builtinId="9" hidden="1"/>
    <cellStyle name="Hipervínculo visitado" xfId="17698" builtinId="9" hidden="1"/>
    <cellStyle name="Hipervínculo visitado" xfId="30144" builtinId="9" hidden="1"/>
    <cellStyle name="Hipervínculo visitado" xfId="32952" builtinId="9" hidden="1"/>
    <cellStyle name="Hipervínculo visitado" xfId="41263" builtinId="9" hidden="1"/>
    <cellStyle name="Hipervínculo visitado" xfId="37359" builtinId="9" hidden="1"/>
    <cellStyle name="Hipervínculo visitado" xfId="48575" builtinId="9" hidden="1"/>
    <cellStyle name="Hipervínculo visitado" xfId="38491" builtinId="9" hidden="1"/>
    <cellStyle name="Hipervínculo visitado" xfId="16720" builtinId="9" hidden="1"/>
    <cellStyle name="Hipervínculo visitado" xfId="47551" builtinId="9" hidden="1"/>
    <cellStyle name="Hipervínculo visitado" xfId="5543" builtinId="9" hidden="1"/>
    <cellStyle name="Hipervínculo visitado" xfId="48690" builtinId="9" hidden="1"/>
    <cellStyle name="Hipervínculo visitado" xfId="37881" builtinId="9" hidden="1"/>
    <cellStyle name="Hipervínculo visitado" xfId="7726" builtinId="9" hidden="1"/>
    <cellStyle name="Hipervínculo visitado" xfId="53001" builtinId="9" hidden="1"/>
    <cellStyle name="Hipervínculo visitado" xfId="40528" builtinId="9" hidden="1"/>
    <cellStyle name="Hipervínculo visitado" xfId="41576" builtinId="9" hidden="1"/>
    <cellStyle name="Hipervínculo visitado" xfId="28385" builtinId="9" hidden="1"/>
    <cellStyle name="Hipervínculo visitado" xfId="20571" builtinId="9" hidden="1"/>
    <cellStyle name="Hipervínculo visitado" xfId="34519" builtinId="9" hidden="1"/>
    <cellStyle name="Hipervínculo visitado" xfId="50335" builtinId="9" hidden="1"/>
    <cellStyle name="Hipervínculo visitado" xfId="56893" builtinId="9" hidden="1"/>
    <cellStyle name="Hipervínculo visitado" xfId="58943" builtinId="9" hidden="1"/>
    <cellStyle name="Hipervínculo visitado" xfId="38328" builtinId="9" hidden="1"/>
    <cellStyle name="Hipervínculo visitado" xfId="277" builtinId="9" hidden="1"/>
    <cellStyle name="Hipervínculo visitado" xfId="51492" builtinId="9" hidden="1"/>
    <cellStyle name="Hipervínculo visitado" xfId="7924" builtinId="9" hidden="1"/>
    <cellStyle name="Hipervínculo visitado" xfId="9059" builtinId="9" hidden="1"/>
    <cellStyle name="Hipervínculo visitado" xfId="57098" builtinId="9" hidden="1"/>
    <cellStyle name="Hipervínculo visitado" xfId="20377" builtinId="9" hidden="1"/>
    <cellStyle name="Hipervínculo visitado" xfId="128" builtinId="9" hidden="1"/>
    <cellStyle name="Hipervínculo visitado" xfId="14735" builtinId="9" hidden="1"/>
    <cellStyle name="Hipervínculo visitado" xfId="19236" builtinId="9" hidden="1"/>
    <cellStyle name="Hipervínculo visitado" xfId="30514" builtinId="9" hidden="1"/>
    <cellStyle name="Hipervínculo visitado" xfId="10117" builtinId="9" hidden="1"/>
    <cellStyle name="Hipervínculo visitado" xfId="29141" builtinId="9" hidden="1"/>
    <cellStyle name="Hipervínculo visitado" xfId="49382" builtinId="9" hidden="1"/>
    <cellStyle name="Hipervínculo visitado" xfId="28426" builtinId="9" hidden="1"/>
    <cellStyle name="Hipervínculo visitado" xfId="50548" builtinId="9" hidden="1"/>
    <cellStyle name="Hipervínculo visitado" xfId="47159" builtinId="9" hidden="1"/>
    <cellStyle name="Hipervínculo visitado" xfId="2128" builtinId="9" hidden="1"/>
    <cellStyle name="Hipervínculo visitado" xfId="44542" builtinId="9" hidden="1"/>
    <cellStyle name="Hipervínculo visitado" xfId="5065" builtinId="9" hidden="1"/>
    <cellStyle name="Hipervínculo visitado" xfId="36594" builtinId="9" hidden="1"/>
    <cellStyle name="Hipervínculo visitado" xfId="42486" builtinId="9" hidden="1"/>
    <cellStyle name="Hipervínculo visitado" xfId="20371" builtinId="9" hidden="1"/>
    <cellStyle name="Hipervínculo visitado" xfId="9624" builtinId="9" hidden="1"/>
    <cellStyle name="Hipervínculo visitado" xfId="55501" builtinId="9" hidden="1"/>
    <cellStyle name="Hipervínculo visitado" xfId="38903" builtinId="9" hidden="1"/>
    <cellStyle name="Hipervínculo visitado" xfId="17300" builtinId="9" hidden="1"/>
    <cellStyle name="Hipervínculo visitado" xfId="51038" builtinId="9" hidden="1"/>
    <cellStyle name="Hipervínculo visitado" xfId="46545" builtinId="9" hidden="1"/>
    <cellStyle name="Hipervínculo visitado" xfId="11735" builtinId="9" hidden="1"/>
    <cellStyle name="Hipervínculo visitado" xfId="30168" builtinId="9" hidden="1"/>
    <cellStyle name="Hipervínculo visitado" xfId="18441" builtinId="9" hidden="1"/>
    <cellStyle name="Hipervínculo visitado" xfId="26709" builtinId="9" hidden="1"/>
    <cellStyle name="Hipervínculo visitado" xfId="42382" builtinId="9" hidden="1"/>
    <cellStyle name="Hipervínculo visitado" xfId="2262" builtinId="9" hidden="1"/>
    <cellStyle name="Hipervínculo visitado" xfId="53217" builtinId="9" hidden="1"/>
    <cellStyle name="Hipervínculo visitado" xfId="9111" builtinId="9" hidden="1"/>
    <cellStyle name="Hipervínculo visitado" xfId="27883" builtinId="9" hidden="1"/>
    <cellStyle name="Hipervínculo visitado" xfId="16316" builtinId="9" hidden="1"/>
    <cellStyle name="Hipervínculo visitado" xfId="53525" builtinId="9" hidden="1"/>
    <cellStyle name="Hipervínculo visitado" xfId="45014" builtinId="9" hidden="1"/>
    <cellStyle name="Hipervínculo visitado" xfId="13429" builtinId="9" hidden="1"/>
    <cellStyle name="Hipervínculo visitado" xfId="19914" builtinId="9" hidden="1"/>
    <cellStyle name="Hipervínculo visitado" xfId="27210" builtinId="9" hidden="1"/>
    <cellStyle name="Hipervínculo visitado" xfId="8874" builtinId="9" hidden="1"/>
    <cellStyle name="Hipervínculo visitado" xfId="8822" builtinId="9" hidden="1"/>
    <cellStyle name="Hipervínculo visitado" xfId="19410" builtinId="9" hidden="1"/>
    <cellStyle name="Hipervínculo visitado" xfId="55747" builtinId="9" hidden="1"/>
    <cellStyle name="Hipervínculo visitado" xfId="45020" builtinId="9" hidden="1"/>
    <cellStyle name="Hipervínculo visitado" xfId="20903" builtinId="9" hidden="1"/>
    <cellStyle name="Hipervínculo visitado" xfId="11625" builtinId="9" hidden="1"/>
    <cellStyle name="Hipervínculo visitado" xfId="6613" builtinId="9" hidden="1"/>
    <cellStyle name="Hipervínculo visitado" xfId="40636" builtinId="9" hidden="1"/>
    <cellStyle name="Hipervínculo visitado" xfId="1857" builtinId="9" hidden="1"/>
    <cellStyle name="Hipervínculo visitado" xfId="54401" builtinId="9" hidden="1"/>
    <cellStyle name="Hipervínculo visitado" xfId="42584" builtinId="9" hidden="1"/>
    <cellStyle name="Hipervínculo visitado" xfId="30610" builtinId="9" hidden="1"/>
    <cellStyle name="Hipervínculo visitado" xfId="31286" builtinId="9" hidden="1"/>
    <cellStyle name="Hipervínculo visitado" xfId="6649" builtinId="9" hidden="1"/>
    <cellStyle name="Hipervínculo visitado" xfId="44368" builtinId="9" hidden="1"/>
    <cellStyle name="Hipervínculo visitado" xfId="19082" builtinId="9" hidden="1"/>
    <cellStyle name="Hipervínculo visitado" xfId="34679" builtinId="9" hidden="1"/>
    <cellStyle name="Hipervínculo visitado" xfId="48650" builtinId="9" hidden="1"/>
    <cellStyle name="Hipervínculo visitado" xfId="41958" builtinId="9" hidden="1"/>
    <cellStyle name="Hipervínculo visitado" xfId="35709" builtinId="9" hidden="1"/>
    <cellStyle name="Hipervínculo visitado" xfId="46525" builtinId="9" hidden="1"/>
    <cellStyle name="Hipervínculo visitado" xfId="40562" builtinId="9" hidden="1"/>
    <cellStyle name="Hipervínculo visitado" xfId="54617" builtinId="9" hidden="1"/>
    <cellStyle name="Hipervínculo visitado" xfId="18111" builtinId="9" hidden="1"/>
    <cellStyle name="Hipervínculo visitado" xfId="42388" builtinId="9" hidden="1"/>
    <cellStyle name="Hipervínculo visitado" xfId="10214" builtinId="9" hidden="1"/>
    <cellStyle name="Hipervínculo visitado" xfId="35639" builtinId="9" hidden="1"/>
    <cellStyle name="Hipervínculo visitado" xfId="27087" builtinId="9" hidden="1"/>
    <cellStyle name="Hipervínculo visitado" xfId="19372" builtinId="9" hidden="1"/>
    <cellStyle name="Hipervínculo visitado" xfId="20621" builtinId="9" hidden="1"/>
    <cellStyle name="Hipervínculo visitado" xfId="5430" builtinId="9" hidden="1"/>
    <cellStyle name="Hipervínculo visitado" xfId="31889" builtinId="9" hidden="1"/>
    <cellStyle name="Hipervínculo visitado" xfId="42800" builtinId="9" hidden="1"/>
    <cellStyle name="Hipervínculo visitado" xfId="46939" builtinId="9" hidden="1"/>
    <cellStyle name="Hipervínculo visitado" xfId="52008" builtinId="9" hidden="1"/>
    <cellStyle name="Hipervínculo visitado" xfId="40100" builtinId="9" hidden="1"/>
    <cellStyle name="Hipervínculo visitado" xfId="32878" builtinId="9" hidden="1"/>
    <cellStyle name="Hipervínculo visitado" xfId="2418" builtinId="9" hidden="1"/>
    <cellStyle name="Hipervínculo visitado" xfId="2098" builtinId="9" hidden="1"/>
    <cellStyle name="Hipervínculo visitado" xfId="57172" builtinId="9" hidden="1"/>
    <cellStyle name="Hipervínculo visitado" xfId="43363" builtinId="9" hidden="1"/>
    <cellStyle name="Hipervínculo visitado" xfId="55841" builtinId="9" hidden="1"/>
    <cellStyle name="Hipervínculo visitado" xfId="23631" builtinId="9" hidden="1"/>
    <cellStyle name="Hipervínculo visitado" xfId="18758" builtinId="9" hidden="1"/>
    <cellStyle name="Hipervínculo visitado" xfId="3328" builtinId="9" hidden="1"/>
    <cellStyle name="Hipervínculo visitado" xfId="35811" builtinId="9" hidden="1"/>
    <cellStyle name="Hipervínculo visitado" xfId="41297" builtinId="9" hidden="1"/>
    <cellStyle name="Hipervínculo visitado" xfId="58493" builtinId="9" hidden="1"/>
    <cellStyle name="Hipervínculo visitado" xfId="33364" builtinId="9" hidden="1"/>
    <cellStyle name="Hipervínculo visitado" xfId="11510" builtinId="9" hidden="1"/>
    <cellStyle name="Hipervínculo visitado" xfId="21241" builtinId="9" hidden="1"/>
    <cellStyle name="Hipervínculo visitado" xfId="16362" builtinId="9" hidden="1"/>
    <cellStyle name="Hipervínculo visitado" xfId="11383" builtinId="9" hidden="1"/>
    <cellStyle name="Hipervínculo visitado" xfId="35310" builtinId="9" hidden="1"/>
    <cellStyle name="Hipervínculo visitado" xfId="50825" builtinId="9" hidden="1"/>
    <cellStyle name="Hipervínculo visitado" xfId="20647" builtinId="9" hidden="1"/>
    <cellStyle name="Hipervínculo visitado" xfId="42778" builtinId="9" hidden="1"/>
    <cellStyle name="Hipervínculo visitado" xfId="43174" builtinId="9" hidden="1"/>
    <cellStyle name="Hipervínculo visitado" xfId="6310" builtinId="9" hidden="1"/>
    <cellStyle name="Hipervínculo visitado" xfId="41352" builtinId="9" hidden="1"/>
    <cellStyle name="Hipervínculo visitado" xfId="58903" builtinId="9" hidden="1"/>
    <cellStyle name="Hipervínculo visitado" xfId="12999" builtinId="9" hidden="1"/>
    <cellStyle name="Hipervínculo visitado" xfId="29171" builtinId="9" hidden="1"/>
    <cellStyle name="Hipervínculo visitado" xfId="56476" builtinId="9" hidden="1"/>
    <cellStyle name="Hipervínculo visitado" xfId="54335" builtinId="9" hidden="1"/>
    <cellStyle name="Hipervínculo visitado" xfId="52613" builtinId="9" hidden="1"/>
    <cellStyle name="Hipervínculo visitado" xfId="12277" builtinId="9" hidden="1"/>
    <cellStyle name="Hipervínculo visitado" xfId="21657" builtinId="9" hidden="1"/>
    <cellStyle name="Hipervínculo visitado" xfId="39288" builtinId="9" hidden="1"/>
    <cellStyle name="Hipervínculo visitado" xfId="25400" builtinId="9" hidden="1"/>
    <cellStyle name="Hipervínculo visitado" xfId="45366" builtinId="9" hidden="1"/>
    <cellStyle name="Hipervínculo visitado" xfId="4484" builtinId="9" hidden="1"/>
    <cellStyle name="Hipervínculo visitado" xfId="23196" builtinId="9" hidden="1"/>
    <cellStyle name="Hipervínculo visitado" xfId="13592" builtinId="9" hidden="1"/>
    <cellStyle name="Hipervínculo visitado" xfId="10125" builtinId="9" hidden="1"/>
    <cellStyle name="Hipervínculo visitado" xfId="19434" builtinId="9" hidden="1"/>
    <cellStyle name="Hipervínculo visitado" xfId="25825" builtinId="9" hidden="1"/>
    <cellStyle name="Hipervínculo visitado" xfId="31959" builtinId="9" hidden="1"/>
    <cellStyle name="Hipervínculo visitado" xfId="29891" builtinId="9" hidden="1"/>
    <cellStyle name="Hipervínculo visitado" xfId="12705" builtinId="9" hidden="1"/>
    <cellStyle name="Hipervínculo visitado" xfId="55484" builtinId="9" hidden="1"/>
    <cellStyle name="Hipervínculo visitado" xfId="57706" builtinId="9" hidden="1"/>
    <cellStyle name="Hipervínculo visitado" xfId="58499" builtinId="9" hidden="1"/>
    <cellStyle name="Hipervínculo visitado" xfId="14253" builtinId="9" hidden="1"/>
    <cellStyle name="Hipervínculo visitado" xfId="53699" builtinId="9" hidden="1"/>
    <cellStyle name="Hipervínculo visitado" xfId="31831" builtinId="9" hidden="1"/>
    <cellStyle name="Hipervínculo visitado" xfId="12069" builtinId="9" hidden="1"/>
    <cellStyle name="Hipervínculo visitado" xfId="20541" builtinId="9" hidden="1"/>
    <cellStyle name="Hipervínculo visitado" xfId="32894" builtinId="9" hidden="1"/>
    <cellStyle name="Hipervínculo visitado" xfId="8472" builtinId="9" hidden="1"/>
    <cellStyle name="Hipervínculo visitado" xfId="15716" builtinId="9" hidden="1"/>
    <cellStyle name="Hipervínculo visitado" xfId="9892" builtinId="9" hidden="1"/>
    <cellStyle name="Hipervínculo visitado" xfId="6404" builtinId="9" hidden="1"/>
    <cellStyle name="Hipervínculo visitado" xfId="50495" builtinId="9" hidden="1"/>
    <cellStyle name="Hipervínculo visitado" xfId="57963" builtinId="9" hidden="1"/>
    <cellStyle name="Hipervínculo visitado" xfId="7492" builtinId="9" hidden="1"/>
    <cellStyle name="Hipervínculo visitado" xfId="855" builtinId="9" hidden="1"/>
    <cellStyle name="Hipervínculo visitado" xfId="4504" builtinId="9" hidden="1"/>
    <cellStyle name="Hipervínculo visitado" xfId="32934" builtinId="9" hidden="1"/>
    <cellStyle name="Hipervínculo visitado" xfId="43210" builtinId="9" hidden="1"/>
    <cellStyle name="Hipervínculo visitado" xfId="23779" builtinId="9" hidden="1"/>
    <cellStyle name="Hipervínculo visitado" xfId="19584" builtinId="9" hidden="1"/>
    <cellStyle name="Hipervínculo visitado" xfId="6492" builtinId="9" hidden="1"/>
    <cellStyle name="Hipervínculo visitado" xfId="3485" builtinId="9" hidden="1"/>
    <cellStyle name="Hipervínculo visitado" xfId="16085" builtinId="9" hidden="1"/>
    <cellStyle name="Hipervínculo visitado" xfId="5621" builtinId="9" hidden="1"/>
    <cellStyle name="Hipervínculo visitado" xfId="53725" builtinId="9" hidden="1"/>
    <cellStyle name="Hipervínculo visitado" xfId="32924" builtinId="9" hidden="1"/>
    <cellStyle name="Hipervínculo visitado" xfId="26527" builtinId="9" hidden="1"/>
    <cellStyle name="Hipervínculo visitado" xfId="43928" builtinId="9" hidden="1"/>
    <cellStyle name="Hipervínculo visitado" xfId="34603" builtinId="9" hidden="1"/>
    <cellStyle name="Hipervínculo visitado" xfId="43784" builtinId="9" hidden="1"/>
    <cellStyle name="Hipervínculo visitado" xfId="13017" builtinId="9" hidden="1"/>
    <cellStyle name="Hipervínculo visitado" xfId="32826" builtinId="9" hidden="1"/>
    <cellStyle name="Hipervínculo visitado" xfId="49858" builtinId="9" hidden="1"/>
    <cellStyle name="Hipervínculo visitado" xfId="12462" builtinId="9" hidden="1"/>
    <cellStyle name="Hipervínculo visitado" xfId="56543" builtinId="9" hidden="1"/>
    <cellStyle name="Hipervínculo visitado" xfId="56733" builtinId="9" hidden="1"/>
    <cellStyle name="Hipervínculo visitado" xfId="799" builtinId="9" hidden="1"/>
    <cellStyle name="Hipervínculo visitado" xfId="14164" builtinId="9" hidden="1"/>
    <cellStyle name="Hipervínculo visitado" xfId="33940" builtinId="9" hidden="1"/>
    <cellStyle name="Hipervínculo visitado" xfId="6080" builtinId="9" hidden="1"/>
    <cellStyle name="Hipervínculo visitado" xfId="21144" builtinId="9" hidden="1"/>
    <cellStyle name="Hipervínculo visitado" xfId="35292" builtinId="9" hidden="1"/>
    <cellStyle name="Hipervínculo visitado" xfId="57444" builtinId="9" hidden="1"/>
    <cellStyle name="Hipervínculo visitado" xfId="3324" builtinId="9" hidden="1"/>
    <cellStyle name="Hipervínculo visitado" xfId="32438" builtinId="9" hidden="1"/>
    <cellStyle name="Hipervínculo visitado" xfId="3333" builtinId="9" hidden="1"/>
    <cellStyle name="Hipervínculo visitado" xfId="30293" builtinId="9" hidden="1"/>
    <cellStyle name="Hipervínculo visitado" xfId="6226" builtinId="9" hidden="1"/>
    <cellStyle name="Hipervínculo visitado" xfId="42642" builtinId="9" hidden="1"/>
    <cellStyle name="Hipervínculo visitado" xfId="32660" builtinId="9" hidden="1"/>
    <cellStyle name="Hipervínculo visitado" xfId="54367" builtinId="9" hidden="1"/>
    <cellStyle name="Hipervínculo visitado" xfId="31446" builtinId="9" hidden="1"/>
    <cellStyle name="Hipervínculo visitado" xfId="31688" builtinId="9" hidden="1"/>
    <cellStyle name="Hipervínculo visitado" xfId="31110" builtinId="9" hidden="1"/>
    <cellStyle name="Hipervínculo visitado" xfId="29335" builtinId="9" hidden="1"/>
    <cellStyle name="Hipervínculo visitado" xfId="25324" builtinId="9" hidden="1"/>
    <cellStyle name="Hipervínculo visitado" xfId="26283" builtinId="9" hidden="1"/>
    <cellStyle name="Hipervínculo visitado" xfId="26136" builtinId="9" hidden="1"/>
    <cellStyle name="Hipervínculo visitado" xfId="36378" builtinId="9" hidden="1"/>
    <cellStyle name="Hipervínculo visitado" xfId="35621" builtinId="9" hidden="1"/>
    <cellStyle name="Hipervínculo visitado" xfId="47014" builtinId="9" hidden="1"/>
    <cellStyle name="Hipervínculo visitado" xfId="43816" builtinId="9" hidden="1"/>
    <cellStyle name="Hipervínculo visitado" xfId="45513" builtinId="9" hidden="1"/>
    <cellStyle name="Hipervínculo visitado" xfId="41337" builtinId="9" hidden="1"/>
    <cellStyle name="Hipervínculo visitado" xfId="41600" builtinId="9" hidden="1"/>
    <cellStyle name="Hipervínculo visitado" xfId="42862" builtinId="9" hidden="1"/>
    <cellStyle name="Hipervínculo visitado" xfId="23621" builtinId="9" hidden="1"/>
    <cellStyle name="Hipervínculo visitado" xfId="18484" builtinId="9" hidden="1"/>
    <cellStyle name="Hipervínculo visitado" xfId="27372" builtinId="9" hidden="1"/>
    <cellStyle name="Hipervínculo visitado" xfId="21735" builtinId="9" hidden="1"/>
    <cellStyle name="Hipervínculo visitado" xfId="21126" builtinId="9" hidden="1"/>
    <cellStyle name="Hipervínculo visitado" xfId="49760" builtinId="9" hidden="1"/>
    <cellStyle name="Hipervínculo visitado" xfId="21189" builtinId="9" hidden="1"/>
    <cellStyle name="Hipervínculo visitado" xfId="44324" builtinId="9" hidden="1"/>
    <cellStyle name="Hipervínculo visitado" xfId="41900" builtinId="9" hidden="1"/>
    <cellStyle name="Hipervínculo visitado" xfId="42538" builtinId="9" hidden="1"/>
    <cellStyle name="Hipervínculo visitado" xfId="40898" builtinId="9" hidden="1"/>
    <cellStyle name="Hipervínculo visitado" xfId="43325" builtinId="9" hidden="1"/>
    <cellStyle name="Hipervínculo visitado" xfId="17374" builtinId="9" hidden="1"/>
    <cellStyle name="Hipervínculo visitado" xfId="5792" builtinId="9" hidden="1"/>
    <cellStyle name="Hipervínculo visitado" xfId="4805" builtinId="9" hidden="1"/>
    <cellStyle name="Hipervínculo visitado" xfId="25288" builtinId="9" hidden="1"/>
    <cellStyle name="Hipervínculo visitado" xfId="54972" builtinId="9" hidden="1"/>
    <cellStyle name="Hipervínculo visitado" xfId="32486" builtinId="9" hidden="1"/>
    <cellStyle name="Hipervínculo visitado" xfId="14032" builtinId="9" hidden="1"/>
    <cellStyle name="Hipervínculo visitado" xfId="59165" builtinId="9" hidden="1"/>
    <cellStyle name="Hipervínculo visitado" xfId="55503" builtinId="9" hidden="1"/>
    <cellStyle name="Hipervínculo visitado" xfId="17702" builtinId="9" hidden="1"/>
    <cellStyle name="Hipervínculo visitado" xfId="12418" builtinId="9" hidden="1"/>
    <cellStyle name="Hipervínculo visitado" xfId="32930" builtinId="9" hidden="1"/>
    <cellStyle name="Hipervínculo visitado" xfId="18443" builtinId="9" hidden="1"/>
    <cellStyle name="Hipervínculo visitado" xfId="30398" builtinId="9" hidden="1"/>
    <cellStyle name="Hipervínculo visitado" xfId="34357" builtinId="9" hidden="1"/>
    <cellStyle name="Hipervínculo visitado" xfId="21173" builtinId="9" hidden="1"/>
    <cellStyle name="Hipervínculo visitado" xfId="20765" builtinId="9" hidden="1"/>
    <cellStyle name="Hipervínculo visitado" xfId="26443" builtinId="9" hidden="1"/>
    <cellStyle name="Hipervínculo visitado" xfId="26467" builtinId="9" hidden="1"/>
    <cellStyle name="Hipervínculo visitado" xfId="28755" builtinId="9" hidden="1"/>
    <cellStyle name="Hipervínculo visitado" xfId="32364" builtinId="9" hidden="1"/>
    <cellStyle name="Hipervínculo visitado" xfId="4231" builtinId="9" hidden="1"/>
    <cellStyle name="Hipervínculo visitado" xfId="19190" builtinId="9" hidden="1"/>
    <cellStyle name="Hipervínculo visitado" xfId="42568" builtinId="9" hidden="1"/>
    <cellStyle name="Hipervínculo visitado" xfId="4352" builtinId="9" hidden="1"/>
    <cellStyle name="Hipervínculo visitado" xfId="4342" builtinId="9" hidden="1"/>
    <cellStyle name="Hipervínculo visitado" xfId="14596" builtinId="9" hidden="1"/>
    <cellStyle name="Hipervínculo visitado" xfId="20284" builtinId="9" hidden="1"/>
    <cellStyle name="Hipervínculo visitado" xfId="16109" builtinId="9" hidden="1"/>
    <cellStyle name="Hipervínculo visitado" xfId="16545" builtinId="9" hidden="1"/>
    <cellStyle name="Hipervínculo visitado" xfId="51178" builtinId="9" hidden="1"/>
    <cellStyle name="Hipervínculo visitado" xfId="49332" builtinId="9" hidden="1"/>
    <cellStyle name="Hipervínculo visitado" xfId="49230" builtinId="9" hidden="1"/>
    <cellStyle name="Hipervínculo visitado" xfId="46236" builtinId="9" hidden="1"/>
    <cellStyle name="Hipervínculo visitado" xfId="47049" builtinId="9" hidden="1"/>
    <cellStyle name="Hipervínculo visitado" xfId="46591" builtinId="9" hidden="1"/>
    <cellStyle name="Hipervínculo visitado" xfId="45274" builtinId="9" hidden="1"/>
    <cellStyle name="Hipervínculo visitado" xfId="593" builtinId="9" hidden="1"/>
    <cellStyle name="Hipervínculo visitado" xfId="1893" builtinId="9" hidden="1"/>
    <cellStyle name="Hipervínculo visitado" xfId="3069" builtinId="9" hidden="1"/>
    <cellStyle name="Hipervínculo visitado" xfId="2707" builtinId="9" hidden="1"/>
    <cellStyle name="Hipervínculo visitado" xfId="7674" builtinId="9" hidden="1"/>
    <cellStyle name="Hipervínculo visitado" xfId="8808" builtinId="9" hidden="1"/>
    <cellStyle name="Hipervínculo visitado" xfId="5516" builtinId="9" hidden="1"/>
    <cellStyle name="Hipervínculo visitado" xfId="6851" builtinId="9" hidden="1"/>
    <cellStyle name="Hipervínculo visitado" xfId="2459" builtinId="9" hidden="1"/>
    <cellStyle name="Hipervínculo visitado" xfId="1213" builtinId="9" hidden="1"/>
    <cellStyle name="Hipervínculo visitado" xfId="917" builtinId="9" hidden="1"/>
    <cellStyle name="Hipervínculo visitado" xfId="13883" builtinId="9" hidden="1"/>
    <cellStyle name="Hipervínculo visitado" xfId="5740" builtinId="9" hidden="1"/>
    <cellStyle name="Hipervínculo visitado" xfId="17596" builtinId="9" hidden="1"/>
    <cellStyle name="Hipervínculo visitado" xfId="16208" builtinId="9" hidden="1"/>
    <cellStyle name="Hipervínculo visitado" xfId="423" builtinId="9" hidden="1"/>
    <cellStyle name="Hipervínculo visitado" xfId="3351" builtinId="9" hidden="1"/>
    <cellStyle name="Hipervínculo visitado" xfId="3302" builtinId="9" hidden="1"/>
    <cellStyle name="Hipervínculo visitado" xfId="45561" builtinId="9" hidden="1"/>
    <cellStyle name="Hipervínculo visitado" xfId="48028" builtinId="9" hidden="1"/>
    <cellStyle name="Hipervínculo visitado" xfId="52515" builtinId="9" hidden="1"/>
    <cellStyle name="Hipervínculo visitado" xfId="16932" builtinId="9" hidden="1"/>
    <cellStyle name="Hipervínculo visitado" xfId="18672" builtinId="9" hidden="1"/>
    <cellStyle name="Hipervínculo visitado" xfId="23527" builtinId="9" hidden="1"/>
    <cellStyle name="Hipervínculo visitado" xfId="44495" builtinId="9" hidden="1"/>
    <cellStyle name="Hipervínculo visitado" xfId="27081" builtinId="9" hidden="1"/>
    <cellStyle name="Hipervínculo visitado" xfId="47411" builtinId="9" hidden="1"/>
    <cellStyle name="Hipervínculo visitado" xfId="44758" builtinId="9" hidden="1"/>
    <cellStyle name="Hipervínculo visitado" xfId="50967" builtinId="9" hidden="1"/>
    <cellStyle name="Hipervínculo visitado" xfId="10111" builtinId="9" hidden="1"/>
    <cellStyle name="Hipervínculo visitado" xfId="4037" builtinId="9" hidden="1"/>
    <cellStyle name="Hipervínculo visitado" xfId="40148" builtinId="9" hidden="1"/>
    <cellStyle name="Hipervínculo visitado" xfId="43321" builtinId="9" hidden="1"/>
    <cellStyle name="Hipervínculo visitado" xfId="24113" builtinId="9" hidden="1"/>
    <cellStyle name="Hipervínculo visitado" xfId="26955" builtinId="9" hidden="1"/>
    <cellStyle name="Hipervínculo visitado" xfId="41522" builtinId="9" hidden="1"/>
    <cellStyle name="Hipervínculo visitado" xfId="44570" builtinId="9" hidden="1"/>
    <cellStyle name="Hipervínculo visitado" xfId="46903" builtinId="9" hidden="1"/>
    <cellStyle name="Hipervínculo visitado" xfId="25439" builtinId="9" hidden="1"/>
    <cellStyle name="Hipervínculo visitado" xfId="28927" builtinId="9" hidden="1"/>
    <cellStyle name="Hipervínculo visitado" xfId="24747" builtinId="9" hidden="1"/>
    <cellStyle name="Hipervínculo visitado" xfId="18920" builtinId="9" hidden="1"/>
    <cellStyle name="Hipervínculo visitado" xfId="18572" builtinId="9" hidden="1"/>
    <cellStyle name="Hipervínculo visitado" xfId="21821" builtinId="9" hidden="1"/>
    <cellStyle name="Hipervínculo visitado" xfId="44013" builtinId="9" hidden="1"/>
    <cellStyle name="Hipervínculo visitado" xfId="8582" builtinId="9" hidden="1"/>
    <cellStyle name="Hipervínculo visitado" xfId="49077" builtinId="9" hidden="1"/>
    <cellStyle name="Hipervínculo visitado" xfId="19034" builtinId="9" hidden="1"/>
    <cellStyle name="Hipervínculo visitado" xfId="2451" builtinId="9" hidden="1"/>
    <cellStyle name="Hipervínculo visitado" xfId="2745" builtinId="9" hidden="1"/>
    <cellStyle name="Hipervínculo visitado" xfId="16081" builtinId="9" hidden="1"/>
    <cellStyle name="Hipervínculo visitado" xfId="6989" builtinId="9" hidden="1"/>
    <cellStyle name="Hipervínculo visitado" xfId="40494" builtinId="9" hidden="1"/>
    <cellStyle name="Hipervínculo visitado" xfId="33330" builtinId="9" hidden="1"/>
    <cellStyle name="Hipervínculo visitado" xfId="18545" builtinId="9" hidden="1"/>
    <cellStyle name="Hipervínculo visitado" xfId="44992" builtinId="9" hidden="1"/>
    <cellStyle name="Hipervínculo visitado" xfId="18409" builtinId="9" hidden="1"/>
    <cellStyle name="Hipervínculo visitado" xfId="48137" builtinId="9" hidden="1"/>
    <cellStyle name="Hipervínculo visitado" xfId="9420" builtinId="9" hidden="1"/>
    <cellStyle name="Hipervínculo visitado" xfId="57489" builtinId="9" hidden="1"/>
    <cellStyle name="Hipervínculo visitado" xfId="54599" builtinId="9" hidden="1"/>
    <cellStyle name="Hipervínculo visitado" xfId="33794" builtinId="9" hidden="1"/>
    <cellStyle name="Hipervínculo visitado" xfId="38133" builtinId="9" hidden="1"/>
    <cellStyle name="Hipervínculo visitado" xfId="11617" builtinId="9" hidden="1"/>
    <cellStyle name="Hipervínculo visitado" xfId="43168" builtinId="9" hidden="1"/>
    <cellStyle name="Hipervínculo visitado" xfId="25262" builtinId="9" hidden="1"/>
    <cellStyle name="Hipervínculo visitado" xfId="28533" builtinId="9" hidden="1"/>
    <cellStyle name="Hipervínculo visitado" xfId="31550" builtinId="9" hidden="1"/>
    <cellStyle name="Hipervínculo visitado" xfId="27228" builtinId="9" hidden="1"/>
    <cellStyle name="Hipervínculo visitado" xfId="45549" builtinId="9" hidden="1"/>
    <cellStyle name="Hipervínculo visitado" xfId="30678" builtinId="9" hidden="1"/>
    <cellStyle name="Hipervínculo visitado" xfId="22565" builtinId="9" hidden="1"/>
    <cellStyle name="Hipervínculo visitado" xfId="23169" builtinId="9" hidden="1"/>
    <cellStyle name="Hipervínculo visitado" xfId="33420" builtinId="9" hidden="1"/>
    <cellStyle name="Hipervínculo visitado" xfId="18429" builtinId="9" hidden="1"/>
    <cellStyle name="Hipervínculo visitado" xfId="21999" builtinId="9" hidden="1"/>
    <cellStyle name="Hipervínculo visitado" xfId="28591" builtinId="9" hidden="1"/>
    <cellStyle name="Hipervínculo visitado" xfId="16694" builtinId="9" hidden="1"/>
    <cellStyle name="Hipervínculo visitado" xfId="2264" builtinId="9" hidden="1"/>
    <cellStyle name="Hipervínculo visitado" xfId="40190" builtinId="9" hidden="1"/>
    <cellStyle name="Hipervínculo visitado" xfId="31266" builtinId="9" hidden="1"/>
    <cellStyle name="Hipervínculo visitado" xfId="15909" builtinId="9" hidden="1"/>
    <cellStyle name="Hipervínculo visitado" xfId="11978" builtinId="9" hidden="1"/>
    <cellStyle name="Hipervínculo visitado" xfId="14924" builtinId="9" hidden="1"/>
    <cellStyle name="Hipervínculo visitado" xfId="15202" builtinId="9" hidden="1"/>
    <cellStyle name="Hipervínculo visitado" xfId="30468" builtinId="9" hidden="1"/>
    <cellStyle name="Hipervínculo visitado" xfId="14512" builtinId="9" hidden="1"/>
    <cellStyle name="Hipervínculo visitado" xfId="22972" builtinId="9" hidden="1"/>
    <cellStyle name="Hipervínculo visitado" xfId="24914" builtinId="9" hidden="1"/>
    <cellStyle name="Hipervínculo visitado" xfId="23862" builtinId="9" hidden="1"/>
    <cellStyle name="Hipervínculo visitado" xfId="49650" builtinId="9" hidden="1"/>
    <cellStyle name="Hipervínculo visitado" xfId="57809" builtinId="9" hidden="1"/>
    <cellStyle name="Hipervínculo visitado" xfId="29179" builtinId="9" hidden="1"/>
    <cellStyle name="Hipervínculo visitado" xfId="10376" builtinId="9" hidden="1"/>
    <cellStyle name="Hipervínculo visitado" xfId="28791" builtinId="9" hidden="1"/>
    <cellStyle name="Hipervínculo visitado" xfId="12873" builtinId="9" hidden="1"/>
    <cellStyle name="Hipervínculo visitado" xfId="19309" builtinId="9" hidden="1"/>
    <cellStyle name="Hipervínculo visitado" xfId="48177" builtinId="9" hidden="1"/>
    <cellStyle name="Hipervínculo visitado" xfId="51278" builtinId="9" hidden="1"/>
    <cellStyle name="Hipervínculo visitado" xfId="721" builtinId="9" hidden="1"/>
    <cellStyle name="Hipervínculo visitado" xfId="53749" builtinId="9" hidden="1"/>
    <cellStyle name="Hipervínculo visitado" xfId="56405" builtinId="9" hidden="1"/>
    <cellStyle name="Hipervínculo visitado" xfId="39057" builtinId="9" hidden="1"/>
    <cellStyle name="Hipervínculo visitado" xfId="53759" builtinId="9" hidden="1"/>
    <cellStyle name="Hipervínculo visitado" xfId="10618" builtinId="9" hidden="1"/>
    <cellStyle name="Hipervínculo visitado" xfId="1339" builtinId="9" hidden="1"/>
    <cellStyle name="Hipervínculo visitado" xfId="17914" builtinId="9" hidden="1"/>
    <cellStyle name="Hipervínculo visitado" xfId="53965" builtinId="9" hidden="1"/>
    <cellStyle name="Hipervínculo visitado" xfId="58843" builtinId="9" hidden="1"/>
    <cellStyle name="Hipervínculo visitado" xfId="28301" builtinId="9" hidden="1"/>
    <cellStyle name="Hipervínculo visitado" xfId="43231" builtinId="9" hidden="1"/>
    <cellStyle name="Hipervínculo visitado" xfId="21949" builtinId="9" hidden="1"/>
    <cellStyle name="Hipervínculo visitado" xfId="58975" builtinId="9" hidden="1"/>
    <cellStyle name="Hipervínculo visitado" xfId="31740" builtinId="9" hidden="1"/>
    <cellStyle name="Hipervínculo visitado" xfId="26745" builtinId="9" hidden="1"/>
    <cellStyle name="Hipervínculo visitado" xfId="44748" builtinId="9" hidden="1"/>
    <cellStyle name="Hipervínculo visitado" xfId="50700" builtinId="9" hidden="1"/>
    <cellStyle name="Hipervínculo visitado" xfId="24063" builtinId="9" hidden="1"/>
    <cellStyle name="Hipervínculo visitado" xfId="14357" builtinId="9" hidden="1"/>
    <cellStyle name="Hipervínculo visitado" xfId="14926" builtinId="9" hidden="1"/>
    <cellStyle name="Hipervínculo visitado" xfId="23120" builtinId="9" hidden="1"/>
    <cellStyle name="Hipervínculo visitado" xfId="25310" builtinId="9" hidden="1"/>
    <cellStyle name="Hipervínculo visitado" xfId="24677" builtinId="9" hidden="1"/>
    <cellStyle name="Hipervínculo visitado" xfId="31795" builtinId="9" hidden="1"/>
    <cellStyle name="Hipervínculo visitado" xfId="30940" builtinId="9" hidden="1"/>
    <cellStyle name="Hipervínculo visitado" xfId="34601" builtinId="9" hidden="1"/>
    <cellStyle name="Hipervínculo visitado" xfId="57428" builtinId="9" hidden="1"/>
    <cellStyle name="Hipervínculo visitado" xfId="40342" builtinId="9" hidden="1"/>
    <cellStyle name="Hipervínculo visitado" xfId="27252" builtinId="9" hidden="1"/>
    <cellStyle name="Hipervínculo visitado" xfId="46593" builtinId="9" hidden="1"/>
    <cellStyle name="Hipervínculo visitado" xfId="37493" builtinId="9" hidden="1"/>
    <cellStyle name="Hipervínculo visitado" xfId="25220" builtinId="9" hidden="1"/>
    <cellStyle name="Hipervínculo visitado" xfId="24735" builtinId="9" hidden="1"/>
    <cellStyle name="Hipervínculo visitado" xfId="15672" builtinId="9" hidden="1"/>
    <cellStyle name="Hipervínculo visitado" xfId="11451" builtinId="9" hidden="1"/>
    <cellStyle name="Hipervínculo visitado" xfId="44208" builtinId="9" hidden="1"/>
    <cellStyle name="Hipervínculo visitado" xfId="16352" builtinId="9" hidden="1"/>
    <cellStyle name="Hipervínculo visitado" xfId="27968" builtinId="9" hidden="1"/>
    <cellStyle name="Hipervínculo visitado" xfId="26769" builtinId="9" hidden="1"/>
    <cellStyle name="Hipervínculo visitado" xfId="54341" builtinId="9" hidden="1"/>
    <cellStyle name="Hipervínculo visitado" xfId="968" builtinId="9" hidden="1"/>
    <cellStyle name="Hipervínculo visitado" xfId="34221" builtinId="9" hidden="1"/>
    <cellStyle name="Hipervínculo visitado" xfId="34303" builtinId="9" hidden="1"/>
    <cellStyle name="Hipervínculo visitado" xfId="35767" builtinId="9" hidden="1"/>
    <cellStyle name="Hipervínculo visitado" xfId="38866" builtinId="9" hidden="1"/>
    <cellStyle name="Hipervínculo visitado" xfId="37533" builtinId="9" hidden="1"/>
    <cellStyle name="Hipervínculo visitado" xfId="34683" builtinId="9" hidden="1"/>
    <cellStyle name="Hipervínculo visitado" xfId="42552" builtinId="9" hidden="1"/>
    <cellStyle name="Hipervínculo visitado" xfId="27633" builtinId="9" hidden="1"/>
    <cellStyle name="Hipervínculo visitado" xfId="51208" builtinId="9" hidden="1"/>
    <cellStyle name="Hipervínculo visitado" xfId="46699" builtinId="9" hidden="1"/>
    <cellStyle name="Hipervínculo visitado" xfId="38181" builtinId="9" hidden="1"/>
    <cellStyle name="Hipervínculo visitado" xfId="31460" builtinId="9" hidden="1"/>
    <cellStyle name="Hipervínculo visitado" xfId="30976" builtinId="9" hidden="1"/>
    <cellStyle name="Hipervínculo visitado" xfId="27606" builtinId="9" hidden="1"/>
    <cellStyle name="Hipervínculo visitado" xfId="29566" builtinId="9" hidden="1"/>
    <cellStyle name="Hipervínculo visitado" xfId="28869" builtinId="9" hidden="1"/>
    <cellStyle name="Hipervínculo visitado" xfId="28293" builtinId="9" hidden="1"/>
    <cellStyle name="Hipervínculo visitado" xfId="46405" builtinId="9" hidden="1"/>
    <cellStyle name="Hipervínculo visitado" xfId="51642" builtinId="9" hidden="1"/>
    <cellStyle name="Hipervínculo visitado" xfId="19952" builtinId="9" hidden="1"/>
    <cellStyle name="Hipervínculo visitado" xfId="41293" builtinId="9" hidden="1"/>
    <cellStyle name="Hipervínculo visitado" xfId="25639" builtinId="9" hidden="1"/>
    <cellStyle name="Hipervínculo visitado" xfId="22786" builtinId="9" hidden="1"/>
    <cellStyle name="Hipervínculo visitado" xfId="21795" builtinId="9" hidden="1"/>
    <cellStyle name="Hipervínculo visitado" xfId="10268" builtinId="9" hidden="1"/>
    <cellStyle name="Hipervínculo visitado" xfId="12850" builtinId="9" hidden="1"/>
    <cellStyle name="Hipervínculo visitado" xfId="15534" builtinId="9" hidden="1"/>
    <cellStyle name="Hipervínculo visitado" xfId="49612" builtinId="9" hidden="1"/>
    <cellStyle name="Hipervínculo visitado" xfId="30046" builtinId="9" hidden="1"/>
    <cellStyle name="Hipervínculo visitado" xfId="21925" builtinId="9" hidden="1"/>
    <cellStyle name="Hipervínculo visitado" xfId="22820" builtinId="9" hidden="1"/>
    <cellStyle name="Hipervínculo visitado" xfId="23271" builtinId="9" hidden="1"/>
    <cellStyle name="Hipervínculo visitado" xfId="44172" builtinId="9" hidden="1"/>
    <cellStyle name="Hipervínculo visitado" xfId="26178" builtinId="9" hidden="1"/>
    <cellStyle name="Hipervínculo visitado" xfId="31909" builtinId="9" hidden="1"/>
    <cellStyle name="Hipervínculo visitado" xfId="44670" builtinId="9" hidden="1"/>
    <cellStyle name="Hipervínculo visitado" xfId="45272" builtinId="9" hidden="1"/>
    <cellStyle name="Hipervínculo visitado" xfId="45763" builtinId="9" hidden="1"/>
    <cellStyle name="Hipervínculo visitado" xfId="47099" builtinId="9" hidden="1"/>
    <cellStyle name="Hipervínculo visitado" xfId="46935" builtinId="9" hidden="1"/>
    <cellStyle name="Hipervínculo visitado" xfId="26621" builtinId="9" hidden="1"/>
    <cellStyle name="Hipervínculo visitado" xfId="35925" builtinId="9" hidden="1"/>
    <cellStyle name="Hipervínculo visitado" xfId="51158" builtinId="9" hidden="1"/>
    <cellStyle name="Hipervínculo visitado" xfId="17734" builtinId="9" hidden="1"/>
    <cellStyle name="Hipervínculo visitado" xfId="53503" builtinId="9" hidden="1"/>
    <cellStyle name="Hipervínculo visitado" xfId="14860" builtinId="9" hidden="1"/>
    <cellStyle name="Hipervínculo visitado" xfId="26031" builtinId="9" hidden="1"/>
    <cellStyle name="Hipervínculo visitado" xfId="19174" builtinId="9" hidden="1"/>
    <cellStyle name="Hipervínculo visitado" xfId="6677" builtinId="9" hidden="1"/>
    <cellStyle name="Hipervínculo visitado" xfId="16493" builtinId="9" hidden="1"/>
    <cellStyle name="Hipervínculo visitado" xfId="587" builtinId="9" hidden="1"/>
    <cellStyle name="Hipervínculo visitado" xfId="55589" builtinId="9" hidden="1"/>
    <cellStyle name="Hipervínculo visitado" xfId="30052" builtinId="9" hidden="1"/>
    <cellStyle name="Hipervínculo visitado" xfId="11633" builtinId="9" hidden="1"/>
    <cellStyle name="Hipervínculo visitado" xfId="36608" builtinId="9" hidden="1"/>
    <cellStyle name="Hipervínculo visitado" xfId="41388" builtinId="9" hidden="1"/>
    <cellStyle name="Hipervínculo visitado" xfId="15074" builtinId="9" hidden="1"/>
    <cellStyle name="Hipervínculo visitado" xfId="29305" builtinId="9" hidden="1"/>
    <cellStyle name="Hipervínculo visitado" xfId="29791" builtinId="9" hidden="1"/>
    <cellStyle name="Hipervínculo visitado" xfId="9121" builtinId="9" hidden="1"/>
    <cellStyle name="Hipervínculo visitado" xfId="3447" builtinId="9" hidden="1"/>
    <cellStyle name="Hipervínculo visitado" xfId="9215" builtinId="9" hidden="1"/>
    <cellStyle name="Hipervínculo visitado" xfId="56843" builtinId="9" hidden="1"/>
    <cellStyle name="Hipervínculo visitado" xfId="49021" builtinId="9" hidden="1"/>
    <cellStyle name="Hipervínculo visitado" xfId="48090" builtinId="9" hidden="1"/>
    <cellStyle name="Hipervínculo visitado" xfId="10928" builtinId="9" hidden="1"/>
    <cellStyle name="Hipervínculo visitado" xfId="53580" builtinId="9" hidden="1"/>
    <cellStyle name="Hipervínculo visitado" xfId="19690" builtinId="9" hidden="1"/>
    <cellStyle name="Hipervínculo visitado" xfId="48022" builtinId="9" hidden="1"/>
    <cellStyle name="Hipervínculo visitado" xfId="1411" builtinId="9" hidden="1"/>
    <cellStyle name="Hipervínculo visitado" xfId="8820" builtinId="9" hidden="1"/>
    <cellStyle name="Hipervínculo visitado" xfId="44037" builtinId="9" hidden="1"/>
    <cellStyle name="Hipervínculo visitado" xfId="39482" builtinId="9" hidden="1"/>
    <cellStyle name="Hipervínculo visitado" xfId="33726" builtinId="9" hidden="1"/>
    <cellStyle name="Hipervínculo visitado" xfId="7450" builtinId="9" hidden="1"/>
    <cellStyle name="Hipervínculo visitado" xfId="9492" builtinId="9" hidden="1"/>
    <cellStyle name="Hipervínculo visitado" xfId="45052" builtinId="9" hidden="1"/>
    <cellStyle name="Hipervínculo visitado" xfId="46551" builtinId="9" hidden="1"/>
    <cellStyle name="Hipervínculo visitado" xfId="3375" builtinId="9" hidden="1"/>
    <cellStyle name="Hipervínculo visitado" xfId="3063" builtinId="9" hidden="1"/>
    <cellStyle name="Hipervínculo visitado" xfId="6556" builtinId="9" hidden="1"/>
    <cellStyle name="Hipervínculo visitado" xfId="7778" builtinId="9" hidden="1"/>
    <cellStyle name="Hipervínculo visitado" xfId="20359" builtinId="9" hidden="1"/>
    <cellStyle name="Hipervínculo visitado" xfId="19638" builtinId="9" hidden="1"/>
    <cellStyle name="Hipervínculo visitado" xfId="3875" builtinId="9" hidden="1"/>
    <cellStyle name="Hipervínculo visitado" xfId="8548" builtinId="9" hidden="1"/>
    <cellStyle name="Hipervínculo visitado" xfId="30016" builtinId="9" hidden="1"/>
    <cellStyle name="Hipervínculo visitado" xfId="37541" builtinId="9" hidden="1"/>
    <cellStyle name="Hipervínculo visitado" xfId="21199" builtinId="9" hidden="1"/>
    <cellStyle name="Hipervínculo visitado" xfId="51396" builtinId="9" hidden="1"/>
    <cellStyle name="Hipervínculo visitado" xfId="57208" builtinId="9" hidden="1"/>
    <cellStyle name="Hipervínculo visitado" xfId="12446" builtinId="9" hidden="1"/>
    <cellStyle name="Hipervínculo visitado" xfId="30251" builtinId="9" hidden="1"/>
    <cellStyle name="Hipervínculo visitado" xfId="17156" builtinId="9" hidden="1"/>
    <cellStyle name="Hipervínculo visitado" xfId="8054" builtinId="9" hidden="1"/>
    <cellStyle name="Hipervínculo visitado" xfId="44086" builtinId="9" hidden="1"/>
    <cellStyle name="Hipervínculo visitado" xfId="44994" builtinId="9" hidden="1"/>
    <cellStyle name="Hipervínculo visitado" xfId="28195" builtinId="9" hidden="1"/>
    <cellStyle name="Hipervínculo visitado" xfId="41003" builtinId="9" hidden="1"/>
    <cellStyle name="Hipervínculo visitado" xfId="37269" builtinId="9" hidden="1"/>
    <cellStyle name="Hipervínculo visitado" xfId="10384" builtinId="9" hidden="1"/>
    <cellStyle name="Hipervínculo visitado" xfId="49754" builtinId="9" hidden="1"/>
    <cellStyle name="Hipervínculo visitado" xfId="48583" builtinId="9" hidden="1"/>
    <cellStyle name="Hipervínculo visitado" xfId="51303" builtinId="9" hidden="1"/>
    <cellStyle name="Hipervínculo visitado" xfId="18205" builtinId="9" hidden="1"/>
    <cellStyle name="Hipervínculo visitado" xfId="51886" builtinId="9" hidden="1"/>
    <cellStyle name="Hipervínculo visitado" xfId="58895" builtinId="9" hidden="1"/>
    <cellStyle name="Hipervínculo visitado" xfId="53166" builtinId="9" hidden="1"/>
    <cellStyle name="Hipervínculo visitado" xfId="14612" builtinId="9" hidden="1"/>
    <cellStyle name="Hipervínculo visitado" xfId="12899" builtinId="9" hidden="1"/>
    <cellStyle name="Hipervínculo visitado" xfId="58947" builtinId="9" hidden="1"/>
    <cellStyle name="Hipervínculo visitado" xfId="55904" builtinId="9" hidden="1"/>
    <cellStyle name="Hipervínculo visitado" xfId="50217" builtinId="9" hidden="1"/>
    <cellStyle name="Hipervínculo visitado" xfId="57951" builtinId="9" hidden="1"/>
    <cellStyle name="Hipervínculo visitado" xfId="9360" builtinId="9" hidden="1"/>
    <cellStyle name="Hipervínculo visitado" xfId="15929" builtinId="9" hidden="1"/>
    <cellStyle name="Hipervínculo visitado" xfId="16632" builtinId="9" hidden="1"/>
    <cellStyle name="Hipervínculo visitado" xfId="48424" builtinId="9" hidden="1"/>
    <cellStyle name="Hipervínculo visitado" xfId="28432" builtinId="9" hidden="1"/>
    <cellStyle name="Hipervínculo visitado" xfId="21529" builtinId="9" hidden="1"/>
    <cellStyle name="Hipervínculo visitado" xfId="44344" builtinId="9" hidden="1"/>
    <cellStyle name="Hipervínculo visitado" xfId="28037" builtinId="9" hidden="1"/>
    <cellStyle name="Hipervínculo visitado" xfId="34503" builtinId="9" hidden="1"/>
    <cellStyle name="Hipervínculo visitado" xfId="32099" builtinId="9" hidden="1"/>
    <cellStyle name="Hipervínculo visitado" xfId="212" builtinId="9" hidden="1"/>
    <cellStyle name="Hipervínculo visitado" xfId="31843" builtinId="9" hidden="1"/>
    <cellStyle name="Hipervínculo visitado" xfId="5628" builtinId="9" hidden="1"/>
    <cellStyle name="Hipervínculo visitado" xfId="3003" builtinId="9" hidden="1"/>
    <cellStyle name="Hipervínculo visitado" xfId="55245" builtinId="9" hidden="1"/>
    <cellStyle name="Hipervínculo visitado" xfId="46825" builtinId="9" hidden="1"/>
    <cellStyle name="Hipervínculo visitado" xfId="46742" builtinId="9" hidden="1"/>
    <cellStyle name="Hipervínculo visitado" xfId="24059" builtinId="9" hidden="1"/>
    <cellStyle name="Hipervínculo visitado" xfId="38720" builtinId="9" hidden="1"/>
    <cellStyle name="Hipervínculo visitado" xfId="34858" builtinId="9" hidden="1"/>
    <cellStyle name="Hipervínculo visitado" xfId="42260" builtinId="9" hidden="1"/>
    <cellStyle name="Hipervínculo visitado" xfId="25428" builtinId="9" hidden="1"/>
    <cellStyle name="Hipervínculo visitado" xfId="22952" builtinId="9" hidden="1"/>
    <cellStyle name="Hipervínculo visitado" xfId="6384" builtinId="9" hidden="1"/>
    <cellStyle name="Hipervínculo visitado" xfId="52102" builtinId="9" hidden="1"/>
    <cellStyle name="Hipervínculo visitado" xfId="41017" builtinId="9" hidden="1"/>
    <cellStyle name="Hipervínculo visitado" xfId="47259" builtinId="9" hidden="1"/>
    <cellStyle name="Hipervínculo visitado" xfId="8258" builtinId="9" hidden="1"/>
    <cellStyle name="Hipervínculo visitado" xfId="44982" builtinId="9" hidden="1"/>
    <cellStyle name="Hipervínculo visitado" xfId="26198" builtinId="9" hidden="1"/>
    <cellStyle name="Hipervínculo visitado" xfId="42304" builtinId="9" hidden="1"/>
    <cellStyle name="Hipervínculo visitado" xfId="27193" builtinId="9" hidden="1"/>
    <cellStyle name="Hipervínculo visitado" xfId="21249" builtinId="9" hidden="1"/>
    <cellStyle name="Hipervínculo visitado" xfId="465" builtinId="9" hidden="1"/>
    <cellStyle name="Hipervínculo visitado" xfId="21647" builtinId="9" hidden="1"/>
    <cellStyle name="Hipervínculo visitado" xfId="52969" builtinId="9" hidden="1"/>
    <cellStyle name="Hipervínculo visitado" xfId="36331" builtinId="9" hidden="1"/>
    <cellStyle name="Hipervínculo visitado" xfId="50291" builtinId="9" hidden="1"/>
    <cellStyle name="Hipervínculo visitado" xfId="14362" builtinId="9" hidden="1"/>
    <cellStyle name="Hipervínculo visitado" xfId="25796" builtinId="9" hidden="1"/>
    <cellStyle name="Hipervínculo visitado" xfId="24393" builtinId="9" hidden="1"/>
    <cellStyle name="Hipervínculo visitado" xfId="10658" builtinId="9" hidden="1"/>
    <cellStyle name="Hipervínculo visitado" xfId="3043" builtinId="9" hidden="1"/>
    <cellStyle name="Hipervínculo visitado" xfId="7922" builtinId="9" hidden="1"/>
    <cellStyle name="Hipervínculo visitado" xfId="6362" builtinId="9" hidden="1"/>
    <cellStyle name="Hipervínculo visitado" xfId="18195" builtinId="9" hidden="1"/>
    <cellStyle name="Hipervínculo visitado" xfId="37110" builtinId="9" hidden="1"/>
    <cellStyle name="Hipervínculo visitado" xfId="23317" builtinId="9" hidden="1"/>
    <cellStyle name="Hipervínculo visitado" xfId="36700" builtinId="9" hidden="1"/>
    <cellStyle name="Hipervínculo visitado" xfId="34513" builtinId="9" hidden="1"/>
    <cellStyle name="Hipervínculo visitado" xfId="34860" builtinId="9" hidden="1"/>
    <cellStyle name="Hipervínculo visitado" xfId="30582" builtinId="9" hidden="1"/>
    <cellStyle name="Hipervínculo visitado" xfId="26170" builtinId="9" hidden="1"/>
    <cellStyle name="Hipervínculo visitado" xfId="25955" builtinId="9" hidden="1"/>
    <cellStyle name="Hipervínculo visitado" xfId="25192" builtinId="9" hidden="1"/>
    <cellStyle name="Hipervínculo visitado" xfId="28777" builtinId="9" hidden="1"/>
    <cellStyle name="Hipervínculo visitado" xfId="29281" builtinId="9" hidden="1"/>
    <cellStyle name="Hipervínculo visitado" xfId="29556" builtinId="9" hidden="1"/>
    <cellStyle name="Hipervínculo visitado" xfId="29622" builtinId="9" hidden="1"/>
    <cellStyle name="Hipervínculo visitado" xfId="47840" builtinId="9" hidden="1"/>
    <cellStyle name="Hipervínculo visitado" xfId="23020" builtinId="9" hidden="1"/>
    <cellStyle name="Hipervínculo visitado" xfId="3653" builtinId="9" hidden="1"/>
    <cellStyle name="Hipervínculo visitado" xfId="20805" builtinId="9" hidden="1"/>
    <cellStyle name="Hipervínculo visitado" xfId="46973" builtinId="9" hidden="1"/>
    <cellStyle name="Hipervínculo visitado" xfId="52854" builtinId="9" hidden="1"/>
    <cellStyle name="Hipervínculo visitado" xfId="48508" builtinId="9" hidden="1"/>
    <cellStyle name="Hipervínculo visitado" xfId="58327" builtinId="9" hidden="1"/>
    <cellStyle name="Hipervínculo visitado" xfId="27520" builtinId="9" hidden="1"/>
    <cellStyle name="Hipervínculo visitado" xfId="3345" builtinId="9" hidden="1"/>
    <cellStyle name="Hipervínculo visitado" xfId="1673" builtinId="9" hidden="1"/>
    <cellStyle name="Hipervínculo visitado" xfId="24001" builtinId="9" hidden="1"/>
    <cellStyle name="Hipervínculo visitado" xfId="11411" builtinId="9" hidden="1"/>
    <cellStyle name="Hipervínculo visitado" xfId="55689" builtinId="9" hidden="1"/>
    <cellStyle name="Hipervínculo visitado" xfId="22319" builtinId="9" hidden="1"/>
    <cellStyle name="Hipervínculo visitado" xfId="6751" builtinId="9" hidden="1"/>
    <cellStyle name="Hipervínculo visitado" xfId="53007" builtinId="9" hidden="1"/>
    <cellStyle name="Hipervínculo visitado" xfId="38197" builtinId="9" hidden="1"/>
    <cellStyle name="Hipervínculo visitado" xfId="26939" builtinId="9" hidden="1"/>
    <cellStyle name="Hipervínculo visitado" xfId="30800" builtinId="9" hidden="1"/>
    <cellStyle name="Hipervínculo visitado" xfId="2985" builtinId="9" hidden="1"/>
    <cellStyle name="Hipervínculo visitado" xfId="26142" builtinId="9" hidden="1"/>
    <cellStyle name="Hipervínculo visitado" xfId="25461" builtinId="9" hidden="1"/>
    <cellStyle name="Hipervínculo visitado" xfId="12159" builtinId="9" hidden="1"/>
    <cellStyle name="Hipervínculo visitado" xfId="49376" builtinId="9" hidden="1"/>
    <cellStyle name="Hipervínculo visitado" xfId="7546" builtinId="9" hidden="1"/>
    <cellStyle name="Hipervínculo visitado" xfId="49726" builtinId="9" hidden="1"/>
    <cellStyle name="Hipervínculo visitado" xfId="58214" builtinId="9" hidden="1"/>
    <cellStyle name="Hipervínculo visitado" xfId="19224" builtinId="9" hidden="1"/>
    <cellStyle name="Hipervínculo visitado" xfId="9673" builtinId="9" hidden="1"/>
    <cellStyle name="Hipervínculo visitado" xfId="8558" builtinId="9" hidden="1"/>
    <cellStyle name="Hipervínculo visitado" xfId="41942" builtinId="9" hidden="1"/>
    <cellStyle name="Hipervínculo visitado" xfId="3603" builtinId="9" hidden="1"/>
    <cellStyle name="Hipervínculo visitado" xfId="1729" builtinId="9" hidden="1"/>
    <cellStyle name="Hipervínculo visitado" xfId="12655" builtinId="9" hidden="1"/>
    <cellStyle name="Hipervínculo visitado" xfId="5824" builtinId="9" hidden="1"/>
    <cellStyle name="Hipervínculo visitado" xfId="42860" builtinId="9" hidden="1"/>
    <cellStyle name="Hipervínculo visitado" xfId="20379" builtinId="9" hidden="1"/>
    <cellStyle name="Hipervínculo visitado" xfId="43357" builtinId="9" hidden="1"/>
    <cellStyle name="Hipervínculo visitado" xfId="50215" builtinId="9" hidden="1"/>
    <cellStyle name="Hipervínculo visitado" xfId="34729" builtinId="9" hidden="1"/>
    <cellStyle name="Hipervínculo visitado" xfId="8911" builtinId="9" hidden="1"/>
    <cellStyle name="Hipervínculo visitado" xfId="34211" builtinId="9" hidden="1"/>
    <cellStyle name="Hipervínculo visitado" xfId="207" builtinId="9" hidden="1"/>
    <cellStyle name="Hipervínculo visitado" xfId="3845" builtinId="9" hidden="1"/>
    <cellStyle name="Hipervínculo visitado" xfId="1885" builtinId="9" hidden="1"/>
    <cellStyle name="Hipervínculo visitado" xfId="20469" builtinId="9" hidden="1"/>
    <cellStyle name="Hipervínculo visitado" xfId="48980" builtinId="9" hidden="1"/>
    <cellStyle name="Hipervínculo visitado" xfId="35129" builtinId="9" hidden="1"/>
    <cellStyle name="Hipervínculo visitado" xfId="32392" builtinId="9" hidden="1"/>
    <cellStyle name="Hipervínculo visitado" xfId="34765" builtinId="9" hidden="1"/>
    <cellStyle name="Hipervínculo visitado" xfId="16037" builtinId="9" hidden="1"/>
    <cellStyle name="Hipervínculo visitado" xfId="19902" builtinId="9" hidden="1"/>
    <cellStyle name="Hipervínculo visitado" xfId="46324" builtinId="9" hidden="1"/>
    <cellStyle name="Hipervínculo visitado" xfId="23535" builtinId="9" hidden="1"/>
    <cellStyle name="Hipervínculo visitado" xfId="39786" builtinId="9" hidden="1"/>
    <cellStyle name="Hipervínculo visitado" xfId="18918" builtinId="9" hidden="1"/>
    <cellStyle name="Hipervínculo visitado" xfId="1096" builtinId="9" hidden="1"/>
    <cellStyle name="Hipervínculo visitado" xfId="58441" builtinId="9" hidden="1"/>
    <cellStyle name="Hipervínculo visitado" xfId="57732" builtinId="9" hidden="1"/>
    <cellStyle name="Hipervínculo visitado" xfId="32800" builtinId="9" hidden="1"/>
    <cellStyle name="Hipervínculo visitado" xfId="26863" builtinId="9" hidden="1"/>
    <cellStyle name="Hipervínculo visitado" xfId="29051" builtinId="9" hidden="1"/>
    <cellStyle name="Hipervínculo visitado" xfId="41759" builtinId="9" hidden="1"/>
    <cellStyle name="Hipervínculo visitado" xfId="34505" builtinId="9" hidden="1"/>
    <cellStyle name="Hipervínculo visitado" xfId="32778" builtinId="9" hidden="1"/>
    <cellStyle name="Hipervínculo visitado" xfId="48440" builtinId="9" hidden="1"/>
    <cellStyle name="Hipervínculo visitado" xfId="47185" builtinId="9" hidden="1"/>
    <cellStyle name="Hipervínculo visitado" xfId="52545" builtinId="9" hidden="1"/>
    <cellStyle name="Hipervínculo visitado" xfId="38393" builtinId="9" hidden="1"/>
    <cellStyle name="Hipervínculo visitado" xfId="53295" builtinId="9" hidden="1"/>
    <cellStyle name="Hipervínculo visitado" xfId="55765" builtinId="9" hidden="1"/>
    <cellStyle name="Hipervínculo visitado" xfId="14626" builtinId="9" hidden="1"/>
    <cellStyle name="Hipervínculo visitado" xfId="20326" builtinId="9" hidden="1"/>
    <cellStyle name="Hipervínculo visitado" xfId="6260" builtinId="9" hidden="1"/>
    <cellStyle name="Hipervínculo visitado" xfId="52895" builtinId="9" hidden="1"/>
    <cellStyle name="Hipervínculo visitado" xfId="54962" builtinId="9" hidden="1"/>
    <cellStyle name="Hipervínculo visitado" xfId="48918" builtinId="9" hidden="1"/>
    <cellStyle name="Hipervínculo visitado" xfId="16612" builtinId="9" hidden="1"/>
    <cellStyle name="Hipervínculo visitado" xfId="6765" builtinId="9" hidden="1"/>
    <cellStyle name="Hipervínculo visitado" xfId="1759" builtinId="9" hidden="1"/>
    <cellStyle name="Hipervínculo visitado" xfId="637" builtinId="9" hidden="1"/>
    <cellStyle name="Hipervínculo visitado" xfId="18225" builtinId="9" hidden="1"/>
    <cellStyle name="Hipervínculo visitado" xfId="46308" builtinId="9" hidden="1"/>
    <cellStyle name="Hipervínculo visitado" xfId="26989" builtinId="9" hidden="1"/>
    <cellStyle name="Hipervínculo visitado" xfId="6166" builtinId="9" hidden="1"/>
    <cellStyle name="Hipervínculo visitado" xfId="33734" builtinId="9" hidden="1"/>
    <cellStyle name="Hipervínculo visitado" xfId="48392" builtinId="9" hidden="1"/>
    <cellStyle name="Hipervínculo visitado" xfId="9725" builtinId="9" hidden="1"/>
    <cellStyle name="Hipervínculo visitado" xfId="45579" builtinId="9" hidden="1"/>
    <cellStyle name="Hipervínculo visitado" xfId="16892" builtinId="9" hidden="1"/>
    <cellStyle name="Hipervínculo visitado" xfId="24579" builtinId="9" hidden="1"/>
    <cellStyle name="Hipervínculo visitado" xfId="24633" builtinId="9" hidden="1"/>
    <cellStyle name="Hipervínculo visitado" xfId="24721" builtinId="9" hidden="1"/>
    <cellStyle name="Hipervínculo visitado" xfId="24139" builtinId="9" hidden="1"/>
    <cellStyle name="Hipervínculo visitado" xfId="23430" builtinId="9" hidden="1"/>
    <cellStyle name="Hipervínculo visitado" xfId="23140" builtinId="9" hidden="1"/>
    <cellStyle name="Hipervínculo visitado" xfId="14196" builtinId="9" hidden="1"/>
    <cellStyle name="Hipervínculo visitado" xfId="14494" builtinId="9" hidden="1"/>
    <cellStyle name="Hipervínculo visitado" xfId="12621" builtinId="9" hidden="1"/>
    <cellStyle name="Hipervínculo visitado" xfId="13702" builtinId="9" hidden="1"/>
    <cellStyle name="Hipervínculo visitado" xfId="10548" builtinId="9" hidden="1"/>
    <cellStyle name="Hipervínculo visitado" xfId="21233" builtinId="9" hidden="1"/>
    <cellStyle name="Hipervínculo visitado" xfId="28113" builtinId="9" hidden="1"/>
    <cellStyle name="Hipervínculo visitado" xfId="36321" builtinId="9" hidden="1"/>
    <cellStyle name="Hipervínculo visitado" xfId="14326" builtinId="9" hidden="1"/>
    <cellStyle name="Hipervínculo visitado" xfId="15238" builtinId="9" hidden="1"/>
    <cellStyle name="Hipervínculo visitado" xfId="15384" builtinId="9" hidden="1"/>
    <cellStyle name="Hipervínculo visitado" xfId="15076" builtinId="9" hidden="1"/>
    <cellStyle name="Hipervínculo visitado" xfId="14088" builtinId="9" hidden="1"/>
    <cellStyle name="Hipervínculo visitado" xfId="14586" builtinId="9" hidden="1"/>
    <cellStyle name="Hipervínculo visitado" xfId="12191" builtinId="9" hidden="1"/>
    <cellStyle name="Hipervínculo visitado" xfId="11676" builtinId="9" hidden="1"/>
    <cellStyle name="Hipervínculo visitado" xfId="11783" builtinId="9" hidden="1"/>
    <cellStyle name="Hipervínculo visitado" xfId="11723" builtinId="9" hidden="1"/>
    <cellStyle name="Hipervínculo visitado" xfId="14540" builtinId="9" hidden="1"/>
    <cellStyle name="Hipervínculo visitado" xfId="15706" builtinId="9" hidden="1"/>
    <cellStyle name="Hipervínculo visitado" xfId="35983" builtinId="9" hidden="1"/>
    <cellStyle name="Hipervínculo visitado" xfId="12137" builtinId="9" hidden="1"/>
    <cellStyle name="Hipervínculo visitado" xfId="15272" builtinId="9" hidden="1"/>
    <cellStyle name="Hipervínculo visitado" xfId="24187" builtinId="9" hidden="1"/>
    <cellStyle name="Hipervínculo visitado" xfId="24903" builtinId="9" hidden="1"/>
    <cellStyle name="Hipervínculo visitado" xfId="20929" builtinId="9" hidden="1"/>
    <cellStyle name="Hipervínculo visitado" xfId="10226" builtinId="9" hidden="1"/>
    <cellStyle name="Hipervínculo visitado" xfId="45270" builtinId="9" hidden="1"/>
    <cellStyle name="Hipervínculo visitado" xfId="26529" builtinId="9" hidden="1"/>
    <cellStyle name="Hipervínculo visitado" xfId="42114" builtinId="9" hidden="1"/>
    <cellStyle name="Hipervínculo visitado" xfId="42510" builtinId="9" hidden="1"/>
    <cellStyle name="Hipervínculo visitado" xfId="44252" builtinId="9" hidden="1"/>
    <cellStyle name="Hipervínculo visitado" xfId="26959" builtinId="9" hidden="1"/>
    <cellStyle name="Hipervínculo visitado" xfId="28289" builtinId="9" hidden="1"/>
    <cellStyle name="Hipervínculo visitado" xfId="20789" builtinId="9" hidden="1"/>
    <cellStyle name="Hipervínculo visitado" xfId="22634" builtinId="9" hidden="1"/>
    <cellStyle name="Hipervínculo visitado" xfId="18527" builtinId="9" hidden="1"/>
    <cellStyle name="Hipervínculo visitado" xfId="18640" builtinId="9" hidden="1"/>
    <cellStyle name="Hipervínculo visitado" xfId="22882" builtinId="9" hidden="1"/>
    <cellStyle name="Hipervínculo visitado" xfId="22483" builtinId="9" hidden="1"/>
    <cellStyle name="Hipervínculo visitado" xfId="32960" builtinId="9" hidden="1"/>
    <cellStyle name="Hipervínculo visitado" xfId="15893" builtinId="9" hidden="1"/>
    <cellStyle name="Hipervínculo visitado" xfId="9896" builtinId="9" hidden="1"/>
    <cellStyle name="Hipervínculo visitado" xfId="12303" builtinId="9" hidden="1"/>
    <cellStyle name="Hipervínculo visitado" xfId="13604" builtinId="9" hidden="1"/>
    <cellStyle name="Hipervínculo visitado" xfId="35533" builtinId="9" hidden="1"/>
    <cellStyle name="Hipervínculo visitado" xfId="23321" builtinId="9" hidden="1"/>
    <cellStyle name="Hipervínculo visitado" xfId="18449" builtinId="9" hidden="1"/>
    <cellStyle name="Hipervínculo visitado" xfId="27470" builtinId="9" hidden="1"/>
    <cellStyle name="Hipervínculo visitado" xfId="29287" builtinId="9" hidden="1"/>
    <cellStyle name="Hipervínculo visitado" xfId="29049" builtinId="9" hidden="1"/>
    <cellStyle name="Hipervínculo visitado" xfId="31294" builtinId="9" hidden="1"/>
    <cellStyle name="Hipervínculo visitado" xfId="31404" builtinId="9" hidden="1"/>
    <cellStyle name="Hipervínculo visitado" xfId="46977" builtinId="9" hidden="1"/>
    <cellStyle name="Hipervínculo visitado" xfId="45244" builtinId="9" hidden="1"/>
    <cellStyle name="Hipervínculo visitado" xfId="44108" builtinId="9" hidden="1"/>
    <cellStyle name="Hipervínculo visitado" xfId="41240" builtinId="9" hidden="1"/>
    <cellStyle name="Hipervínculo visitado" xfId="26447" builtinId="9" hidden="1"/>
    <cellStyle name="Hipervínculo visitado" xfId="25981" builtinId="9" hidden="1"/>
    <cellStyle name="Hipervínculo visitado" xfId="38941" builtinId="9" hidden="1"/>
    <cellStyle name="Hipervínculo visitado" xfId="29712" builtinId="9" hidden="1"/>
    <cellStyle name="Hipervínculo visitado" xfId="31528" builtinId="9" hidden="1"/>
    <cellStyle name="Hipervínculo visitado" xfId="27708" builtinId="9" hidden="1"/>
    <cellStyle name="Hipervínculo visitado" xfId="28552" builtinId="9" hidden="1"/>
    <cellStyle name="Hipervínculo visitado" xfId="29279" builtinId="9" hidden="1"/>
    <cellStyle name="Hipervínculo visitado" xfId="25575" builtinId="9" hidden="1"/>
    <cellStyle name="Hipervínculo visitado" xfId="37265" builtinId="9" hidden="1"/>
    <cellStyle name="Hipervínculo visitado" xfId="19406" builtinId="9" hidden="1"/>
    <cellStyle name="Hipervínculo visitado" xfId="7662" builtinId="9" hidden="1"/>
    <cellStyle name="Hipervínculo visitado" xfId="39706" builtinId="9" hidden="1"/>
    <cellStyle name="Hipervínculo visitado" xfId="18317" builtinId="9" hidden="1"/>
    <cellStyle name="Hipervínculo visitado" xfId="23157" builtinId="9" hidden="1"/>
    <cellStyle name="Hipervínculo visitado" xfId="48086" builtinId="9" hidden="1"/>
    <cellStyle name="Hipervínculo visitado" xfId="53999" builtinId="9" hidden="1"/>
    <cellStyle name="Hipervínculo visitado" xfId="37939" builtinId="9" hidden="1"/>
    <cellStyle name="Hipervínculo visitado" xfId="38021" builtinId="9" hidden="1"/>
    <cellStyle name="Hipervínculo visitado" xfId="35093" builtinId="9" hidden="1"/>
    <cellStyle name="Hipervínculo visitado" xfId="35855" builtinId="9" hidden="1"/>
    <cellStyle name="Hipervínculo visitado" xfId="32670" builtinId="9" hidden="1"/>
    <cellStyle name="Hipervínculo visitado" xfId="33868" builtinId="9" hidden="1"/>
    <cellStyle name="Hipervínculo visitado" xfId="30448" builtinId="9" hidden="1"/>
    <cellStyle name="Hipervínculo visitado" xfId="30733" builtinId="9" hidden="1"/>
    <cellStyle name="Hipervínculo visitado" xfId="48768" builtinId="9" hidden="1"/>
    <cellStyle name="Hipervínculo visitado" xfId="53323" builtinId="9" hidden="1"/>
    <cellStyle name="Hipervínculo visitado" xfId="57740" builtinId="9" hidden="1"/>
    <cellStyle name="Hipervínculo visitado" xfId="58669" builtinId="9" hidden="1"/>
    <cellStyle name="Hipervínculo visitado" xfId="44790" builtinId="9" hidden="1"/>
    <cellStyle name="Hipervínculo visitado" xfId="37731" builtinId="9" hidden="1"/>
    <cellStyle name="Hipervínculo visitado" xfId="30676" builtinId="9" hidden="1"/>
    <cellStyle name="Hipervínculo visitado" xfId="6879" builtinId="9" hidden="1"/>
    <cellStyle name="Hipervínculo visitado" xfId="35793" builtinId="9" hidden="1"/>
    <cellStyle name="Hipervínculo visitado" xfId="58963" builtinId="9" hidden="1"/>
    <cellStyle name="Hipervínculo visitado" xfId="27083" builtinId="9" hidden="1"/>
    <cellStyle name="Hipervínculo visitado" xfId="23589" builtinId="9" hidden="1"/>
    <cellStyle name="Hipervínculo visitado" xfId="35276" builtinId="9" hidden="1"/>
    <cellStyle name="Hipervínculo visitado" xfId="14642" builtinId="9" hidden="1"/>
    <cellStyle name="Hipervínculo visitado" xfId="14342" builtinId="9" hidden="1"/>
    <cellStyle name="Hipervínculo visitado" xfId="46163" builtinId="9" hidden="1"/>
    <cellStyle name="Hipervínculo visitado" xfId="44582" builtinId="9" hidden="1"/>
    <cellStyle name="Hipervínculo visitado" xfId="22435" builtinId="9" hidden="1"/>
    <cellStyle name="Hipervínculo visitado" xfId="40838" builtinId="9" hidden="1"/>
    <cellStyle name="Hipervínculo visitado" xfId="36123" builtinId="9" hidden="1"/>
    <cellStyle name="Hipervínculo visitado" xfId="35753" builtinId="9" hidden="1"/>
    <cellStyle name="Hipervínculo visitado" xfId="30172" builtinId="9" hidden="1"/>
    <cellStyle name="Hipervínculo visitado" xfId="23281" builtinId="9" hidden="1"/>
    <cellStyle name="Hipervínculo visitado" xfId="43447" builtinId="9" hidden="1"/>
    <cellStyle name="Hipervínculo visitado" xfId="46999" builtinId="9" hidden="1"/>
    <cellStyle name="Hipervínculo visitado" xfId="23116" builtinId="9" hidden="1"/>
    <cellStyle name="Hipervínculo visitado" xfId="10622" builtinId="9" hidden="1"/>
    <cellStyle name="Hipervínculo visitado" xfId="2430" builtinId="9" hidden="1"/>
    <cellStyle name="Hipervínculo visitado" xfId="17174" builtinId="9" hidden="1"/>
    <cellStyle name="Hipervínculo visitado" xfId="10010" builtinId="9" hidden="1"/>
    <cellStyle name="Hipervínculo visitado" xfId="9976" builtinId="9" hidden="1"/>
    <cellStyle name="Hipervínculo visitado" xfId="38601" builtinId="9" hidden="1"/>
    <cellStyle name="Hipervínculo visitado" xfId="23797" builtinId="9" hidden="1"/>
    <cellStyle name="Hipervínculo visitado" xfId="22940" builtinId="9" hidden="1"/>
    <cellStyle name="Hipervínculo visitado" xfId="347" builtinId="9" hidden="1"/>
    <cellStyle name="Hipervínculo visitado" xfId="3377" builtinId="9" hidden="1"/>
    <cellStyle name="Hipervínculo visitado" xfId="4490" builtinId="9" hidden="1"/>
    <cellStyle name="Hipervínculo visitado" xfId="8616" builtinId="9" hidden="1"/>
    <cellStyle name="Hipervínculo visitado" xfId="19744" builtinId="9" hidden="1"/>
    <cellStyle name="Hipervínculo visitado" xfId="16676" builtinId="9" hidden="1"/>
    <cellStyle name="Hipervínculo visitado" xfId="33750" builtinId="9" hidden="1"/>
    <cellStyle name="Hipervínculo visitado" xfId="42446" builtinId="9" hidden="1"/>
    <cellStyle name="Hipervínculo visitado" xfId="10690" builtinId="9" hidden="1"/>
    <cellStyle name="Hipervínculo visitado" xfId="7415" builtinId="9" hidden="1"/>
    <cellStyle name="Hipervínculo visitado" xfId="15933" builtinId="9" hidden="1"/>
    <cellStyle name="Hipervínculo visitado" xfId="51010" builtinId="9" hidden="1"/>
    <cellStyle name="Hipervínculo visitado" xfId="39772" builtinId="9" hidden="1"/>
    <cellStyle name="Hipervínculo visitado" xfId="30062" builtinId="9" hidden="1"/>
    <cellStyle name="Hipervínculo visitado" xfId="30558" builtinId="9" hidden="1"/>
    <cellStyle name="Hipervínculo visitado" xfId="19710" builtinId="9" hidden="1"/>
    <cellStyle name="Hipervínculo visitado" xfId="59264" builtinId="9" hidden="1"/>
    <cellStyle name="Hipervínculo visitado" xfId="3711" builtinId="9" hidden="1"/>
    <cellStyle name="Hipervínculo visitado" xfId="27035" builtinId="9" hidden="1"/>
    <cellStyle name="Hipervínculo visitado" xfId="48818" builtinId="9" hidden="1"/>
    <cellStyle name="Hipervínculo visitado" xfId="6909" builtinId="9" hidden="1"/>
    <cellStyle name="Hipervínculo visitado" xfId="8196" builtinId="9" hidden="1"/>
    <cellStyle name="Hipervínculo visitado" xfId="16614" builtinId="9" hidden="1"/>
    <cellStyle name="Hipervínculo visitado" xfId="8226" builtinId="9" hidden="1"/>
    <cellStyle name="Hipervínculo visitado" xfId="1367" builtinId="9" hidden="1"/>
    <cellStyle name="Hipervínculo visitado" xfId="2512" builtinId="9" hidden="1"/>
    <cellStyle name="Hipervínculo visitado" xfId="41425" builtinId="9" hidden="1"/>
    <cellStyle name="Hipervínculo visitado" xfId="6316" builtinId="9" hidden="1"/>
    <cellStyle name="Hipervínculo visitado" xfId="8254" builtinId="9" hidden="1"/>
    <cellStyle name="Hipervínculo visitado" xfId="2979" builtinId="9" hidden="1"/>
    <cellStyle name="Hipervínculo visitado" xfId="57831" builtinId="9" hidden="1"/>
    <cellStyle name="Hipervínculo visitado" xfId="18173" builtinId="9" hidden="1"/>
    <cellStyle name="Hipervínculo visitado" xfId="14124" builtinId="9" hidden="1"/>
    <cellStyle name="Hipervínculo visitado" xfId="16031" builtinId="9" hidden="1"/>
    <cellStyle name="Hipervínculo visitado" xfId="40376" builtinId="9" hidden="1"/>
    <cellStyle name="Hipervínculo visitado" xfId="37337" builtinId="9" hidden="1"/>
    <cellStyle name="Hipervínculo visitado" xfId="24431" builtinId="9" hidden="1"/>
    <cellStyle name="Hipervínculo visitado" xfId="7851" builtinId="9" hidden="1"/>
    <cellStyle name="Hipervínculo visitado" xfId="43882" builtinId="9" hidden="1"/>
    <cellStyle name="Hipervínculo visitado" xfId="38127" builtinId="9" hidden="1"/>
    <cellStyle name="Hipervínculo visitado" xfId="4687" builtinId="9" hidden="1"/>
    <cellStyle name="Hipervínculo visitado" xfId="49930" builtinId="9" hidden="1"/>
    <cellStyle name="Hipervínculo visitado" xfId="58951" builtinId="9" hidden="1"/>
    <cellStyle name="Hipervínculo visitado" xfId="14693" builtinId="9" hidden="1"/>
    <cellStyle name="Hipervínculo visitado" xfId="51990" builtinId="9" hidden="1"/>
    <cellStyle name="Hipervínculo visitado" xfId="52397" builtinId="9" hidden="1"/>
    <cellStyle name="Hipervínculo visitado" xfId="13582" builtinId="9" hidden="1"/>
    <cellStyle name="Hipervínculo visitado" xfId="50229" builtinId="9" hidden="1"/>
    <cellStyle name="Hipervínculo visitado" xfId="41067" builtinId="9" hidden="1"/>
    <cellStyle name="Hipervínculo visitado" xfId="47864" builtinId="9" hidden="1"/>
    <cellStyle name="Hipervínculo visitado" xfId="37213" builtinId="9" hidden="1"/>
    <cellStyle name="Hipervínculo visitado" xfId="27185" builtinId="9" hidden="1"/>
    <cellStyle name="Hipervínculo visitado" xfId="2951" builtinId="9" hidden="1"/>
    <cellStyle name="Hipervínculo visitado" xfId="31654" builtinId="9" hidden="1"/>
    <cellStyle name="Hipervínculo visitado" xfId="6895" builtinId="9" hidden="1"/>
    <cellStyle name="Hipervínculo visitado" xfId="7252" builtinId="9" hidden="1"/>
    <cellStyle name="Hipervínculo visitado" xfId="28809" builtinId="9" hidden="1"/>
    <cellStyle name="Hipervínculo visitado" xfId="18626" builtinId="9" hidden="1"/>
    <cellStyle name="Hipervínculo visitado" xfId="40114" builtinId="9" hidden="1"/>
    <cellStyle name="Hipervínculo visitado" xfId="41023" builtinId="9" hidden="1"/>
    <cellStyle name="Hipervínculo visitado" xfId="42682" builtinId="9" hidden="1"/>
    <cellStyle name="Hipervínculo visitado" xfId="22966" builtinId="9" hidden="1"/>
    <cellStyle name="Hipervínculo visitado" xfId="12315" builtinId="9" hidden="1"/>
    <cellStyle name="Hipervínculo visitado" xfId="42896" builtinId="9" hidden="1"/>
    <cellStyle name="Hipervínculo visitado" xfId="52086" builtinId="9" hidden="1"/>
    <cellStyle name="Hipervínculo visitado" xfId="16652" builtinId="9" hidden="1"/>
    <cellStyle name="Hipervínculo visitado" xfId="11090" builtinId="9" hidden="1"/>
    <cellStyle name="Hipervínculo visitado" xfId="8536" builtinId="9" hidden="1"/>
    <cellStyle name="Hipervínculo visitado" xfId="42758" builtinId="9" hidden="1"/>
    <cellStyle name="Hipervínculo visitado" xfId="28743" builtinId="9" hidden="1"/>
    <cellStyle name="Hipervínculo visitado" xfId="22333" builtinId="9" hidden="1"/>
    <cellStyle name="Hipervínculo visitado" xfId="18421" builtinId="9" hidden="1"/>
    <cellStyle name="Hipervínculo visitado" xfId="23014" builtinId="9" hidden="1"/>
    <cellStyle name="Hipervínculo visitado" xfId="11960" builtinId="9" hidden="1"/>
    <cellStyle name="Hipervínculo visitado" xfId="21247" builtinId="9" hidden="1"/>
    <cellStyle name="Hipervínculo visitado" xfId="28531" builtinId="9" hidden="1"/>
    <cellStyle name="Hipervínculo visitado" xfId="29849" builtinId="9" hidden="1"/>
    <cellStyle name="Hipervínculo visitado" xfId="26919" builtinId="9" hidden="1"/>
    <cellStyle name="Hipervínculo visitado" xfId="9181" builtinId="9" hidden="1"/>
    <cellStyle name="Hipervínculo visitado" xfId="17256" builtinId="9" hidden="1"/>
    <cellStyle name="Hipervínculo visitado" xfId="30982" builtinId="9" hidden="1"/>
    <cellStyle name="Hipervínculo visitado" xfId="37417" builtinId="9" hidden="1"/>
    <cellStyle name="Hipervínculo visitado" xfId="22672" builtinId="9" hidden="1"/>
    <cellStyle name="Hipervínculo visitado" xfId="45577" builtinId="9" hidden="1"/>
    <cellStyle name="Hipervínculo visitado" xfId="11603" builtinId="9" hidden="1"/>
    <cellStyle name="Hipervínculo visitado" xfId="22079" builtinId="9" hidden="1"/>
    <cellStyle name="Hipervínculo visitado" xfId="39881" builtinId="9" hidden="1"/>
    <cellStyle name="Hipervínculo visitado" xfId="47067" builtinId="9" hidden="1"/>
    <cellStyle name="Hipervínculo visitado" xfId="3227" builtinId="9" hidden="1"/>
    <cellStyle name="Hipervínculo visitado" xfId="8572" builtinId="9" hidden="1"/>
    <cellStyle name="Hipervínculo visitado" xfId="39925" builtinId="9" hidden="1"/>
    <cellStyle name="Hipervínculo visitado" xfId="56347" builtinId="9" hidden="1"/>
    <cellStyle name="Hipervínculo visitado" xfId="37679" builtinId="9" hidden="1"/>
    <cellStyle name="Hipervínculo visitado" xfId="57787" builtinId="9" hidden="1"/>
    <cellStyle name="Hipervínculo visitado" xfId="12513" builtinId="9" hidden="1"/>
    <cellStyle name="Hipervínculo visitado" xfId="13951" builtinId="9" hidden="1"/>
    <cellStyle name="Hipervínculo visitado" xfId="28657" builtinId="9" hidden="1"/>
    <cellStyle name="Hipervínculo visitado" xfId="11715" builtinId="9" hidden="1"/>
    <cellStyle name="Hipervínculo visitado" xfId="41193" builtinId="9" hidden="1"/>
    <cellStyle name="Hipervínculo visitado" xfId="8376" builtinId="9" hidden="1"/>
    <cellStyle name="Hipervínculo visitado" xfId="16390" builtinId="9" hidden="1"/>
    <cellStyle name="Hipervínculo visitado" xfId="16432" builtinId="9" hidden="1"/>
    <cellStyle name="Hipervínculo visitado" xfId="20312" builtinId="9" hidden="1"/>
    <cellStyle name="Hipervínculo visitado" xfId="9858" builtinId="9" hidden="1"/>
    <cellStyle name="Hipervínculo visitado" xfId="9448" builtinId="9" hidden="1"/>
    <cellStyle name="Hipervínculo visitado" xfId="8074" builtinId="9" hidden="1"/>
    <cellStyle name="Hipervínculo visitado" xfId="8570" builtinId="9" hidden="1"/>
    <cellStyle name="Hipervínculo visitado" xfId="4705" builtinId="9" hidden="1"/>
    <cellStyle name="Hipervínculo visitado" xfId="6372" builtinId="9" hidden="1"/>
    <cellStyle name="Hipervínculo visitado" xfId="53885" builtinId="9" hidden="1"/>
    <cellStyle name="Hipervínculo visitado" xfId="23595" builtinId="9" hidden="1"/>
    <cellStyle name="Hipervínculo visitado" xfId="39417" builtinId="9" hidden="1"/>
    <cellStyle name="Hipervínculo visitado" xfId="132" builtinId="9" hidden="1"/>
    <cellStyle name="Hipervínculo visitado" xfId="4251" builtinId="9" hidden="1"/>
    <cellStyle name="Hipervínculo visitado" xfId="23364" builtinId="9" hidden="1"/>
    <cellStyle name="Hipervínculo visitado" xfId="13417" builtinId="9" hidden="1"/>
    <cellStyle name="Hipervínculo visitado" xfId="12777" builtinId="9" hidden="1"/>
    <cellStyle name="Hipervínculo visitado" xfId="11371" builtinId="9" hidden="1"/>
    <cellStyle name="Hipervínculo visitado" xfId="11293" builtinId="9" hidden="1"/>
    <cellStyle name="Hipervínculo visitado" xfId="30400" builtinId="9" hidden="1"/>
    <cellStyle name="Hipervínculo visitado" xfId="54025" builtinId="9" hidden="1"/>
    <cellStyle name="Hipervínculo visitado" xfId="54569" builtinId="9" hidden="1"/>
    <cellStyle name="Hipervínculo visitado" xfId="57760" builtinId="9" hidden="1"/>
    <cellStyle name="Hipervínculo visitado" xfId="49769" builtinId="9" hidden="1"/>
    <cellStyle name="Hipervínculo visitado" xfId="39490" builtinId="9" hidden="1"/>
    <cellStyle name="Hipervínculo visitado" xfId="36001" builtinId="9" hidden="1"/>
    <cellStyle name="Hipervínculo visitado" xfId="11335" builtinId="9" hidden="1"/>
    <cellStyle name="Hipervínculo visitado" xfId="9870" builtinId="9" hidden="1"/>
    <cellStyle name="Hipervínculo visitado" xfId="9263" builtinId="9" hidden="1"/>
    <cellStyle name="Hipervínculo visitado" xfId="18235" builtinId="9" hidden="1"/>
    <cellStyle name="Hipervínculo visitado" xfId="43953" builtinId="9" hidden="1"/>
    <cellStyle name="Hipervínculo visitado" xfId="37604" builtinId="9" hidden="1"/>
    <cellStyle name="Hipervínculo visitado" xfId="24373" builtinId="9" hidden="1"/>
    <cellStyle name="Hipervínculo visitado" xfId="23339" builtinId="9" hidden="1"/>
    <cellStyle name="Hipervínculo visitado" xfId="21540" builtinId="9" hidden="1"/>
    <cellStyle name="Hipervínculo visitado" xfId="29061" builtinId="9" hidden="1"/>
    <cellStyle name="Hipervínculo visitado" xfId="40392" builtinId="9" hidden="1"/>
    <cellStyle name="Hipervínculo visitado" xfId="33574" builtinId="9" hidden="1"/>
    <cellStyle name="Hipervínculo visitado" xfId="17388" builtinId="9" hidden="1"/>
    <cellStyle name="Hipervínculo visitado" xfId="6849" builtinId="9" hidden="1"/>
    <cellStyle name="Hipervínculo visitado" xfId="51946" builtinId="9" hidden="1"/>
    <cellStyle name="Hipervínculo visitado" xfId="32097" builtinId="9" hidden="1"/>
    <cellStyle name="Hipervínculo visitado" xfId="30500" builtinId="9" hidden="1"/>
    <cellStyle name="Hipervínculo visitado" xfId="10228" builtinId="9" hidden="1"/>
    <cellStyle name="Hipervínculo visitado" xfId="45150" builtinId="9" hidden="1"/>
    <cellStyle name="Hipervínculo visitado" xfId="2140" builtinId="9" hidden="1"/>
    <cellStyle name="Hipervínculo visitado" xfId="3145" builtinId="9" hidden="1"/>
    <cellStyle name="Hipervínculo visitado" xfId="43030" builtinId="9" hidden="1"/>
    <cellStyle name="Hipervínculo visitado" xfId="42283" builtinId="9" hidden="1"/>
    <cellStyle name="Hipervínculo visitado" xfId="44513" builtinId="9" hidden="1"/>
    <cellStyle name="Hipervínculo visitado" xfId="42620" builtinId="9" hidden="1"/>
    <cellStyle name="Hipervínculo visitado" xfId="41409" builtinId="9" hidden="1"/>
    <cellStyle name="Hipervínculo visitado" xfId="2780" builtinId="9" hidden="1"/>
    <cellStyle name="Hipervínculo visitado" xfId="5535" builtinId="9" hidden="1"/>
    <cellStyle name="Hipervínculo visitado" xfId="45583" builtinId="9" hidden="1"/>
    <cellStyle name="Hipervínculo visitado" xfId="4131" builtinId="9" hidden="1"/>
    <cellStyle name="Hipervínculo visitado" xfId="19263" builtinId="9" hidden="1"/>
    <cellStyle name="Hipervínculo visitado" xfId="10282" builtinId="9" hidden="1"/>
    <cellStyle name="Hipervínculo visitado" xfId="6412" builtinId="9" hidden="1"/>
    <cellStyle name="Hipervínculo visitado" xfId="2278" builtinId="9" hidden="1"/>
    <cellStyle name="Hipervínculo visitado" xfId="26" builtinId="9" hidden="1"/>
    <cellStyle name="Hipervínculo visitado" xfId="185" builtinId="9" hidden="1"/>
    <cellStyle name="Hipervínculo visitado" xfId="1000" builtinId="9" hidden="1"/>
    <cellStyle name="Hipervínculo visitado" xfId="3475" builtinId="9" hidden="1"/>
    <cellStyle name="Hipervínculo visitado" xfId="8466" builtinId="9" hidden="1"/>
    <cellStyle name="Hipervínculo visitado" xfId="40588" builtinId="9" hidden="1"/>
    <cellStyle name="Hipervínculo visitado" xfId="42840" builtinId="9" hidden="1"/>
    <cellStyle name="Hipervínculo visitado" xfId="46159" builtinId="9" hidden="1"/>
    <cellStyle name="Hipervínculo visitado" xfId="1105" builtinId="9" hidden="1"/>
    <cellStyle name="Hipervínculo visitado" xfId="2619" builtinId="9" hidden="1"/>
    <cellStyle name="Hipervínculo visitado" xfId="5960" builtinId="9" hidden="1"/>
    <cellStyle name="Hipervínculo visitado" xfId="46157" builtinId="9" hidden="1"/>
    <cellStyle name="Hipervínculo visitado" xfId="21955" builtinId="9" hidden="1"/>
    <cellStyle name="Hipervínculo visitado" xfId="4603" builtinId="9" hidden="1"/>
    <cellStyle name="Hipervínculo visitado" xfId="19936" builtinId="9" hidden="1"/>
    <cellStyle name="Hipervínculo visitado" xfId="15218" builtinId="9" hidden="1"/>
    <cellStyle name="Hipervínculo visitado" xfId="4974" builtinId="9" hidden="1"/>
    <cellStyle name="Hipervínculo visitado" xfId="38067" builtinId="9" hidden="1"/>
    <cellStyle name="Hipervínculo visitado" xfId="3513" builtinId="9" hidden="1"/>
    <cellStyle name="Hipervínculo visitado" xfId="1143" builtinId="9" hidden="1"/>
    <cellStyle name="Hipervínculo visitado" xfId="3312" builtinId="9" hidden="1"/>
    <cellStyle name="Hipervínculo visitado" xfId="29542" builtinId="9" hidden="1"/>
    <cellStyle name="Hipervínculo visitado" xfId="41447" builtinId="9" hidden="1"/>
    <cellStyle name="Hipervínculo visitado" xfId="16304" builtinId="9" hidden="1"/>
    <cellStyle name="Hipervínculo visitado" xfId="44196" builtinId="9" hidden="1"/>
    <cellStyle name="Hipervínculo visitado" xfId="42374" builtinId="9" hidden="1"/>
    <cellStyle name="Hipervínculo visitado" xfId="26239" builtinId="9" hidden="1"/>
    <cellStyle name="Hipervínculo visitado" xfId="10256" builtinId="9" hidden="1"/>
    <cellStyle name="Hipervínculo visitado" xfId="27610" builtinId="9" hidden="1"/>
    <cellStyle name="Hipervínculo visitado" xfId="32668" builtinId="9" hidden="1"/>
    <cellStyle name="Hipervínculo visitado" xfId="48342" builtinId="9" hidden="1"/>
    <cellStyle name="Hipervínculo visitado" xfId="9524" builtinId="9" hidden="1"/>
    <cellStyle name="Hipervínculo visitado" xfId="53511" builtinId="9" hidden="1"/>
    <cellStyle name="Hipervínculo visitado" xfId="56055" builtinId="9" hidden="1"/>
    <cellStyle name="Hipervínculo visitado" xfId="17110" builtinId="9" hidden="1"/>
    <cellStyle name="Hipervínculo visitado" xfId="51606" builtinId="9" hidden="1"/>
    <cellStyle name="Hipervínculo visitado" xfId="32193" builtinId="9" hidden="1"/>
    <cellStyle name="Hipervínculo visitado" xfId="11787" builtinId="9" hidden="1"/>
    <cellStyle name="Hipervínculo visitado" xfId="11944" builtinId="9" hidden="1"/>
    <cellStyle name="Hipervínculo visitado" xfId="6592" builtinId="9" hidden="1"/>
    <cellStyle name="Hipervínculo visitado" xfId="39536" builtinId="9" hidden="1"/>
    <cellStyle name="Hipervínculo visitado" xfId="20579" builtinId="9" hidden="1"/>
    <cellStyle name="Hipervínculo visitado" xfId="9005" builtinId="9" hidden="1"/>
    <cellStyle name="Hipervínculo visitado" xfId="1703" builtinId="9" hidden="1"/>
    <cellStyle name="Hipervínculo visitado" xfId="8979" builtinId="9" hidden="1"/>
    <cellStyle name="Hipervínculo visitado" xfId="2721" builtinId="9" hidden="1"/>
    <cellStyle name="Hipervínculo visitado" xfId="579" builtinId="9" hidden="1"/>
    <cellStyle name="Hipervínculo visitado" xfId="19794" builtinId="9" hidden="1"/>
    <cellStyle name="Hipervínculo visitado" xfId="57456" builtinId="9" hidden="1"/>
    <cellStyle name="Hipervínculo visitado" xfId="2927" builtinId="9" hidden="1"/>
    <cellStyle name="Hipervínculo visitado" xfId="25134" builtinId="9" hidden="1"/>
    <cellStyle name="Hipervínculo visitado" xfId="12895" builtinId="9" hidden="1"/>
    <cellStyle name="Hipervínculo visitado" xfId="25018" builtinId="9" hidden="1"/>
    <cellStyle name="Hipervínculo visitado" xfId="52383" builtinId="9" hidden="1"/>
    <cellStyle name="Hipervínculo visitado" xfId="32244" builtinId="9" hidden="1"/>
    <cellStyle name="Hipervínculo visitado" xfId="24021" builtinId="9" hidden="1"/>
    <cellStyle name="Hipervínculo visitado" xfId="16370" builtinId="9" hidden="1"/>
    <cellStyle name="Hipervínculo visitado" xfId="21935" builtinId="9" hidden="1"/>
    <cellStyle name="Hipervínculo visitado" xfId="36614" builtinId="9" hidden="1"/>
    <cellStyle name="Hipervínculo visitado" xfId="50149" builtinId="9" hidden="1"/>
    <cellStyle name="Hipervínculo visitado" xfId="10370" builtinId="9" hidden="1"/>
    <cellStyle name="Hipervínculo visitado" xfId="9285" builtinId="9" hidden="1"/>
    <cellStyle name="Hipervínculo visitado" xfId="29817" builtinId="9" hidden="1"/>
    <cellStyle name="Hipervínculo visitado" xfId="5284" builtinId="9" hidden="1"/>
    <cellStyle name="Hipervínculo visitado" xfId="8624" builtinId="9" hidden="1"/>
    <cellStyle name="Hipervínculo visitado" xfId="20407" builtinId="9" hidden="1"/>
    <cellStyle name="Hipervínculo visitado" xfId="8119" builtinId="9" hidden="1"/>
    <cellStyle name="Hipervínculo visitado" xfId="42730" builtinId="9" hidden="1"/>
    <cellStyle name="Hipervínculo visitado" xfId="50177" builtinId="9" hidden="1"/>
    <cellStyle name="Hipervínculo visitado" xfId="50899" builtinId="9" hidden="1"/>
    <cellStyle name="Hipervínculo visitado" xfId="1219" builtinId="9" hidden="1"/>
    <cellStyle name="Hipervínculo visitado" xfId="20967" builtinId="9" hidden="1"/>
    <cellStyle name="Hipervínculo visitado" xfId="28059" builtinId="9" hidden="1"/>
    <cellStyle name="Hipervínculo visitado" xfId="22696" builtinId="9" hidden="1"/>
    <cellStyle name="Hipervínculo visitado" xfId="15468" builtinId="9" hidden="1"/>
    <cellStyle name="Hipervínculo visitado" xfId="15921" builtinId="9" hidden="1"/>
    <cellStyle name="Hipervínculo visitado" xfId="47798" builtinId="9" hidden="1"/>
    <cellStyle name="Hipervínculo visitado" xfId="39948" builtinId="9" hidden="1"/>
    <cellStyle name="Hipervínculo visitado" xfId="51528" builtinId="9" hidden="1"/>
    <cellStyle name="Hipervínculo visitado" xfId="50821" builtinId="9" hidden="1"/>
    <cellStyle name="Hipervínculo visitado" xfId="42308" builtinId="9" hidden="1"/>
    <cellStyle name="Hipervínculo visitado" xfId="53991" builtinId="9" hidden="1"/>
    <cellStyle name="Hipervínculo visitado" xfId="20867" builtinId="9" hidden="1"/>
    <cellStyle name="Hipervínculo visitado" xfId="56179" builtinId="9" hidden="1"/>
    <cellStyle name="Hipervínculo visitado" xfId="39568" builtinId="9" hidden="1"/>
    <cellStyle name="Hipervínculo visitado" xfId="17528" builtinId="9" hidden="1"/>
    <cellStyle name="Hipervínculo visitado" xfId="22151" builtinId="9" hidden="1"/>
    <cellStyle name="Hipervínculo visitado" xfId="8587" builtinId="9" hidden="1"/>
    <cellStyle name="Hipervínculo visitado" xfId="54346" builtinId="9" hidden="1"/>
    <cellStyle name="Hipervínculo visitado" xfId="35089" builtinId="9" hidden="1"/>
    <cellStyle name="Hipervínculo visitado" xfId="11387" builtinId="9" hidden="1"/>
    <cellStyle name="Hipervínculo visitado" xfId="19281" builtinId="9" hidden="1"/>
    <cellStyle name="Hipervínculo visitado" xfId="20244" builtinId="9" hidden="1"/>
    <cellStyle name="Hipervínculo visitado" xfId="7488" builtinId="9" hidden="1"/>
    <cellStyle name="Hipervínculo visitado" xfId="53797" builtinId="9" hidden="1"/>
    <cellStyle name="Hipervínculo visitado" xfId="54009" builtinId="9" hidden="1"/>
    <cellStyle name="Hipervínculo visitado" xfId="24389" builtinId="9" hidden="1"/>
    <cellStyle name="Hipervínculo visitado" xfId="1167" builtinId="9" hidden="1"/>
    <cellStyle name="Hipervínculo visitado" xfId="4601" builtinId="9" hidden="1"/>
    <cellStyle name="Hipervínculo visitado" xfId="45026" builtinId="9" hidden="1"/>
    <cellStyle name="Hipervínculo visitado" xfId="41626" builtinId="9" hidden="1"/>
    <cellStyle name="Hipervínculo visitado" xfId="44244" builtinId="9" hidden="1"/>
    <cellStyle name="Hipervínculo visitado" xfId="42232" builtinId="9" hidden="1"/>
    <cellStyle name="Hipervínculo visitado" xfId="47057" builtinId="9" hidden="1"/>
    <cellStyle name="Hipervínculo visitado" xfId="36295" builtinId="9" hidden="1"/>
    <cellStyle name="Hipervínculo visitado" xfId="39690" builtinId="9" hidden="1"/>
    <cellStyle name="Hipervínculo visitado" xfId="20769" builtinId="9" hidden="1"/>
    <cellStyle name="Hipervínculo visitado" xfId="48621" builtinId="9" hidden="1"/>
    <cellStyle name="Hipervínculo visitado" xfId="7123" builtinId="9" hidden="1"/>
    <cellStyle name="Hipervínculo visitado" xfId="34359" builtinId="9" hidden="1"/>
    <cellStyle name="Hipervínculo visitado" xfId="51992" builtinId="9" hidden="1"/>
    <cellStyle name="Hipervínculo visitado" xfId="30132" builtinId="9" hidden="1"/>
    <cellStyle name="Hipervínculo visitado" xfId="35163" builtinId="9" hidden="1"/>
    <cellStyle name="Hipervínculo visitado" xfId="38301" builtinId="9" hidden="1"/>
    <cellStyle name="Hipervínculo visitado" xfId="13620" builtinId="9" hidden="1"/>
    <cellStyle name="Hipervínculo visitado" xfId="44058" builtinId="9" hidden="1"/>
    <cellStyle name="Hipervínculo visitado" xfId="25329" builtinId="9" hidden="1"/>
    <cellStyle name="Hipervínculo visitado" xfId="29578" builtinId="9" hidden="1"/>
    <cellStyle name="Hipervínculo visitado" xfId="34619" builtinId="9" hidden="1"/>
    <cellStyle name="Hipervínculo visitado" xfId="44308" builtinId="9" hidden="1"/>
    <cellStyle name="Hipervínculo visitado" xfId="26231" builtinId="9" hidden="1"/>
    <cellStyle name="Hipervínculo visitado" xfId="27863" builtinId="9" hidden="1"/>
    <cellStyle name="Hipervínculo visitado" xfId="25144" builtinId="9" hidden="1"/>
    <cellStyle name="Hipervínculo visitado" xfId="35957" builtinId="9" hidden="1"/>
    <cellStyle name="Hipervínculo visitado" xfId="13576" builtinId="9" hidden="1"/>
    <cellStyle name="Hipervínculo visitado" xfId="21158" builtinId="9" hidden="1"/>
    <cellStyle name="Hipervínculo visitado" xfId="18623" builtinId="9" hidden="1"/>
    <cellStyle name="Hipervínculo visitado" xfId="28143" builtinId="9" hidden="1"/>
    <cellStyle name="Hipervínculo visitado" xfId="45122" builtinId="9" hidden="1"/>
    <cellStyle name="Hipervínculo visitado" xfId="35593" builtinId="9" hidden="1"/>
    <cellStyle name="Hipervínculo visitado" xfId="25000" builtinId="9" hidden="1"/>
    <cellStyle name="Hipervínculo visitado" xfId="15462" builtinId="9" hidden="1"/>
    <cellStyle name="Hipervínculo visitado" xfId="14560" builtinId="9" hidden="1"/>
    <cellStyle name="Hipervínculo visitado" xfId="15042" builtinId="9" hidden="1"/>
    <cellStyle name="Hipervínculo visitado" xfId="15795" builtinId="9" hidden="1"/>
    <cellStyle name="Hipervínculo visitado" xfId="42213" builtinId="9" hidden="1"/>
    <cellStyle name="Hipervínculo visitado" xfId="31076" builtinId="9" hidden="1"/>
    <cellStyle name="Hipervínculo visitado" xfId="15718" builtinId="9" hidden="1"/>
    <cellStyle name="Hipervínculo visitado" xfId="14045" builtinId="9" hidden="1"/>
    <cellStyle name="Hipervínculo visitado" xfId="23539" builtinId="9" hidden="1"/>
    <cellStyle name="Hipervínculo visitado" xfId="39970" builtinId="9" hidden="1"/>
    <cellStyle name="Hipervínculo visitado" xfId="56443" builtinId="9" hidden="1"/>
    <cellStyle name="Hipervínculo visitado" xfId="32406" builtinId="9" hidden="1"/>
    <cellStyle name="Hipervínculo visitado" xfId="96" builtinId="9" hidden="1"/>
    <cellStyle name="Hipervínculo visitado" xfId="11821" builtinId="9" hidden="1"/>
    <cellStyle name="Hipervínculo visitado" xfId="56777" builtinId="9" hidden="1"/>
    <cellStyle name="Hipervínculo visitado" xfId="42506" builtinId="9" hidden="1"/>
    <cellStyle name="Hipervínculo visitado" xfId="30418" builtinId="9" hidden="1"/>
    <cellStyle name="Hipervínculo visitado" xfId="7460" builtinId="9" hidden="1"/>
    <cellStyle name="Hipervínculo visitado" xfId="5924" builtinId="9" hidden="1"/>
    <cellStyle name="Hipervínculo visitado" xfId="15038" builtinId="9" hidden="1"/>
    <cellStyle name="Hipervínculo visitado" xfId="38335" builtinId="9" hidden="1"/>
    <cellStyle name="Hipervínculo visitado" xfId="56988" builtinId="9" hidden="1"/>
    <cellStyle name="Hipervínculo visitado" xfId="30438" builtinId="9" hidden="1"/>
    <cellStyle name="Hipervínculo visitado" xfId="6374" builtinId="9" hidden="1"/>
    <cellStyle name="Hipervínculo visitado" xfId="19950" builtinId="9" hidden="1"/>
    <cellStyle name="Hipervínculo visitado" xfId="19430" builtinId="9" hidden="1"/>
    <cellStyle name="Hipervínculo visitado" xfId="32567" builtinId="9" hidden="1"/>
    <cellStyle name="Hipervínculo visitado" xfId="19566" builtinId="9" hidden="1"/>
    <cellStyle name="Hipervínculo visitado" xfId="11031" builtinId="9" hidden="1"/>
    <cellStyle name="Hipervínculo visitado" xfId="50782" builtinId="9" hidden="1"/>
    <cellStyle name="Hipervínculo visitado" xfId="57857" builtinId="9" hidden="1"/>
    <cellStyle name="Hipervínculo visitado" xfId="55892" builtinId="9" hidden="1"/>
    <cellStyle name="Hipervínculo visitado" xfId="34363" builtinId="9" hidden="1"/>
    <cellStyle name="Hipervínculo visitado" xfId="14366" builtinId="9" hidden="1"/>
    <cellStyle name="Hipervínculo visitado" xfId="51112" builtinId="9" hidden="1"/>
    <cellStyle name="Hipervínculo visitado" xfId="38247" builtinId="9" hidden="1"/>
    <cellStyle name="Hipervínculo visitado" xfId="45072" builtinId="9" hidden="1"/>
    <cellStyle name="Hipervínculo visitado" xfId="24761" builtinId="9" hidden="1"/>
    <cellStyle name="Hipervínculo visitado" xfId="25923" builtinId="9" hidden="1"/>
    <cellStyle name="Hipervínculo visitado" xfId="2933" builtinId="9" hidden="1"/>
    <cellStyle name="Hipervínculo visitado" xfId="29175" builtinId="9" hidden="1"/>
    <cellStyle name="Hipervínculo visitado" xfId="28613" builtinId="9" hidden="1"/>
    <cellStyle name="Hipervínculo visitado" xfId="16121" builtinId="9" hidden="1"/>
    <cellStyle name="Hipervínculo visitado" xfId="12537" builtinId="9" hidden="1"/>
    <cellStyle name="Hipervínculo visitado" xfId="16394" builtinId="9" hidden="1"/>
    <cellStyle name="Hipervínculo visitado" xfId="15987" builtinId="9" hidden="1"/>
    <cellStyle name="Hipervínculo visitado" xfId="27181" builtinId="9" hidden="1"/>
    <cellStyle name="Hipervínculo visitado" xfId="33338" builtinId="9" hidden="1"/>
    <cellStyle name="Hipervínculo visitado" xfId="25931" builtinId="9" hidden="1"/>
    <cellStyle name="Hipervínculo visitado" xfId="51347" builtinId="9" hidden="1"/>
    <cellStyle name="Hipervínculo visitado" xfId="52497" builtinId="9" hidden="1"/>
    <cellStyle name="Hipervínculo visitado" xfId="29031" builtinId="9" hidden="1"/>
    <cellStyle name="Hipervínculo visitado" xfId="14130" builtinId="9" hidden="1"/>
    <cellStyle name="Hipervínculo visitado" xfId="44860" builtinId="9" hidden="1"/>
    <cellStyle name="Hipervínculo visitado" xfId="58717" builtinId="9" hidden="1"/>
    <cellStyle name="Hipervínculo visitado" xfId="48822" builtinId="9" hidden="1"/>
    <cellStyle name="Hipervínculo visitado" xfId="51146" builtinId="9" hidden="1"/>
    <cellStyle name="Hipervínculo visitado" xfId="45296" builtinId="9" hidden="1"/>
    <cellStyle name="Hipervínculo visitado" xfId="3991" builtinId="9" hidden="1"/>
    <cellStyle name="Hipervínculo visitado" xfId="33764" builtinId="9" hidden="1"/>
    <cellStyle name="Hipervínculo visitado" xfId="55400" builtinId="9" hidden="1"/>
    <cellStyle name="Hipervínculo visitado" xfId="43172" builtinId="9" hidden="1"/>
    <cellStyle name="Hipervínculo visitado" xfId="55535" builtinId="9" hidden="1"/>
    <cellStyle name="Hipervínculo visitado" xfId="51182" builtinId="9" hidden="1"/>
    <cellStyle name="Hipervínculo visitado" xfId="51718" builtinId="9" hidden="1"/>
    <cellStyle name="Hipervínculo visitado" xfId="40138" builtinId="9" hidden="1"/>
    <cellStyle name="Hipervínculo visitado" xfId="39475" builtinId="9" hidden="1"/>
    <cellStyle name="Hipervínculo visitado" xfId="29981" builtinId="9" hidden="1"/>
    <cellStyle name="Hipervínculo visitado" xfId="56401" builtinId="9" hidden="1"/>
    <cellStyle name="Hipervínculo visitado" xfId="13570" builtinId="9" hidden="1"/>
    <cellStyle name="Hipervínculo visitado" xfId="3111" builtinId="9" hidden="1"/>
    <cellStyle name="Hipervínculo visitado" xfId="439" builtinId="9" hidden="1"/>
    <cellStyle name="Hipervínculo visitado" xfId="22393" builtinId="9" hidden="1"/>
    <cellStyle name="Hipervínculo visitado" xfId="34785" builtinId="9" hidden="1"/>
    <cellStyle name="Hipervínculo visitado" xfId="11152" builtinId="9" hidden="1"/>
    <cellStyle name="Hipervínculo visitado" xfId="8192" builtinId="9" hidden="1"/>
    <cellStyle name="Hipervínculo visitado" xfId="57716" builtinId="9" hidden="1"/>
    <cellStyle name="Hipervínculo visitado" xfId="50577" builtinId="9" hidden="1"/>
    <cellStyle name="Hipervínculo visitado" xfId="57837" builtinId="9" hidden="1"/>
    <cellStyle name="Hipervínculo visitado" xfId="6194" builtinId="9" hidden="1"/>
    <cellStyle name="Hipervínculo visitado" xfId="41644" builtinId="9" hidden="1"/>
    <cellStyle name="Hipervínculo visitado" xfId="9259" builtinId="9" hidden="1"/>
    <cellStyle name="Hipervínculo visitado" xfId="57541" builtinId="9" hidden="1"/>
    <cellStyle name="Hipervínculo visitado" xfId="44760" builtinId="9" hidden="1"/>
    <cellStyle name="Hipervínculo visitado" xfId="43870" builtinId="9" hidden="1"/>
    <cellStyle name="Hipervínculo visitado" xfId="45094" builtinId="9" hidden="1"/>
    <cellStyle name="Hipervínculo visitado" xfId="40326" builtinId="9" hidden="1"/>
    <cellStyle name="Hipervínculo visitado" xfId="21751" builtinId="9" hidden="1"/>
    <cellStyle name="Hipervínculo visitado" xfId="9391" builtinId="9" hidden="1"/>
    <cellStyle name="Hipervínculo visitado" xfId="14524" builtinId="9" hidden="1"/>
    <cellStyle name="Hipervínculo visitado" xfId="2941" builtinId="9" hidden="1"/>
    <cellStyle name="Hipervínculo visitado" xfId="49266" builtinId="9" hidden="1"/>
    <cellStyle name="Hipervínculo visitado" xfId="28649" builtinId="9" hidden="1"/>
    <cellStyle name="Hipervínculo visitado" xfId="28929" builtinId="9" hidden="1"/>
    <cellStyle name="Hipervínculo visitado" xfId="35927" builtinId="9" hidden="1"/>
    <cellStyle name="Hipervínculo visitado" xfId="34095" builtinId="9" hidden="1"/>
    <cellStyle name="Hipervínculo visitado" xfId="35569" builtinId="9" hidden="1"/>
    <cellStyle name="Hipervínculo visitado" xfId="37877" builtinId="9" hidden="1"/>
    <cellStyle name="Hipervínculo visitado" xfId="45195" builtinId="9" hidden="1"/>
    <cellStyle name="Hipervínculo visitado" xfId="40718" builtinId="9" hidden="1"/>
    <cellStyle name="Hipervínculo visitado" xfId="43170" builtinId="9" hidden="1"/>
    <cellStyle name="Hipervínculo visitado" xfId="21959" builtinId="9" hidden="1"/>
    <cellStyle name="Hipervínculo visitado" xfId="38457" builtinId="9" hidden="1"/>
    <cellStyle name="Hipervínculo visitado" xfId="10008" builtinId="9" hidden="1"/>
    <cellStyle name="Hipervínculo visitado" xfId="24245" builtinId="9" hidden="1"/>
    <cellStyle name="Hipervínculo visitado" xfId="27368" builtinId="9" hidden="1"/>
    <cellStyle name="Hipervínculo visitado" xfId="29576" builtinId="9" hidden="1"/>
    <cellStyle name="Hipervínculo visitado" xfId="34816" builtinId="9" hidden="1"/>
    <cellStyle name="Hipervínculo visitado" xfId="41101" builtinId="9" hidden="1"/>
    <cellStyle name="Hipervínculo visitado" xfId="19896" builtinId="9" hidden="1"/>
    <cellStyle name="Hipervínculo visitado" xfId="32981" builtinId="9" hidden="1"/>
    <cellStyle name="Hipervínculo visitado" xfId="22205" builtinId="9" hidden="1"/>
    <cellStyle name="Hipervínculo visitado" xfId="32798" builtinId="9" hidden="1"/>
    <cellStyle name="Hipervínculo visitado" xfId="12985" builtinId="9" hidden="1"/>
    <cellStyle name="Hipervínculo visitado" xfId="25122" builtinId="9" hidden="1"/>
    <cellStyle name="Hipervínculo visitado" xfId="14374" builtinId="9" hidden="1"/>
    <cellStyle name="Hipervínculo visitado" xfId="15338" builtinId="9" hidden="1"/>
    <cellStyle name="Hipervínculo visitado" xfId="42356" builtinId="9" hidden="1"/>
    <cellStyle name="Hipervínculo visitado" xfId="29516" builtinId="9" hidden="1"/>
    <cellStyle name="Hipervínculo visitado" xfId="27988" builtinId="9" hidden="1"/>
    <cellStyle name="Hipervínculo visitado" xfId="31973" builtinId="9" hidden="1"/>
    <cellStyle name="Hipervínculo visitado" xfId="44192" builtinId="9" hidden="1"/>
    <cellStyle name="Hipervínculo visitado" xfId="8812" builtinId="9" hidden="1"/>
    <cellStyle name="Hipervínculo visitado" xfId="35336" builtinId="9" hidden="1"/>
    <cellStyle name="Hipervínculo visitado" xfId="40368" builtinId="9" hidden="1"/>
    <cellStyle name="Hipervínculo visitado" xfId="28505" builtinId="9" hidden="1"/>
    <cellStyle name="Hipervínculo visitado" xfId="24293" builtinId="9" hidden="1"/>
    <cellStyle name="Hipervínculo visitado" xfId="9926" builtinId="9" hidden="1"/>
    <cellStyle name="Hipervínculo visitado" xfId="8380" builtinId="9" hidden="1"/>
    <cellStyle name="Hipervínculo visitado" xfId="36406" builtinId="9" hidden="1"/>
    <cellStyle name="Hipervínculo visitado" xfId="22017" builtinId="9" hidden="1"/>
    <cellStyle name="Hipervínculo visitado" xfId="31564" builtinId="9" hidden="1"/>
    <cellStyle name="Hipervínculo visitado" xfId="45721" builtinId="9" hidden="1"/>
    <cellStyle name="Hipervínculo visitado" xfId="39131" builtinId="9" hidden="1"/>
    <cellStyle name="Hipervínculo visitado" xfId="3545" builtinId="9" hidden="1"/>
    <cellStyle name="Hipervínculo visitado" xfId="31244" builtinId="9" hidden="1"/>
    <cellStyle name="Hipervínculo visitado" xfId="38611" builtinId="9" hidden="1"/>
    <cellStyle name="Hipervínculo visitado" xfId="48316" builtinId="9" hidden="1"/>
    <cellStyle name="Hipervínculo visitado" xfId="2818" builtinId="9" hidden="1"/>
    <cellStyle name="Hipervínculo visitado" xfId="14846" builtinId="9" hidden="1"/>
    <cellStyle name="Hipervínculo visitado" xfId="17204" builtinId="9" hidden="1"/>
    <cellStyle name="Hipervínculo visitado" xfId="9147" builtinId="9" hidden="1"/>
    <cellStyle name="Hipervínculo visitado" xfId="5230" builtinId="9" hidden="1"/>
    <cellStyle name="Hipervínculo visitado" xfId="8987" builtinId="9" hidden="1"/>
    <cellStyle name="Hipervínculo visitado" xfId="43553" builtinId="9" hidden="1"/>
    <cellStyle name="Hipervínculo visitado" xfId="49496" builtinId="9" hidden="1"/>
    <cellStyle name="Hipervínculo visitado" xfId="48360" builtinId="9" hidden="1"/>
    <cellStyle name="Hipervínculo visitado" xfId="13167" builtinId="9" hidden="1"/>
    <cellStyle name="Hipervínculo visitado" xfId="5504" builtinId="9" hidden="1"/>
    <cellStyle name="Hipervínculo visitado" xfId="17782" builtinId="9" hidden="1"/>
    <cellStyle name="Hipervínculo visitado" xfId="26607" builtinId="9" hidden="1"/>
    <cellStyle name="Hipervínculo visitado" xfId="24942" builtinId="9" hidden="1"/>
    <cellStyle name="Hipervínculo visitado" xfId="52302" builtinId="9" hidden="1"/>
    <cellStyle name="Hipervínculo visitado" xfId="14598" builtinId="9" hidden="1"/>
    <cellStyle name="Hipervínculo visitado" xfId="58703" builtinId="9" hidden="1"/>
    <cellStyle name="Hipervínculo visitado" xfId="37685" builtinId="9" hidden="1"/>
    <cellStyle name="Hipervínculo visitado" xfId="40634" builtinId="9" hidden="1"/>
    <cellStyle name="Hipervínculo visitado" xfId="39035" builtinId="9" hidden="1"/>
    <cellStyle name="Hipervínculo visitado" xfId="22864" builtinId="9" hidden="1"/>
    <cellStyle name="Hipervínculo visitado" xfId="26363" builtinId="9" hidden="1"/>
    <cellStyle name="Hipervínculo visitado" xfId="41652" builtinId="9" hidden="1"/>
    <cellStyle name="Hipervínculo visitado" xfId="43349" builtinId="9" hidden="1"/>
    <cellStyle name="Hipervínculo visitado" xfId="45160" builtinId="9" hidden="1"/>
    <cellStyle name="Hipervínculo visitado" xfId="30198" builtinId="9" hidden="1"/>
    <cellStyle name="Hipervínculo visitado" xfId="27318" builtinId="9" hidden="1"/>
    <cellStyle name="Hipervínculo visitado" xfId="31744" builtinId="9" hidden="1"/>
    <cellStyle name="Hipervínculo visitado" xfId="23822" builtinId="9" hidden="1"/>
    <cellStyle name="Hipervínculo visitado" xfId="21897" builtinId="9" hidden="1"/>
    <cellStyle name="Hipervínculo visitado" xfId="21447" builtinId="9" hidden="1"/>
    <cellStyle name="Hipervínculo visitado" xfId="21009" builtinId="9" hidden="1"/>
    <cellStyle name="Hipervínculo visitado" xfId="28398" builtinId="9" hidden="1"/>
    <cellStyle name="Hipervínculo visitado" xfId="43142" builtinId="9" hidden="1"/>
    <cellStyle name="Hipervínculo visitado" xfId="32147" builtinId="9" hidden="1"/>
    <cellStyle name="Hipervínculo visitado" xfId="47143" builtinId="9" hidden="1"/>
    <cellStyle name="Hipervínculo visitado" xfId="3125" builtinId="9" hidden="1"/>
    <cellStyle name="Hipervínculo visitado" xfId="16930" builtinId="9" hidden="1"/>
    <cellStyle name="Hipervínculo visitado" xfId="27917" builtinId="9" hidden="1"/>
    <cellStyle name="Hipervínculo visitado" xfId="27047" builtinId="9" hidden="1"/>
    <cellStyle name="Hipervínculo visitado" xfId="24833" builtinId="9" hidden="1"/>
    <cellStyle name="Hipervínculo visitado" xfId="50167" builtinId="9" hidden="1"/>
    <cellStyle name="Hipervínculo visitado" xfId="24857" builtinId="9" hidden="1"/>
    <cellStyle name="Hipervínculo visitado" xfId="43623" builtinId="9" hidden="1"/>
    <cellStyle name="Hipervínculo visitado" xfId="20262" builtinId="9" hidden="1"/>
    <cellStyle name="Hipervínculo visitado" xfId="33286" builtinId="9" hidden="1"/>
    <cellStyle name="Hipervínculo visitado" xfId="27518" builtinId="9" hidden="1"/>
    <cellStyle name="Hipervínculo visitado" xfId="7357" builtinId="9" hidden="1"/>
    <cellStyle name="Hipervínculo visitado" xfId="17840" builtinId="9" hidden="1"/>
    <cellStyle name="Hipervínculo visitado" xfId="34721" builtinId="9" hidden="1"/>
    <cellStyle name="Hipervínculo visitado" xfId="33262" builtinId="9" hidden="1"/>
    <cellStyle name="Hipervínculo visitado" xfId="41667" builtinId="9" hidden="1"/>
    <cellStyle name="Hipervínculo visitado" xfId="42110" builtinId="9" hidden="1"/>
    <cellStyle name="Hipervínculo visitado" xfId="24655" builtinId="9" hidden="1"/>
    <cellStyle name="Hipervínculo visitado" xfId="58150" builtinId="9" hidden="1"/>
    <cellStyle name="Hipervínculo visitado" xfId="44473" builtinId="9" hidden="1"/>
    <cellStyle name="Hipervínculo visitado" xfId="31358" builtinId="9" hidden="1"/>
    <cellStyle name="Hipervínculo visitado" xfId="49694" builtinId="9" hidden="1"/>
    <cellStyle name="Hipervínculo visitado" xfId="48464" builtinId="9" hidden="1"/>
    <cellStyle name="Hipervínculo visitado" xfId="41396" builtinId="9" hidden="1"/>
    <cellStyle name="Hipervínculo visitado" xfId="30082" builtinId="9" hidden="1"/>
    <cellStyle name="Hipervínculo visitado" xfId="24317" builtinId="9" hidden="1"/>
    <cellStyle name="Hipervínculo visitado" xfId="3211" builtinId="9" hidden="1"/>
    <cellStyle name="Hipervínculo visitado" xfId="228" builtinId="9" hidden="1"/>
    <cellStyle name="Hipervínculo visitado" xfId="9257" builtinId="9" hidden="1"/>
    <cellStyle name="Hipervínculo visitado" xfId="40416" builtinId="9" hidden="1"/>
    <cellStyle name="Hipervínculo visitado" xfId="54195" builtinId="9" hidden="1"/>
    <cellStyle name="Hipervínculo visitado" xfId="26313" builtinId="9" hidden="1"/>
    <cellStyle name="Hipervínculo visitado" xfId="54986" builtinId="9" hidden="1"/>
    <cellStyle name="Hipervínculo visitado" xfId="53863" builtinId="9" hidden="1"/>
    <cellStyle name="Hipervínculo visitado" xfId="57188" builtinId="9" hidden="1"/>
    <cellStyle name="Hipervínculo visitado" xfId="56853" builtinId="9" hidden="1"/>
    <cellStyle name="Hipervínculo visitado" xfId="49087" builtinId="9" hidden="1"/>
    <cellStyle name="Hipervínculo visitado" xfId="12008" builtinId="9" hidden="1"/>
    <cellStyle name="Hipervínculo visitado" xfId="927" builtinId="9" hidden="1"/>
    <cellStyle name="Hipervínculo visitado" xfId="41099" builtinId="9" hidden="1"/>
    <cellStyle name="Hipervínculo visitado" xfId="50555" builtinId="9" hidden="1"/>
    <cellStyle name="Hipervínculo visitado" xfId="43707" builtinId="9" hidden="1"/>
    <cellStyle name="Hipervínculo visitado" xfId="49063" builtinId="9" hidden="1"/>
    <cellStyle name="Hipervínculo visitado" xfId="24683" builtinId="9" hidden="1"/>
    <cellStyle name="Hipervínculo visitado" xfId="52927" builtinId="9" hidden="1"/>
    <cellStyle name="Hipervínculo visitado" xfId="40674" builtinId="9" hidden="1"/>
    <cellStyle name="Hipervínculo visitado" xfId="2846" builtinId="9" hidden="1"/>
    <cellStyle name="Hipervínculo visitado" xfId="40092" builtinId="9" hidden="1"/>
    <cellStyle name="Hipervínculo visitado" xfId="41592" builtinId="9" hidden="1"/>
    <cellStyle name="Hipervínculo visitado" xfId="5376" builtinId="9" hidden="1"/>
    <cellStyle name="Hipervínculo visitado" xfId="39861" builtinId="9" hidden="1"/>
    <cellStyle name="Hipervínculo visitado" xfId="45340" builtinId="9" hidden="1"/>
    <cellStyle name="Hipervínculo visitado" xfId="21417" builtinId="9" hidden="1"/>
    <cellStyle name="Hipervínculo visitado" xfId="201" builtinId="9" hidden="1"/>
    <cellStyle name="Hipervínculo visitado" xfId="50885" builtinId="9" hidden="1"/>
    <cellStyle name="Hipervínculo visitado" xfId="22485" builtinId="9" hidden="1"/>
    <cellStyle name="Hipervínculo visitado" xfId="337" builtinId="9" hidden="1"/>
    <cellStyle name="Hipervínculo visitado" xfId="54577" builtinId="9" hidden="1"/>
    <cellStyle name="Hipervínculo visitado" xfId="50891" builtinId="9" hidden="1"/>
    <cellStyle name="Hipervínculo visitado" xfId="39328" builtinId="9" hidden="1"/>
    <cellStyle name="Hipervínculo visitado" xfId="46345" builtinId="9" hidden="1"/>
    <cellStyle name="Hipervínculo visitado" xfId="19634" builtinId="9" hidden="1"/>
    <cellStyle name="Hipervínculo visitado" xfId="45422" builtinId="9" hidden="1"/>
    <cellStyle name="Hipervínculo visitado" xfId="35159" builtinId="9" hidden="1"/>
    <cellStyle name="Hipervínculo visitado" xfId="26407" builtinId="9" hidden="1"/>
    <cellStyle name="Hipervínculo visitado" xfId="36903" builtinId="9" hidden="1"/>
    <cellStyle name="Hipervínculo visitado" xfId="8394" builtinId="9" hidden="1"/>
    <cellStyle name="Hipervínculo visitado" xfId="5300" builtinId="9" hidden="1"/>
    <cellStyle name="Hipervínculo visitado" xfId="3865" builtinId="9" hidden="1"/>
    <cellStyle name="Hipervínculo visitado" xfId="24964" builtinId="9" hidden="1"/>
    <cellStyle name="Hipervínculo visitado" xfId="57064" builtinId="9" hidden="1"/>
    <cellStyle name="Hipervínculo visitado" xfId="22037" builtinId="9" hidden="1"/>
    <cellStyle name="Hipervínculo visitado" xfId="24801" builtinId="9" hidden="1"/>
    <cellStyle name="Hipervínculo visitado" xfId="26643" builtinId="9" hidden="1"/>
    <cellStyle name="Hipervínculo visitado" xfId="15791" builtinId="9" hidden="1"/>
    <cellStyle name="Hipervínculo visitado" xfId="55973" builtinId="9" hidden="1"/>
    <cellStyle name="Hipervínculo visitado" xfId="45268" builtinId="9" hidden="1"/>
    <cellStyle name="Hipervínculo visitado" xfId="20951" builtinId="9" hidden="1"/>
    <cellStyle name="Hipervínculo visitado" xfId="29544" builtinId="9" hidden="1"/>
    <cellStyle name="Hipervínculo visitado" xfId="31466" builtinId="9" hidden="1"/>
    <cellStyle name="Hipervínculo visitado" xfId="26625" builtinId="9" hidden="1"/>
    <cellStyle name="Hipervínculo visitado" xfId="29983" builtinId="9" hidden="1"/>
    <cellStyle name="Hipervínculo visitado" xfId="52256" builtinId="9" hidden="1"/>
    <cellStyle name="Hipervínculo visitado" xfId="38441" builtinId="9" hidden="1"/>
    <cellStyle name="Hipervínculo visitado" xfId="15605" builtinId="9" hidden="1"/>
    <cellStyle name="Hipervínculo visitado" xfId="39530" builtinId="9" hidden="1"/>
    <cellStyle name="Hipervínculo visitado" xfId="35253" builtinId="9" hidden="1"/>
    <cellStyle name="Hipervínculo visitado" xfId="22461" builtinId="9" hidden="1"/>
    <cellStyle name="Hipervínculo visitado" xfId="31412" builtinId="9" hidden="1"/>
    <cellStyle name="Hipervínculo visitado" xfId="27242" builtinId="9" hidden="1"/>
    <cellStyle name="Hipervínculo visitado" xfId="49079" builtinId="9" hidden="1"/>
    <cellStyle name="Hipervínculo visitado" xfId="40822" builtinId="9" hidden="1"/>
    <cellStyle name="Hipervínculo visitado" xfId="46045" builtinId="9" hidden="1"/>
    <cellStyle name="Hipervínculo visitado" xfId="23995" builtinId="9" hidden="1"/>
    <cellStyle name="Hipervínculo visitado" xfId="45815" builtinId="9" hidden="1"/>
    <cellStyle name="Hipervínculo visitado" xfId="1479" builtinId="9" hidden="1"/>
    <cellStyle name="Hipervínculo visitado" xfId="12761" builtinId="9" hidden="1"/>
    <cellStyle name="Hipervínculo visitado" xfId="51466" builtinId="9" hidden="1"/>
    <cellStyle name="Hipervínculo visitado" xfId="7942" builtinId="9" hidden="1"/>
    <cellStyle name="Hipervínculo visitado" xfId="24859" builtinId="9" hidden="1"/>
    <cellStyle name="Hipervínculo visitado" xfId="3989" builtinId="9" hidden="1"/>
    <cellStyle name="Hipervínculo visitado" xfId="26569" builtinId="9" hidden="1"/>
    <cellStyle name="Hipervínculo visitado" xfId="44062" builtinId="9" hidden="1"/>
    <cellStyle name="Hipervínculo visitado" xfId="18803" builtinId="9" hidden="1"/>
    <cellStyle name="Hipervínculo visitado" xfId="25100" builtinId="9" hidden="1"/>
    <cellStyle name="Hipervínculo visitado" xfId="10482" builtinId="9" hidden="1"/>
    <cellStyle name="Hipervínculo visitado" xfId="8848" builtinId="9" hidden="1"/>
    <cellStyle name="Hipervínculo visitado" xfId="30624" builtinId="9" hidden="1"/>
    <cellStyle name="Hipervínculo visitado" xfId="26192" builtinId="9" hidden="1"/>
    <cellStyle name="Hipervínculo visitado" xfId="10157" builtinId="9" hidden="1"/>
    <cellStyle name="Hipervínculo visitado" xfId="31078" builtinId="9" hidden="1"/>
    <cellStyle name="Hipervínculo visitado" xfId="30886" builtinId="9" hidden="1"/>
    <cellStyle name="Hipervínculo visitado" xfId="37564" builtinId="9" hidden="1"/>
    <cellStyle name="Hipervínculo visitado" xfId="40176" builtinId="9" hidden="1"/>
    <cellStyle name="Hipervínculo visitado" xfId="44606" builtinId="9" hidden="1"/>
    <cellStyle name="Hipervínculo visitado" xfId="27867" builtinId="9" hidden="1"/>
    <cellStyle name="Hipervínculo visitado" xfId="17408" builtinId="9" hidden="1"/>
    <cellStyle name="Hipervínculo visitado" xfId="2166" builtinId="9" hidden="1"/>
    <cellStyle name="Hipervínculo visitado" xfId="13265" builtinId="9" hidden="1"/>
    <cellStyle name="Hipervínculo visitado" xfId="37375" builtinId="9" hidden="1"/>
    <cellStyle name="Hipervínculo visitado" xfId="5878" builtinId="9" hidden="1"/>
    <cellStyle name="Hipervínculo visitado" xfId="13688" builtinId="9" hidden="1"/>
    <cellStyle name="Hipervínculo visitado" xfId="48910" builtinId="9" hidden="1"/>
    <cellStyle name="Hipervínculo visitado" xfId="35677" builtinId="9" hidden="1"/>
    <cellStyle name="Hipervínculo visitado" xfId="49544" builtinId="9" hidden="1"/>
    <cellStyle name="Hipervínculo visitado" xfId="33536" builtinId="9" hidden="1"/>
    <cellStyle name="Hipervínculo visitado" xfId="41025" builtinId="9" hidden="1"/>
    <cellStyle name="Hipervínculo visitado" xfId="39822" builtinId="9" hidden="1"/>
    <cellStyle name="Hipervínculo visitado" xfId="28404" builtinId="9" hidden="1"/>
    <cellStyle name="Hipervínculo visitado" xfId="43060" builtinId="9" hidden="1"/>
    <cellStyle name="Hipervínculo visitado" xfId="34663" builtinId="9" hidden="1"/>
    <cellStyle name="Hipervínculo visitado" xfId="10484" builtinId="9" hidden="1"/>
    <cellStyle name="Hipervínculo visitado" xfId="35247" builtinId="9" hidden="1"/>
    <cellStyle name="Hipervínculo visitado" xfId="33260" builtinId="9" hidden="1"/>
    <cellStyle name="Hipervínculo visitado" xfId="20965" builtinId="9" hidden="1"/>
    <cellStyle name="Hipervínculo visitado" xfId="38945" builtinId="9" hidden="1"/>
    <cellStyle name="Hipervínculo visitado" xfId="11731" builtinId="9" hidden="1"/>
    <cellStyle name="Hipervínculo visitado" xfId="22089" builtinId="9" hidden="1"/>
    <cellStyle name="Hipervínculo visitado" xfId="40880" builtinId="9" hidden="1"/>
    <cellStyle name="Hipervínculo visitado" xfId="44204" builtinId="9" hidden="1"/>
    <cellStyle name="Hipervínculo visitado" xfId="24499" builtinId="9" hidden="1"/>
    <cellStyle name="Hipervínculo visitado" xfId="23386" builtinId="9" hidden="1"/>
    <cellStyle name="Hipervínculo visitado" xfId="28243" builtinId="9" hidden="1"/>
    <cellStyle name="Hipervínculo visitado" xfId="27300" builtinId="9" hidden="1"/>
    <cellStyle name="Hipervínculo visitado" xfId="51936" builtinId="9" hidden="1"/>
    <cellStyle name="Hipervínculo visitado" xfId="16730" builtinId="9" hidden="1"/>
    <cellStyle name="Hipervínculo visitado" xfId="11980" builtinId="9" hidden="1"/>
    <cellStyle name="Hipervínculo visitado" xfId="53190" builtinId="9" hidden="1"/>
    <cellStyle name="Hipervínculo visitado" xfId="25170" builtinId="9" hidden="1"/>
    <cellStyle name="Hipervínculo visitado" xfId="29119" builtinId="9" hidden="1"/>
    <cellStyle name="Hipervínculo visitado" xfId="3687" builtinId="9" hidden="1"/>
    <cellStyle name="Hipervínculo visitado" xfId="43790" builtinId="9" hidden="1"/>
    <cellStyle name="Hipervínculo visitado" xfId="13754" builtinId="9" hidden="1"/>
    <cellStyle name="Hipervínculo visitado" xfId="12627" builtinId="9" hidden="1"/>
    <cellStyle name="Hipervínculo visitado" xfId="12693" builtinId="9" hidden="1"/>
    <cellStyle name="Hipervínculo visitado" xfId="7883" builtinId="9" hidden="1"/>
    <cellStyle name="Hipervínculo visitado" xfId="26383" builtinId="9" hidden="1"/>
    <cellStyle name="Hipervínculo visitado" xfId="45695" builtinId="9" hidden="1"/>
    <cellStyle name="Hipervínculo visitado" xfId="47211" builtinId="9" hidden="1"/>
    <cellStyle name="Hipervínculo visitado" xfId="31290" builtinId="9" hidden="1"/>
    <cellStyle name="Hipervínculo visitado" xfId="21499" builtinId="9" hidden="1"/>
    <cellStyle name="Hipervínculo visitado" xfId="7901" builtinId="9" hidden="1"/>
    <cellStyle name="Hipervínculo visitado" xfId="22842" builtinId="9" hidden="1"/>
    <cellStyle name="Hipervínculo visitado" xfId="1489" builtinId="9" hidden="1"/>
    <cellStyle name="Hipervínculo visitado" xfId="8578" builtinId="9" hidden="1"/>
    <cellStyle name="Hipervínculo visitado" xfId="52228" builtinId="9" hidden="1"/>
    <cellStyle name="Hipervínculo visitado" xfId="49800" builtinId="9" hidden="1"/>
    <cellStyle name="Hipervínculo visitado" xfId="31216" builtinId="9" hidden="1"/>
    <cellStyle name="Hipervínculo visitado" xfId="54305" builtinId="9" hidden="1"/>
    <cellStyle name="Hipervínculo visitado" xfId="2860" builtinId="9" hidden="1"/>
    <cellStyle name="Hipervínculo visitado" xfId="47555" builtinId="9" hidden="1"/>
    <cellStyle name="Hipervínculo visitado" xfId="29251" builtinId="9" hidden="1"/>
    <cellStyle name="Hipervínculo visitado" xfId="20154" builtinId="9" hidden="1"/>
    <cellStyle name="Hipervínculo visitado" xfId="5828" builtinId="9" hidden="1"/>
    <cellStyle name="Hipervínculo visitado" xfId="28450" builtinId="9" hidden="1"/>
    <cellStyle name="Hipervínculo visitado" xfId="50837" builtinId="9" hidden="1"/>
    <cellStyle name="Hipervínculo visitado" xfId="39512" builtinId="9" hidden="1"/>
    <cellStyle name="Hipervínculo visitado" xfId="5194" builtinId="9" hidden="1"/>
    <cellStyle name="Hipervínculo visitado" xfId="3292" builtinId="9" hidden="1"/>
    <cellStyle name="Hipervínculo visitado" xfId="47415" builtinId="9" hidden="1"/>
    <cellStyle name="Hipervínculo visitado" xfId="5666" builtinId="9" hidden="1"/>
    <cellStyle name="Hipervínculo visitado" xfId="5030" builtinId="9" hidden="1"/>
    <cellStyle name="Hipervínculo visitado" xfId="8780" builtinId="9" hidden="1"/>
    <cellStyle name="Hipervínculo visitado" xfId="4241" builtinId="9" hidden="1"/>
    <cellStyle name="Hipervínculo visitado" xfId="42004" builtinId="9" hidden="1"/>
    <cellStyle name="Hipervínculo visitado" xfId="35075" builtinId="9" hidden="1"/>
    <cellStyle name="Hipervínculo visitado" xfId="7578" builtinId="9" hidden="1"/>
    <cellStyle name="Hipervínculo visitado" xfId="11351" builtinId="9" hidden="1"/>
    <cellStyle name="Hipervínculo visitado" xfId="13079" builtinId="9" hidden="1"/>
    <cellStyle name="Hipervínculo visitado" xfId="44686" builtinId="9" hidden="1"/>
    <cellStyle name="Hipervínculo visitado" xfId="6048" builtinId="9" hidden="1"/>
    <cellStyle name="Hipervínculo visitado" xfId="1779" builtinId="9" hidden="1"/>
    <cellStyle name="Hipervínculo visitado" xfId="9530" builtinId="9" hidden="1"/>
    <cellStyle name="Hipervínculo visitado" xfId="17328" builtinId="9" hidden="1"/>
    <cellStyle name="Hipervínculo visitado" xfId="20785" builtinId="9" hidden="1"/>
    <cellStyle name="Hipervínculo visitado" xfId="22944" builtinId="9" hidden="1"/>
    <cellStyle name="Hipervínculo visitado" xfId="34436" builtinId="9" hidden="1"/>
    <cellStyle name="Hipervínculo visitado" xfId="2463" builtinId="9" hidden="1"/>
    <cellStyle name="Hipervínculo visitado" xfId="58737" builtinId="9" hidden="1"/>
    <cellStyle name="Hipervínculo visitado" xfId="23781" builtinId="9" hidden="1"/>
    <cellStyle name="Hipervínculo visitado" xfId="33186" builtinId="9" hidden="1"/>
    <cellStyle name="Hipervínculo visitado" xfId="46143" builtinId="9" hidden="1"/>
    <cellStyle name="Hipervínculo visitado" xfId="24998" builtinId="9" hidden="1"/>
    <cellStyle name="Hipervínculo visitado" xfId="6566" builtinId="9" hidden="1"/>
    <cellStyle name="Hipervínculo visitado" xfId="11479" builtinId="9" hidden="1"/>
    <cellStyle name="Hipervínculo visitado" xfId="5864" builtinId="9" hidden="1"/>
    <cellStyle name="Hipervínculo visitado" xfId="38065" builtinId="9" hidden="1"/>
    <cellStyle name="Hipervínculo visitado" xfId="589" builtinId="9" hidden="1"/>
    <cellStyle name="Hipervínculo visitado" xfId="8174" builtinId="9" hidden="1"/>
    <cellStyle name="Hipervínculo visitado" xfId="57937" builtinId="9" hidden="1"/>
    <cellStyle name="Hipervínculo visitado" xfId="26174" builtinId="9" hidden="1"/>
    <cellStyle name="Hipervínculo visitado" xfId="22459" builtinId="9" hidden="1"/>
    <cellStyle name="Hipervínculo visitado" xfId="31750" builtinId="9" hidden="1"/>
    <cellStyle name="Hipervínculo visitado" xfId="24839" builtinId="9" hidden="1"/>
    <cellStyle name="Hipervínculo visitado" xfId="11084" builtinId="9" hidden="1"/>
    <cellStyle name="Hipervínculo visitado" xfId="9456" builtinId="9" hidden="1"/>
    <cellStyle name="Hipervínculo visitado" xfId="14502" builtinId="9" hidden="1"/>
    <cellStyle name="Hipervínculo visitado" xfId="30321" builtinId="9" hidden="1"/>
    <cellStyle name="Hipervínculo visitado" xfId="23739" builtinId="9" hidden="1"/>
    <cellStyle name="Hipervínculo visitado" xfId="19096" builtinId="9" hidden="1"/>
    <cellStyle name="Hipervínculo visitado" xfId="31694" builtinId="9" hidden="1"/>
    <cellStyle name="Hipervínculo visitado" xfId="26427" builtinId="9" hidden="1"/>
    <cellStyle name="Hipervínculo visitado" xfId="25829" builtinId="9" hidden="1"/>
    <cellStyle name="Hipervínculo visitado" xfId="29660" builtinId="9" hidden="1"/>
    <cellStyle name="Hipervínculo visitado" xfId="30626" builtinId="9" hidden="1"/>
    <cellStyle name="Hipervínculo visitado" xfId="26809" builtinId="9" hidden="1"/>
    <cellStyle name="Hipervínculo visitado" xfId="47277" builtinId="9" hidden="1"/>
    <cellStyle name="Hipervínculo visitado" xfId="45500" builtinId="9" hidden="1"/>
    <cellStyle name="Hipervínculo visitado" xfId="44848" builtinId="9" hidden="1"/>
    <cellStyle name="Hipervínculo visitado" xfId="26901" builtinId="9" hidden="1"/>
    <cellStyle name="Hipervínculo visitado" xfId="26473" builtinId="9" hidden="1"/>
    <cellStyle name="Hipervínculo visitado" xfId="11034" builtinId="9" hidden="1"/>
    <cellStyle name="Hipervínculo visitado" xfId="34103" builtinId="9" hidden="1"/>
    <cellStyle name="Hipervínculo visitado" xfId="19130" builtinId="9" hidden="1"/>
    <cellStyle name="Hipervínculo visitado" xfId="47261" builtinId="9" hidden="1"/>
    <cellStyle name="Hipervínculo visitado" xfId="58497" builtinId="9" hidden="1"/>
    <cellStyle name="Hipervínculo visitado" xfId="6935" builtinId="9" hidden="1"/>
    <cellStyle name="Hipervínculo visitado" xfId="3087" builtinId="9" hidden="1"/>
    <cellStyle name="Hipervínculo visitado" xfId="45039" builtinId="9" hidden="1"/>
    <cellStyle name="Hipervínculo visitado" xfId="4760" builtinId="9" hidden="1"/>
    <cellStyle name="Hipervínculo visitado" xfId="2446" builtinId="9" hidden="1"/>
    <cellStyle name="Hipervínculo visitado" xfId="51291" builtinId="9" hidden="1"/>
    <cellStyle name="Hipervínculo visitado" xfId="58677" builtinId="9" hidden="1"/>
    <cellStyle name="Hipervínculo visitado" xfId="6016" builtinId="9" hidden="1"/>
    <cellStyle name="Hipervínculo visitado" xfId="27651" builtinId="9" hidden="1"/>
    <cellStyle name="Hipervínculo visitado" xfId="33942" builtinId="9" hidden="1"/>
    <cellStyle name="Hipervínculo visitado" xfId="26885" builtinId="9" hidden="1"/>
    <cellStyle name="Hipervínculo visitado" xfId="23971" builtinId="9" hidden="1"/>
    <cellStyle name="Hipervínculo visitado" xfId="35771" builtinId="9" hidden="1"/>
    <cellStyle name="Hipervínculo visitado" xfId="628" builtinId="9" hidden="1"/>
    <cellStyle name="Hipervínculo visitado" xfId="20893" builtinId="9" hidden="1"/>
    <cellStyle name="Hipervínculo visitado" xfId="34251" builtinId="9" hidden="1"/>
    <cellStyle name="Hipervínculo visitado" xfId="24811" builtinId="9" hidden="1"/>
    <cellStyle name="Hipervínculo visitado" xfId="43926" builtinId="9" hidden="1"/>
    <cellStyle name="Hipervínculo visitado" xfId="45529" builtinId="9" hidden="1"/>
    <cellStyle name="Hipervínculo visitado" xfId="26619" builtinId="9" hidden="1"/>
    <cellStyle name="Hipervínculo visitado" xfId="44282" builtinId="9" hidden="1"/>
    <cellStyle name="Hipervínculo visitado" xfId="17776" builtinId="9" hidden="1"/>
    <cellStyle name="Hipervínculo visitado" xfId="57867" builtinId="9" hidden="1"/>
    <cellStyle name="Hipervínculo visitado" xfId="40590" builtinId="9" hidden="1"/>
    <cellStyle name="Hipervínculo visitado" xfId="39486" builtinId="9" hidden="1"/>
    <cellStyle name="Hipervínculo visitado" xfId="37475" builtinId="9" hidden="1"/>
    <cellStyle name="Hipervínculo visitado" xfId="20032" builtinId="9" hidden="1"/>
    <cellStyle name="Hipervínculo visitado" xfId="20204" builtinId="9" hidden="1"/>
    <cellStyle name="Hipervínculo visitado" xfId="42750" builtinId="9" hidden="1"/>
    <cellStyle name="Hipervínculo visitado" xfId="13482" builtinId="9" hidden="1"/>
    <cellStyle name="Hipervínculo visitado" xfId="14715" builtinId="9" hidden="1"/>
    <cellStyle name="Hipervínculo visitado" xfId="19636" builtinId="9" hidden="1"/>
    <cellStyle name="Hipervínculo visitado" xfId="998" builtinId="9" hidden="1"/>
    <cellStyle name="Hipervínculo visitado" xfId="14306" builtinId="9" hidden="1"/>
    <cellStyle name="Hipervínculo visitado" xfId="21873" builtinId="9" hidden="1"/>
    <cellStyle name="Hipervínculo visitado" xfId="30924" builtinId="9" hidden="1"/>
    <cellStyle name="Hipervínculo visitado" xfId="26152" builtinId="9" hidden="1"/>
    <cellStyle name="Hipervínculo visitado" xfId="3909" builtinId="9" hidden="1"/>
    <cellStyle name="Hipervínculo visitado" xfId="24990" builtinId="9" hidden="1"/>
    <cellStyle name="Hipervínculo visitado" xfId="26359" builtinId="9" hidden="1"/>
    <cellStyle name="Hipervínculo visitado" xfId="12183" builtinId="9" hidden="1"/>
    <cellStyle name="Hipervínculo visitado" xfId="20627" builtinId="9" hidden="1"/>
    <cellStyle name="Hipervínculo visitado" xfId="45416" builtinId="9" hidden="1"/>
    <cellStyle name="Hipervínculo visitado" xfId="23870" builtinId="9" hidden="1"/>
    <cellStyle name="Hipervínculo visitado" xfId="46734" builtinId="9" hidden="1"/>
    <cellStyle name="Hipervínculo visitado" xfId="45725" builtinId="9" hidden="1"/>
    <cellStyle name="Hipervínculo visitado" xfId="8868" builtinId="9" hidden="1"/>
    <cellStyle name="Hipervínculo visitado" xfId="37797" builtinId="9" hidden="1"/>
    <cellStyle name="Hipervínculo visitado" xfId="55392" builtinId="9" hidden="1"/>
    <cellStyle name="Hipervínculo visitado" xfId="26110" builtinId="9" hidden="1"/>
    <cellStyle name="Hipervínculo visitado" xfId="46897" builtinId="9" hidden="1"/>
    <cellStyle name="Hipervínculo visitado" xfId="45156" builtinId="9" hidden="1"/>
    <cellStyle name="Hipervínculo visitado" xfId="18819" builtinId="9" hidden="1"/>
    <cellStyle name="Hipervínculo visitado" xfId="24555" builtinId="9" hidden="1"/>
    <cellStyle name="Hipervínculo visitado" xfId="35249" builtinId="9" hidden="1"/>
    <cellStyle name="Hipervínculo visitado" xfId="10688" builtinId="9" hidden="1"/>
    <cellStyle name="Hipervínculo visitado" xfId="22668" builtinId="9" hidden="1"/>
    <cellStyle name="Hipervínculo visitado" xfId="1159" builtinId="9" hidden="1"/>
    <cellStyle name="Hipervínculo visitado" xfId="29311" builtinId="9" hidden="1"/>
    <cellStyle name="Hipervínculo visitado" xfId="30640" builtinId="9" hidden="1"/>
    <cellStyle name="Hipervínculo visitado" xfId="31336" builtinId="9" hidden="1"/>
    <cellStyle name="Hipervínculo visitado" xfId="36606" builtinId="9" hidden="1"/>
    <cellStyle name="Hipervínculo visitado" xfId="36103" builtinId="9" hidden="1"/>
    <cellStyle name="Hipervínculo visitado" xfId="34323" builtinId="9" hidden="1"/>
    <cellStyle name="Hipervínculo visitado" xfId="35993" builtinId="9" hidden="1"/>
    <cellStyle name="Hipervínculo visitado" xfId="35306" builtinId="9" hidden="1"/>
    <cellStyle name="Hipervínculo visitado" xfId="38559" builtinId="9" hidden="1"/>
    <cellStyle name="Hipervínculo visitado" xfId="34812" builtinId="9" hidden="1"/>
    <cellStyle name="Hipervínculo visitado" xfId="36522" builtinId="9" hidden="1"/>
    <cellStyle name="Hipervínculo visitado" xfId="22411" builtinId="9" hidden="1"/>
    <cellStyle name="Hipervínculo visitado" xfId="9788" builtinId="9" hidden="1"/>
    <cellStyle name="Hipervínculo visitado" xfId="48358" builtinId="9" hidden="1"/>
    <cellStyle name="Hipervínculo visitado" xfId="38786" builtinId="9" hidden="1"/>
    <cellStyle name="Hipervínculo visitado" xfId="26122" builtinId="9" hidden="1"/>
    <cellStyle name="Hipervínculo visitado" xfId="31246" builtinId="9" hidden="1"/>
    <cellStyle name="Hipervínculo visitado" xfId="31040" builtinId="9" hidden="1"/>
    <cellStyle name="Hipervínculo visitado" xfId="28041" builtinId="9" hidden="1"/>
    <cellStyle name="Hipervínculo visitado" xfId="216" builtinId="9" hidden="1"/>
    <cellStyle name="Hipervínculo visitado" xfId="48256" builtinId="9" hidden="1"/>
    <cellStyle name="Hipervínculo visitado" xfId="25236" builtinId="9" hidden="1"/>
    <cellStyle name="Hipervínculo visitado" xfId="44586" builtinId="9" hidden="1"/>
    <cellStyle name="Hipervínculo visitado" xfId="44408" builtinId="9" hidden="1"/>
    <cellStyle name="Hipervínculo visitado" xfId="57641" builtinId="9" hidden="1"/>
    <cellStyle name="Hipervínculo visitado" xfId="30012" builtinId="9" hidden="1"/>
    <cellStyle name="Hipervínculo visitado" xfId="1699" builtinId="9" hidden="1"/>
    <cellStyle name="Hipervínculo visitado" xfId="27157" builtinId="9" hidden="1"/>
    <cellStyle name="Hipervínculo visitado" xfId="32565" builtinId="9" hidden="1"/>
    <cellStyle name="Hipervínculo visitado" xfId="55365" builtinId="9" hidden="1"/>
    <cellStyle name="Hipervínculo visitado" xfId="15490" builtinId="9" hidden="1"/>
    <cellStyle name="Hipervínculo visitado" xfId="13845" builtinId="9" hidden="1"/>
    <cellStyle name="Hipervínculo visitado" xfId="46681" builtinId="9" hidden="1"/>
    <cellStyle name="Hipervínculo visitado" xfId="50839" builtinId="9" hidden="1"/>
    <cellStyle name="Hipervínculo visitado" xfId="34743" builtinId="9" hidden="1"/>
    <cellStyle name="Hipervínculo visitado" xfId="9129" builtinId="9" hidden="1"/>
    <cellStyle name="Hipervínculo visitado" xfId="43658" builtinId="9" hidden="1"/>
    <cellStyle name="Hipervínculo visitado" xfId="2643" builtinId="9" hidden="1"/>
    <cellStyle name="Hipervínculo visitado" xfId="4173" builtinId="9" hidden="1"/>
    <cellStyle name="Hipervínculo visitado" xfId="58905" builtinId="9" hidden="1"/>
    <cellStyle name="Hipervínculo visitado" xfId="22373" builtinId="9" hidden="1"/>
    <cellStyle name="Hipervínculo visitado" xfId="15604" builtinId="9" hidden="1"/>
    <cellStyle name="Hipervínculo visitado" xfId="57387" builtinId="9" hidden="1"/>
    <cellStyle name="Hipervínculo visitado" xfId="8032" builtinId="9" hidden="1"/>
    <cellStyle name="Hipervínculo visitado" xfId="2036" builtinId="9" hidden="1"/>
    <cellStyle name="Hipervínculo visitado" xfId="40346" builtinId="9" hidden="1"/>
    <cellStyle name="Hipervínculo visitado" xfId="56909" builtinId="9" hidden="1"/>
    <cellStyle name="Hipervínculo visitado" xfId="4027" builtinId="9" hidden="1"/>
    <cellStyle name="Hipervínculo visitado" xfId="3833" builtinId="9" hidden="1"/>
    <cellStyle name="Hipervínculo visitado" xfId="11088" builtinId="9" hidden="1"/>
    <cellStyle name="Hipervínculo visitado" xfId="54005" builtinId="9" hidden="1"/>
    <cellStyle name="Hipervínculo visitado" xfId="8810" builtinId="9" hidden="1"/>
    <cellStyle name="Hipervínculo visitado" xfId="36131" builtinId="9" hidden="1"/>
    <cellStyle name="Hipervínculo visitado" xfId="57246" builtinId="9" hidden="1"/>
    <cellStyle name="Hipervínculo visitado" xfId="14026" builtinId="9" hidden="1"/>
    <cellStyle name="Hipervínculo visitado" xfId="43259" builtinId="9" hidden="1"/>
    <cellStyle name="Hipervínculo visitado" xfId="50728" builtinId="9" hidden="1"/>
    <cellStyle name="Hipervínculo visitado" xfId="18303" builtinId="9" hidden="1"/>
    <cellStyle name="Hipervínculo visitado" xfId="15114" builtinId="9" hidden="1"/>
    <cellStyle name="Hipervínculo visitado" xfId="57529" builtinId="9" hidden="1"/>
    <cellStyle name="Hipervínculo visitado" xfId="23384" builtinId="9" hidden="1"/>
    <cellStyle name="Hipervínculo visitado" xfId="40484" builtinId="9" hidden="1"/>
    <cellStyle name="Hipervínculo visitado" xfId="28893" builtinId="9" hidden="1"/>
    <cellStyle name="Hipervínculo visitado" xfId="5014" builtinId="9" hidden="1"/>
    <cellStyle name="Hipervínculo visitado" xfId="10278" builtinId="9" hidden="1"/>
    <cellStyle name="Hipervínculo visitado" xfId="28223" builtinId="9" hidden="1"/>
    <cellStyle name="Hipervínculo visitado" xfId="19238" builtinId="9" hidden="1"/>
    <cellStyle name="Hipervínculo visitado" xfId="2412" builtinId="9" hidden="1"/>
    <cellStyle name="Hipervínculo visitado" xfId="50425" builtinId="9" hidden="1"/>
    <cellStyle name="Hipervínculo visitado" xfId="57148" builtinId="9" hidden="1"/>
    <cellStyle name="Hipervínculo visitado" xfId="5010" builtinId="9" hidden="1"/>
    <cellStyle name="Hipervínculo visitado" xfId="50636" builtinId="9" hidden="1"/>
    <cellStyle name="Hipervínculo visitado" xfId="44194" builtinId="9" hidden="1"/>
    <cellStyle name="Hipervínculo visitado" xfId="34014" builtinId="9" hidden="1"/>
    <cellStyle name="Hipervínculo visitado" xfId="13618" builtinId="9" hidden="1"/>
    <cellStyle name="Hipervínculo visitado" xfId="18853" builtinId="9" hidden="1"/>
    <cellStyle name="Hipervínculo visitado" xfId="6604" builtinId="9" hidden="1"/>
    <cellStyle name="Hipervínculo visitado" xfId="18349" builtinId="9" hidden="1"/>
    <cellStyle name="Hipervínculo visitado" xfId="14572" builtinId="9" hidden="1"/>
    <cellStyle name="Hipervínculo visitado" xfId="21227" builtinId="9" hidden="1"/>
    <cellStyle name="Hipervínculo visitado" xfId="25180" builtinId="9" hidden="1"/>
    <cellStyle name="Hipervínculo visitado" xfId="46704" builtinId="9" hidden="1"/>
    <cellStyle name="Hipervínculo visitado" xfId="59440" builtinId="9" hidden="1"/>
    <cellStyle name="Hipervínculo visitado" xfId="51254" builtinId="9" hidden="1"/>
    <cellStyle name="Hipervínculo visitado" xfId="12801" builtinId="9" hidden="1"/>
    <cellStyle name="Hipervínculo visitado" xfId="19578" builtinId="9" hidden="1"/>
    <cellStyle name="Hipervínculo visitado" xfId="54175" builtinId="9" hidden="1"/>
    <cellStyle name="Hipervínculo visitado" xfId="53277" builtinId="9" hidden="1"/>
    <cellStyle name="Hipervínculo visitado" xfId="10888" builtinId="9" hidden="1"/>
    <cellStyle name="Hipervínculo visitado" xfId="27692" builtinId="9" hidden="1"/>
    <cellStyle name="Hipervínculo visitado" xfId="26166" builtinId="9" hidden="1"/>
    <cellStyle name="Hipervínculo visitado" xfId="17880" builtinId="9" hidden="1"/>
    <cellStyle name="Hipervínculo visitado" xfId="26435" builtinId="9" hidden="1"/>
    <cellStyle name="Hipervínculo visitado" xfId="48940" builtinId="9" hidden="1"/>
    <cellStyle name="Hipervínculo visitado" xfId="57377" builtinId="9" hidden="1"/>
    <cellStyle name="Hipervínculo visitado" xfId="53859" builtinId="9" hidden="1"/>
    <cellStyle name="Hipervínculo visitado" xfId="58245" builtinId="9" hidden="1"/>
    <cellStyle name="Hipervínculo visitado" xfId="18269" builtinId="9" hidden="1"/>
    <cellStyle name="Hipervínculo visitado" xfId="7292" builtinId="9" hidden="1"/>
    <cellStyle name="Hipervínculo visitado" xfId="45667" builtinId="9" hidden="1"/>
    <cellStyle name="Hipervínculo visitado" xfId="48430" builtinId="9" hidden="1"/>
    <cellStyle name="Hipervínculo visitado" xfId="40382" builtinId="9" hidden="1"/>
    <cellStyle name="Hipervínculo visitado" xfId="43880" builtinId="9" hidden="1"/>
    <cellStyle name="Hipervínculo visitado" xfId="10840" builtinId="9" hidden="1"/>
    <cellStyle name="Hipervínculo visitado" xfId="2514" builtinId="9" hidden="1"/>
    <cellStyle name="Hipervínculo visitado" xfId="47449" builtinId="9" hidden="1"/>
    <cellStyle name="Hipervínculo visitado" xfId="24585" builtinId="9" hidden="1"/>
    <cellStyle name="Hipervínculo visitado" xfId="48936" builtinId="9" hidden="1"/>
    <cellStyle name="Hipervínculo visitado" xfId="41161" builtinId="9" hidden="1"/>
    <cellStyle name="Hipervínculo visitado" xfId="25730" builtinId="9" hidden="1"/>
    <cellStyle name="Hipervínculo visitado" xfId="17422" builtinId="9" hidden="1"/>
    <cellStyle name="Hipervínculo visitado" xfId="44632" builtinId="9" hidden="1"/>
    <cellStyle name="Hipervínculo visitado" xfId="32944" builtinId="9" hidden="1"/>
    <cellStyle name="Hipervínculo visitado" xfId="59063" builtinId="9" hidden="1"/>
    <cellStyle name="Hipervínculo visitado" xfId="49120" builtinId="9" hidden="1"/>
    <cellStyle name="Hipervínculo visitado" xfId="6789" builtinId="9" hidden="1"/>
    <cellStyle name="Hipervínculo visitado" xfId="2188" builtinId="9" hidden="1"/>
    <cellStyle name="Hipervínculo visitado" xfId="58232" builtinId="9" hidden="1"/>
    <cellStyle name="Hipervínculo visitado" xfId="9498" builtinId="9" hidden="1"/>
    <cellStyle name="Hipervínculo visitado" xfId="9663" builtinId="9" hidden="1"/>
    <cellStyle name="Hipervínculo visitado" xfId="17870" builtinId="9" hidden="1"/>
    <cellStyle name="Hipervínculo visitado" xfId="1107" builtinId="9" hidden="1"/>
    <cellStyle name="Hipervínculo visitado" xfId="42572" builtinId="9" hidden="1"/>
    <cellStyle name="Hipervínculo visitado" xfId="4625" builtinId="9" hidden="1"/>
    <cellStyle name="Hipervínculo visitado" xfId="3643" builtinId="9" hidden="1"/>
    <cellStyle name="Hipervínculo visitado" xfId="6681" builtinId="9" hidden="1"/>
    <cellStyle name="Hipervínculo visitado" xfId="13959" builtinId="9" hidden="1"/>
    <cellStyle name="Hipervínculo visitado" xfId="26851" builtinId="9" hidden="1"/>
    <cellStyle name="Hipervínculo visitado" xfId="41826" builtinId="9" hidden="1"/>
    <cellStyle name="Hipervínculo visitado" xfId="9444" builtinId="9" hidden="1"/>
    <cellStyle name="Hipervínculo visitado" xfId="5551" builtinId="9" hidden="1"/>
    <cellStyle name="Hipervínculo visitado" xfId="43709" builtinId="9" hidden="1"/>
    <cellStyle name="Hipervínculo visitado" xfId="30920" builtinId="9" hidden="1"/>
    <cellStyle name="Hipervínculo visitado" xfId="18795" builtinId="9" hidden="1"/>
    <cellStyle name="Hipervínculo visitado" xfId="49972" builtinId="9" hidden="1"/>
    <cellStyle name="Hipervínculo visitado" xfId="35509" builtinId="9" hidden="1"/>
    <cellStyle name="Hipervínculo visitado" xfId="45521" builtinId="9" hidden="1"/>
    <cellStyle name="Hipervínculo visitado" xfId="40070" builtinId="9" hidden="1"/>
    <cellStyle name="Hipervínculo visitado" xfId="51196" builtinId="9" hidden="1"/>
    <cellStyle name="Hipervínculo visitado" xfId="9518" builtinId="9" hidden="1"/>
    <cellStyle name="Hipervínculo visitado" xfId="37291" builtinId="9" hidden="1"/>
    <cellStyle name="Hipervínculo visitado" xfId="57158" builtinId="9" hidden="1"/>
    <cellStyle name="Hipervínculo visitado" xfId="49962" builtinId="9" hidden="1"/>
    <cellStyle name="Hipervínculo visitado" xfId="33532" builtinId="9" hidden="1"/>
    <cellStyle name="Hipervínculo visitado" xfId="4536" builtinId="9" hidden="1"/>
    <cellStyle name="Hipervínculo visitado" xfId="19424" builtinId="9" hidden="1"/>
    <cellStyle name="Hipervínculo visitado" xfId="43036" builtinId="9" hidden="1"/>
    <cellStyle name="Hipervínculo visitado" xfId="871" builtinId="9" hidden="1"/>
    <cellStyle name="Hipervínculo visitado" xfId="5730" builtinId="9" hidden="1"/>
    <cellStyle name="Hipervínculo visitado" xfId="36343" builtinId="9" hidden="1"/>
    <cellStyle name="Hipervínculo visitado" xfId="41423" builtinId="9" hidden="1"/>
    <cellStyle name="Hipervínculo visitado" xfId="43247" builtinId="9" hidden="1"/>
    <cellStyle name="Hipervínculo visitado" xfId="6392" builtinId="9" hidden="1"/>
    <cellStyle name="Hipervínculo visitado" xfId="4837" builtinId="9" hidden="1"/>
    <cellStyle name="Hipervínculo visitado" xfId="8644" builtinId="9" hidden="1"/>
    <cellStyle name="Hipervínculo visitado" xfId="17186" builtinId="9" hidden="1"/>
    <cellStyle name="Hipervínculo visitado" xfId="43301" builtinId="9" hidden="1"/>
    <cellStyle name="Hipervínculo visitado" xfId="1359" builtinId="9" hidden="1"/>
    <cellStyle name="Hipervínculo visitado" xfId="13524" builtinId="9" hidden="1"/>
    <cellStyle name="Hipervínculo visitado" xfId="7815" builtinId="9" hidden="1"/>
    <cellStyle name="Hipervínculo visitado" xfId="44694" builtinId="9" hidden="1"/>
    <cellStyle name="Hipervínculo visitado" xfId="36943" builtinId="9" hidden="1"/>
    <cellStyle name="Hipervínculo visitado" xfId="34546" builtinId="9" hidden="1"/>
    <cellStyle name="Hipervínculo visitado" xfId="6076" builtinId="9" hidden="1"/>
    <cellStyle name="Hipervínculo visitado" xfId="4831" builtinId="9" hidden="1"/>
    <cellStyle name="Hipervínculo visitado" xfId="17690" builtinId="9" hidden="1"/>
    <cellStyle name="Hipervínculo visitado" xfId="13249" builtinId="9" hidden="1"/>
    <cellStyle name="Hipervínculo visitado" xfId="3683" builtinId="9" hidden="1"/>
    <cellStyle name="Hipervínculo visitado" xfId="49013" builtinId="9" hidden="1"/>
    <cellStyle name="Hipervínculo visitado" xfId="6256" builtinId="9" hidden="1"/>
    <cellStyle name="Hipervínculo visitado" xfId="17508" builtinId="9" hidden="1"/>
    <cellStyle name="Hipervínculo visitado" xfId="44640" builtinId="9" hidden="1"/>
    <cellStyle name="Hipervínculo visitado" xfId="2577" builtinId="9" hidden="1"/>
    <cellStyle name="Hipervínculo visitado" xfId="1331" builtinId="9" hidden="1"/>
    <cellStyle name="Hipervínculo visitado" xfId="45148" builtinId="9" hidden="1"/>
    <cellStyle name="Hipervínculo visitado" xfId="7544" builtinId="9" hidden="1"/>
    <cellStyle name="Hipervínculo visitado" xfId="30711" builtinId="9" hidden="1"/>
    <cellStyle name="Hipervínculo visitado" xfId="6707" builtinId="9" hidden="1"/>
    <cellStyle name="Hipervínculo visitado" xfId="38708" builtinId="9" hidden="1"/>
    <cellStyle name="Hipervínculo visitado" xfId="40965" builtinId="9" hidden="1"/>
    <cellStyle name="Hipervínculo visitado" xfId="56597" builtinId="9" hidden="1"/>
    <cellStyle name="Hipervínculo visitado" xfId="10802" builtinId="9" hidden="1"/>
    <cellStyle name="Hipervínculo visitado" xfId="46101" builtinId="9" hidden="1"/>
    <cellStyle name="Hipervínculo visitado" xfId="23089" builtinId="9" hidden="1"/>
    <cellStyle name="Hipervínculo visitado" xfId="29217" builtinId="9" hidden="1"/>
    <cellStyle name="Hipervínculo visitado" xfId="39883" builtinId="9" hidden="1"/>
    <cellStyle name="Hipervínculo visitado" xfId="25952" builtinId="9" hidden="1"/>
    <cellStyle name="Hipervínculo visitado" xfId="54575" builtinId="9" hidden="1"/>
    <cellStyle name="Hipervínculo visitado" xfId="30273" builtinId="9" hidden="1"/>
    <cellStyle name="Hipervínculo visitado" xfId="45830" builtinId="9" hidden="1"/>
    <cellStyle name="Hipervínculo visitado" xfId="33814" builtinId="9" hidden="1"/>
    <cellStyle name="Hipervínculo visitado" xfId="29091" builtinId="9" hidden="1"/>
    <cellStyle name="Hipervínculo visitado" xfId="53215" builtinId="9" hidden="1"/>
    <cellStyle name="Hipervínculo visitado" xfId="54678" builtinId="9" hidden="1"/>
    <cellStyle name="Hipervínculo visitado" xfId="53265" builtinId="9" hidden="1"/>
    <cellStyle name="Hipervínculo visitado" xfId="40926" builtinId="9" hidden="1"/>
    <cellStyle name="Hipervínculo visitado" xfId="19331" builtinId="9" hidden="1"/>
    <cellStyle name="Hipervínculo visitado" xfId="22621" builtinId="9" hidden="1"/>
    <cellStyle name="Hipervínculo visitado" xfId="16702" builtinId="9" hidden="1"/>
    <cellStyle name="Hipervínculo visitado" xfId="49674" builtinId="9" hidden="1"/>
    <cellStyle name="Hipervínculo visitado" xfId="34247" builtinId="9" hidden="1"/>
    <cellStyle name="Hipervínculo visitado" xfId="48908" builtinId="9" hidden="1"/>
    <cellStyle name="Hipervínculo visitado" xfId="36159" builtinId="9" hidden="1"/>
    <cellStyle name="Hipervínculo visitado" xfId="52955" builtinId="9" hidden="1"/>
    <cellStyle name="Hipervínculo visitado" xfId="16513" builtinId="9" hidden="1"/>
    <cellStyle name="Hipervínculo visitado" xfId="7821" builtinId="9" hidden="1"/>
    <cellStyle name="Hipervínculo visitado" xfId="1012" builtinId="9" hidden="1"/>
    <cellStyle name="Hipervínculo visitado" xfId="13486" builtinId="9" hidden="1"/>
    <cellStyle name="Hipervínculo visitado" xfId="5938" builtinId="9" hidden="1"/>
    <cellStyle name="Hipervínculo visitado" xfId="49622" builtinId="9" hidden="1"/>
    <cellStyle name="Hipervínculo visitado" xfId="46726" builtinId="9" hidden="1"/>
    <cellStyle name="Hipervínculo visitado" xfId="34589" builtinId="9" hidden="1"/>
    <cellStyle name="Hipervínculo visitado" xfId="37182" builtinId="9" hidden="1"/>
    <cellStyle name="Hipervínculo visitado" xfId="5914" builtinId="9" hidden="1"/>
    <cellStyle name="Hipervínculo visitado" xfId="2374" builtinId="9" hidden="1"/>
    <cellStyle name="Hipervínculo visitado" xfId="26027" builtinId="9" hidden="1"/>
    <cellStyle name="Hipervínculo visitado" xfId="21415" builtinId="9" hidden="1"/>
    <cellStyle name="Hipervínculo visitado" xfId="34406" builtinId="9" hidden="1"/>
    <cellStyle name="Hipervínculo visitado" xfId="30098" builtinId="9" hidden="1"/>
    <cellStyle name="Hipervínculo visitado" xfId="19030" builtinId="9" hidden="1"/>
    <cellStyle name="Hipervínculo visitado" xfId="28028" builtinId="9" hidden="1"/>
    <cellStyle name="Hipervínculo visitado" xfId="26103" builtinId="9" hidden="1"/>
    <cellStyle name="Hipervínculo visitado" xfId="18411" builtinId="9" hidden="1"/>
    <cellStyle name="Hipervínculo visitado" xfId="29863" builtinId="9" hidden="1"/>
    <cellStyle name="Hipervínculo visitado" xfId="40040" builtinId="9" hidden="1"/>
    <cellStyle name="Hipervínculo visitado" xfId="20953" builtinId="9" hidden="1"/>
    <cellStyle name="Hipervínculo visitado" xfId="12567" builtinId="9" hidden="1"/>
    <cellStyle name="Hipervínculo visitado" xfId="39429" builtinId="9" hidden="1"/>
    <cellStyle name="Hipervínculo visitado" xfId="53907" builtinId="9" hidden="1"/>
    <cellStyle name="Hipervínculo visitado" xfId="57416" builtinId="9" hidden="1"/>
    <cellStyle name="Hipervínculo visitado" xfId="14388" builtinId="9" hidden="1"/>
    <cellStyle name="Hipervínculo visitado" xfId="28781" builtinId="9" hidden="1"/>
    <cellStyle name="Hipervínculo visitado" xfId="50903" builtinId="9" hidden="1"/>
    <cellStyle name="Hipervínculo visitado" xfId="54489" builtinId="9" hidden="1"/>
    <cellStyle name="Hipervínculo visitado" xfId="40482" builtinId="9" hidden="1"/>
    <cellStyle name="Hipervínculo visitado" xfId="41159" builtinId="9" hidden="1"/>
    <cellStyle name="Hipervínculo visitado" xfId="53551" builtinId="9" hidden="1"/>
    <cellStyle name="Hipervínculo visitado" xfId="46449" builtinId="9" hidden="1"/>
    <cellStyle name="Hipervínculo visitado" xfId="32690" builtinId="9" hidden="1"/>
    <cellStyle name="Hipervínculo visitado" xfId="13758" builtinId="9" hidden="1"/>
    <cellStyle name="Hipervínculo visitado" xfId="59147" builtinId="9" hidden="1"/>
    <cellStyle name="Hipervínculo visitado" xfId="22838" builtinId="9" hidden="1"/>
    <cellStyle name="Hipervínculo visitado" xfId="42026" builtinId="9" hidden="1"/>
    <cellStyle name="Hipervínculo visitado" xfId="40106" builtinId="9" hidden="1"/>
    <cellStyle name="Hipervínculo visitado" xfId="47749" builtinId="9" hidden="1"/>
    <cellStyle name="Hipervínculo visitado" xfId="18109" builtinId="9" hidden="1"/>
    <cellStyle name="Hipervínculo visitado" xfId="12871" builtinId="9" hidden="1"/>
    <cellStyle name="Hipervínculo visitado" xfId="55117" builtinId="9" hidden="1"/>
    <cellStyle name="Hipervínculo visitado" xfId="34111" builtinId="9" hidden="1"/>
    <cellStyle name="Hipervínculo visitado" xfId="29961" builtinId="9" hidden="1"/>
    <cellStyle name="Hipervínculo visitado" xfId="30088" builtinId="9" hidden="1"/>
    <cellStyle name="Hipervínculo visitado" xfId="20615" builtinId="9" hidden="1"/>
    <cellStyle name="Hipervínculo visitado" xfId="16784" builtinId="9" hidden="1"/>
    <cellStyle name="Hipervínculo visitado" xfId="58513" builtinId="9" hidden="1"/>
    <cellStyle name="Hipervínculo visitado" xfId="57891" builtinId="9" hidden="1"/>
    <cellStyle name="Hipervínculo visitado" xfId="45492" builtinId="9" hidden="1"/>
    <cellStyle name="Hipervínculo visitado" xfId="36171" builtinId="9" hidden="1"/>
    <cellStyle name="Hipervínculo visitado" xfId="28599" builtinId="9" hidden="1"/>
    <cellStyle name="Hipervínculo visitado" xfId="38593" builtinId="9" hidden="1"/>
    <cellStyle name="Hipervínculo visitado" xfId="35725" builtinId="9" hidden="1"/>
    <cellStyle name="Hipervínculo visitado" xfId="50355" builtinId="9" hidden="1"/>
    <cellStyle name="Hipervínculo visitado" xfId="51812" builtinId="9" hidden="1"/>
    <cellStyle name="Hipervínculo visitado" xfId="53021" builtinId="9" hidden="1"/>
    <cellStyle name="Hipervínculo visitado" xfId="56383" builtinId="9" hidden="1"/>
    <cellStyle name="Hipervínculo visitado" xfId="53339" builtinId="9" hidden="1"/>
    <cellStyle name="Hipervínculo visitado" xfId="49826" builtinId="9" hidden="1"/>
    <cellStyle name="Hipervínculo visitado" xfId="49049" builtinId="9" hidden="1"/>
    <cellStyle name="Hipervínculo visitado" xfId="51966" builtinId="9" hidden="1"/>
    <cellStyle name="Hipervínculo visitado" xfId="51106" builtinId="9" hidden="1"/>
    <cellStyle name="Hipervínculo visitado" xfId="55228" builtinId="9" hidden="1"/>
    <cellStyle name="Hipervínculo visitado" xfId="11538" builtinId="9" hidden="1"/>
    <cellStyle name="Hipervínculo visitado" xfId="16716" builtinId="9" hidden="1"/>
    <cellStyle name="Hipervínculo visitado" xfId="26791" builtinId="9" hidden="1"/>
    <cellStyle name="Hipervínculo visitado" xfId="23985" builtinId="9" hidden="1"/>
    <cellStyle name="Hipervínculo visitado" xfId="49918" builtinId="9" hidden="1"/>
    <cellStyle name="Hipervínculo visitado" xfId="55739" builtinId="9" hidden="1"/>
    <cellStyle name="Hipervínculo visitado" xfId="57587" builtinId="9" hidden="1"/>
    <cellStyle name="Hipervínculo visitado" xfId="21104" builtinId="9" hidden="1"/>
    <cellStyle name="Hipervínculo visitado" xfId="37803" builtinId="9" hidden="1"/>
    <cellStyle name="Hipervínculo visitado" xfId="20937" builtinId="9" hidden="1"/>
    <cellStyle name="Hipervínculo visitado" xfId="12805" builtinId="9" hidden="1"/>
    <cellStyle name="Hipervínculo visitado" xfId="8500" builtinId="9" hidden="1"/>
    <cellStyle name="Hipervínculo visitado" xfId="49948" builtinId="9" hidden="1"/>
    <cellStyle name="Hipervínculo visitado" xfId="4958" builtinId="9" hidden="1"/>
    <cellStyle name="Hipervínculo visitado" xfId="19134" builtinId="9" hidden="1"/>
    <cellStyle name="Hipervínculo visitado" xfId="56323" builtinId="9" hidden="1"/>
    <cellStyle name="Hipervínculo visitado" xfId="18125" builtinId="9" hidden="1"/>
    <cellStyle name="Hipervínculo visitado" xfId="20923" builtinId="9" hidden="1"/>
    <cellStyle name="Hipervínculo visitado" xfId="48833" builtinId="9" hidden="1"/>
    <cellStyle name="Hipervínculo visitado" xfId="45116" builtinId="9" hidden="1"/>
    <cellStyle name="Hipervínculo visitado" xfId="50724" builtinId="9" hidden="1"/>
    <cellStyle name="Hipervínculo visitado" xfId="28971" builtinId="9" hidden="1"/>
    <cellStyle name="Hipervínculo visitado" xfId="44936" builtinId="9" hidden="1"/>
    <cellStyle name="Hipervínculo visitado" xfId="9846" builtinId="9" hidden="1"/>
    <cellStyle name="Hipervínculo visitado" xfId="38229" builtinId="9" hidden="1"/>
    <cellStyle name="Hipervínculo visitado" xfId="22343" builtinId="9" hidden="1"/>
    <cellStyle name="Hipervínculo visitado" xfId="23416" builtinId="9" hidden="1"/>
    <cellStyle name="Hipervínculo visitado" xfId="48882" builtinId="9" hidden="1"/>
    <cellStyle name="Hipervínculo visitado" xfId="57545" builtinId="9" hidden="1"/>
    <cellStyle name="Hipervínculo visitado" xfId="23983" builtinId="9" hidden="1"/>
    <cellStyle name="Hipervínculo visitado" xfId="20609" builtinId="9" hidden="1"/>
    <cellStyle name="Hipervínculo visitado" xfId="25662" builtinId="9" hidden="1"/>
    <cellStyle name="Hipervínculo visitado" xfId="54816" builtinId="9" hidden="1"/>
    <cellStyle name="Hipervínculo visitado" xfId="50099" builtinId="9" hidden="1"/>
    <cellStyle name="Hipervínculo visitado" xfId="41824" builtinId="9" hidden="1"/>
    <cellStyle name="Hipervínculo visitado" xfId="16428" builtinId="9" hidden="1"/>
    <cellStyle name="Hipervínculo visitado" xfId="17666" builtinId="9" hidden="1"/>
    <cellStyle name="Hipervínculo visitado" xfId="24305" builtinId="9" hidden="1"/>
    <cellStyle name="Hipervínculo visitado" xfId="23457" builtinId="9" hidden="1"/>
    <cellStyle name="Hipervínculo visitado" xfId="35356" builtinId="9" hidden="1"/>
    <cellStyle name="Hipervínculo visitado" xfId="38706" builtinId="9" hidden="1"/>
    <cellStyle name="Hipervínculo visitado" xfId="7109" builtinId="9" hidden="1"/>
    <cellStyle name="Hipervínculo visitado" xfId="49360" builtinId="9" hidden="1"/>
    <cellStyle name="Hipervínculo visitado" xfId="38617" builtinId="9" hidden="1"/>
    <cellStyle name="Hipervínculo visitado" xfId="50867" builtinId="9" hidden="1"/>
    <cellStyle name="Hipervínculo visitado" xfId="26457" builtinId="9" hidden="1"/>
    <cellStyle name="Hipervínculo visitado" xfId="44443" builtinId="9" hidden="1"/>
    <cellStyle name="Hipervínculo visitado" xfId="58755" builtinId="9" hidden="1"/>
    <cellStyle name="Hipervínculo visitado" xfId="40292" builtinId="9" hidden="1"/>
    <cellStyle name="Hipervínculo visitado" xfId="8927" builtinId="9" hidden="1"/>
    <cellStyle name="Hipervínculo visitado" xfId="3983" builtinId="9" hidden="1"/>
    <cellStyle name="Hipervínculo visitado" xfId="30301" builtinId="9" hidden="1"/>
    <cellStyle name="Hipervínculo visitado" xfId="16300" builtinId="9" hidden="1"/>
    <cellStyle name="Hipervínculo visitado" xfId="41433" builtinId="9" hidden="1"/>
    <cellStyle name="Hipervínculo visitado" xfId="13165" builtinId="9" hidden="1"/>
    <cellStyle name="Hipervínculo visitado" xfId="10068" builtinId="9" hidden="1"/>
    <cellStyle name="Hipervínculo visitado" xfId="30287" builtinId="9" hidden="1"/>
    <cellStyle name="Hipervínculo visitado" xfId="32868" builtinId="9" hidden="1"/>
    <cellStyle name="Hipervínculo visitado" xfId="51980" builtinId="9" hidden="1"/>
    <cellStyle name="Hipervínculo visitado" xfId="32506" builtinId="9" hidden="1"/>
    <cellStyle name="Hipervínculo visitado" xfId="15700" builtinId="9" hidden="1"/>
    <cellStyle name="Hipervínculo visitado" xfId="21343" builtinId="9" hidden="1"/>
    <cellStyle name="Hipervínculo visitado" xfId="8410" builtinId="9" hidden="1"/>
    <cellStyle name="Hipervínculo visitado" xfId="3183" builtinId="9" hidden="1"/>
    <cellStyle name="Hipervínculo visitado" xfId="46655" builtinId="9" hidden="1"/>
    <cellStyle name="Hipervínculo visitado" xfId="3787" builtinId="9" hidden="1"/>
    <cellStyle name="Hipervínculo visitado" xfId="46847" builtinId="9" hidden="1"/>
    <cellStyle name="Hipervínculo visitado" xfId="16573" builtinId="9" hidden="1"/>
    <cellStyle name="Hipervínculo visitado" xfId="4673" builtinId="9" hidden="1"/>
    <cellStyle name="Hipervínculo visitado" xfId="5113" builtinId="9" hidden="1"/>
    <cellStyle name="Hipervínculo visitado" xfId="29125" builtinId="9" hidden="1"/>
    <cellStyle name="Hipervínculo visitado" xfId="375" builtinId="9" hidden="1"/>
    <cellStyle name="Hipervínculo visitado" xfId="38981" builtinId="9" hidden="1"/>
    <cellStyle name="Hipervínculo visitado" xfId="19680" builtinId="9" hidden="1"/>
    <cellStyle name="Hipervínculo visitado" xfId="59402" builtinId="9" hidden="1"/>
    <cellStyle name="Hipervínculo visitado" xfId="54954" builtinId="9" hidden="1"/>
    <cellStyle name="Hipervínculo visitado" xfId="4309" builtinId="9" hidden="1"/>
    <cellStyle name="Hipervínculo visitado" xfId="25130" builtinId="9" hidden="1"/>
    <cellStyle name="Hipervínculo visitado" xfId="55797" builtinId="9" hidden="1"/>
    <cellStyle name="Hipervínculo visitado" xfId="44792" builtinId="9" hidden="1"/>
    <cellStyle name="Hipervínculo visitado" xfId="22375" builtinId="9" hidden="1"/>
    <cellStyle name="Hipervínculo visitado" xfId="44656" builtinId="9" hidden="1"/>
    <cellStyle name="Hipervínculo visitado" xfId="45232" builtinId="9" hidden="1"/>
    <cellStyle name="Hipervínculo visitado" xfId="33242" builtinId="9" hidden="1"/>
    <cellStyle name="Hipervínculo visitado" xfId="30466" builtinId="9" hidden="1"/>
    <cellStyle name="Hipervínculo visitado" xfId="20834" builtinId="9" hidden="1"/>
    <cellStyle name="Hipervínculo visitado" xfId="50447" builtinId="9" hidden="1"/>
    <cellStyle name="Hipervínculo visitado" xfId="19774" builtinId="9" hidden="1"/>
    <cellStyle name="Hipervínculo visitado" xfId="44662" builtinId="9" hidden="1"/>
    <cellStyle name="Hipervínculo visitado" xfId="12057" builtinId="9" hidden="1"/>
    <cellStyle name="Hipervínculo visitado" xfId="48555" builtinId="9" hidden="1"/>
    <cellStyle name="Hipervínculo visitado" xfId="4071" builtinId="9" hidden="1"/>
    <cellStyle name="Hipervínculo visitado" xfId="30721" builtinId="9" hidden="1"/>
    <cellStyle name="Hipervínculo visitado" xfId="17212" builtinId="9" hidden="1"/>
    <cellStyle name="Hipervínculo visitado" xfId="53662" builtinId="9" hidden="1"/>
    <cellStyle name="Hipervínculo visitado" xfId="24283" builtinId="9" hidden="1"/>
    <cellStyle name="Hipervínculo visitado" xfId="43086" builtinId="9" hidden="1"/>
    <cellStyle name="Hipervínculo visitado" xfId="7336" builtinId="9" hidden="1"/>
    <cellStyle name="Hipervínculo visitado" xfId="13624" builtinId="9" hidden="1"/>
    <cellStyle name="Hipervínculo visitado" xfId="40278" builtinId="9" hidden="1"/>
    <cellStyle name="Hipervínculo visitado" xfId="38778" builtinId="9" hidden="1"/>
    <cellStyle name="Hipervínculo visitado" xfId="21815" builtinId="9" hidden="1"/>
    <cellStyle name="Hipervínculo visitado" xfId="51522" builtinId="9" hidden="1"/>
    <cellStyle name="Hipervínculo visitado" xfId="6012" builtinId="9" hidden="1"/>
    <cellStyle name="Hipervínculo visitado" xfId="30382" builtinId="9" hidden="1"/>
    <cellStyle name="Hipervínculo visitado" xfId="25837" builtinId="9" hidden="1"/>
    <cellStyle name="Hipervínculo visitado" xfId="3467" builtinId="9" hidden="1"/>
    <cellStyle name="Hipervínculo visitado" xfId="32047" builtinId="9" hidden="1"/>
    <cellStyle name="Hipervínculo visitado" xfId="37331" builtinId="9" hidden="1"/>
    <cellStyle name="Hipervínculo visitado" xfId="53941" builtinId="9" hidden="1"/>
    <cellStyle name="Hipervínculo visitado" xfId="35469" builtinId="9" hidden="1"/>
    <cellStyle name="Hipervínculo visitado" xfId="37407" builtinId="9" hidden="1"/>
    <cellStyle name="Hipervínculo visitado" xfId="10902" builtinId="9" hidden="1"/>
    <cellStyle name="Hipervínculo visitado" xfId="32571" builtinId="9" hidden="1"/>
    <cellStyle name="Hipervínculo visitado" xfId="46937" builtinId="9" hidden="1"/>
    <cellStyle name="Hipervínculo visitado" xfId="48127" builtinId="9" hidden="1"/>
    <cellStyle name="Hipervínculo visitado" xfId="30715" builtinId="9" hidden="1"/>
    <cellStyle name="Hipervínculo visitado" xfId="15979" builtinId="9" hidden="1"/>
    <cellStyle name="Hipervínculo visitado" xfId="20949" builtinId="9" hidden="1"/>
    <cellStyle name="Hipervínculo visitado" xfId="43443" builtinId="9" hidden="1"/>
    <cellStyle name="Hipervínculo visitado" xfId="11609" builtinId="9" hidden="1"/>
    <cellStyle name="Hipervínculo visitado" xfId="6454" builtinId="9" hidden="1"/>
    <cellStyle name="Hipervínculo visitado" xfId="12047" builtinId="9" hidden="1"/>
    <cellStyle name="Hipervínculo visitado" xfId="7081" builtinId="9" hidden="1"/>
    <cellStyle name="Hipervínculo visitado" xfId="23479" builtinId="9" hidden="1"/>
    <cellStyle name="Hipervínculo visitado" xfId="28420" builtinId="9" hidden="1"/>
    <cellStyle name="Hipervínculo visitado" xfId="18543" builtinId="9" hidden="1"/>
    <cellStyle name="Hipervínculo visitado" xfId="52030" builtinId="9" hidden="1"/>
    <cellStyle name="Hipervínculo visitado" xfId="10544" builtinId="9" hidden="1"/>
    <cellStyle name="Hipervínculo visitado" xfId="49126" builtinId="9" hidden="1"/>
    <cellStyle name="Hipervínculo visitado" xfId="51482" builtinId="9" hidden="1"/>
    <cellStyle name="Hipervínculo visitado" xfId="635" builtinId="9" hidden="1"/>
    <cellStyle name="Hipervínculo visitado" xfId="50666" builtinId="9" hidden="1"/>
    <cellStyle name="Hipervínculo visitado" xfId="52537" builtinId="9" hidden="1"/>
    <cellStyle name="Hipervínculo visitado" xfId="30705" builtinId="9" hidden="1"/>
    <cellStyle name="Hipervínculo visitado" xfId="26200" builtinId="9" hidden="1"/>
    <cellStyle name="Hipervínculo visitado" xfId="36313" builtinId="9" hidden="1"/>
    <cellStyle name="Hipervínculo visitado" xfId="47271" builtinId="9" hidden="1"/>
    <cellStyle name="Hipervínculo visitado" xfId="42068" builtinId="9" hidden="1"/>
    <cellStyle name="Hipervínculo visitado" xfId="46807" builtinId="9" hidden="1"/>
    <cellStyle name="Hipervínculo visitado" xfId="41378" builtinId="9" hidden="1"/>
    <cellStyle name="Hipervínculo visitado" xfId="36592" builtinId="9" hidden="1"/>
    <cellStyle name="Hipervínculo visitado" xfId="10974" builtinId="9" hidden="1"/>
    <cellStyle name="Hipervínculo visitado" xfId="23749" builtinId="9" hidden="1"/>
    <cellStyle name="Hipervínculo visitado" xfId="7670" builtinId="9" hidden="1"/>
    <cellStyle name="Hipervínculo visitado" xfId="4721" builtinId="9" hidden="1"/>
    <cellStyle name="Hipervínculo visitado" xfId="49652" builtinId="9" hidden="1"/>
    <cellStyle name="Hipervínculo visitado" xfId="54892" builtinId="9" hidden="1"/>
    <cellStyle name="Hipervínculo visitado" xfId="39447" builtinId="9" hidden="1"/>
    <cellStyle name="Hipervínculo visitado" xfId="43106" builtinId="9" hidden="1"/>
    <cellStyle name="Hipervínculo visitado" xfId="4059" builtinId="9" hidden="1"/>
    <cellStyle name="Hipervínculo visitado" xfId="4121" builtinId="9" hidden="1"/>
    <cellStyle name="Hipervínculo visitado" xfId="35113" builtinId="9" hidden="1"/>
    <cellStyle name="Hipervínculo visitado" xfId="16488" builtinId="9" hidden="1"/>
    <cellStyle name="Hipervínculo visitado" xfId="8364" builtinId="9" hidden="1"/>
    <cellStyle name="Hipervínculo visitado" xfId="25943" builtinId="9" hidden="1"/>
    <cellStyle name="Hipervínculo visitado" xfId="5362" builtinId="9" hidden="1"/>
    <cellStyle name="Hipervínculo visitado" xfId="6406" builtinId="9" hidden="1"/>
    <cellStyle name="Hipervínculo visitado" xfId="4257" builtinId="9" hidden="1"/>
    <cellStyle name="Hipervínculo visitado" xfId="12743" builtinId="9" hidden="1"/>
    <cellStyle name="Hipervínculo visitado" xfId="40156" builtinId="9" hidden="1"/>
    <cellStyle name="Hipervínculo visitado" xfId="18684" builtinId="9" hidden="1"/>
    <cellStyle name="Hipervínculo visitado" xfId="179" builtinId="9" hidden="1"/>
    <cellStyle name="Hipervínculo visitado" xfId="43949" builtinId="9" hidden="1"/>
    <cellStyle name="Hipervínculo visitado" xfId="5830" builtinId="9" hidden="1"/>
    <cellStyle name="Hipervínculo visitado" xfId="4498" builtinId="9" hidden="1"/>
    <cellStyle name="Hipervínculo visitado" xfId="56053" builtinId="9" hidden="1"/>
    <cellStyle name="Hipervínculo visitado" xfId="40244" builtinId="9" hidden="1"/>
    <cellStyle name="Hipervínculo visitado" xfId="16724" builtinId="9" hidden="1"/>
    <cellStyle name="Hipervínculo visitado" xfId="39724" builtinId="9" hidden="1"/>
    <cellStyle name="Hipervínculo visitado" xfId="47329" builtinId="9" hidden="1"/>
    <cellStyle name="Hipervínculo visitado" xfId="14996" builtinId="9" hidden="1"/>
    <cellStyle name="Hipervínculo visitado" xfId="55111" builtinId="9" hidden="1"/>
    <cellStyle name="Hipervínculo visitado" xfId="43686" builtinId="9" hidden="1"/>
    <cellStyle name="Hipervínculo visitado" xfId="49762" builtinId="9" hidden="1"/>
    <cellStyle name="Hipervínculo visitado" xfId="15150" builtinId="9" hidden="1"/>
    <cellStyle name="Hipervínculo visitado" xfId="56695" builtinId="9" hidden="1"/>
    <cellStyle name="Hipervínculo visitado" xfId="2154" builtinId="9" hidden="1"/>
    <cellStyle name="Hipervínculo visitado" xfId="7242" builtinId="9" hidden="1"/>
    <cellStyle name="Hipervínculo visitado" xfId="12831" builtinId="9" hidden="1"/>
    <cellStyle name="Hipervínculo visitado" xfId="1979" builtinId="9" hidden="1"/>
    <cellStyle name="Hipervínculo visitado" xfId="37433" builtinId="9" hidden="1"/>
    <cellStyle name="Hipervínculo visitado" xfId="41850" builtinId="9" hidden="1"/>
    <cellStyle name="Hipervínculo visitado" xfId="26116" builtinId="9" hidden="1"/>
    <cellStyle name="Hipervínculo visitado" xfId="26140" builtinId="9" hidden="1"/>
    <cellStyle name="Hipervínculo visitado" xfId="26521" builtinId="9" hidden="1"/>
    <cellStyle name="Hipervínculo visitado" xfId="27103" builtinId="9" hidden="1"/>
    <cellStyle name="Hipervínculo visitado" xfId="43764" builtinId="9" hidden="1"/>
    <cellStyle name="Hipervínculo visitado" xfId="46790" builtinId="9" hidden="1"/>
    <cellStyle name="Hipervínculo visitado" xfId="47047" builtinId="9" hidden="1"/>
    <cellStyle name="Hipervínculo visitado" xfId="44429" builtinId="9" hidden="1"/>
    <cellStyle name="Hipervínculo visitado" xfId="44906" builtinId="9" hidden="1"/>
    <cellStyle name="Hipervínculo visitado" xfId="43834" builtinId="9" hidden="1"/>
    <cellStyle name="Hipervínculo visitado" xfId="44005" builtinId="9" hidden="1"/>
    <cellStyle name="Hipervínculo visitado" xfId="43705" builtinId="9" hidden="1"/>
    <cellStyle name="Hipervínculo visitado" xfId="45661" builtinId="9" hidden="1"/>
    <cellStyle name="Hipervínculo visitado" xfId="43693" builtinId="9" hidden="1"/>
    <cellStyle name="Hipervínculo visitado" xfId="43997" builtinId="9" hidden="1"/>
    <cellStyle name="Hipervínculo visitado" xfId="46631" builtinId="9" hidden="1"/>
    <cellStyle name="Hipervínculo visitado" xfId="26617" builtinId="9" hidden="1"/>
    <cellStyle name="Hipervínculo visitado" xfId="26293" builtinId="9" hidden="1"/>
    <cellStyle name="Hipervínculo visitado" xfId="43150" builtinId="9" hidden="1"/>
    <cellStyle name="Hipervínculo visitado" xfId="26883" builtinId="9" hidden="1"/>
    <cellStyle name="Hipervínculo visitado" xfId="31857" builtinId="9" hidden="1"/>
    <cellStyle name="Hipervínculo visitado" xfId="27572" builtinId="9" hidden="1"/>
    <cellStyle name="Hipervínculo visitado" xfId="29688" builtinId="9" hidden="1"/>
    <cellStyle name="Hipervínculo visitado" xfId="29015" builtinId="9" hidden="1"/>
    <cellStyle name="Hipervínculo visitado" xfId="26507" builtinId="9" hidden="1"/>
    <cellStyle name="Hipervínculo visitado" xfId="27177" builtinId="9" hidden="1"/>
    <cellStyle name="Hipervínculo visitado" xfId="22826" builtinId="9" hidden="1"/>
    <cellStyle name="Hipervínculo visitado" xfId="41287" builtinId="9" hidden="1"/>
    <cellStyle name="Hipervínculo visitado" xfId="46829" builtinId="9" hidden="1"/>
    <cellStyle name="Hipervínculo visitado" xfId="26777" builtinId="9" hidden="1"/>
    <cellStyle name="Hipervínculo visitado" xfId="28267" builtinId="9" hidden="1"/>
    <cellStyle name="Hipervínculo visitado" xfId="24057" builtinId="9" hidden="1"/>
    <cellStyle name="Hipervínculo visitado" xfId="23763" builtinId="9" hidden="1"/>
    <cellStyle name="Hipervínculo visitado" xfId="18698" builtinId="9" hidden="1"/>
    <cellStyle name="Hipervínculo visitado" xfId="18535" builtinId="9" hidden="1"/>
    <cellStyle name="Hipervínculo visitado" xfId="22493" builtinId="9" hidden="1"/>
    <cellStyle name="Hipervínculo visitado" xfId="22986" builtinId="9" hidden="1"/>
    <cellStyle name="Hipervínculo visitado" xfId="25066" builtinId="9" hidden="1"/>
    <cellStyle name="Hipervínculo visitado" xfId="24621" builtinId="9" hidden="1"/>
    <cellStyle name="Hipervínculo visitado" xfId="36793" builtinId="9" hidden="1"/>
    <cellStyle name="Hipervínculo visitado" xfId="34846" builtinId="9" hidden="1"/>
    <cellStyle name="Hipervínculo visitado" xfId="13750" builtinId="9" hidden="1"/>
    <cellStyle name="Hipervínculo visitado" xfId="7484" builtinId="9" hidden="1"/>
    <cellStyle name="Hipervínculo visitado" xfId="10808" builtinId="9" hidden="1"/>
    <cellStyle name="Hipervínculo visitado" xfId="14287" builtinId="9" hidden="1"/>
    <cellStyle name="Hipervínculo visitado" xfId="15610" builtinId="9" hidden="1"/>
    <cellStyle name="Hipervínculo visitado" xfId="12019" builtinId="9" hidden="1"/>
    <cellStyle name="Hipervínculo visitado" xfId="11970" builtinId="9" hidden="1"/>
    <cellStyle name="Hipervínculo visitado" xfId="12416" builtinId="9" hidden="1"/>
    <cellStyle name="Hipervínculo visitado" xfId="9820" builtinId="9" hidden="1"/>
    <cellStyle name="Hipervínculo visitado" xfId="10563" builtinId="9" hidden="1"/>
    <cellStyle name="Hipervínculo visitado" xfId="10040" builtinId="9" hidden="1"/>
    <cellStyle name="Hipervínculo visitado" xfId="7119" builtinId="9" hidden="1"/>
    <cellStyle name="Hipervínculo visitado" xfId="14709" builtinId="9" hidden="1"/>
    <cellStyle name="Hipervínculo visitado" xfId="25901" builtinId="9" hidden="1"/>
    <cellStyle name="Hipervínculo visitado" xfId="31452" builtinId="9" hidden="1"/>
    <cellStyle name="Hipervínculo visitado" xfId="43676" builtinId="9" hidden="1"/>
    <cellStyle name="Hipervínculo visitado" xfId="31346" builtinId="9" hidden="1"/>
    <cellStyle name="Hipervínculo visitado" xfId="22153" builtinId="9" hidden="1"/>
    <cellStyle name="Hipervínculo visitado" xfId="22654" builtinId="9" hidden="1"/>
    <cellStyle name="Hipervínculo visitado" xfId="43551" builtinId="9" hidden="1"/>
    <cellStyle name="Hipervínculo visitado" xfId="21536" builtinId="9" hidden="1"/>
    <cellStyle name="Hipervínculo visitado" xfId="27089" builtinId="9" hidden="1"/>
    <cellStyle name="Hipervínculo visitado" xfId="26327" builtinId="9" hidden="1"/>
    <cellStyle name="Hipervínculo visitado" xfId="21560" builtinId="9" hidden="1"/>
    <cellStyle name="Hipervínculo visitado" xfId="43068" builtinId="9" hidden="1"/>
    <cellStyle name="Hipervínculo visitado" xfId="27240" builtinId="9" hidden="1"/>
    <cellStyle name="Hipervínculo visitado" xfId="6248" builtinId="9" hidden="1"/>
    <cellStyle name="Hipervínculo visitado" xfId="8716" builtinId="9" hidden="1"/>
    <cellStyle name="Hipervínculo visitado" xfId="1317" builtinId="9" hidden="1"/>
    <cellStyle name="Hipervínculo visitado" xfId="6378" builtinId="9" hidden="1"/>
    <cellStyle name="Hipervínculo visitado" xfId="10452" builtinId="9" hidden="1"/>
    <cellStyle name="Hipervínculo visitado" xfId="39383" builtinId="9" hidden="1"/>
    <cellStyle name="Hipervínculo visitado" xfId="58989" builtinId="9" hidden="1"/>
    <cellStyle name="Hipervínculo visitado" xfId="50028" builtinId="9" hidden="1"/>
    <cellStyle name="Hipervínculo visitado" xfId="469" builtinId="9" hidden="1"/>
    <cellStyle name="Hipervínculo visitado" xfId="19700" builtinId="9" hidden="1"/>
    <cellStyle name="Hipervínculo visitado" xfId="29027" builtinId="9" hidden="1"/>
    <cellStyle name="Hipervínculo visitado" xfId="43002" builtinId="9" hidden="1"/>
    <cellStyle name="Hipervínculo visitado" xfId="1919" builtinId="9" hidden="1"/>
    <cellStyle name="Hipervínculo visitado" xfId="5270" builtinId="9" hidden="1"/>
    <cellStyle name="Hipervínculo visitado" xfId="9011" builtinId="9" hidden="1"/>
    <cellStyle name="Hipervínculo visitado" xfId="32640" builtinId="9" hidden="1"/>
    <cellStyle name="Hipervínculo visitado" xfId="56119" builtinId="9" hidden="1"/>
    <cellStyle name="Hipervínculo visitado" xfId="54657" builtinId="9" hidden="1"/>
    <cellStyle name="Hipervínculo visitado" xfId="49003" builtinId="9" hidden="1"/>
    <cellStyle name="Hipervínculo visitado" xfId="5880" builtinId="9" hidden="1"/>
    <cellStyle name="Hipervínculo visitado" xfId="26130" builtinId="9" hidden="1"/>
    <cellStyle name="Hipervínculo visitado" xfId="36726" builtinId="9" hidden="1"/>
    <cellStyle name="Hipervínculo visitado" xfId="31556" builtinId="9" hidden="1"/>
    <cellStyle name="Hipervínculo visitado" xfId="53559" builtinId="9" hidden="1"/>
    <cellStyle name="Hipervínculo visitado" xfId="53343" builtinId="9" hidden="1"/>
    <cellStyle name="Hipervínculo visitado" xfId="20801" builtinId="9" hidden="1"/>
    <cellStyle name="Hipervínculo visitado" xfId="17271" builtinId="9" hidden="1"/>
    <cellStyle name="Hipervínculo visitado" xfId="14492" builtinId="9" hidden="1"/>
    <cellStyle name="Hipervínculo visitado" xfId="39411" builtinId="9" hidden="1"/>
    <cellStyle name="Hipervínculo visitado" xfId="43032" builtinId="9" hidden="1"/>
    <cellStyle name="Hipervínculo visitado" xfId="5276" builtinId="9" hidden="1"/>
    <cellStyle name="Hipervínculo visitado" xfId="23927" builtinId="9" hidden="1"/>
    <cellStyle name="Hipervínculo visitado" xfId="48656" builtinId="9" hidden="1"/>
    <cellStyle name="Hipervínculo visitado" xfId="25140" builtinId="9" hidden="1"/>
    <cellStyle name="Hipervínculo visitado" xfId="46000" builtinId="9" hidden="1"/>
    <cellStyle name="Hipervínculo visitado" xfId="29924" builtinId="9" hidden="1"/>
    <cellStyle name="Hipervínculo visitado" xfId="51379" builtinId="9" hidden="1"/>
    <cellStyle name="Hipervínculo visitado" xfId="36119" builtinId="9" hidden="1"/>
    <cellStyle name="Hipervínculo visitado" xfId="28247" builtinId="9" hidden="1"/>
    <cellStyle name="Hipervínculo visitado" xfId="27206" builtinId="9" hidden="1"/>
    <cellStyle name="Hipervínculo visitado" xfId="25757" builtinId="9" hidden="1"/>
    <cellStyle name="Hipervínculo visitado" xfId="22762" builtinId="9" hidden="1"/>
    <cellStyle name="Hipervínculo visitado" xfId="41510" builtinId="9" hidden="1"/>
    <cellStyle name="Hipervínculo visitado" xfId="42292" builtinId="9" hidden="1"/>
    <cellStyle name="Hipervínculo visitado" xfId="26873" builtinId="9" hidden="1"/>
    <cellStyle name="Hipervínculo visitado" xfId="31440" builtinId="9" hidden="1"/>
    <cellStyle name="Hipervínculo visitado" xfId="45537" builtinId="9" hidden="1"/>
    <cellStyle name="Hipervínculo visitado" xfId="21574" builtinId="9" hidden="1"/>
    <cellStyle name="Hipervínculo visitado" xfId="2442" builtinId="9" hidden="1"/>
    <cellStyle name="Hipervínculo visitado" xfId="49456" builtinId="9" hidden="1"/>
    <cellStyle name="Hipervínculo visitado" xfId="36664" builtinId="9" hidden="1"/>
    <cellStyle name="Hipervínculo visitado" xfId="41255" builtinId="9" hidden="1"/>
    <cellStyle name="Hipervínculo visitado" xfId="39019" builtinId="9" hidden="1"/>
    <cellStyle name="Hipervínculo visitado" xfId="4247" builtinId="9" hidden="1"/>
    <cellStyle name="Hipervínculo visitado" xfId="28" builtinId="9" hidden="1"/>
    <cellStyle name="Hipervínculo visitado" xfId="451" builtinId="9" hidden="1"/>
    <cellStyle name="Hipervínculo visitado" xfId="2465" builtinId="9" hidden="1"/>
    <cellStyle name="Hipervínculo visitado" xfId="3107" builtinId="9" hidden="1"/>
    <cellStyle name="Hipervínculo visitado" xfId="2856" builtinId="9" hidden="1"/>
    <cellStyle name="Hipervínculo visitado" xfId="8738" builtinId="9" hidden="1"/>
    <cellStyle name="Hipervínculo visitado" xfId="18805" builtinId="9" hidden="1"/>
    <cellStyle name="Hipervínculo visitado" xfId="32310" builtinId="9" hidden="1"/>
    <cellStyle name="Hipervínculo visitado" xfId="44720" builtinId="9" hidden="1"/>
    <cellStyle name="Hipervínculo visitado" xfId="44354" builtinId="9" hidden="1"/>
    <cellStyle name="Hipervínculo visitado" xfId="42428" builtinId="9" hidden="1"/>
    <cellStyle name="Hipervínculo visitado" xfId="9340" builtinId="9" hidden="1"/>
    <cellStyle name="Hipervínculo visitado" xfId="10676" builtinId="9" hidden="1"/>
    <cellStyle name="Hipervínculo visitado" xfId="10744" builtinId="9" hidden="1"/>
    <cellStyle name="Hipervínculo visitado" xfId="22329" builtinId="9" hidden="1"/>
    <cellStyle name="Hipervínculo visitado" xfId="22770" builtinId="9" hidden="1"/>
    <cellStyle name="Hipervínculo visitado" xfId="22005" builtinId="9" hidden="1"/>
    <cellStyle name="Hipervínculo visitado" xfId="28881" builtinId="9" hidden="1"/>
    <cellStyle name="Hipervínculo visitado" xfId="33152" builtinId="9" hidden="1"/>
    <cellStyle name="Hipervínculo visitado" xfId="32666" builtinId="9" hidden="1"/>
    <cellStyle name="Hipervínculo visitado" xfId="37191" builtinId="9" hidden="1"/>
    <cellStyle name="Hipervínculo visitado" xfId="42258" builtinId="9" hidden="1"/>
    <cellStyle name="Hipervínculo visitado" xfId="41215" builtinId="9" hidden="1"/>
    <cellStyle name="Hipervínculo visitado" xfId="45945" builtinId="9" hidden="1"/>
    <cellStyle name="Hipervínculo visitado" xfId="51818" builtinId="9" hidden="1"/>
    <cellStyle name="Hipervínculo visitado" xfId="19339" builtinId="9" hidden="1"/>
    <cellStyle name="Hipervínculo visitado" xfId="17342" builtinId="9" hidden="1"/>
    <cellStyle name="Hipervínculo visitado" xfId="16553" builtinId="9" hidden="1"/>
    <cellStyle name="Hipervínculo visitado" xfId="19572" builtinId="9" hidden="1"/>
    <cellStyle name="Hipervínculo visitado" xfId="9582" builtinId="9" hidden="1"/>
    <cellStyle name="Hipervínculo visitado" xfId="9045" builtinId="9" hidden="1"/>
    <cellStyle name="Hipervínculo visitado" xfId="8194" builtinId="9" hidden="1"/>
    <cellStyle name="Hipervínculo visitado" xfId="4962" builtinId="9" hidden="1"/>
    <cellStyle name="Hipervínculo visitado" xfId="6500" builtinId="9" hidden="1"/>
    <cellStyle name="Hipervínculo visitado" xfId="4390" builtinId="9" hidden="1"/>
    <cellStyle name="Hipervínculo visitado" xfId="2814" builtinId="9" hidden="1"/>
    <cellStyle name="Hipervínculo visitado" xfId="5583" builtinId="9" hidden="1"/>
    <cellStyle name="Hipervínculo visitado" xfId="6538" builtinId="9" hidden="1"/>
    <cellStyle name="Hipervínculo visitado" xfId="2685" builtinId="9" hidden="1"/>
    <cellStyle name="Hipervínculo visitado" xfId="55888" builtinId="9" hidden="1"/>
    <cellStyle name="Hipervínculo visitado" xfId="21150" builtinId="9" hidden="1"/>
    <cellStyle name="Hipervínculo visitado" xfId="367" builtinId="9" hidden="1"/>
    <cellStyle name="Hipervínculo visitado" xfId="3131" builtinId="9" hidden="1"/>
    <cellStyle name="Hipervínculo visitado" xfId="4075" builtinId="9" hidden="1"/>
    <cellStyle name="Hipervínculo visitado" xfId="8604" builtinId="9" hidden="1"/>
    <cellStyle name="Hipervínculo visitado" xfId="19426" builtinId="9" hidden="1"/>
    <cellStyle name="Hipervínculo visitado" xfId="34787" builtinId="9" hidden="1"/>
    <cellStyle name="Hipervínculo visitado" xfId="39598" builtinId="9" hidden="1"/>
    <cellStyle name="Hipervínculo visitado" xfId="43233" builtinId="9" hidden="1"/>
    <cellStyle name="Hipervínculo visitado" xfId="41173" builtinId="9" hidden="1"/>
    <cellStyle name="Hipervínculo visitado" xfId="34091" builtinId="9" hidden="1"/>
    <cellStyle name="Hipervínculo visitado" xfId="59296" builtinId="9" hidden="1"/>
    <cellStyle name="Hipervínculo visitado" xfId="42207" builtinId="9" hidden="1"/>
    <cellStyle name="Hipervínculo visitado" xfId="35173" builtinId="9" hidden="1"/>
    <cellStyle name="Hipervínculo visitado" xfId="4713" builtinId="9" hidden="1"/>
    <cellStyle name="Hipervínculo visitado" xfId="5684" builtinId="9" hidden="1"/>
    <cellStyle name="Hipervínculo visitado" xfId="8428" builtinId="9" hidden="1"/>
    <cellStyle name="Hipervínculo visitado" xfId="84" builtinId="9" hidden="1"/>
    <cellStyle name="Hipervínculo visitado" xfId="5892" builtinId="9" hidden="1"/>
    <cellStyle name="Hipervínculo visitado" xfId="19630" builtinId="9" hidden="1"/>
    <cellStyle name="Hipervínculo visitado" xfId="20389" builtinId="9" hidden="1"/>
    <cellStyle name="Hipervínculo visitado" xfId="51942" builtinId="9" hidden="1"/>
    <cellStyle name="Hipervínculo visitado" xfId="37789" builtinId="9" hidden="1"/>
    <cellStyle name="Hipervínculo visitado" xfId="32946" builtinId="9" hidden="1"/>
    <cellStyle name="Hipervínculo visitado" xfId="26399" builtinId="9" hidden="1"/>
    <cellStyle name="Hipervínculo visitado" xfId="12579" builtinId="9" hidden="1"/>
    <cellStyle name="Hipervínculo visitado" xfId="43297" builtinId="9" hidden="1"/>
    <cellStyle name="Hipervínculo visitado" xfId="35919" builtinId="9" hidden="1"/>
    <cellStyle name="Hipervínculo visitado" xfId="2877" builtinId="9" hidden="1"/>
    <cellStyle name="Hipervínculo visitado" xfId="10" builtinId="9" hidden="1"/>
    <cellStyle name="Hipervínculo visitado" xfId="32029" builtinId="9" hidden="1"/>
    <cellStyle name="Hipervínculo visitado" xfId="4510" builtinId="9" hidden="1"/>
    <cellStyle name="Hipervínculo visitado" xfId="25603" builtinId="9" hidden="1"/>
    <cellStyle name="Hipervínculo visitado" xfId="23106" builtinId="9" hidden="1"/>
    <cellStyle name="Hipervínculo visitado" xfId="44164" builtinId="9" hidden="1"/>
    <cellStyle name="Hipervínculo visitado" xfId="40738" builtinId="9" hidden="1"/>
    <cellStyle name="Hipervínculo visitado" xfId="54245" builtinId="9" hidden="1"/>
    <cellStyle name="Hipervínculo visitado" xfId="50289" builtinId="9" hidden="1"/>
    <cellStyle name="Hipervínculo visitado" xfId="57611" builtinId="9" hidden="1"/>
    <cellStyle name="Hipervínculo visitado" xfId="17796" builtinId="9" hidden="1"/>
    <cellStyle name="Hipervínculo visitado" xfId="18127" builtinId="9" hidden="1"/>
    <cellStyle name="Hipervínculo visitado" xfId="11556" builtinId="9" hidden="1"/>
    <cellStyle name="Hipervínculo visitado" xfId="42141" builtinId="9" hidden="1"/>
    <cellStyle name="Hipervínculo visitado" xfId="3441" builtinId="9" hidden="1"/>
    <cellStyle name="Hipervínculo visitado" xfId="41171" builtinId="9" hidden="1"/>
    <cellStyle name="Hipervínculo visitado" xfId="59472" builtinId="9" hidden="1"/>
    <cellStyle name="Hipervínculo visitado" xfId="2475" builtinId="9" hidden="1"/>
    <cellStyle name="Hipervínculo visitado" xfId="10418" builtinId="9" hidden="1"/>
    <cellStyle name="Hipervínculo visitado" xfId="31807" builtinId="9" hidden="1"/>
    <cellStyle name="Hipervínculo visitado" xfId="31072" builtinId="9" hidden="1"/>
    <cellStyle name="Hipervínculo visitado" xfId="22617" builtinId="9" hidden="1"/>
    <cellStyle name="Hipervínculo visitado" xfId="32175" builtinId="9" hidden="1"/>
    <cellStyle name="Hipervínculo visitado" xfId="18377" builtinId="9" hidden="1"/>
    <cellStyle name="Hipervínculo visitado" xfId="9169" builtinId="9" hidden="1"/>
    <cellStyle name="Hipervínculo visitado" xfId="13149" builtinId="9" hidden="1"/>
    <cellStyle name="Hipervínculo visitado" xfId="20826" builtinId="9" hidden="1"/>
    <cellStyle name="Hipervínculo visitado" xfId="43717" builtinId="9" hidden="1"/>
    <cellStyle name="Hipervínculo visitado" xfId="20897" builtinId="9" hidden="1"/>
    <cellStyle name="Hipervínculo visitado" xfId="21947" builtinId="9" hidden="1"/>
    <cellStyle name="Hipervínculo visitado" xfId="22085" builtinId="9" hidden="1"/>
    <cellStyle name="Hipervínculo visitado" xfId="44820" builtinId="9" hidden="1"/>
    <cellStyle name="Hipervínculo visitado" xfId="28462" builtinId="9" hidden="1"/>
    <cellStyle name="Hipervínculo visitado" xfId="27885" builtinId="9" hidden="1"/>
    <cellStyle name="Hipervínculo visitado" xfId="31516" builtinId="9" hidden="1"/>
    <cellStyle name="Hipervínculo visitado" xfId="43872" builtinId="9" hidden="1"/>
    <cellStyle name="Hipervínculo visitado" xfId="45507" builtinId="9" hidden="1"/>
    <cellStyle name="Hipervínculo visitado" xfId="44190" builtinId="9" hidden="1"/>
    <cellStyle name="Hipervínculo visitado" xfId="45028" builtinId="9" hidden="1"/>
    <cellStyle name="Hipervínculo visitado" xfId="43740" builtinId="9" hidden="1"/>
    <cellStyle name="Hipervínculo visitado" xfId="27005" builtinId="9" hidden="1"/>
    <cellStyle name="Hipervínculo visitado" xfId="46199" builtinId="9" hidden="1"/>
    <cellStyle name="Hipervínculo visitado" xfId="4259" builtinId="9" hidden="1"/>
    <cellStyle name="Hipervínculo visitado" xfId="19456" builtinId="9" hidden="1"/>
    <cellStyle name="Hipervínculo visitado" xfId="29383" builtinId="9" hidden="1"/>
    <cellStyle name="Hipervínculo visitado" xfId="42776" builtinId="9" hidden="1"/>
    <cellStyle name="Hipervínculo visitado" xfId="44806" builtinId="9" hidden="1"/>
    <cellStyle name="Hipervínculo visitado" xfId="50441" builtinId="9" hidden="1"/>
    <cellStyle name="Hipervínculo visitado" xfId="3179" builtinId="9" hidden="1"/>
    <cellStyle name="Hipervínculo visitado" xfId="8288" builtinId="9" hidden="1"/>
    <cellStyle name="Hipervínculo visitado" xfId="3310" builtinId="9" hidden="1"/>
    <cellStyle name="Hipervínculo visitado" xfId="42708" builtinId="9" hidden="1"/>
    <cellStyle name="Hipervínculo visitado" xfId="15714" builtinId="9" hidden="1"/>
    <cellStyle name="Hipervínculo visitado" xfId="19162" builtinId="9" hidden="1"/>
    <cellStyle name="Hipervínculo visitado" xfId="32277" builtinId="9" hidden="1"/>
    <cellStyle name="Hipervínculo visitado" xfId="12018" builtinId="9" hidden="1"/>
    <cellStyle name="Hipervínculo visitado" xfId="5702" builtinId="9" hidden="1"/>
    <cellStyle name="Hipervínculo visitado" xfId="24127" builtinId="9" hidden="1"/>
    <cellStyle name="Hipervínculo visitado" xfId="23830" builtinId="9" hidden="1"/>
    <cellStyle name="Hipervínculo visitado" xfId="3557" builtinId="9" hidden="1"/>
    <cellStyle name="Hipervínculo visitado" xfId="44130" builtinId="9" hidden="1"/>
    <cellStyle name="Hipervínculo visitado" xfId="13283" builtinId="9" hidden="1"/>
    <cellStyle name="Hipervínculo visitado" xfId="34333" builtinId="9" hidden="1"/>
    <cellStyle name="Hipervínculo visitado" xfId="7650" builtinId="9" hidden="1"/>
    <cellStyle name="Hipervínculo visitado" xfId="43729" builtinId="9" hidden="1"/>
    <cellStyle name="Hipervínculo visitado" xfId="54631" builtinId="9" hidden="1"/>
    <cellStyle name="Hipervínculo visitado" xfId="11656" builtinId="9" hidden="1"/>
    <cellStyle name="Hipervínculo visitado" xfId="38744" builtinId="9" hidden="1"/>
    <cellStyle name="Hipervínculo visitado" xfId="48074" builtinId="9" hidden="1"/>
    <cellStyle name="Hipervínculo visitado" xfId="49520" builtinId="9" hidden="1"/>
    <cellStyle name="Hipervínculo visitado" xfId="53029" builtinId="9" hidden="1"/>
    <cellStyle name="Hipervínculo visitado" xfId="16842" builtinId="9" hidden="1"/>
    <cellStyle name="Hipervínculo visitado" xfId="25688" builtinId="9" hidden="1"/>
    <cellStyle name="Hipervínculo visitado" xfId="11508" builtinId="9" hidden="1"/>
    <cellStyle name="Hipervínculo visitado" xfId="6578" builtinId="9" hidden="1"/>
    <cellStyle name="Hipervínculo visitado" xfId="49396" builtinId="9" hidden="1"/>
    <cellStyle name="Hipervínculo visitado" xfId="47493" builtinId="9" hidden="1"/>
    <cellStyle name="Hipervínculo visitado" xfId="48852" builtinId="9" hidden="1"/>
    <cellStyle name="Hipervínculo visitado" xfId="1801" builtinId="9" hidden="1"/>
    <cellStyle name="Hipervínculo visitado" xfId="16670" builtinId="9" hidden="1"/>
    <cellStyle name="Hipervínculo visitado" xfId="19370" builtinId="9" hidden="1"/>
    <cellStyle name="Hipervínculo visitado" xfId="18982" builtinId="9" hidden="1"/>
    <cellStyle name="Hipervínculo visitado" xfId="18994" builtinId="9" hidden="1"/>
    <cellStyle name="Hipervínculo visitado" xfId="41366" builtinId="9" hidden="1"/>
    <cellStyle name="Hipervínculo visitado" xfId="43695" builtinId="9" hidden="1"/>
    <cellStyle name="Hipervínculo visitado" xfId="37608" builtinId="9" hidden="1"/>
    <cellStyle name="Hipervínculo visitado" xfId="22922" builtinId="9" hidden="1"/>
    <cellStyle name="Hipervínculo visitado" xfId="40336" builtinId="9" hidden="1"/>
    <cellStyle name="Hipervínculo visitado" xfId="14606" builtinId="9" hidden="1"/>
    <cellStyle name="Hipervínculo visitado" xfId="36037" builtinId="9" hidden="1"/>
    <cellStyle name="Hipervínculo visitado" xfId="31953" builtinId="9" hidden="1"/>
    <cellStyle name="Hipervínculo visitado" xfId="25449" builtinId="9" hidden="1"/>
    <cellStyle name="Hipervínculo visitado" xfId="22892" builtinId="9" hidden="1"/>
    <cellStyle name="Hipervínculo visitado" xfId="28395" builtinId="9" hidden="1"/>
    <cellStyle name="Hipervínculo visitado" xfId="16286" builtinId="9" hidden="1"/>
    <cellStyle name="Hipervínculo visitado" xfId="35003" builtinId="9" hidden="1"/>
    <cellStyle name="Hipervínculo visitado" xfId="31562" builtinId="9" hidden="1"/>
    <cellStyle name="Hipervínculo visitado" xfId="11629" builtinId="9" hidden="1"/>
    <cellStyle name="Hipervínculo visitado" xfId="43585" builtinId="9" hidden="1"/>
    <cellStyle name="Hipervínculo visitado" xfId="44286" builtinId="9" hidden="1"/>
    <cellStyle name="Hipervínculo visitado" xfId="41802" builtinId="9" hidden="1"/>
    <cellStyle name="Hipervínculo visitado" xfId="18576" builtinId="9" hidden="1"/>
    <cellStyle name="Hipervínculo visitado" xfId="11473" builtinId="9" hidden="1"/>
    <cellStyle name="Hipervínculo visitado" xfId="10123" builtinId="9" hidden="1"/>
    <cellStyle name="Hipervínculo visitado" xfId="41964" builtinId="9" hidden="1"/>
    <cellStyle name="Hipervínculo visitado" xfId="5314" builtinId="9" hidden="1"/>
    <cellStyle name="Hipervínculo visitado" xfId="29019" builtinId="9" hidden="1"/>
    <cellStyle name="Hipervínculo visitado" xfId="31416" builtinId="9" hidden="1"/>
    <cellStyle name="Hipervínculo visitado" xfId="37007" builtinId="9" hidden="1"/>
    <cellStyle name="Hipervínculo visitado" xfId="28651" builtinId="9" hidden="1"/>
    <cellStyle name="Hipervínculo visitado" xfId="37465" builtinId="9" hidden="1"/>
    <cellStyle name="Hipervínculo visitado" xfId="34299" builtinId="9" hidden="1"/>
    <cellStyle name="Hipervínculo visitado" xfId="33790" builtinId="9" hidden="1"/>
    <cellStyle name="Hipervínculo visitado" xfId="36039" builtinId="9" hidden="1"/>
    <cellStyle name="Hipervínculo visitado" xfId="38443" builtinId="9" hidden="1"/>
    <cellStyle name="Hipervínculo visitado" xfId="37807" builtinId="9" hidden="1"/>
    <cellStyle name="Hipervínculo visitado" xfId="36101" builtinId="9" hidden="1"/>
    <cellStyle name="Hipervínculo visitado" xfId="8156" builtinId="9" hidden="1"/>
    <cellStyle name="Hipervínculo visitado" xfId="28205" builtinId="9" hidden="1"/>
    <cellStyle name="Hipervínculo visitado" xfId="41089" builtinId="9" hidden="1"/>
    <cellStyle name="Hipervínculo visitado" xfId="45797" builtinId="9" hidden="1"/>
    <cellStyle name="Hipervínculo visitado" xfId="37255" builtinId="9" hidden="1"/>
    <cellStyle name="Hipervínculo visitado" xfId="26429" builtinId="9" hidden="1"/>
    <cellStyle name="Hipervínculo visitado" xfId="31494" builtinId="9" hidden="1"/>
    <cellStyle name="Hipervínculo visitado" xfId="30568" builtinId="9" hidden="1"/>
    <cellStyle name="Hipervínculo visitado" xfId="28915" builtinId="9" hidden="1"/>
    <cellStyle name="Hipervínculo visitado" xfId="28671" builtinId="9" hidden="1"/>
    <cellStyle name="Hipervínculo visitado" xfId="25903" builtinId="9" hidden="1"/>
    <cellStyle name="Hipervínculo visitado" xfId="38153" builtinId="9" hidden="1"/>
    <cellStyle name="Hipervínculo visitado" xfId="49262" builtinId="9" hidden="1"/>
    <cellStyle name="Hipervínculo visitado" xfId="38311" builtinId="9" hidden="1"/>
    <cellStyle name="Hipervínculo visitado" xfId="24769" builtinId="9" hidden="1"/>
    <cellStyle name="Hipervínculo visitado" xfId="31374" builtinId="9" hidden="1"/>
    <cellStyle name="Hipervínculo visitado" xfId="41231" builtinId="9" hidden="1"/>
    <cellStyle name="Hipervínculo visitado" xfId="18445" builtinId="9" hidden="1"/>
    <cellStyle name="Hipervínculo visitado" xfId="13357" builtinId="9" hidden="1"/>
    <cellStyle name="Hipervínculo visitado" xfId="48846" builtinId="9" hidden="1"/>
    <cellStyle name="Hipervínculo visitado" xfId="46341" builtinId="9" hidden="1"/>
    <cellStyle name="Hipervínculo visitado" xfId="13373" builtinId="9" hidden="1"/>
    <cellStyle name="Hipervínculo visitado" xfId="31799" builtinId="9" hidden="1"/>
    <cellStyle name="Hipervínculo visitado" xfId="46653" builtinId="9" hidden="1"/>
    <cellStyle name="Hipervínculo visitado" xfId="10390" builtinId="9" hidden="1"/>
    <cellStyle name="Hipervínculo visitado" xfId="14251" builtinId="9" hidden="1"/>
    <cellStyle name="Hipervínculo visitado" xfId="21961" builtinId="9" hidden="1"/>
    <cellStyle name="Hipervínculo visitado" xfId="38993" builtinId="9" hidden="1"/>
    <cellStyle name="Hipervínculo visitado" xfId="5910" builtinId="9" hidden="1"/>
    <cellStyle name="Hipervínculo visitado" xfId="16979" builtinId="9" hidden="1"/>
    <cellStyle name="Hipervínculo visitado" xfId="29930" builtinId="9" hidden="1"/>
    <cellStyle name="Hipervínculo visitado" xfId="56069" builtinId="9" hidden="1"/>
    <cellStyle name="Hipervínculo visitado" xfId="54485" builtinId="9" hidden="1"/>
    <cellStyle name="Hipervínculo visitado" xfId="23803" builtinId="9" hidden="1"/>
    <cellStyle name="Hipervínculo visitado" xfId="43377" builtinId="9" hidden="1"/>
    <cellStyle name="Hipervínculo visitado" xfId="43674" builtinId="9" hidden="1"/>
    <cellStyle name="Hipervínculo visitado" xfId="58269" builtinId="9" hidden="1"/>
    <cellStyle name="Hipervínculo visitado" xfId="26420" builtinId="9" hidden="1"/>
    <cellStyle name="Hipervínculo visitado" xfId="10726" builtinId="9" hidden="1"/>
    <cellStyle name="Hipervínculo visitado" xfId="19804" builtinId="9" hidden="1"/>
    <cellStyle name="Hipervínculo visitado" xfId="8518" builtinId="9" hidden="1"/>
    <cellStyle name="Hipervínculo visitado" xfId="26771" builtinId="9" hidden="1"/>
    <cellStyle name="Hipervínculo visitado" xfId="43295" builtinId="9" hidden="1"/>
    <cellStyle name="Hipervínculo visitado" xfId="15897" builtinId="9" hidden="1"/>
    <cellStyle name="Hipervínculo visitado" xfId="56455" builtinId="9" hidden="1"/>
    <cellStyle name="Hipervínculo visitado" xfId="58621" builtinId="9" hidden="1"/>
    <cellStyle name="Hipervínculo visitado" xfId="17652" builtinId="9" hidden="1"/>
    <cellStyle name="Hipervínculo visitado" xfId="18948" builtinId="9" hidden="1"/>
    <cellStyle name="Hipervínculo visitado" xfId="20260" builtinId="9" hidden="1"/>
    <cellStyle name="Hipervínculo visitado" xfId="13983" builtinId="9" hidden="1"/>
    <cellStyle name="Hipervínculo visitado" xfId="2256" builtinId="9" hidden="1"/>
    <cellStyle name="Hipervínculo visitado" xfId="26325" builtinId="9" hidden="1"/>
    <cellStyle name="Hipervínculo visitado" xfId="48269" builtinId="9" hidden="1"/>
    <cellStyle name="Hipervínculo visitado" xfId="44033" builtinId="9" hidden="1"/>
    <cellStyle name="Hipervínculo visitado" xfId="38143" builtinId="9" hidden="1"/>
    <cellStyle name="Hipervínculo visitado" xfId="42066" builtinId="9" hidden="1"/>
    <cellStyle name="Hipervínculo visitado" xfId="23275" builtinId="9" hidden="1"/>
    <cellStyle name="Hipervínculo visitado" xfId="13465" builtinId="9" hidden="1"/>
    <cellStyle name="Hipervínculo visitado" xfId="10858" builtinId="9" hidden="1"/>
    <cellStyle name="Hipervínculo visitado" xfId="33506" builtinId="9" hidden="1"/>
    <cellStyle name="Hipervínculo visitado" xfId="11500" builtinId="9" hidden="1"/>
    <cellStyle name="Hipervínculo visitado" xfId="29055" builtinId="9" hidden="1"/>
    <cellStyle name="Hipervínculo visitado" xfId="42824" builtinId="9" hidden="1"/>
    <cellStyle name="Hipervínculo visitado" xfId="37158" builtinId="9" hidden="1"/>
    <cellStyle name="Hipervínculo visitado" xfId="27797" builtinId="9" hidden="1"/>
    <cellStyle name="Hipervínculo visitado" xfId="35175" builtinId="9" hidden="1"/>
    <cellStyle name="Hipervínculo visitado" xfId="34349" builtinId="9" hidden="1"/>
    <cellStyle name="Hipervínculo visitado" xfId="36223" builtinId="9" hidden="1"/>
    <cellStyle name="Hipervínculo visitado" xfId="26995" builtinId="9" hidden="1"/>
    <cellStyle name="Hipervínculo visitado" xfId="18512" builtinId="9" hidden="1"/>
    <cellStyle name="Hipervínculo visitado" xfId="28381" builtinId="9" hidden="1"/>
    <cellStyle name="Hipervínculo visitado" xfId="32672" builtinId="9" hidden="1"/>
    <cellStyle name="Hipervínculo visitado" xfId="28315" builtinId="9" hidden="1"/>
    <cellStyle name="Hipervínculo visitado" xfId="41683" builtinId="9" hidden="1"/>
    <cellStyle name="Hipervínculo visitado" xfId="23410" builtinId="9" hidden="1"/>
    <cellStyle name="Hipervínculo visitado" xfId="41514" builtinId="9" hidden="1"/>
    <cellStyle name="Hipervínculo visitado" xfId="21809" builtinId="9" hidden="1"/>
    <cellStyle name="Hipervínculo visitado" xfId="51301" builtinId="9" hidden="1"/>
    <cellStyle name="Hipervínculo visitado" xfId="20441" builtinId="9" hidden="1"/>
    <cellStyle name="Hipervínculo visitado" xfId="50831" builtinId="9" hidden="1"/>
    <cellStyle name="Hipervínculo visitado" xfId="15268" builtinId="9" hidden="1"/>
    <cellStyle name="Hipervínculo visitado" xfId="35791" builtinId="9" hidden="1"/>
    <cellStyle name="Hipervínculo visitado" xfId="22177" builtinId="9" hidden="1"/>
    <cellStyle name="Hipervínculo visitado" xfId="22954" builtinId="9" hidden="1"/>
    <cellStyle name="Hipervínculo visitado" xfId="15765" builtinId="9" hidden="1"/>
    <cellStyle name="Hipervínculo visitado" xfId="21825" builtinId="9" hidden="1"/>
    <cellStyle name="Hipervínculo visitado" xfId="18728" builtinId="9" hidden="1"/>
    <cellStyle name="Hipervínculo visitado" xfId="51335" builtinId="9" hidden="1"/>
    <cellStyle name="Hipervínculo visitado" xfId="30992" builtinId="9" hidden="1"/>
    <cellStyle name="Hipervínculo visitado" xfId="18582" builtinId="9" hidden="1"/>
    <cellStyle name="Hipervínculo visitado" xfId="26815" builtinId="9" hidden="1"/>
    <cellStyle name="Hipervínculo visitado" xfId="27869" builtinId="9" hidden="1"/>
    <cellStyle name="Hipervínculo visitado" xfId="34509" builtinId="9" hidden="1"/>
    <cellStyle name="Hipervínculo visitado" xfId="32378" builtinId="9" hidden="1"/>
    <cellStyle name="Hipervínculo visitado" xfId="44730" builtinId="9" hidden="1"/>
    <cellStyle name="Hipervínculo visitado" xfId="35391" builtinId="9" hidden="1"/>
    <cellStyle name="Hipervínculo visitado" xfId="25769" builtinId="9" hidden="1"/>
    <cellStyle name="Hipervínculo visitado" xfId="44268" builtinId="9" hidden="1"/>
    <cellStyle name="Hipervínculo visitado" xfId="2585" builtinId="9" hidden="1"/>
    <cellStyle name="Hipervínculo visitado" xfId="18423" builtinId="9" hidden="1"/>
    <cellStyle name="Hipervínculo visitado" xfId="28665" builtinId="9" hidden="1"/>
    <cellStyle name="Hipervínculo visitado" xfId="26491" builtinId="9" hidden="1"/>
    <cellStyle name="Hipervínculo visitado" xfId="43110" builtinId="9" hidden="1"/>
    <cellStyle name="Hipervínculo visitado" xfId="53055" builtinId="9" hidden="1"/>
    <cellStyle name="Hipervínculo visitado" xfId="13644" builtinId="9" hidden="1"/>
    <cellStyle name="Hipervínculo visitado" xfId="10918" builtinId="9" hidden="1"/>
    <cellStyle name="Hipervínculo visitado" xfId="20557" builtinId="9" hidden="1"/>
    <cellStyle name="Hipervínculo visitado" xfId="4902" builtinId="9" hidden="1"/>
    <cellStyle name="Hipervínculo visitado" xfId="13560" builtinId="9" hidden="1"/>
    <cellStyle name="Hipervínculo visitado" xfId="11755" builtinId="9" hidden="1"/>
    <cellStyle name="Hipervínculo visitado" xfId="8300" builtinId="9" hidden="1"/>
    <cellStyle name="Hipervínculo visitado" xfId="6514" builtinId="9" hidden="1"/>
    <cellStyle name="Hipervínculo visitado" xfId="2134" builtinId="9" hidden="1"/>
    <cellStyle name="Hipervínculo visitado" xfId="44568" builtinId="9" hidden="1"/>
    <cellStyle name="Hipervínculo visitado" xfId="47717" builtinId="9" hidden="1"/>
    <cellStyle name="Hipervínculo visitado" xfId="48632" builtinId="9" hidden="1"/>
    <cellStyle name="Hipervínculo visitado" xfId="19261" builtinId="9" hidden="1"/>
    <cellStyle name="Hipervínculo visitado" xfId="15600" builtinId="9" hidden="1"/>
    <cellStyle name="Hipervínculo visitado" xfId="5688" builtinId="9" hidden="1"/>
    <cellStyle name="Hipervínculo visitado" xfId="18718" builtinId="9" hidden="1"/>
    <cellStyle name="Hipervínculo visitado" xfId="27246" builtinId="9" hidden="1"/>
    <cellStyle name="Hipervínculo visitado" xfId="35685" builtinId="9" hidden="1"/>
    <cellStyle name="Hipervínculo visitado" xfId="50303" builtinId="9" hidden="1"/>
    <cellStyle name="Hipervínculo visitado" xfId="39178" builtinId="9" hidden="1"/>
    <cellStyle name="Hipervínculo visitado" xfId="36596" builtinId="9" hidden="1"/>
    <cellStyle name="Hipervínculo visitado" xfId="47984" builtinId="9" hidden="1"/>
    <cellStyle name="Hipervínculo visitado" xfId="43198" builtinId="9" hidden="1"/>
    <cellStyle name="Hipervínculo visitado" xfId="28389" builtinId="9" hidden="1"/>
    <cellStyle name="Hipervínculo visitado" xfId="26275" builtinId="9" hidden="1"/>
    <cellStyle name="Hipervínculo visitado" xfId="38796" builtinId="9" hidden="1"/>
    <cellStyle name="Hipervínculo visitado" xfId="42798" builtinId="9" hidden="1"/>
    <cellStyle name="Hipervínculo visitado" xfId="45727" builtinId="9" hidden="1"/>
    <cellStyle name="Hipervínculo visitado" xfId="26695" builtinId="9" hidden="1"/>
    <cellStyle name="Hipervínculo visitado" xfId="25252" builtinId="9" hidden="1"/>
    <cellStyle name="Hipervínculo visitado" xfId="20799" builtinId="9" hidden="1"/>
    <cellStyle name="Hipervínculo visitado" xfId="24383" builtinId="9" hidden="1"/>
    <cellStyle name="Hipervínculo visitado" xfId="20993" builtinId="9" hidden="1"/>
    <cellStyle name="Hipervínculo visitado" xfId="18934" builtinId="9" hidden="1"/>
    <cellStyle name="Hipervínculo visitado" xfId="21033" builtinId="9" hidden="1"/>
    <cellStyle name="Hipervínculo visitado" xfId="21709" builtinId="9" hidden="1"/>
    <cellStyle name="Hipervínculo visitado" xfId="35109" builtinId="9" hidden="1"/>
    <cellStyle name="Hipervínculo visitado" xfId="57338" builtinId="9" hidden="1"/>
    <cellStyle name="Hipervínculo visitado" xfId="11094" builtinId="9" hidden="1"/>
    <cellStyle name="Hipervínculo visitado" xfId="38764" builtinId="9" hidden="1"/>
    <cellStyle name="Hipervínculo visitado" xfId="2324" builtinId="9" hidden="1"/>
    <cellStyle name="Hipervínculo visitado" xfId="12311" builtinId="9" hidden="1"/>
    <cellStyle name="Hipervínculo visitado" xfId="11958" builtinId="9" hidden="1"/>
    <cellStyle name="Hipervínculo visitado" xfId="21025" builtinId="9" hidden="1"/>
    <cellStyle name="Hipervínculo visitado" xfId="29789" builtinId="9" hidden="1"/>
    <cellStyle name="Hipervínculo visitado" xfId="29740" builtinId="9" hidden="1"/>
    <cellStyle name="Hipervínculo visitado" xfId="22800" builtinId="9" hidden="1"/>
    <cellStyle name="Hipervínculo visitado" xfId="18772" builtinId="9" hidden="1"/>
    <cellStyle name="Hipervínculo visitado" xfId="10436" builtinId="9" hidden="1"/>
    <cellStyle name="Hipervínculo visitado" xfId="42590" builtinId="9" hidden="1"/>
    <cellStyle name="Hipervínculo visitado" xfId="55696" builtinId="9" hidden="1"/>
    <cellStyle name="Hipervínculo visitado" xfId="33552" builtinId="9" hidden="1"/>
    <cellStyle name="Hipervínculo visitado" xfId="33005" builtinId="9" hidden="1"/>
    <cellStyle name="Hipervínculo visitado" xfId="34963" builtinId="9" hidden="1"/>
    <cellStyle name="Hipervínculo visitado" xfId="39638" builtinId="9" hidden="1"/>
    <cellStyle name="Hipervínculo visitado" xfId="27306" builtinId="9" hidden="1"/>
    <cellStyle name="Hipervínculo visitado" xfId="51450" builtinId="9" hidden="1"/>
    <cellStyle name="Hipervínculo visitado" xfId="28474" builtinId="9" hidden="1"/>
    <cellStyle name="Hipervínculo visitado" xfId="40286" builtinId="9" hidden="1"/>
    <cellStyle name="Hipervínculo visitado" xfId="26341" builtinId="9" hidden="1"/>
    <cellStyle name="Hipervínculo visitado" xfId="34097" builtinId="9" hidden="1"/>
    <cellStyle name="Hipervínculo visitado" xfId="31464" builtinId="9" hidden="1"/>
    <cellStyle name="Hipervínculo visitado" xfId="33160" builtinId="9" hidden="1"/>
    <cellStyle name="Hipervínculo visitado" xfId="42866" builtinId="9" hidden="1"/>
    <cellStyle name="Hipervínculo visitado" xfId="15761" builtinId="9" hidden="1"/>
    <cellStyle name="Hipervínculo visitado" xfId="22275" builtinId="9" hidden="1"/>
    <cellStyle name="Hipervínculo visitado" xfId="29528" builtinId="9" hidden="1"/>
    <cellStyle name="Hipervínculo visitado" xfId="34810" builtinId="9" hidden="1"/>
    <cellStyle name="Hipervínculo visitado" xfId="43475" builtinId="9" hidden="1"/>
    <cellStyle name="Hipervínculo visitado" xfId="24197" builtinId="9" hidden="1"/>
    <cellStyle name="Hipervínculo visitado" xfId="24795" builtinId="9" hidden="1"/>
    <cellStyle name="Hipervínculo visitado" xfId="15108" builtinId="9" hidden="1"/>
    <cellStyle name="Hipervínculo visitado" xfId="11899" builtinId="9" hidden="1"/>
    <cellStyle name="Hipervínculo visitado" xfId="11465" builtinId="9" hidden="1"/>
    <cellStyle name="Hipervínculo visitado" xfId="14747" builtinId="9" hidden="1"/>
    <cellStyle name="Hipervínculo visitado" xfId="33350" builtinId="9" hidden="1"/>
    <cellStyle name="Hipervínculo visitado" xfId="22860" builtinId="9" hidden="1"/>
    <cellStyle name="Hipervínculo visitado" xfId="12367" builtinId="9" hidden="1"/>
    <cellStyle name="Hipervínculo visitado" xfId="23651" builtinId="9" hidden="1"/>
    <cellStyle name="Hipervínculo visitado" xfId="24171" builtinId="9" hidden="1"/>
    <cellStyle name="Hipervínculo visitado" xfId="6414" builtinId="9" hidden="1"/>
    <cellStyle name="Hipervínculo visitado" xfId="20658" builtinId="9" hidden="1"/>
    <cellStyle name="Hipervínculo visitado" xfId="41498" builtinId="9" hidden="1"/>
    <cellStyle name="Hipervínculo visitado" xfId="59450" builtinId="9" hidden="1"/>
    <cellStyle name="Hipervínculo visitado" xfId="39467" builtinId="9" hidden="1"/>
    <cellStyle name="Hipervínculo visitado" xfId="40120" builtinId="9" hidden="1"/>
    <cellStyle name="Hipervínculo visitado" xfId="48113" builtinId="9" hidden="1"/>
    <cellStyle name="Hipervínculo visitado" xfId="38172" builtinId="9" hidden="1"/>
    <cellStyle name="Hipervínculo visitado" xfId="58629" builtinId="9" hidden="1"/>
    <cellStyle name="Hipervínculo visitado" xfId="38477" builtinId="9" hidden="1"/>
    <cellStyle name="Hipervínculo visitado" xfId="56531" builtinId="9" hidden="1"/>
    <cellStyle name="Hipervínculo visitado" xfId="26217" builtinId="9" hidden="1"/>
    <cellStyle name="Hipervínculo visitado" xfId="54083" builtinId="9" hidden="1"/>
    <cellStyle name="Hipervínculo visitado" xfId="31044" builtinId="9" hidden="1"/>
    <cellStyle name="Hipervínculo visitado" xfId="32573" builtinId="9" hidden="1"/>
    <cellStyle name="Hipervínculo visitado" xfId="1191" builtinId="9" hidden="1"/>
    <cellStyle name="Hipervínculo visitado" xfId="42782" builtinId="9" hidden="1"/>
    <cellStyle name="Hipervínculo visitado" xfId="2953" builtinId="9" hidden="1"/>
    <cellStyle name="Hipervínculo visitado" xfId="6913" builtinId="9" hidden="1"/>
    <cellStyle name="Hipervínculo visitado" xfId="16997" builtinId="9" hidden="1"/>
    <cellStyle name="Hipervínculo visitado" xfId="52807" builtinId="9" hidden="1"/>
    <cellStyle name="Hipervínculo visitado" xfId="52585" builtinId="9" hidden="1"/>
    <cellStyle name="Hipervínculo visitado" xfId="29293" builtinId="9" hidden="1"/>
    <cellStyle name="Hipervínculo visitado" xfId="47453" builtinId="9" hidden="1"/>
    <cellStyle name="Hipervínculo visitado" xfId="2126" builtinId="9" hidden="1"/>
    <cellStyle name="Hipervínculo visitado" xfId="24952" builtinId="9" hidden="1"/>
    <cellStyle name="Hipervínculo visitado" xfId="13313" builtinId="9" hidden="1"/>
    <cellStyle name="Hipervínculo visitado" xfId="9436" builtinId="9" hidden="1"/>
    <cellStyle name="Hipervínculo visitado" xfId="52661" builtinId="9" hidden="1"/>
    <cellStyle name="Hipervínculo visitado" xfId="25623" builtinId="9" hidden="1"/>
    <cellStyle name="Hipervínculo visitado" xfId="11950" builtinId="9" hidden="1"/>
    <cellStyle name="Hipervínculo visitado" xfId="36528" builtinId="9" hidden="1"/>
    <cellStyle name="Hipervínculo visitado" xfId="31901" builtinId="9" hidden="1"/>
    <cellStyle name="Hipervínculo visitado" xfId="20617" builtinId="9" hidden="1"/>
    <cellStyle name="Hipervínculo visitado" xfId="58061" builtinId="9" hidden="1"/>
    <cellStyle name="Hipervínculo visitado" xfId="3959" builtinId="9" hidden="1"/>
    <cellStyle name="Hipervínculo visitado" xfId="899" builtinId="9" hidden="1"/>
    <cellStyle name="Hipervínculo visitado" xfId="20136" builtinId="9" hidden="1"/>
    <cellStyle name="Hipervínculo visitado" xfId="7025" builtinId="9" hidden="1"/>
    <cellStyle name="Hipervínculo visitado" xfId="52344" builtinId="9" hidden="1"/>
    <cellStyle name="Hipervínculo visitado" xfId="43868" builtinId="9" hidden="1"/>
    <cellStyle name="Hipervínculo visitado" xfId="50068" builtinId="9" hidden="1"/>
    <cellStyle name="Hipervínculo visitado" xfId="52280" builtinId="9" hidden="1"/>
    <cellStyle name="Hipervínculo visitado" xfId="26931" builtinId="9" hidden="1"/>
    <cellStyle name="Hipervínculo visitado" xfId="55319" builtinId="9" hidden="1"/>
    <cellStyle name="Hipervínculo visitado" xfId="48563" builtinId="9" hidden="1"/>
    <cellStyle name="Hipervínculo visitado" xfId="12719" builtinId="9" hidden="1"/>
    <cellStyle name="Hipervínculo visitado" xfId="51096" builtinId="9" hidden="1"/>
    <cellStyle name="Hipervínculo visitado" xfId="56703" builtinId="9" hidden="1"/>
    <cellStyle name="Hipervínculo visitado" xfId="39276" builtinId="9" hidden="1"/>
    <cellStyle name="Hipervínculo visitado" xfId="19376" builtinId="9" hidden="1"/>
    <cellStyle name="Hipervínculo visitado" xfId="13694" builtinId="9" hidden="1"/>
    <cellStyle name="Hipervínculo visitado" xfId="6090" builtinId="9" hidden="1"/>
    <cellStyle name="Hipervínculo visitado" xfId="35755" builtinId="9" hidden="1"/>
    <cellStyle name="Hipervínculo visitado" xfId="52268" builtinId="9" hidden="1"/>
    <cellStyle name="Hipervínculo visitado" xfId="4446" builtinId="9" hidden="1"/>
    <cellStyle name="Hipervínculo visitado" xfId="2461" builtinId="9" hidden="1"/>
    <cellStyle name="Hipervínculo visitado" xfId="2368" builtinId="9" hidden="1"/>
    <cellStyle name="Hipervínculo visitado" xfId="37531" builtinId="9" hidden="1"/>
    <cellStyle name="Hipervínculo visitado" xfId="46706" builtinId="9" hidden="1"/>
    <cellStyle name="Hipervínculo visitado" xfId="37365" builtinId="9" hidden="1"/>
    <cellStyle name="Hipervínculo visitado" xfId="24363" builtinId="9" hidden="1"/>
    <cellStyle name="Hipervínculo visitado" xfId="28373" builtinId="9" hidden="1"/>
    <cellStyle name="Hipervínculo visitado" xfId="12979" builtinId="9" hidden="1"/>
    <cellStyle name="Hipervínculo visitado" xfId="24003" builtinId="9" hidden="1"/>
    <cellStyle name="Hipervínculo visitado" xfId="50980" builtinId="9" hidden="1"/>
    <cellStyle name="Hipervínculo visitado" xfId="50022" builtinId="9" hidden="1"/>
    <cellStyle name="Hipervínculo visitado" xfId="12987" builtinId="9" hidden="1"/>
    <cellStyle name="Hipervínculo visitado" xfId="8622" builtinId="9" hidden="1"/>
    <cellStyle name="Hipervínculo visitado" xfId="35067" builtinId="9" hidden="1"/>
    <cellStyle name="Hipervínculo visitado" xfId="7672" builtinId="9" hidden="1"/>
    <cellStyle name="Hipervínculo visitado" xfId="18670" builtinId="9" hidden="1"/>
    <cellStyle name="Hipervínculo visitado" xfId="17005" builtinId="9" hidden="1"/>
    <cellStyle name="Hipervínculo visitado" xfId="5061" builtinId="9" hidden="1"/>
    <cellStyle name="Hipervínculo visitado" xfId="51948" builtinId="9" hidden="1"/>
    <cellStyle name="Hipervínculo visitado" xfId="38137" builtinId="9" hidden="1"/>
    <cellStyle name="Hipervínculo visitado" xfId="181" builtinId="9" hidden="1"/>
    <cellStyle name="Hipervínculo visitado" xfId="4400" builtinId="9" hidden="1"/>
    <cellStyle name="Hipervínculo visitado" xfId="20597" builtinId="9" hidden="1"/>
    <cellStyle name="Hipervínculo visitado" xfId="33716" builtinId="9" hidden="1"/>
    <cellStyle name="Hipervínculo visitado" xfId="32549" builtinId="9" hidden="1"/>
    <cellStyle name="Hipervínculo visitado" xfId="58129" builtinId="9" hidden="1"/>
    <cellStyle name="Hipervínculo visitado" xfId="16091" builtinId="9" hidden="1"/>
    <cellStyle name="Hipervínculo visitado" xfId="12398" builtinId="9" hidden="1"/>
    <cellStyle name="Hipervínculo visitado" xfId="4570" builtinId="9" hidden="1"/>
    <cellStyle name="Hipervínculo visitado" xfId="31969" builtinId="9" hidden="1"/>
    <cellStyle name="Hipervínculo visitado" xfId="4697" builtinId="9" hidden="1"/>
    <cellStyle name="Hipervínculo visitado" xfId="48782" builtinId="9" hidden="1"/>
    <cellStyle name="Hipervínculo visitado" xfId="22009" builtinId="9" hidden="1"/>
    <cellStyle name="Hipervínculo visitado" xfId="27268" builtinId="9" hidden="1"/>
    <cellStyle name="Hipervínculo visitado" xfId="24149" builtinId="9" hidden="1"/>
    <cellStyle name="Hipervínculo visitado" xfId="54984" builtinId="9" hidden="1"/>
    <cellStyle name="Hipervínculo visitado" xfId="13227" builtinId="9" hidden="1"/>
    <cellStyle name="Hipervínculo visitado" xfId="55054" builtinId="9" hidden="1"/>
    <cellStyle name="Hipervínculo visitado" xfId="50299" builtinId="9" hidden="1"/>
    <cellStyle name="Hipervínculo visitado" xfId="56513" builtinId="9" hidden="1"/>
    <cellStyle name="Hipervínculo visitado" xfId="48609" builtinId="9" hidden="1"/>
    <cellStyle name="Hipervínculo visitado" xfId="36161" builtinId="9" hidden="1"/>
    <cellStyle name="Hipervínculo visitado" xfId="57296" builtinId="9" hidden="1"/>
    <cellStyle name="Hipervínculo visitado" xfId="33658" builtinId="9" hidden="1"/>
    <cellStyle name="Hipervínculo visitado" xfId="33208" builtinId="9" hidden="1"/>
    <cellStyle name="Hipervínculo visitado" xfId="1873" builtinId="9" hidden="1"/>
    <cellStyle name="Hipervínculo visitado" xfId="3921" builtinId="9" hidden="1"/>
    <cellStyle name="Hipervínculo visitado" xfId="12649" builtinId="9" hidden="1"/>
    <cellStyle name="Hipervínculo visitado" xfId="47812" builtinId="9" hidden="1"/>
    <cellStyle name="Hipervínculo visitado" xfId="19118" builtinId="9" hidden="1"/>
    <cellStyle name="Hipervínculo visitado" xfId="21321" builtinId="9" hidden="1"/>
    <cellStyle name="Hipervínculo visitado" xfId="25893" builtinId="9" hidden="1"/>
    <cellStyle name="Hipervínculo visitado" xfId="19112" builtinId="9" hidden="1"/>
    <cellStyle name="Hipervínculo visitado" xfId="31482" builtinId="9" hidden="1"/>
    <cellStyle name="Hipervínculo visitado" xfId="29510" builtinId="9" hidden="1"/>
    <cellStyle name="Hipervínculo visitado" xfId="40560" builtinId="9" hidden="1"/>
    <cellStyle name="Hipervínculo visitado" xfId="25597" builtinId="9" hidden="1"/>
    <cellStyle name="Hipervínculo visitado" xfId="48062" builtinId="9" hidden="1"/>
    <cellStyle name="Hipervínculo visitado" xfId="58439" builtinId="9" hidden="1"/>
    <cellStyle name="Hipervínculo visitado" xfId="30554" builtinId="9" hidden="1"/>
    <cellStyle name="Hipervínculo visitado" xfId="52897" builtinId="9" hidden="1"/>
    <cellStyle name="Hipervínculo visitado" xfId="56409" builtinId="9" hidden="1"/>
    <cellStyle name="Hipervínculo visitado" xfId="55896" builtinId="9" hidden="1"/>
    <cellStyle name="Hipervínculo visitado" xfId="55267" builtinId="9" hidden="1"/>
    <cellStyle name="Hipervínculo visitado" xfId="46278" builtinId="9" hidden="1"/>
    <cellStyle name="Hipervínculo visitado" xfId="42155" builtinId="9" hidden="1"/>
    <cellStyle name="Hipervínculo visitado" xfId="16824" builtinId="9" hidden="1"/>
    <cellStyle name="Hipervínculo visitado" xfId="57692" builtinId="9" hidden="1"/>
    <cellStyle name="Hipervínculo visitado" xfId="51343" builtinId="9" hidden="1"/>
    <cellStyle name="Hipervínculo visitado" xfId="13453" builtinId="9" hidden="1"/>
    <cellStyle name="Hipervínculo visitado" xfId="48906" builtinId="9" hidden="1"/>
    <cellStyle name="Hipervínculo visitado" xfId="52465" builtinId="9" hidden="1"/>
    <cellStyle name="Hipervínculo visitado" xfId="38648" builtinId="9" hidden="1"/>
    <cellStyle name="Hipervínculo visitado" xfId="46147" builtinId="9" hidden="1"/>
    <cellStyle name="Hipervínculo visitado" xfId="40052" builtinId="9" hidden="1"/>
    <cellStyle name="Hipervínculo visitado" xfId="54001" builtinId="9" hidden="1"/>
    <cellStyle name="Hipervínculo visitado" xfId="58833" builtinId="9" hidden="1"/>
    <cellStyle name="Hipervínculo visitado" xfId="53568" builtinId="9" hidden="1"/>
    <cellStyle name="Hipervínculo visitado" xfId="49718" builtinId="9" hidden="1"/>
    <cellStyle name="Hipervínculo visitado" xfId="53351" builtinId="9" hidden="1"/>
    <cellStyle name="Hipervínculo visitado" xfId="15270" builtinId="9" hidden="1"/>
    <cellStyle name="Hipervínculo visitado" xfId="26647" builtinId="9" hidden="1"/>
    <cellStyle name="Hipervínculo visitado" xfId="37552" builtinId="9" hidden="1"/>
    <cellStyle name="Hipervínculo visitado" xfId="48179" builtinId="9" hidden="1"/>
    <cellStyle name="Hipervínculo visitado" xfId="14590" builtinId="9" hidden="1"/>
    <cellStyle name="Hipervínculo visitado" xfId="50551" builtinId="9" hidden="1"/>
    <cellStyle name="Hipervínculo visitado" xfId="21122" builtinId="9" hidden="1"/>
    <cellStyle name="Hipervínculo visitado" xfId="58" builtinId="9" hidden="1"/>
    <cellStyle name="Hipervínculo visitado" xfId="36448" builtinId="9" hidden="1"/>
    <cellStyle name="Hipervínculo visitado" xfId="50638" builtinId="9" hidden="1"/>
    <cellStyle name="Hipervínculo visitado" xfId="18708" builtinId="9" hidden="1"/>
    <cellStyle name="Hipervínculo visitado" xfId="56998" builtinId="9" hidden="1"/>
    <cellStyle name="Hipervínculo visitado" xfId="30960" builtinId="9" hidden="1"/>
    <cellStyle name="Hipervínculo visitado" xfId="46981" builtinId="9" hidden="1"/>
    <cellStyle name="Hipervínculo visitado" xfId="27416" builtinId="9" hidden="1"/>
    <cellStyle name="Hipervínculo visitado" xfId="12753" builtinId="9" hidden="1"/>
    <cellStyle name="Hipervínculo visitado" xfId="29634" builtinId="9" hidden="1"/>
    <cellStyle name="Hipervínculo visitado" xfId="34040" builtinId="9" hidden="1"/>
    <cellStyle name="Hipervínculo visitado" xfId="37652" builtinId="9" hidden="1"/>
    <cellStyle name="Hipervínculo visitado" xfId="16647" builtinId="9" hidden="1"/>
    <cellStyle name="Hipervínculo visitado" xfId="552" builtinId="9" hidden="1"/>
    <cellStyle name="Hipervínculo visitado" xfId="27013" builtinId="9" hidden="1"/>
    <cellStyle name="Hipervínculo visitado" xfId="15322" builtinId="9" hidden="1"/>
    <cellStyle name="Hipervínculo visitado" xfId="7895" builtinId="9" hidden="1"/>
    <cellStyle name="Hipervínculo visitado" xfId="14188" builtinId="9" hidden="1"/>
    <cellStyle name="Hipervínculo visitado" xfId="27516" builtinId="9" hidden="1"/>
    <cellStyle name="Hipervínculo visitado" xfId="16143" builtinId="9" hidden="1"/>
    <cellStyle name="Hipervínculo visitado" xfId="2840" builtinId="9" hidden="1"/>
    <cellStyle name="Hipervínculo visitado" xfId="8935" builtinId="9" hidden="1"/>
    <cellStyle name="Hipervínculo visitado" xfId="13247" builtinId="9" hidden="1"/>
    <cellStyle name="Hipervínculo visitado" xfId="20690" builtinId="9" hidden="1"/>
    <cellStyle name="Hipervínculo visitado" xfId="46081" builtinId="9" hidden="1"/>
    <cellStyle name="Hipervínculo visitado" xfId="13660" builtinId="9" hidden="1"/>
    <cellStyle name="Hipervínculo visitado" xfId="12177" builtinId="9" hidden="1"/>
    <cellStyle name="Hipervínculo visitado" xfId="35551" builtinId="9" hidden="1"/>
    <cellStyle name="Hipervínculo visitado" xfId="36139" builtinId="9" hidden="1"/>
    <cellStyle name="Hipervínculo visitado" xfId="31104" builtinId="9" hidden="1"/>
    <cellStyle name="Hipervínculo visitado" xfId="45444" builtinId="9" hidden="1"/>
    <cellStyle name="Hipervínculo visitado" xfId="40670" builtinId="9" hidden="1"/>
    <cellStyle name="Hipervínculo visitado" xfId="32119" builtinId="9" hidden="1"/>
    <cellStyle name="Hipervínculo visitado" xfId="35037" builtinId="9" hidden="1"/>
    <cellStyle name="Hipervínculo visitado" xfId="11393" builtinId="9" hidden="1"/>
    <cellStyle name="Hipervínculo visitado" xfId="33554" builtinId="9" hidden="1"/>
    <cellStyle name="Hipervínculo visitado" xfId="9731" builtinId="9" hidden="1"/>
    <cellStyle name="Hipervínculo visitado" xfId="21907" builtinId="9" hidden="1"/>
    <cellStyle name="Hipervínculo visitado" xfId="42806" builtinId="9" hidden="1"/>
    <cellStyle name="Hipervínculo visitado" xfId="22884" builtinId="9" hidden="1"/>
    <cellStyle name="Hipervínculo visitado" xfId="32408" builtinId="9" hidden="1"/>
    <cellStyle name="Hipervínculo visitado" xfId="175" builtinId="9" hidden="1"/>
    <cellStyle name="Hipervínculo visitado" xfId="46541" builtinId="9" hidden="1"/>
    <cellStyle name="Hipervínculo visitado" xfId="56613" builtinId="9" hidden="1"/>
    <cellStyle name="Hipervínculo visitado" xfId="51962" builtinId="9" hidden="1"/>
    <cellStyle name="Hipervínculo visitado" xfId="55957" builtinId="9" hidden="1"/>
    <cellStyle name="Hipervínculo visitado" xfId="7399" builtinId="9" hidden="1"/>
    <cellStyle name="Hipervínculo visitado" xfId="44840" builtinId="9" hidden="1"/>
    <cellStyle name="Hipervínculo visitado" xfId="19396" builtinId="9" hidden="1"/>
    <cellStyle name="Hipervínculo visitado" xfId="49075" builtinId="9" hidden="1"/>
    <cellStyle name="Hipervínculo visitado" xfId="7258" builtinId="9" hidden="1"/>
    <cellStyle name="Hipervínculo visitado" xfId="20806" builtinId="9" hidden="1"/>
    <cellStyle name="Hipervínculo visitado" xfId="17868" builtinId="9" hidden="1"/>
    <cellStyle name="Hipervínculo visitado" xfId="16438" builtinId="9" hidden="1"/>
    <cellStyle name="Hipervínculo visitado" xfId="22481" builtinId="9" hidden="1"/>
    <cellStyle name="Hipervínculo visitado" xfId="12209" builtinId="9" hidden="1"/>
    <cellStyle name="Hipervínculo visitado" xfId="42394" builtinId="9" hidden="1"/>
    <cellStyle name="Hipervínculo visitado" xfId="44126" builtinId="9" hidden="1"/>
    <cellStyle name="Hipervínculo visitado" xfId="32059" builtinId="9" hidden="1"/>
    <cellStyle name="Hipervínculo visitado" xfId="8058" builtinId="9" hidden="1"/>
    <cellStyle name="Hipervínculo visitado" xfId="19390" builtinId="9" hidden="1"/>
    <cellStyle name="Hipervínculo visitado" xfId="47225" builtinId="9" hidden="1"/>
    <cellStyle name="Hipervínculo visitado" xfId="25326" builtinId="9" hidden="1"/>
    <cellStyle name="Hipervínculo visitado" xfId="34460" builtinId="9" hidden="1"/>
    <cellStyle name="Hipervínculo visitado" xfId="56809" builtinId="9" hidden="1"/>
    <cellStyle name="Hipervínculo visitado" xfId="5930" builtinId="9" hidden="1"/>
    <cellStyle name="Hipervínculo visitado" xfId="53202" builtinId="9" hidden="1"/>
    <cellStyle name="Hipervínculo visitado" xfId="24691" builtinId="9" hidden="1"/>
    <cellStyle name="Hipervínculo visitado" xfId="21679" builtinId="9" hidden="1"/>
    <cellStyle name="Hipervínculo visitado" xfId="37403" builtinId="9" hidden="1"/>
    <cellStyle name="Hipervínculo visitado" xfId="21441" builtinId="9" hidden="1"/>
    <cellStyle name="Hipervínculo visitado" xfId="22465" builtinId="9" hidden="1"/>
    <cellStyle name="Hipervínculo visitado" xfId="29676" builtinId="9" hidden="1"/>
    <cellStyle name="Hipervínculo visitado" xfId="36297" builtinId="9" hidden="1"/>
    <cellStyle name="Hipervínculo visitado" xfId="45866" builtinId="9" hidden="1"/>
    <cellStyle name="Hipervínculo visitado" xfId="8512" builtinId="9" hidden="1"/>
    <cellStyle name="Hipervínculo visitado" xfId="9033" builtinId="9" hidden="1"/>
    <cellStyle name="Hipervínculo visitado" xfId="2776" builtinId="9" hidden="1"/>
    <cellStyle name="Hipervínculo visitado" xfId="19814" builtinId="9" hidden="1"/>
    <cellStyle name="Hipervínculo visitado" xfId="8484" builtinId="9" hidden="1"/>
    <cellStyle name="Hipervínculo visitado" xfId="44332" builtinId="9" hidden="1"/>
    <cellStyle name="Hipervínculo visitado" xfId="142" builtinId="9" hidden="1"/>
    <cellStyle name="Hipervínculo visitado" xfId="32360" builtinId="9" hidden="1"/>
    <cellStyle name="Hipervínculo visitado" xfId="35981" builtinId="9" hidden="1"/>
    <cellStyle name="Hipervínculo visitado" xfId="9699" builtinId="9" hidden="1"/>
    <cellStyle name="Hipervínculo visitado" xfId="49220" builtinId="9" hidden="1"/>
    <cellStyle name="Hipervínculo visitado" xfId="13930" builtinId="9" hidden="1"/>
    <cellStyle name="Hipervínculo visitado" xfId="54531" builtinId="9" hidden="1"/>
    <cellStyle name="Hipervínculo visitado" xfId="38365" builtinId="9" hidden="1"/>
    <cellStyle name="Hipervínculo visitado" xfId="24615" builtinId="9" hidden="1"/>
    <cellStyle name="Hipervínculo visitado" xfId="4988" builtinId="9" hidden="1"/>
    <cellStyle name="Hipervínculo visitado" xfId="2741" builtinId="9" hidden="1"/>
    <cellStyle name="Hipervínculo visitado" xfId="30729" builtinId="9" hidden="1"/>
    <cellStyle name="Hipervínculo visitado" xfId="31762" builtinId="9" hidden="1"/>
    <cellStyle name="Hipervínculo visitado" xfId="22267" builtinId="9" hidden="1"/>
    <cellStyle name="Hipervínculo visitado" xfId="21128" builtinId="9" hidden="1"/>
    <cellStyle name="Hipervínculo visitado" xfId="21275" builtinId="9" hidden="1"/>
    <cellStyle name="Hipervínculo visitado" xfId="21558" builtinId="9" hidden="1"/>
    <cellStyle name="Hipervínculo visitado" xfId="18630" builtinId="9" hidden="1"/>
    <cellStyle name="Hipervínculo visitado" xfId="18399" builtinId="9" hidden="1"/>
    <cellStyle name="Hipervínculo visitado" xfId="18865" builtinId="9" hidden="1"/>
    <cellStyle name="Hipervínculo visitado" xfId="18339" builtinId="9" hidden="1"/>
    <cellStyle name="Hipervínculo visitado" xfId="21477" builtinId="9" hidden="1"/>
    <cellStyle name="Hipervínculo visitado" xfId="22956" builtinId="9" hidden="1"/>
    <cellStyle name="Hipervínculo visitado" xfId="23444" builtinId="9" hidden="1"/>
    <cellStyle name="Hipervínculo visitado" xfId="24437" builtinId="9" hidden="1"/>
    <cellStyle name="Hipervínculo visitado" xfId="24045" builtinId="9" hidden="1"/>
    <cellStyle name="Hipervínculo visitado" xfId="21899" builtinId="9" hidden="1"/>
    <cellStyle name="Hipervínculo visitado" xfId="31967" builtinId="9" hidden="1"/>
    <cellStyle name="Hipervínculo visitado" xfId="35447" builtinId="9" hidden="1"/>
    <cellStyle name="Hipervínculo visitado" xfId="28139" builtinId="9" hidden="1"/>
    <cellStyle name="Hipervínculo visitado" xfId="56849" builtinId="9" hidden="1"/>
    <cellStyle name="Hipervínculo visitado" xfId="16975" builtinId="9" hidden="1"/>
    <cellStyle name="Hipervínculo visitado" xfId="3605" builtinId="9" hidden="1"/>
    <cellStyle name="Hipervínculo visitado" xfId="25833" builtinId="9" hidden="1"/>
    <cellStyle name="Hipervínculo visitado" xfId="2816" builtinId="9" hidden="1"/>
    <cellStyle name="Hipervínculo visitado" xfId="42644" builtinId="9" hidden="1"/>
    <cellStyle name="Hipervínculo visitado" xfId="55593" builtinId="9" hidden="1"/>
    <cellStyle name="Hipervínculo visitado" xfId="21639" builtinId="9" hidden="1"/>
    <cellStyle name="Hipervínculo visitado" xfId="44150" builtinId="9" hidden="1"/>
    <cellStyle name="Hipervínculo visitado" xfId="56247" builtinId="9" hidden="1"/>
    <cellStyle name="Hipervínculo visitado" xfId="31929" builtinId="9" hidden="1"/>
    <cellStyle name="Hipervínculo visitado" xfId="51898" builtinId="9" hidden="1"/>
    <cellStyle name="Hipervínculo visitado" xfId="23842" builtinId="9" hidden="1"/>
    <cellStyle name="Hipervínculo visitado" xfId="26441" builtinId="9" hidden="1"/>
    <cellStyle name="Hipervínculo visitado" xfId="47597" builtinId="9" hidden="1"/>
    <cellStyle name="Hipervínculo visitado" xfId="19269" builtinId="9" hidden="1"/>
    <cellStyle name="Hipervínculo visitado" xfId="48382" builtinId="9" hidden="1"/>
    <cellStyle name="Hipervínculo visitado" xfId="16212" builtinId="9" hidden="1"/>
    <cellStyle name="Hipervínculo visitado" xfId="28949" builtinId="9" hidden="1"/>
    <cellStyle name="Hipervínculo visitado" xfId="18367" builtinId="9" hidden="1"/>
    <cellStyle name="Hipervínculo visitado" xfId="53205" builtinId="9" hidden="1"/>
    <cellStyle name="Hipervínculo visitado" xfId="45607" builtinId="9" hidden="1"/>
    <cellStyle name="Hipervínculo visitado" xfId="46320" builtinId="9" hidden="1"/>
    <cellStyle name="Hipervínculo visitado" xfId="18373" builtinId="9" hidden="1"/>
    <cellStyle name="Hipervínculo visitado" xfId="34578" builtinId="9" hidden="1"/>
    <cellStyle name="Hipervínculo visitado" xfId="49678" builtinId="9" hidden="1"/>
    <cellStyle name="Hipervínculo visitado" xfId="57100" builtinId="9" hidden="1"/>
    <cellStyle name="Hipervínculo visitado" xfId="52122" builtinId="9" hidden="1"/>
    <cellStyle name="Hipervínculo visitado" xfId="49192" builtinId="9" hidden="1"/>
    <cellStyle name="Hipervínculo visitado" xfId="47870" builtinId="9" hidden="1"/>
    <cellStyle name="Hipervínculo visitado" xfId="14390" builtinId="9" hidden="1"/>
    <cellStyle name="Hipervínculo visitado" xfId="31386" builtinId="9" hidden="1"/>
    <cellStyle name="Hipervínculo visitado" xfId="26311" builtinId="9" hidden="1"/>
    <cellStyle name="Hipervínculo visitado" xfId="22632" builtinId="9" hidden="1"/>
    <cellStyle name="Hipervínculo visitado" xfId="36680" builtinId="9" hidden="1"/>
    <cellStyle name="Hipervínculo visitado" xfId="8888" builtinId="9" hidden="1"/>
    <cellStyle name="Hipervínculo visitado" xfId="37477" builtinId="9" hidden="1"/>
    <cellStyle name="Hipervínculo visitado" xfId="49226" builtinId="9" hidden="1"/>
    <cellStyle name="Hipervínculo visitado" xfId="26267" builtinId="9" hidden="1"/>
    <cellStyle name="Hipervínculo visitado" xfId="54153" builtinId="9" hidden="1"/>
    <cellStyle name="Hipervínculo visitado" xfId="59468" builtinId="9" hidden="1"/>
    <cellStyle name="Hipervínculo visitado" xfId="32464" builtinId="9" hidden="1"/>
    <cellStyle name="Hipervínculo visitado" xfId="59203" builtinId="9" hidden="1"/>
    <cellStyle name="Hipervínculo visitado" xfId="38403" builtinId="9" hidden="1"/>
    <cellStyle name="Hipervínculo visitado" xfId="50377" builtinId="9" hidden="1"/>
    <cellStyle name="Hipervínculo visitado" xfId="27189" builtinId="9" hidden="1"/>
    <cellStyle name="Hipervínculo visitado" xfId="50048" builtinId="9" hidden="1"/>
    <cellStyle name="Hipervínculo visitado" xfId="24123" builtinId="9" hidden="1"/>
    <cellStyle name="Hipervínculo visitado" xfId="18732" builtinId="9" hidden="1"/>
    <cellStyle name="Hipervínculo visitado" xfId="49488" builtinId="9" hidden="1"/>
    <cellStyle name="Hipervínculo visitado" xfId="45002" builtinId="9" hidden="1"/>
    <cellStyle name="Hipervínculo visitado" xfId="56277" builtinId="9" hidden="1"/>
    <cellStyle name="Hipervínculo visitado" xfId="30970" builtinId="9" hidden="1"/>
    <cellStyle name="Hipervínculo visitado" xfId="29439" builtinId="9" hidden="1"/>
    <cellStyle name="Hipervínculo visitado" xfId="41832" builtinId="9" hidden="1"/>
    <cellStyle name="Hipervínculo visitado" xfId="8280" builtinId="9" hidden="1"/>
    <cellStyle name="Hipervínculo visitado" xfId="20447" builtinId="9" hidden="1"/>
    <cellStyle name="Hipervínculo visitado" xfId="9888" builtinId="9" hidden="1"/>
    <cellStyle name="Hipervínculo visitado" xfId="17936" builtinId="9" hidden="1"/>
    <cellStyle name="Hipervínculo visitado" xfId="6504" builtinId="9" hidden="1"/>
    <cellStyle name="Hipervínculo visitado" xfId="17033" builtinId="9" hidden="1"/>
    <cellStyle name="Hipervínculo visitado" xfId="16328" builtinId="9" hidden="1"/>
    <cellStyle name="Hipervínculo visitado" xfId="49576" builtinId="9" hidden="1"/>
    <cellStyle name="Hipervínculo visitado" xfId="496" builtinId="9" hidden="1"/>
    <cellStyle name="Hipervínculo visitado" xfId="8236" builtinId="9" hidden="1"/>
    <cellStyle name="Hipervínculo visitado" xfId="48926" builtinId="9" hidden="1"/>
    <cellStyle name="Hipervínculo visitado" xfId="11048" builtinId="9" hidden="1"/>
    <cellStyle name="Hipervínculo visitado" xfId="37271" builtinId="9" hidden="1"/>
    <cellStyle name="Hipervínculo visitado" xfId="34901" builtinId="9" hidden="1"/>
    <cellStyle name="Hipervínculo visitado" xfId="15680" builtinId="9" hidden="1"/>
    <cellStyle name="Hipervínculo visitado" xfId="37667" builtinId="9" hidden="1"/>
    <cellStyle name="Hipervínculo visitado" xfId="36883" builtinId="9" hidden="1"/>
    <cellStyle name="Hipervínculo visitado" xfId="6623" builtinId="9" hidden="1"/>
    <cellStyle name="Hipervínculo visitado" xfId="17102" builtinId="9" hidden="1"/>
    <cellStyle name="Hipervínculo visitado" xfId="45430" builtinId="9" hidden="1"/>
    <cellStyle name="Hipervínculo visitado" xfId="6352" builtinId="9" hidden="1"/>
    <cellStyle name="Hipervínculo visitado" xfId="9342" builtinId="9" hidden="1"/>
    <cellStyle name="Hipervínculo visitado" xfId="36965" builtinId="9" hidden="1"/>
    <cellStyle name="Hipervínculo visitado" xfId="23024" builtinId="9" hidden="1"/>
    <cellStyle name="Hipervínculo visitado" xfId="20555" builtinId="9" hidden="1"/>
    <cellStyle name="Hipervínculo visitado" xfId="21616" builtinId="9" hidden="1"/>
    <cellStyle name="Hipervínculo visitado" xfId="11615" builtinId="9" hidden="1"/>
    <cellStyle name="Hipervínculo visitado" xfId="2148" builtinId="9" hidden="1"/>
    <cellStyle name="Hipervínculo visitado" xfId="16541" builtinId="9" hidden="1"/>
    <cellStyle name="Hipervínculo visitado" xfId="41790" builtinId="9" hidden="1"/>
    <cellStyle name="Hipervínculo visitado" xfId="32928" builtinId="9" hidden="1"/>
    <cellStyle name="Hipervínculo visitado" xfId="37995" builtinId="9" hidden="1"/>
    <cellStyle name="Hipervínculo visitado" xfId="35141" builtinId="9" hidden="1"/>
    <cellStyle name="Hipervínculo visitado" xfId="25813" builtinId="9" hidden="1"/>
    <cellStyle name="Hipervínculo visitado" xfId="22033" builtinId="9" hidden="1"/>
    <cellStyle name="Hipervínculo visitado" xfId="39796" builtinId="9" hidden="1"/>
    <cellStyle name="Hipervínculo visitado" xfId="16464" builtinId="9" hidden="1"/>
    <cellStyle name="Hipervínculo visitado" xfId="55884" builtinId="9" hidden="1"/>
    <cellStyle name="Hipervínculo visitado" xfId="4508" builtinId="9" hidden="1"/>
    <cellStyle name="Hipervínculo visitado" xfId="44726" builtinId="9" hidden="1"/>
    <cellStyle name="Hipervínculo visitado" xfId="98" builtinId="9" hidden="1"/>
    <cellStyle name="Hipervínculo visitado" xfId="18273" builtinId="9" hidden="1"/>
    <cellStyle name="Hipervínculo visitado" xfId="55515" builtinId="9" hidden="1"/>
    <cellStyle name="Hipervínculo visitado" xfId="29825" builtinId="9" hidden="1"/>
    <cellStyle name="Hipervínculo visitado" xfId="4663" builtinId="9" hidden="1"/>
    <cellStyle name="Hipervínculo visitado" xfId="48474" builtinId="9" hidden="1"/>
    <cellStyle name="Hipervínculo visitado" xfId="31995" builtinId="9" hidden="1"/>
    <cellStyle name="Hipervínculo visitado" xfId="34888" builtinId="9" hidden="1"/>
    <cellStyle name="Hipervínculo visitado" xfId="23664" builtinId="9" hidden="1"/>
    <cellStyle name="Hipervínculo visitado" xfId="42488" builtinId="9" hidden="1"/>
    <cellStyle name="Hipervínculo visitado" xfId="47459" builtinId="9" hidden="1"/>
    <cellStyle name="Hipervínculo visitado" xfId="19444" builtinId="9" hidden="1"/>
    <cellStyle name="Hipervínculo visitado" xfId="57877" builtinId="9" hidden="1"/>
    <cellStyle name="Hipervínculo visitado" xfId="56471" builtinId="9" hidden="1"/>
    <cellStyle name="Hipervínculo visitado" xfId="47221" builtinId="9" hidden="1"/>
    <cellStyle name="Hipervínculo visitado" xfId="29085" builtinId="9" hidden="1"/>
    <cellStyle name="Hipervínculo visitado" xfId="21120" builtinId="9" hidden="1"/>
    <cellStyle name="Hipervínculo visitado" xfId="158" builtinId="9" hidden="1"/>
    <cellStyle name="Hipervínculo visitado" xfId="23465" builtinId="9" hidden="1"/>
    <cellStyle name="Hipervínculo visitado" xfId="32017" builtinId="9" hidden="1"/>
    <cellStyle name="Hipervínculo visitado" xfId="58309" builtinId="9" hidden="1"/>
    <cellStyle name="Hipervínculo visitado" xfId="26483" builtinId="9" hidden="1"/>
    <cellStyle name="Hipervínculo visitado" xfId="32760" builtinId="9" hidden="1"/>
    <cellStyle name="Hipervínculo visitado" xfId="9564" builtinId="9" hidden="1"/>
    <cellStyle name="Hipervínculo visitado" xfId="29241" builtinId="9" hidden="1"/>
    <cellStyle name="Hipervínculo visitado" xfId="28438" builtinId="9" hidden="1"/>
    <cellStyle name="Hipervínculo visitado" xfId="2426" builtinId="9" hidden="1"/>
    <cellStyle name="Hipervínculo visitado" xfId="52451" builtinId="9" hidden="1"/>
    <cellStyle name="Hipervínculo visitado" xfId="40568" builtinId="9" hidden="1"/>
    <cellStyle name="Hipervínculo visitado" xfId="25785" builtinId="9" hidden="1"/>
    <cellStyle name="Hipervínculo visitado" xfId="22351" builtinId="9" hidden="1"/>
    <cellStyle name="Hipervínculo visitado" xfId="58631" builtinId="9" hidden="1"/>
    <cellStyle name="Hipervínculo visitado" xfId="38959" builtinId="9" hidden="1"/>
    <cellStyle name="Hipervínculo visitado" xfId="32543" builtinId="9" hidden="1"/>
    <cellStyle name="Hipervínculo visitado" xfId="46663" builtinId="9" hidden="1"/>
    <cellStyle name="Hipervínculo visitado" xfId="52310" builtinId="9" hidden="1"/>
    <cellStyle name="Hipervínculo visitado" xfId="50497" builtinId="9" hidden="1"/>
    <cellStyle name="Hipervínculo visitado" xfId="58385" builtinId="9" hidden="1"/>
    <cellStyle name="Hipervínculo visitado" xfId="45182" builtinId="9" hidden="1"/>
    <cellStyle name="Hipervínculo visitado" xfId="38644" builtinId="9" hidden="1"/>
    <cellStyle name="Hipervínculo visitado" xfId="32452" builtinId="9" hidden="1"/>
    <cellStyle name="Hipervínculo visitado" xfId="26761" builtinId="9" hidden="1"/>
    <cellStyle name="Hipervínculo visitado" xfId="3725" builtinId="9" hidden="1"/>
    <cellStyle name="Hipervínculo visitado" xfId="39306" builtinId="9" hidden="1"/>
    <cellStyle name="Hipervínculo visitado" xfId="13584" builtinId="9" hidden="1"/>
    <cellStyle name="Hipervínculo visitado" xfId="51140" builtinId="9" hidden="1"/>
    <cellStyle name="Hipervínculo visitado" xfId="50897" builtinId="9" hidden="1"/>
    <cellStyle name="Hipervínculo visitado" xfId="54744" builtinId="9" hidden="1"/>
    <cellStyle name="Hipervínculo visitado" xfId="23846" builtinId="9" hidden="1"/>
    <cellStyle name="Hipervínculo visitado" xfId="8218" builtinId="9" hidden="1"/>
    <cellStyle name="Hipervínculo visitado" xfId="12107" builtinId="9" hidden="1"/>
    <cellStyle name="Hipervínculo visitado" xfId="41924" builtinId="9" hidden="1"/>
    <cellStyle name="Hipervínculo visitado" xfId="1881" builtinId="9" hidden="1"/>
    <cellStyle name="Hipervínculo visitado" xfId="28263" builtinId="9" hidden="1"/>
    <cellStyle name="Hipervínculo visitado" xfId="6092" builtinId="9" hidden="1"/>
    <cellStyle name="Hipervínculo visitado" xfId="17023" builtinId="9" hidden="1"/>
    <cellStyle name="Hipervínculo visitado" xfId="17068" builtinId="9" hidden="1"/>
    <cellStyle name="Hipervínculo visitado" xfId="4729" builtinId="9" hidden="1"/>
    <cellStyle name="Hipervínculo visitado" xfId="32628" builtinId="9" hidden="1"/>
    <cellStyle name="Hipervínculo visitado" xfId="35029" builtinId="9" hidden="1"/>
    <cellStyle name="Hipervínculo visitado" xfId="40516" builtinId="9" hidden="1"/>
    <cellStyle name="Hipervínculo visitado" xfId="49740" builtinId="9" hidden="1"/>
    <cellStyle name="Hipervínculo visitado" xfId="16049" builtinId="9" hidden="1"/>
    <cellStyle name="Hipervínculo visitado" xfId="3577" builtinId="9" hidden="1"/>
    <cellStyle name="Hipervínculo visitado" xfId="10712" builtinId="9" hidden="1"/>
    <cellStyle name="Hipervínculo visitado" xfId="3939" builtinId="9" hidden="1"/>
    <cellStyle name="Hipervínculo visitado" xfId="27733" builtinId="9" hidden="1"/>
    <cellStyle name="Hipervínculo visitado" xfId="43746" builtinId="9" hidden="1"/>
    <cellStyle name="Hipervínculo visitado" xfId="40472" builtinId="9" hidden="1"/>
    <cellStyle name="Hipervínculo visitado" xfId="15336" builtinId="9" hidden="1"/>
    <cellStyle name="Hipervínculo visitado" xfId="55851" builtinId="9" hidden="1"/>
    <cellStyle name="Hipervínculo visitado" xfId="11662" builtinId="9" hidden="1"/>
    <cellStyle name="Hipervínculo visitado" xfId="40610" builtinId="9" hidden="1"/>
    <cellStyle name="Hipervínculo visitado" xfId="17918" builtinId="9" hidden="1"/>
    <cellStyle name="Hipervínculo visitado" xfId="40242" builtinId="9" hidden="1"/>
    <cellStyle name="Hipervínculo visitado" xfId="28883" builtinId="9" hidden="1"/>
    <cellStyle name="Hipervínculo visitado" xfId="28571" builtinId="9" hidden="1"/>
    <cellStyle name="Hipervínculo visitado" xfId="28083" builtinId="9" hidden="1"/>
    <cellStyle name="Hipervínculo visitado" xfId="27476" builtinId="9" hidden="1"/>
    <cellStyle name="Hipervínculo visitado" xfId="30686" builtinId="9" hidden="1"/>
    <cellStyle name="Hipervínculo visitado" xfId="31060" builtinId="9" hidden="1"/>
    <cellStyle name="Hipervínculo visitado" xfId="31450" builtinId="9" hidden="1"/>
    <cellStyle name="Hipervínculo visitado" xfId="31815" builtinId="9" hidden="1"/>
    <cellStyle name="Hipervínculo visitado" xfId="32007" builtinId="9" hidden="1"/>
    <cellStyle name="Hipervínculo visitado" xfId="29365" builtinId="9" hidden="1"/>
    <cellStyle name="Hipervínculo visitado" xfId="31428" builtinId="9" hidden="1"/>
    <cellStyle name="Hipervínculo visitado" xfId="25728" builtinId="9" hidden="1"/>
    <cellStyle name="Hipervínculo visitado" xfId="38571" builtinId="9" hidden="1"/>
    <cellStyle name="Hipervínculo visitado" xfId="37215" builtinId="9" hidden="1"/>
    <cellStyle name="Hipervínculo visitado" xfId="38035" builtinId="9" hidden="1"/>
    <cellStyle name="Hipervínculo visitado" xfId="36335" builtinId="9" hidden="1"/>
    <cellStyle name="Hipervínculo visitado" xfId="33778" builtinId="9" hidden="1"/>
    <cellStyle name="Hipervínculo visitado" xfId="32962" builtinId="9" hidden="1"/>
    <cellStyle name="Hipervínculo visitado" xfId="57058" builtinId="9" hidden="1"/>
    <cellStyle name="Hipervínculo visitado" xfId="57515" builtinId="9" hidden="1"/>
    <cellStyle name="Hipervínculo visitado" xfId="28705" builtinId="9" hidden="1"/>
    <cellStyle name="Hipervínculo visitado" xfId="13035" builtinId="9" hidden="1"/>
    <cellStyle name="Hipervínculo visitado" xfId="19196" builtinId="9" hidden="1"/>
    <cellStyle name="Hipervínculo visitado" xfId="25720" builtinId="9" hidden="1"/>
    <cellStyle name="Hipervínculo visitado" xfId="23207" builtinId="9" hidden="1"/>
    <cellStyle name="Hipervínculo visitado" xfId="24599" builtinId="9" hidden="1"/>
    <cellStyle name="Hipervínculo visitado" xfId="40194" builtinId="9" hidden="1"/>
    <cellStyle name="Hipervínculo visitado" xfId="37650" builtinId="9" hidden="1"/>
    <cellStyle name="Hipervínculo visitado" xfId="35867" builtinId="9" hidden="1"/>
    <cellStyle name="Hipervínculo visitado" xfId="34701" builtinId="9" hidden="1"/>
    <cellStyle name="Hipervínculo visitado" xfId="34899" builtinId="9" hidden="1"/>
    <cellStyle name="Hipervínculo visitado" xfId="37401" builtinId="9" hidden="1"/>
    <cellStyle name="Hipervínculo visitado" xfId="37612" builtinId="9" hidden="1"/>
    <cellStyle name="Hipervínculo visitado" xfId="38327" builtinId="9" hidden="1"/>
    <cellStyle name="Hipervínculo visitado" xfId="38409" builtinId="9" hidden="1"/>
    <cellStyle name="Hipervínculo visitado" xfId="38748" builtinId="9" hidden="1"/>
    <cellStyle name="Hipervínculo visitado" xfId="35537" builtinId="9" hidden="1"/>
    <cellStyle name="Hipervínculo visitado" xfId="35627" builtinId="9" hidden="1"/>
    <cellStyle name="Hipervínculo visitado" xfId="36073" builtinId="9" hidden="1"/>
    <cellStyle name="Hipervínculo visitado" xfId="32539" builtinId="9" hidden="1"/>
    <cellStyle name="Hipervínculo visitado" xfId="32214" builtinId="9" hidden="1"/>
    <cellStyle name="Hipervínculo visitado" xfId="32149" builtinId="9" hidden="1"/>
    <cellStyle name="Hipervínculo visitado" xfId="33724" builtinId="9" hidden="1"/>
    <cellStyle name="Hipervínculo visitado" xfId="33436" builtinId="9" hidden="1"/>
    <cellStyle name="Hipervínculo visitado" xfId="32304" builtinId="9" hidden="1"/>
    <cellStyle name="Hipervínculo visitado" xfId="38700" builtinId="9" hidden="1"/>
    <cellStyle name="Hipervínculo visitado" xfId="38167" builtinId="9" hidden="1"/>
    <cellStyle name="Hipervínculo visitado" xfId="34568" builtinId="9" hidden="1"/>
    <cellStyle name="Hipervínculo visitado" xfId="19060" builtinId="9" hidden="1"/>
    <cellStyle name="Hipervínculo visitado" xfId="21118" builtinId="9" hidden="1"/>
    <cellStyle name="Hipervínculo visitado" xfId="43223" builtinId="9" hidden="1"/>
    <cellStyle name="Hipervínculo visitado" xfId="32414" builtinId="9" hidden="1"/>
    <cellStyle name="Hipervínculo visitado" xfId="35653" builtinId="9" hidden="1"/>
    <cellStyle name="Hipervínculo visitado" xfId="37126" builtinId="9" hidden="1"/>
    <cellStyle name="Hipervínculo visitado" xfId="25607" builtinId="9" hidden="1"/>
    <cellStyle name="Hipervínculo visitado" xfId="31692" builtinId="9" hidden="1"/>
    <cellStyle name="Hipervínculo visitado" xfId="31026" builtinId="9" hidden="1"/>
    <cellStyle name="Hipervínculo visitado" xfId="28145" builtinId="9" hidden="1"/>
    <cellStyle name="Hipervínculo visitado" xfId="25218" builtinId="9" hidden="1"/>
    <cellStyle name="Hipervínculo visitado" xfId="25388" builtinId="9" hidden="1"/>
    <cellStyle name="Hipervínculo visitado" xfId="56781" builtinId="9" hidden="1"/>
    <cellStyle name="Hipervínculo visitado" xfId="28355" builtinId="9" hidden="1"/>
    <cellStyle name="Hipervínculo visitado" xfId="9766" builtinId="9" hidden="1"/>
    <cellStyle name="Hipervínculo visitado" xfId="48611" builtinId="9" hidden="1"/>
    <cellStyle name="Hipervínculo visitado" xfId="22876" builtinId="9" hidden="1"/>
    <cellStyle name="Hipervínculo visitado" xfId="25312" builtinId="9" hidden="1"/>
    <cellStyle name="Hipervínculo visitado" xfId="10800" builtinId="9" hidden="1"/>
    <cellStyle name="Hipervínculo visitado" xfId="22261" builtinId="9" hidden="1"/>
    <cellStyle name="Hipervínculo visitado" xfId="11255" builtinId="9" hidden="1"/>
    <cellStyle name="Hipervínculo visitado" xfId="15372" builtinId="9" hidden="1"/>
    <cellStyle name="Hipervínculo visitado" xfId="24007" builtinId="9" hidden="1"/>
    <cellStyle name="Hipervínculo visitado" xfId="20728" builtinId="9" hidden="1"/>
    <cellStyle name="Hipervínculo visitado" xfId="23607" builtinId="9" hidden="1"/>
    <cellStyle name="Hipervínculo visitado" xfId="18928" builtinId="9" hidden="1"/>
    <cellStyle name="Hipervínculo visitado" xfId="24729" builtinId="9" hidden="1"/>
    <cellStyle name="Hipervínculo visitado" xfId="35005" builtinId="9" hidden="1"/>
    <cellStyle name="Hipervínculo visitado" xfId="25801" builtinId="9" hidden="1"/>
    <cellStyle name="Hipervínculo visitado" xfId="28655" builtinId="9" hidden="1"/>
    <cellStyle name="Hipervínculo visitado" xfId="40684" builtinId="9" hidden="1"/>
    <cellStyle name="Hipervínculo visitado" xfId="36007" builtinId="9" hidden="1"/>
    <cellStyle name="Hipervínculo visitado" xfId="44092" builtinId="9" hidden="1"/>
    <cellStyle name="Hipervínculo visitado" xfId="43638" builtinId="9" hidden="1"/>
    <cellStyle name="Hipervínculo visitado" xfId="45701" builtinId="9" hidden="1"/>
    <cellStyle name="Hipervínculo visitado" xfId="43535" builtinId="9" hidden="1"/>
    <cellStyle name="Hipervínculo visitado" xfId="33188" builtinId="9" hidden="1"/>
    <cellStyle name="Hipervínculo visitado" xfId="34335" builtinId="9" hidden="1"/>
    <cellStyle name="Hipervínculo visitado" xfId="38089" builtinId="9" hidden="1"/>
    <cellStyle name="Hipervínculo visitado" xfId="23924" builtinId="9" hidden="1"/>
    <cellStyle name="Hipervínculo visitado" xfId="44406" builtinId="9" hidden="1"/>
    <cellStyle name="Hipervínculo visitado" xfId="37439" builtinId="9" hidden="1"/>
    <cellStyle name="Hipervínculo visitado" xfId="28209" builtinId="9" hidden="1"/>
    <cellStyle name="Hipervínculo visitado" xfId="54053" builtinId="9" hidden="1"/>
    <cellStyle name="Hipervínculo visitado" xfId="51321" builtinId="9" hidden="1"/>
    <cellStyle name="Hipervínculo visitado" xfId="35209" builtinId="9" hidden="1"/>
    <cellStyle name="Hipervínculo visitado" xfId="34745" builtinId="9" hidden="1"/>
    <cellStyle name="Hipervínculo visitado" xfId="29819" builtinId="9" hidden="1"/>
    <cellStyle name="Hipervínculo visitado" xfId="10296" builtinId="9" hidden="1"/>
    <cellStyle name="Hipervínculo visitado" xfId="32601" builtinId="9" hidden="1"/>
    <cellStyle name="Hipervínculo visitado" xfId="29115" builtinId="9" hidden="1"/>
    <cellStyle name="Hipervínculo visitado" xfId="31574" builtinId="9" hidden="1"/>
    <cellStyle name="Hipervínculo visitado" xfId="29918" builtinId="9" hidden="1"/>
    <cellStyle name="Hipervínculo visitado" xfId="43631" builtinId="9" hidden="1"/>
    <cellStyle name="Hipervínculo visitado" xfId="28099" builtinId="9" hidden="1"/>
    <cellStyle name="Hipervínculo visitado" xfId="26168" builtinId="9" hidden="1"/>
    <cellStyle name="Hipervínculo visitado" xfId="23420" builtinId="9" hidden="1"/>
    <cellStyle name="Hipervínculo visitado" xfId="10177" builtinId="9" hidden="1"/>
    <cellStyle name="Hipervínculo visitado" xfId="18381" builtinId="9" hidden="1"/>
    <cellStyle name="Hipervínculo visitado" xfId="22475" builtinId="9" hidden="1"/>
    <cellStyle name="Hipervínculo visitado" xfId="43975" builtinId="9" hidden="1"/>
    <cellStyle name="Hipervínculo visitado" xfId="45699" builtinId="9" hidden="1"/>
    <cellStyle name="Hipervínculo visitado" xfId="21771" builtinId="9" hidden="1"/>
    <cellStyle name="Hipervínculo visitado" xfId="22962" builtinId="9" hidden="1"/>
    <cellStyle name="Hipervínculo visitado" xfId="9558" builtinId="9" hidden="1"/>
    <cellStyle name="Hipervínculo visitado" xfId="11859" builtinId="9" hidden="1"/>
    <cellStyle name="Hipervínculo visitado" xfId="14695" builtinId="9" hidden="1"/>
    <cellStyle name="Hipervínculo visitado" xfId="15943" builtinId="9" hidden="1"/>
    <cellStyle name="Hipervínculo visitado" xfId="15376" builtinId="9" hidden="1"/>
    <cellStyle name="Hipervínculo visitado" xfId="12323" builtinId="9" hidden="1"/>
    <cellStyle name="Hipervínculo visitado" xfId="12919" builtinId="9" hidden="1"/>
    <cellStyle name="Hipervínculo visitado" xfId="15308" builtinId="9" hidden="1"/>
    <cellStyle name="Hipervínculo visitado" xfId="25136" builtinId="9" hidden="1"/>
    <cellStyle name="Hipervínculo visitado" xfId="24333" builtinId="9" hidden="1"/>
    <cellStyle name="Hipervínculo visitado" xfId="20613" builtinId="9" hidden="1"/>
    <cellStyle name="Hipervínculo visitado" xfId="58220" builtinId="9" hidden="1"/>
    <cellStyle name="Hipervínculo visitado" xfId="16279" builtinId="9" hidden="1"/>
    <cellStyle name="Hipervínculo visitado" xfId="21269" builtinId="9" hidden="1"/>
    <cellStyle name="Hipervínculo visitado" xfId="43235" builtinId="9" hidden="1"/>
    <cellStyle name="Hipervínculo visitado" xfId="45058" builtinId="9" hidden="1"/>
    <cellStyle name="Hipervínculo visitado" xfId="43904" builtinId="9" hidden="1"/>
    <cellStyle name="Hipervínculo visitado" xfId="25979" builtinId="9" hidden="1"/>
    <cellStyle name="Hipervínculo visitado" xfId="28983" builtinId="9" hidden="1"/>
    <cellStyle name="Hipervínculo visitado" xfId="31260" builtinId="9" hidden="1"/>
    <cellStyle name="Hipervínculo visitado" xfId="23469" builtinId="9" hidden="1"/>
    <cellStyle name="Hipervínculo visitado" xfId="18712" builtinId="9" hidden="1"/>
    <cellStyle name="Hipervínculo visitado" xfId="18896" builtinId="9" hidden="1"/>
    <cellStyle name="Hipervínculo visitado" xfId="21469" builtinId="9" hidden="1"/>
    <cellStyle name="Hipervínculo visitado" xfId="39871" builtinId="9" hidden="1"/>
    <cellStyle name="Hipervínculo visitado" xfId="50004" builtinId="9" hidden="1"/>
    <cellStyle name="Hipervínculo visitado" xfId="43493" builtinId="9" hidden="1"/>
    <cellStyle name="Hipervínculo visitado" xfId="29946" builtinId="9" hidden="1"/>
    <cellStyle name="Hipervínculo visitado" xfId="4227" builtinId="9" hidden="1"/>
    <cellStyle name="Hipervínculo visitado" xfId="5896" builtinId="9" hidden="1"/>
    <cellStyle name="Hipervínculo visitado" xfId="13530" builtinId="9" hidden="1"/>
    <cellStyle name="Hipervínculo visitado" xfId="35149" builtinId="9" hidden="1"/>
    <cellStyle name="Hipervínculo visitado" xfId="46649" builtinId="9" hidden="1"/>
    <cellStyle name="Hipervínculo visitado" xfId="27998" builtinId="9" hidden="1"/>
    <cellStyle name="Hipervínculo visitado" xfId="45615" builtinId="9" hidden="1"/>
    <cellStyle name="Hipervínculo visitado" xfId="41496" builtinId="9" hidden="1"/>
    <cellStyle name="Hipervínculo visitado" xfId="48297" builtinId="9" hidden="1"/>
    <cellStyle name="Hipervínculo visitado" xfId="54872" builtinId="9" hidden="1"/>
    <cellStyle name="Hipervínculo visitado" xfId="15720" builtinId="9" hidden="1"/>
    <cellStyle name="Hipervínculo visitado" xfId="40760" builtinId="9" hidden="1"/>
    <cellStyle name="Hipervínculo visitado" xfId="43136" builtinId="9" hidden="1"/>
    <cellStyle name="Hipervínculo visitado" xfId="46429" builtinId="9" hidden="1"/>
    <cellStyle name="Hipervínculo visitado" xfId="48559" builtinId="9" hidden="1"/>
    <cellStyle name="Hipervínculo visitado" xfId="19242" builtinId="9" hidden="1"/>
    <cellStyle name="Hipervínculo visitado" xfId="3999" builtinId="9" hidden="1"/>
    <cellStyle name="Hipervínculo visitado" xfId="4950" builtinId="9" hidden="1"/>
    <cellStyle name="Hipervínculo visitado" xfId="2540" builtinId="9" hidden="1"/>
    <cellStyle name="Hipervínculo visitado" xfId="8802" builtinId="9" hidden="1"/>
    <cellStyle name="Hipervínculo visitado" xfId="5119" builtinId="9" hidden="1"/>
    <cellStyle name="Hipervínculo visitado" xfId="16816" builtinId="9" hidden="1"/>
    <cellStyle name="Hipervínculo visitado" xfId="41191" builtinId="9" hidden="1"/>
    <cellStyle name="Hipervínculo visitado" xfId="55355" builtinId="9" hidden="1"/>
    <cellStyle name="Hipervínculo visitado" xfId="30482" builtinId="9" hidden="1"/>
    <cellStyle name="Hipervínculo visitado" xfId="32708" builtinId="9" hidden="1"/>
    <cellStyle name="Hipervínculo visitado" xfId="38790" builtinId="9" hidden="1"/>
    <cellStyle name="Hipervínculo visitado" xfId="41021" builtinId="9" hidden="1"/>
    <cellStyle name="Hipervínculo visitado" xfId="21775" builtinId="9" hidden="1"/>
    <cellStyle name="Hipervínculo visitado" xfId="56051" builtinId="9" hidden="1"/>
    <cellStyle name="Hipervínculo visitado" xfId="55402" builtinId="9" hidden="1"/>
    <cellStyle name="Hipervínculo visitado" xfId="53660" builtinId="9" hidden="1"/>
    <cellStyle name="Hipervínculo visitado" xfId="52318" builtinId="9" hidden="1"/>
    <cellStyle name="Hipervínculo visitado" xfId="46349" builtinId="9" hidden="1"/>
    <cellStyle name="Hipervínculo visitado" xfId="50806" builtinId="9" hidden="1"/>
    <cellStyle name="Hipervínculo visitado" xfId="56305" builtinId="9" hidden="1"/>
    <cellStyle name="Hipervínculo visitado" xfId="10782" builtinId="9" hidden="1"/>
    <cellStyle name="Hipervínculo visitado" xfId="16650" builtinId="9" hidden="1"/>
    <cellStyle name="Hipervínculo visitado" xfId="6611" builtinId="9" hidden="1"/>
    <cellStyle name="Hipervínculo visitado" xfId="33772" builtinId="9" hidden="1"/>
    <cellStyle name="Hipervínculo visitado" xfId="27903" builtinId="9" hidden="1"/>
    <cellStyle name="Hipervínculo visitado" xfId="16059" builtinId="9" hidden="1"/>
    <cellStyle name="Hipervínculo visitado" xfId="6552" builtinId="9" hidden="1"/>
    <cellStyle name="Hipervínculo visitado" xfId="2046" builtinId="9" hidden="1"/>
    <cellStyle name="Hipervínculo visitado" xfId="54423" builtinId="9" hidden="1"/>
    <cellStyle name="Hipervínculo visitado" xfId="21449" builtinId="9" hidden="1"/>
    <cellStyle name="Hipervínculo visitado" xfId="14076" builtinId="9" hidden="1"/>
    <cellStyle name="Hipervínculo visitado" xfId="22539" builtinId="9" hidden="1"/>
    <cellStyle name="Hipervínculo visitado" xfId="31678" builtinId="9" hidden="1"/>
    <cellStyle name="Hipervínculo visitado" xfId="36570" builtinId="9" hidden="1"/>
    <cellStyle name="Hipervínculo visitado" xfId="10890" builtinId="9" hidden="1"/>
    <cellStyle name="Hipervínculo visitado" xfId="21663" builtinId="9" hidden="1"/>
    <cellStyle name="Hipervínculo visitado" xfId="38621" builtinId="9" hidden="1"/>
    <cellStyle name="Hipervínculo visitado" xfId="37529" builtinId="9" hidden="1"/>
    <cellStyle name="Hipervínculo visitado" xfId="25443" builtinId="9" hidden="1"/>
    <cellStyle name="Hipervínculo visitado" xfId="32123" builtinId="9" hidden="1"/>
    <cellStyle name="Hipervínculo visitado" xfId="9868" builtinId="9" hidden="1"/>
    <cellStyle name="Hipervínculo visitado" xfId="15166" builtinId="9" hidden="1"/>
    <cellStyle name="Hipervínculo visitado" xfId="20838" builtinId="9" hidden="1"/>
    <cellStyle name="Hipervínculo visitado" xfId="26013" builtinId="9" hidden="1"/>
    <cellStyle name="Hipervínculo visitado" xfId="5254" builtinId="9" hidden="1"/>
    <cellStyle name="Hipervínculo visitado" xfId="12507" builtinId="9" hidden="1"/>
    <cellStyle name="Hipervínculo visitado" xfId="41689" builtinId="9" hidden="1"/>
    <cellStyle name="Hipervínculo visitado" xfId="50275" builtinId="9" hidden="1"/>
    <cellStyle name="Hipervínculo visitado" xfId="40832" builtinId="9" hidden="1"/>
    <cellStyle name="Hipervínculo visitado" xfId="21299" builtinId="9" hidden="1"/>
    <cellStyle name="Hipervínculo visitado" xfId="20662" builtinId="9" hidden="1"/>
    <cellStyle name="Hipervínculo visitado" xfId="24183" builtinId="9" hidden="1"/>
    <cellStyle name="Hipervínculo visitado" xfId="24365" builtinId="9" hidden="1"/>
    <cellStyle name="Hipervínculo visitado" xfId="14194" builtinId="9" hidden="1"/>
    <cellStyle name="Hipervínculo visitado" xfId="32316" builtinId="9" hidden="1"/>
    <cellStyle name="Hipervínculo visitado" xfId="44258" builtinId="9" hidden="1"/>
    <cellStyle name="Hipervínculo visitado" xfId="9790" builtinId="9" hidden="1"/>
    <cellStyle name="Hipervínculo visitado" xfId="27799" builtinId="9" hidden="1"/>
    <cellStyle name="Hipervínculo visitado" xfId="35475" builtinId="9" hidden="1"/>
    <cellStyle name="Hipervínculo visitado" xfId="28240" builtinId="9" hidden="1"/>
    <cellStyle name="Hipervínculo visitado" xfId="57643" builtinId="9" hidden="1"/>
    <cellStyle name="Hipervínculo visitado" xfId="4693" builtinId="9" hidden="1"/>
    <cellStyle name="Hipervínculo visitado" xfId="54311" builtinId="9" hidden="1"/>
    <cellStyle name="Hipervínculo visitado" xfId="24539" builtinId="9" hidden="1"/>
    <cellStyle name="Hipervínculo visitado" xfId="35561" builtinId="9" hidden="1"/>
    <cellStyle name="Hipervínculo visitado" xfId="29562" builtinId="9" hidden="1"/>
    <cellStyle name="Hipervínculo visitado" xfId="56941" builtinId="9" hidden="1"/>
    <cellStyle name="Hipervínculo visitado" xfId="37927" builtinId="9" hidden="1"/>
    <cellStyle name="Hipervínculo visitado" xfId="56393" builtinId="9" hidden="1"/>
    <cellStyle name="Hipervínculo visitado" xfId="41820" builtinId="9" hidden="1"/>
    <cellStyle name="Hipervínculo visitado" xfId="10644" builtinId="9" hidden="1"/>
    <cellStyle name="Hipervínculo visitado" xfId="41970" builtinId="9" hidden="1"/>
    <cellStyle name="Hipervínculo visitado" xfId="28551" builtinId="9" hidden="1"/>
    <cellStyle name="Hipervínculo visitado" xfId="25692" builtinId="9" hidden="1"/>
    <cellStyle name="Hipervínculo visitado" xfId="25617" builtinId="9" hidden="1"/>
    <cellStyle name="Hipervínculo visitado" xfId="31382" builtinId="9" hidden="1"/>
    <cellStyle name="Hipervínculo visitado" xfId="11666" builtinId="9" hidden="1"/>
    <cellStyle name="Hipervínculo visitado" xfId="5488" builtinId="9" hidden="1"/>
    <cellStyle name="Hipervínculo visitado" xfId="44576" builtinId="9" hidden="1"/>
    <cellStyle name="Hipervínculo visitado" xfId="1185" builtinId="9" hidden="1"/>
    <cellStyle name="Hipervínculo visitado" xfId="1637" builtinId="9" hidden="1"/>
    <cellStyle name="Hipervínculo visitado" xfId="3665" builtinId="9" hidden="1"/>
    <cellStyle name="Hipervínculo visitado" xfId="50654" builtinId="9" hidden="1"/>
    <cellStyle name="Hipervínculo visitado" xfId="40955" builtinId="9" hidden="1"/>
    <cellStyle name="Hipervínculo visitado" xfId="41658" builtinId="9" hidden="1"/>
    <cellStyle name="Hipervínculo visitado" xfId="1499" builtinId="9" hidden="1"/>
    <cellStyle name="Hipervínculo visitado" xfId="42712" builtinId="9" hidden="1"/>
    <cellStyle name="Hipervínculo visitado" xfId="29600" builtinId="9" hidden="1"/>
    <cellStyle name="Hipervínculo visitado" xfId="11287" builtinId="9" hidden="1"/>
    <cellStyle name="Hipervínculo visitado" xfId="11092" builtinId="9" hidden="1"/>
    <cellStyle name="Hipervínculo visitado" xfId="57883" builtinId="9" hidden="1"/>
    <cellStyle name="Hipervínculo visitado" xfId="26045" builtinId="9" hidden="1"/>
    <cellStyle name="Hipervínculo visitado" xfId="41654" builtinId="9" hidden="1"/>
    <cellStyle name="Hipervínculo visitado" xfId="24751" builtinId="9" hidden="1"/>
    <cellStyle name="Hipervínculo visitado" xfId="58741" builtinId="9" hidden="1"/>
    <cellStyle name="Hipervínculo visitado" xfId="37515" builtinId="9" hidden="1"/>
    <cellStyle name="Hipervínculo visitado" xfId="57945" builtinId="9" hidden="1"/>
    <cellStyle name="Hipervínculo visitado" xfId="52048" builtinId="9" hidden="1"/>
    <cellStyle name="Hipervínculo visitado" xfId="50247" builtinId="9" hidden="1"/>
    <cellStyle name="Hipervínculo visitado" xfId="34933" builtinId="9" hidden="1"/>
    <cellStyle name="Hipervínculo visitado" xfId="51792" builtinId="9" hidden="1"/>
    <cellStyle name="Hipervínculo visitado" xfId="32388" builtinId="9" hidden="1"/>
    <cellStyle name="Hipervínculo visitado" xfId="20688" builtinId="9" hidden="1"/>
    <cellStyle name="Hipervínculo visitado" xfId="37847" builtinId="9" hidden="1"/>
    <cellStyle name="Hipervínculo visitado" xfId="12721" builtinId="9" hidden="1"/>
    <cellStyle name="Hipervínculo visitado" xfId="53435" builtinId="9" hidden="1"/>
    <cellStyle name="Hipervínculo visitado" xfId="56163" builtinId="9" hidden="1"/>
    <cellStyle name="Hipervínculo visitado" xfId="14192" builtinId="9" hidden="1"/>
    <cellStyle name="Hipervínculo visitado" xfId="41753" builtinId="9" hidden="1"/>
    <cellStyle name="Hipervínculo visitado" xfId="23235" builtinId="9" hidden="1"/>
    <cellStyle name="Hipervínculo visitado" xfId="35091" builtinId="9" hidden="1"/>
    <cellStyle name="Hipervínculo visitado" xfId="45888" builtinId="9" hidden="1"/>
    <cellStyle name="Hipervínculo visitado" xfId="40572" builtinId="9" hidden="1"/>
    <cellStyle name="Hipervínculo visitado" xfId="36089" builtinId="9" hidden="1"/>
    <cellStyle name="Hipervínculo visitado" xfId="50871" builtinId="9" hidden="1"/>
    <cellStyle name="Hipervínculo visitado" xfId="56729" builtinId="9" hidden="1"/>
    <cellStyle name="Hipervínculo visitado" xfId="19518" builtinId="9" hidden="1"/>
    <cellStyle name="Hipervínculo visitado" xfId="41532" builtinId="9" hidden="1"/>
    <cellStyle name="Hipervínculo visitado" xfId="5368" builtinId="9" hidden="1"/>
    <cellStyle name="Hipervínculo visitado" xfId="6438" builtinId="9" hidden="1"/>
    <cellStyle name="Hipervínculo visitado" xfId="16426" builtinId="9" hidden="1"/>
    <cellStyle name="Hipervínculo visitado" xfId="4370" builtinId="9" hidden="1"/>
    <cellStyle name="Hipervínculo visitado" xfId="2947" builtinId="9" hidden="1"/>
    <cellStyle name="Hipervínculo visitado" xfId="7704" builtinId="9" hidden="1"/>
    <cellStyle name="Hipervínculo visitado" xfId="9494" builtinId="9" hidden="1"/>
    <cellStyle name="Hipervínculo visitado" xfId="5541" builtinId="9" hidden="1"/>
    <cellStyle name="Hipervínculo visitado" xfId="12735" builtinId="9" hidden="1"/>
    <cellStyle name="Hipervínculo visitado" xfId="435" builtinId="9" hidden="1"/>
    <cellStyle name="Hipervínculo visitado" xfId="3230" builtinId="9" hidden="1"/>
    <cellStyle name="Hipervínculo visitado" xfId="9397" builtinId="9" hidden="1"/>
    <cellStyle name="Hipervínculo visitado" xfId="54894" builtinId="9" hidden="1"/>
    <cellStyle name="Hipervínculo visitado" xfId="45789" builtinId="9" hidden="1"/>
    <cellStyle name="Hipervínculo visitado" xfId="6468" builtinId="9" hidden="1"/>
    <cellStyle name="Hipervínculo visitado" xfId="45844" builtinId="9" hidden="1"/>
    <cellStyle name="Hipervínculo visitado" xfId="46254" builtinId="9" hidden="1"/>
    <cellStyle name="Hipervínculo visitado" xfId="42086" builtinId="9" hidden="1"/>
    <cellStyle name="Hipervínculo visitado" xfId="38836" builtinId="9" hidden="1"/>
    <cellStyle name="Hipervínculo visitado" xfId="59179" builtinId="9" hidden="1"/>
    <cellStyle name="Hipervínculo visitado" xfId="25286" builtinId="9" hidden="1"/>
    <cellStyle name="Hipervínculo visitado" xfId="34625" builtinId="9" hidden="1"/>
    <cellStyle name="Hipervínculo visitado" xfId="33702" builtinId="9" hidden="1"/>
    <cellStyle name="Hipervínculo visitado" xfId="40058" builtinId="9" hidden="1"/>
    <cellStyle name="Hipervínculo visitado" xfId="309" builtinId="9" hidden="1"/>
    <cellStyle name="Hipervínculo visitado" xfId="7748" builtinId="9" hidden="1"/>
    <cellStyle name="Hipervínculo visitado" xfId="14832" builtinId="9" hidden="1"/>
    <cellStyle name="Hipervínculo visitado" xfId="4103" builtinId="9" hidden="1"/>
    <cellStyle name="Hipervínculo visitado" xfId="10422" builtinId="9" hidden="1"/>
    <cellStyle name="Hipervínculo visitado" xfId="15482" builtinId="9" hidden="1"/>
    <cellStyle name="Hipervínculo visitado" xfId="54752" builtinId="9" hidden="1"/>
    <cellStyle name="Hipervínculo visitado" xfId="43936" builtinId="9" hidden="1"/>
    <cellStyle name="Hipervínculo visitado" xfId="2078" builtinId="9" hidden="1"/>
    <cellStyle name="Hipervínculo visitado" xfId="6797" builtinId="9" hidden="1"/>
    <cellStyle name="Hipervínculo visitado" xfId="54627" builtinId="9" hidden="1"/>
    <cellStyle name="Hipervínculo visitado" xfId="57391" builtinId="9" hidden="1"/>
    <cellStyle name="Hipervínculo visitado" xfId="52042" builtinId="9" hidden="1"/>
    <cellStyle name="Hipervínculo visitado" xfId="42916" builtinId="9" hidden="1"/>
    <cellStyle name="Hipervínculo visitado" xfId="48155" builtinId="9" hidden="1"/>
    <cellStyle name="Hipervínculo visitado" xfId="35751" builtinId="9" hidden="1"/>
    <cellStyle name="Hipervínculo visitado" xfId="40698" builtinId="9" hidden="1"/>
    <cellStyle name="Hipervínculo visitado" xfId="59053" builtinId="9" hidden="1"/>
    <cellStyle name="Hipervínculo visitado" xfId="44752" builtinId="9" hidden="1"/>
    <cellStyle name="Hipervínculo visitado" xfId="58869" builtinId="9" hidden="1"/>
    <cellStyle name="Hipervínculo visitado" xfId="52140" builtinId="9" hidden="1"/>
    <cellStyle name="Hipervínculo visitado" xfId="28177" builtinId="9" hidden="1"/>
    <cellStyle name="Hipervínculo visitado" xfId="24231" builtinId="9" hidden="1"/>
    <cellStyle name="Hipervínculo visitado" xfId="56215" builtinId="9" hidden="1"/>
    <cellStyle name="Hipervínculo visitado" xfId="34659" builtinId="9" hidden="1"/>
    <cellStyle name="Hipervínculo visitado" xfId="27827" builtinId="9" hidden="1"/>
    <cellStyle name="Hipervínculo visitado" xfId="17288" builtinId="9" hidden="1"/>
    <cellStyle name="Hipervínculo visitado" xfId="40910" builtinId="9" hidden="1"/>
    <cellStyle name="Hipervínculo visitado" xfId="37389" builtinId="9" hidden="1"/>
    <cellStyle name="Hipervínculo visitado" xfId="48446" builtinId="9" hidden="1"/>
    <cellStyle name="Hipervínculo visitado" xfId="45629" builtinId="9" hidden="1"/>
    <cellStyle name="Hipervínculo visitado" xfId="8804" builtinId="9" hidden="1"/>
    <cellStyle name="Hipervínculo visitado" xfId="31734" builtinId="9" hidden="1"/>
    <cellStyle name="Hipervínculo visitado" xfId="1815" builtinId="9" hidden="1"/>
    <cellStyle name="Hipervínculo visitado" xfId="41350" builtinId="9" hidden="1"/>
    <cellStyle name="Hipervínculo visitado" xfId="41360" builtinId="9" hidden="1"/>
    <cellStyle name="Hipervínculo visitado" xfId="43930" builtinId="9" hidden="1"/>
    <cellStyle name="Hipervínculo visitado" xfId="34842" builtinId="9" hidden="1"/>
    <cellStyle name="Hipervínculo visitado" xfId="5996" builtinId="9" hidden="1"/>
    <cellStyle name="Hipervínculo visitado" xfId="21281" builtinId="9" hidden="1"/>
    <cellStyle name="Hipervínculo visitado" xfId="44708" builtinId="9" hidden="1"/>
    <cellStyle name="Hipervínculo visitado" xfId="26150" builtinId="9" hidden="1"/>
    <cellStyle name="Hipervínculo visitado" xfId="44021" builtinId="9" hidden="1"/>
    <cellStyle name="Hipervínculo visitado" xfId="1513" builtinId="9" hidden="1"/>
    <cellStyle name="Hipervínculo visitado" xfId="6689" builtinId="9" hidden="1"/>
    <cellStyle name="Hipervínculo visitado" xfId="31332" builtinId="9" hidden="1"/>
    <cellStyle name="Hipervínculo visitado" xfId="48790" builtinId="9" hidden="1"/>
    <cellStyle name="Hipervínculo visitado" xfId="49954" builtinId="9" hidden="1"/>
    <cellStyle name="Hipervínculo visitado" xfId="27358" builtinId="9" hidden="1"/>
    <cellStyle name="Hipervínculo visitado" xfId="26541" builtinId="9" hidden="1"/>
    <cellStyle name="Hipervínculo visitado" xfId="51248" builtinId="9" hidden="1"/>
    <cellStyle name="Hipervínculo visitado" xfId="48394" builtinId="9" hidden="1"/>
    <cellStyle name="Hipervínculo visitado" xfId="17583" builtinId="9" hidden="1"/>
    <cellStyle name="Hipervínculo visitado" xfId="7170" builtinId="9" hidden="1"/>
    <cellStyle name="Hipervínculo visitado" xfId="19666" builtinId="9" hidden="1"/>
    <cellStyle name="Hipervínculo visitado" xfId="17844" builtinId="9" hidden="1"/>
    <cellStyle name="Hipervínculo visitado" xfId="19386" builtinId="9" hidden="1"/>
    <cellStyle name="Hipervínculo visitado" xfId="41610" builtinId="9" hidden="1"/>
    <cellStyle name="Hipervínculo visitado" xfId="6296" builtinId="9" hidden="1"/>
    <cellStyle name="Hipervínculo visitado" xfId="52663" builtinId="9" hidden="1"/>
    <cellStyle name="Hipervínculo visitado" xfId="31783" builtinId="9" hidden="1"/>
    <cellStyle name="Hipervínculo visitado" xfId="6617" builtinId="9" hidden="1"/>
    <cellStyle name="Hipervínculo visitado" xfId="1014" builtinId="9" hidden="1"/>
    <cellStyle name="Hipervínculo visitado" xfId="40016" builtinId="9" hidden="1"/>
    <cellStyle name="Hipervínculo visitado" xfId="12006" builtinId="9" hidden="1"/>
    <cellStyle name="Hipervínculo visitado" xfId="37235" builtinId="9" hidden="1"/>
    <cellStyle name="Hipervínculo visitado" xfId="26071" builtinId="9" hidden="1"/>
    <cellStyle name="Hipervínculo visitado" xfId="45685" builtinId="9" hidden="1"/>
    <cellStyle name="Hipervínculo visitado" xfId="7379" builtinId="9" hidden="1"/>
    <cellStyle name="Hipervínculo visitado" xfId="32196" builtinId="9" hidden="1"/>
    <cellStyle name="Hipervínculo visitado" xfId="27665" builtinId="9" hidden="1"/>
    <cellStyle name="Hipervínculo visitado" xfId="33934" builtinId="9" hidden="1"/>
    <cellStyle name="Hipervínculo visitado" xfId="18325" builtinId="9" hidden="1"/>
    <cellStyle name="Hipervínculo visitado" xfId="30056" builtinId="9" hidden="1"/>
    <cellStyle name="Hipervínculo visitado" xfId="21885" builtinId="9" hidden="1"/>
    <cellStyle name="Hipervínculo visitado" xfId="18355" builtinId="9" hidden="1"/>
    <cellStyle name="Hipervínculo visitado" xfId="5609" builtinId="9" hidden="1"/>
    <cellStyle name="Hipervínculo visitado" xfId="19018" builtinId="9" hidden="1"/>
    <cellStyle name="Hipervínculo visitado" xfId="23991" builtinId="9" hidden="1"/>
    <cellStyle name="Hipervínculo visitado" xfId="23551" builtinId="9" hidden="1"/>
    <cellStyle name="Hipervínculo visitado" xfId="12643" builtinId="9" hidden="1"/>
    <cellStyle name="Hipervínculo visitado" xfId="30229" builtinId="9" hidden="1"/>
    <cellStyle name="Hipervínculo visitado" xfId="52120" builtinId="9" hidden="1"/>
    <cellStyle name="Hipervínculo visitado" xfId="40983" builtinId="9" hidden="1"/>
    <cellStyle name="Hipervínculo visitado" xfId="24085" builtinId="9" hidden="1"/>
    <cellStyle name="Hipervínculo visitado" xfId="45541" builtinId="9" hidden="1"/>
    <cellStyle name="Hipervínculo visitado" xfId="18002" builtinId="9" hidden="1"/>
    <cellStyle name="Hipervínculo visitado" xfId="48054" builtinId="9" hidden="1"/>
    <cellStyle name="Hipervínculo visitado" xfId="5324" builtinId="9" hidden="1"/>
    <cellStyle name="Hipervínculo visitado" xfId="35525" builtinId="9" hidden="1"/>
    <cellStyle name="Hipervínculo visitado" xfId="11660" builtinId="9" hidden="1"/>
    <cellStyle name="Hipervínculo visitado" xfId="15618" builtinId="9" hidden="1"/>
    <cellStyle name="Hipervínculo visitado" xfId="31893" builtinId="9" hidden="1"/>
    <cellStyle name="Hipervínculo visitado" xfId="32740" builtinId="9" hidden="1"/>
    <cellStyle name="Hipervínculo visitado" xfId="39137" builtinId="9" hidden="1"/>
    <cellStyle name="Hipervínculo visitado" xfId="36117" builtinId="9" hidden="1"/>
    <cellStyle name="Hipervínculo visitado" xfId="3929" builtinId="9" hidden="1"/>
    <cellStyle name="Hipervínculo visitado" xfId="50237" builtinId="9" hidden="1"/>
    <cellStyle name="Hipervínculo visitado" xfId="31658" builtinId="9" hidden="1"/>
    <cellStyle name="Hipervínculo visitado" xfId="11443" builtinId="9" hidden="1"/>
    <cellStyle name="Hipervínculo visitado" xfId="17334" builtinId="9" hidden="1"/>
    <cellStyle name="Hipervínculo visitado" xfId="6663" builtinId="9" hidden="1"/>
    <cellStyle name="Hipervínculo visitado" xfId="4562" builtinId="9" hidden="1"/>
    <cellStyle name="Hipervínculo visitado" xfId="37071" builtinId="9" hidden="1"/>
    <cellStyle name="Hipervínculo visitado" xfId="15162" builtinId="9" hidden="1"/>
    <cellStyle name="Hipervínculo visitado" xfId="55779" builtinId="9" hidden="1"/>
    <cellStyle name="Hipervínculo visitado" xfId="50297" builtinId="9" hidden="1"/>
    <cellStyle name="Hipervínculo visitado" xfId="26061" builtinId="9" hidden="1"/>
    <cellStyle name="Hipervínculo visitado" xfId="17768" builtinId="9" hidden="1"/>
    <cellStyle name="Hipervínculo visitado" xfId="36432" builtinId="9" hidden="1"/>
    <cellStyle name="Hipervínculo visitado" xfId="47934" builtinId="9" hidden="1"/>
    <cellStyle name="Hipervínculo visitado" xfId="49457" builtinId="9" hidden="1"/>
    <cellStyle name="Hipervínculo visitado" xfId="19166" builtinId="9" hidden="1"/>
    <cellStyle name="Hipervínculo visitado" xfId="36836" builtinId="9" hidden="1"/>
    <cellStyle name="Hipervínculo visitado" xfId="10407" builtinId="9" hidden="1"/>
    <cellStyle name="Hipervínculo visitado" xfId="40172" builtinId="9" hidden="1"/>
    <cellStyle name="Hipervínculo visitado" xfId="12647" builtinId="9" hidden="1"/>
    <cellStyle name="Hipervínculo visitado" xfId="42264" builtinId="9" hidden="1"/>
    <cellStyle name="Hipervínculo visitado" xfId="29887" builtinId="9" hidden="1"/>
    <cellStyle name="Hipervínculo visitado" xfId="12601" builtinId="9" hidden="1"/>
    <cellStyle name="Hipervínculo visitado" xfId="687" builtinId="9" hidden="1"/>
    <cellStyle name="Hipervínculo visitado" xfId="230" builtinId="9" hidden="1"/>
    <cellStyle name="Hipervínculo visitado" xfId="20304" builtinId="9" hidden="1"/>
    <cellStyle name="Hipervínculo visitado" xfId="17568" builtinId="9" hidden="1"/>
    <cellStyle name="Hipervínculo visitado" xfId="34416" builtinId="9" hidden="1"/>
    <cellStyle name="Hipervínculo visitado" xfId="43253" builtinId="9" hidden="1"/>
    <cellStyle name="Hipervínculo visitado" xfId="44481" builtinId="9" hidden="1"/>
    <cellStyle name="Hipervínculo visitado" xfId="32680" builtinId="9" hidden="1"/>
    <cellStyle name="Hipervínculo visitado" xfId="44972" builtinId="9" hidden="1"/>
    <cellStyle name="Hipervínculo visitado" xfId="2723" builtinId="9" hidden="1"/>
    <cellStyle name="Hipervínculo visitado" xfId="2663" builtinId="9" hidden="1"/>
    <cellStyle name="Hipervínculo visitado" xfId="8454" builtinId="9" hidden="1"/>
    <cellStyle name="Hipervínculo visitado" xfId="49518" builtinId="9" hidden="1"/>
    <cellStyle name="Hipervínculo visitado" xfId="15919" builtinId="9" hidden="1"/>
    <cellStyle name="Hipervínculo visitado" xfId="8909" builtinId="9" hidden="1"/>
    <cellStyle name="Hipervínculo visitado" xfId="6673" builtinId="9" hidden="1"/>
    <cellStyle name="Hipervínculo visitado" xfId="7946" builtinId="9" hidden="1"/>
    <cellStyle name="Hipervínculo visitado" xfId="1751" builtinId="9" hidden="1"/>
    <cellStyle name="Hipervínculo visitado" xfId="161" builtinId="9" hidden="1"/>
    <cellStyle name="Hipervínculo visitado" xfId="747" builtinId="9" hidden="1"/>
    <cellStyle name="Hipervínculo visitado" xfId="14452" builtinId="9" hidden="1"/>
    <cellStyle name="Hipervínculo visitado" xfId="56511" builtinId="9" hidden="1"/>
    <cellStyle name="Hipervínculo visitado" xfId="31630" builtinId="9" hidden="1"/>
    <cellStyle name="Hipervínculo visitado" xfId="52366" builtinId="9" hidden="1"/>
    <cellStyle name="Hipervínculo visitado" xfId="51281" builtinId="9" hidden="1"/>
    <cellStyle name="Hipervínculo visitado" xfId="27312" builtinId="9" hidden="1"/>
    <cellStyle name="Hipervínculo visitado" xfId="7690" builtinId="9" hidden="1"/>
    <cellStyle name="Hipervínculo visitado" xfId="3835" builtinId="9" hidden="1"/>
    <cellStyle name="Hipervínculo visitado" xfId="42420" builtinId="9" hidden="1"/>
    <cellStyle name="Hipervínculo visitado" xfId="44027" builtinId="9" hidden="1"/>
    <cellStyle name="Hipervínculo visitado" xfId="14010" builtinId="9" hidden="1"/>
    <cellStyle name="Hipervínculo visitado" xfId="29908" builtinId="9" hidden="1"/>
    <cellStyle name="Hipervínculo visitado" xfId="30392" builtinId="9" hidden="1"/>
    <cellStyle name="Hipervínculo visitado" xfId="45902" builtinId="9" hidden="1"/>
    <cellStyle name="Hipervínculo visitado" xfId="52090" builtinId="9" hidden="1"/>
    <cellStyle name="Hipervínculo visitado" xfId="58999" builtinId="9" hidden="1"/>
    <cellStyle name="Hipervínculo visitado" xfId="59185" builtinId="9" hidden="1"/>
    <cellStyle name="Hipervínculo visitado" xfId="58097" builtinId="9" hidden="1"/>
    <cellStyle name="Hipervínculo visitado" xfId="30074" builtinId="9" hidden="1"/>
    <cellStyle name="Hipervínculo visitado" xfId="32758" builtinId="9" hidden="1"/>
    <cellStyle name="Hipervínculo visitado" xfId="37933" builtinId="9" hidden="1"/>
    <cellStyle name="Hipervínculo visitado" xfId="13955" builtinId="9" hidden="1"/>
    <cellStyle name="Hipervínculo visitado" xfId="54890" builtinId="9" hidden="1"/>
    <cellStyle name="Hipervínculo visitado" xfId="53349" builtinId="9" hidden="1"/>
    <cellStyle name="Hipervínculo visitado" xfId="50895" builtinId="9" hidden="1"/>
    <cellStyle name="Hipervínculo visitado" xfId="48764" builtinId="9" hidden="1"/>
    <cellStyle name="Hipervínculo visitado" xfId="54375" builtinId="9" hidden="1"/>
    <cellStyle name="Hipervínculo visitado" xfId="50738" builtinId="9" hidden="1"/>
    <cellStyle name="Hipervínculo visitado" xfId="50367" builtinId="9" hidden="1"/>
    <cellStyle name="Hipervínculo visitado" xfId="15612" builtinId="9" hidden="1"/>
    <cellStyle name="Hipervínculo visitado" xfId="30478" builtinId="9" hidden="1"/>
    <cellStyle name="Hipervínculo visitado" xfId="34030" builtinId="9" hidden="1"/>
    <cellStyle name="Hipervínculo visitado" xfId="32045" builtinId="9" hidden="1"/>
    <cellStyle name="Hipervínculo visitado" xfId="43993" builtinId="9" hidden="1"/>
    <cellStyle name="Hipervínculo visitado" xfId="15927" builtinId="9" hidden="1"/>
    <cellStyle name="Hipervínculo visitado" xfId="12909" builtinId="9" hidden="1"/>
    <cellStyle name="Hipervínculo visitado" xfId="56149" builtinId="9" hidden="1"/>
    <cellStyle name="Hipervínculo visitado" xfId="52146" builtinId="9" hidden="1"/>
    <cellStyle name="Hipervínculo visitado" xfId="32334" builtinId="9" hidden="1"/>
    <cellStyle name="Hipervínculo visitado" xfId="15632" builtinId="9" hidden="1"/>
    <cellStyle name="Hipervínculo visitado" xfId="33620" builtinId="9" hidden="1"/>
    <cellStyle name="Hipervínculo visitado" xfId="50726" builtinId="9" hidden="1"/>
    <cellStyle name="Hipervínculo visitado" xfId="18470" builtinId="9" hidden="1"/>
    <cellStyle name="Hipervínculo visitado" xfId="24237" builtinId="9" hidden="1"/>
    <cellStyle name="Hipervínculo visitado" xfId="25969" builtinId="9" hidden="1"/>
    <cellStyle name="Hipervínculo visitado" xfId="29638" builtinId="9" hidden="1"/>
    <cellStyle name="Hipervínculo visitado" xfId="31628" builtinId="9" hidden="1"/>
    <cellStyle name="Hipervínculo visitado" xfId="26573" builtinId="9" hidden="1"/>
    <cellStyle name="Hipervínculo visitado" xfId="26641" builtinId="9" hidden="1"/>
    <cellStyle name="Hipervínculo visitado" xfId="21381" builtinId="9" hidden="1"/>
    <cellStyle name="Hipervínculo visitado" xfId="22419" builtinId="9" hidden="1"/>
    <cellStyle name="Hipervínculo visitado" xfId="34020" builtinId="9" hidden="1"/>
    <cellStyle name="Hipervínculo visitado" xfId="39766" builtinId="9" hidden="1"/>
    <cellStyle name="Hipervínculo visitado" xfId="38011" builtinId="9" hidden="1"/>
    <cellStyle name="Hipervínculo visitado" xfId="59314" builtinId="9" hidden="1"/>
    <cellStyle name="Hipervínculo visitado" xfId="35407" builtinId="9" hidden="1"/>
    <cellStyle name="Hipervínculo visitado" xfId="20098" builtinId="9" hidden="1"/>
    <cellStyle name="Hipervínculo visitado" xfId="1523" builtinId="9" hidden="1"/>
    <cellStyle name="Hipervínculo visitado" xfId="9606" builtinId="9" hidden="1"/>
    <cellStyle name="Hipervínculo visitado" xfId="22201" builtinId="9" hidden="1"/>
    <cellStyle name="Hipervínculo visitado" xfId="43140" builtinId="9" hidden="1"/>
    <cellStyle name="Hipervínculo visitado" xfId="21875" builtinId="9" hidden="1"/>
    <cellStyle name="Hipervínculo visitado" xfId="28281" builtinId="9" hidden="1"/>
    <cellStyle name="Hipervínculo visitado" xfId="10448" builtinId="9" hidden="1"/>
    <cellStyle name="Hipervínculo visitado" xfId="7375" builtinId="9" hidden="1"/>
    <cellStyle name="Hipervínculo visitado" xfId="55168" builtinId="9" hidden="1"/>
    <cellStyle name="Hipervínculo visitado" xfId="11413" builtinId="9" hidden="1"/>
    <cellStyle name="Hipervínculo visitado" xfId="12452" builtinId="9" hidden="1"/>
    <cellStyle name="Hipervínculo visitado" xfId="4683" builtinId="9" hidden="1"/>
    <cellStyle name="Hipervínculo visitado" xfId="5048" builtinId="9" hidden="1"/>
    <cellStyle name="Hipervínculo visitado" xfId="20505" builtinId="9" hidden="1"/>
    <cellStyle name="Hipervínculo visitado" xfId="14705" builtinId="9" hidden="1"/>
    <cellStyle name="Hipervínculo visitado" xfId="11253" builtinId="9" hidden="1"/>
    <cellStyle name="Hipervínculo visitado" xfId="6891" builtinId="9" hidden="1"/>
    <cellStyle name="Hipervínculo visitado" xfId="11327" builtinId="9" hidden="1"/>
    <cellStyle name="Hipervínculo visitado" xfId="13051" builtinId="9" hidden="1"/>
    <cellStyle name="Hipervínculo visitado" xfId="9610" builtinId="9" hidden="1"/>
    <cellStyle name="Hipervínculo visitado" xfId="7865" builtinId="9" hidden="1"/>
    <cellStyle name="Hipervínculo visitado" xfId="7462" builtinId="9" hidden="1"/>
    <cellStyle name="Hipervínculo visitado" xfId="9474" builtinId="9" hidden="1"/>
    <cellStyle name="Hipervínculo visitado" xfId="12843" builtinId="9" hidden="1"/>
    <cellStyle name="Hipervínculo visitado" xfId="8378" builtinId="9" hidden="1"/>
    <cellStyle name="Hipervínculo visitado" xfId="5042" builtinId="9" hidden="1"/>
    <cellStyle name="Hipervínculo visitado" xfId="6857" builtinId="9" hidden="1"/>
    <cellStyle name="Hipervínculo visitado" xfId="5623" builtinId="9" hidden="1"/>
    <cellStyle name="Hipervínculo visitado" xfId="10780" builtinId="9" hidden="1"/>
    <cellStyle name="Hipervínculo visitado" xfId="56533" builtinId="9" hidden="1"/>
    <cellStyle name="Hipervínculo visitado" xfId="3615" builtinId="9" hidden="1"/>
    <cellStyle name="Hipervínculo visitado" xfId="3497" builtinId="9" hidden="1"/>
    <cellStyle name="Hipervínculo visitado" xfId="19277" builtinId="9" hidden="1"/>
    <cellStyle name="Hipervínculo visitado" xfId="41145" builtinId="9" hidden="1"/>
    <cellStyle name="Hipervínculo visitado" xfId="42302" builtinId="9" hidden="1"/>
    <cellStyle name="Hipervínculo visitado" xfId="49680" builtinId="9" hidden="1"/>
    <cellStyle name="Hipervínculo visitado" xfId="38309" builtinId="9" hidden="1"/>
    <cellStyle name="Hipervínculo visitado" xfId="14" builtinId="9" hidden="1"/>
    <cellStyle name="Hipervínculo visitado" xfId="1067" builtinId="9" hidden="1"/>
    <cellStyle name="Hipervínculo visitado" xfId="6508" builtinId="9" hidden="1"/>
    <cellStyle name="Hipervínculo visitado" xfId="8392" builtinId="9" hidden="1"/>
    <cellStyle name="Hipervínculo visitado" xfId="20030" builtinId="9" hidden="1"/>
    <cellStyle name="Hipervínculo visitado" xfId="16228" builtinId="9" hidden="1"/>
    <cellStyle name="Hipervínculo visitado" xfId="16750" builtinId="9" hidden="1"/>
    <cellStyle name="Hipervínculo visitado" xfId="11114" builtinId="9" hidden="1"/>
    <cellStyle name="Hipervínculo visitado" xfId="19498" builtinId="9" hidden="1"/>
    <cellStyle name="Hipervínculo visitado" xfId="19746" builtinId="9" hidden="1"/>
    <cellStyle name="Hipervínculo visitado" xfId="29865" builtinId="9" hidden="1"/>
    <cellStyle name="Hipervínculo visitado" xfId="40826" builtinId="9" hidden="1"/>
    <cellStyle name="Hipervínculo visitado" xfId="32618" builtinId="9" hidden="1"/>
    <cellStyle name="Hipervínculo visitado" xfId="29441" builtinId="9" hidden="1"/>
    <cellStyle name="Hipervínculo visitado" xfId="9982" builtinId="9" hidden="1"/>
    <cellStyle name="Hipervínculo visitado" xfId="7089" builtinId="9" hidden="1"/>
    <cellStyle name="Hipervínculo visitado" xfId="36077" builtinId="9" hidden="1"/>
    <cellStyle name="Hipervínculo visitado" xfId="6284" builtinId="9" hidden="1"/>
    <cellStyle name="Hipervínculo visitado" xfId="16001" builtinId="9" hidden="1"/>
    <cellStyle name="Hipervínculo visitado" xfId="19176" builtinId="9" hidden="1"/>
    <cellStyle name="Hipervínculo visitado" xfId="2236" builtinId="9" hidden="1"/>
    <cellStyle name="Hipervínculo visitado" xfId="177" builtinId="9" hidden="1"/>
    <cellStyle name="Hipervínculo visitado" xfId="48008" builtinId="9" hidden="1"/>
    <cellStyle name="Hipervínculo visitado" xfId="1117" builtinId="9" hidden="1"/>
    <cellStyle name="Hipervínculo visitado" xfId="17766" builtinId="9" hidden="1"/>
    <cellStyle name="Hipervínculo visitado" xfId="26319" builtinId="9" hidden="1"/>
    <cellStyle name="Hipervínculo visitado" xfId="8947" builtinId="9" hidden="1"/>
    <cellStyle name="Hipervínculo visitado" xfId="6050" builtinId="9" hidden="1"/>
    <cellStyle name="Hipervínculo visitado" xfId="59380" builtinId="9" hidden="1"/>
    <cellStyle name="Hipervínculo visitado" xfId="38515" builtinId="9" hidden="1"/>
    <cellStyle name="Hipervínculo visitado" xfId="44664" builtinId="9" hidden="1"/>
    <cellStyle name="Hipervínculo visitado" xfId="4067" builtinId="9" hidden="1"/>
    <cellStyle name="Hipervínculo visitado" xfId="16414" builtinId="9" hidden="1"/>
    <cellStyle name="Hipervínculo visitado" xfId="20192" builtinId="9" hidden="1"/>
    <cellStyle name="Hipervínculo visitado" xfId="16698" builtinId="9" hidden="1"/>
    <cellStyle name="Hipervínculo visitado" xfId="22764" builtinId="9" hidden="1"/>
    <cellStyle name="Hipervínculo visitado" xfId="43409" builtinId="9" hidden="1"/>
    <cellStyle name="Hipervínculo visitado" xfId="16312" builtinId="9" hidden="1"/>
    <cellStyle name="Hipervínculo visitado" xfId="19664" builtinId="9" hidden="1"/>
    <cellStyle name="Hipervínculo visitado" xfId="7365" builtinId="9" hidden="1"/>
    <cellStyle name="Hipervínculo visitado" xfId="1397" builtinId="9" hidden="1"/>
    <cellStyle name="Hipervínculo visitado" xfId="6002" builtinId="9" hidden="1"/>
    <cellStyle name="Hipervínculo visitado" xfId="53355" builtinId="9" hidden="1"/>
    <cellStyle name="Hipervínculo visitado" xfId="11637" builtinId="9" hidden="1"/>
    <cellStyle name="Hipervínculo visitado" xfId="9255" builtinId="9" hidden="1"/>
    <cellStyle name="Hipervínculo visitado" xfId="10696" builtinId="9" hidden="1"/>
    <cellStyle name="Hipervínculo visitado" xfId="8973" builtinId="9" hidden="1"/>
    <cellStyle name="Hipervínculo visitado" xfId="41345" builtinId="9" hidden="1"/>
    <cellStyle name="Hipervínculo visitado" xfId="47359" builtinId="9" hidden="1"/>
    <cellStyle name="Hipervínculo visitado" xfId="3579" builtinId="9" hidden="1"/>
    <cellStyle name="Hipervínculo visitado" xfId="22682" builtinId="9" hidden="1"/>
    <cellStyle name="Hipervínculo visitado" xfId="16306" builtinId="9" hidden="1"/>
    <cellStyle name="Hipervínculo visitado" xfId="17614" builtinId="9" hidden="1"/>
    <cellStyle name="Hipervínculo visitado" xfId="42378" builtinId="9" hidden="1"/>
    <cellStyle name="Hipervínculo visitado" xfId="56231" builtinId="9" hidden="1"/>
    <cellStyle name="Hipervínculo visitado" xfId="29759" builtinId="9" hidden="1"/>
    <cellStyle name="Hipervínculo visitado" xfId="28535" builtinId="9" hidden="1"/>
    <cellStyle name="Hipervínculo visitado" xfId="29431" builtinId="9" hidden="1"/>
    <cellStyle name="Hipervínculo visitado" xfId="40937" builtinId="9" hidden="1"/>
    <cellStyle name="Hipervínculo visitado" xfId="8756" builtinId="9" hidden="1"/>
    <cellStyle name="Hipervínculo visitado" xfId="54473" builtinId="9" hidden="1"/>
    <cellStyle name="Hipervínculo visitado" xfId="17620" builtinId="9" hidden="1"/>
    <cellStyle name="Hipervínculo visitado" xfId="16308" builtinId="9" hidden="1"/>
    <cellStyle name="Hipervínculo visitado" xfId="13973" builtinId="9" hidden="1"/>
    <cellStyle name="Hipervínculo visitado" xfId="52937" builtinId="9" hidden="1"/>
    <cellStyle name="Hipervínculo visitado" xfId="53839" builtinId="9" hidden="1"/>
    <cellStyle name="Hipervínculo visitado" xfId="55052" builtinId="9" hidden="1"/>
    <cellStyle name="Hipervínculo visitado" xfId="40690" builtinId="9" hidden="1"/>
    <cellStyle name="Hipervínculo visitado" xfId="41574" builtinId="9" hidden="1"/>
    <cellStyle name="Hipervínculo visitado" xfId="59236" builtinId="9" hidden="1"/>
    <cellStyle name="Hipervínculo visitado" xfId="41910" builtinId="9" hidden="1"/>
    <cellStyle name="Hipervínculo visitado" xfId="693" builtinId="9" hidden="1"/>
    <cellStyle name="Hipervínculo visitado" xfId="34050" builtinId="9" hidden="1"/>
    <cellStyle name="Hipervínculo visitado" xfId="33798" builtinId="9" hidden="1"/>
    <cellStyle name="Hipervínculo visitado" xfId="37166" builtinId="9" hidden="1"/>
    <cellStyle name="Hipervínculo visitado" xfId="2204" builtinId="9" hidden="1"/>
    <cellStyle name="Hipervínculo visitado" xfId="6180" builtinId="9" hidden="1"/>
    <cellStyle name="Hipervínculo visitado" xfId="48428" builtinId="9" hidden="1"/>
    <cellStyle name="Hipervínculo visitado" xfId="19482" builtinId="9" hidden="1"/>
    <cellStyle name="Hipervínculo visitado" xfId="26669" builtinId="9" hidden="1"/>
    <cellStyle name="Hipervínculo visitado" xfId="4127" builtinId="9" hidden="1"/>
    <cellStyle name="Hipervínculo visitado" xfId="23771" builtinId="9" hidden="1"/>
    <cellStyle name="Hipervínculo visitado" xfId="522" builtinId="9" hidden="1"/>
    <cellStyle name="Hipervínculo visitado" xfId="1169" builtinId="9" hidden="1"/>
    <cellStyle name="Hipervínculo visitado" xfId="16273" builtinId="9" hidden="1"/>
    <cellStyle name="Hipervínculo visitado" xfId="43668" builtinId="9" hidden="1"/>
    <cellStyle name="Hipervínculo visitado" xfId="7182" builtinId="9" hidden="1"/>
    <cellStyle name="Hipervínculo visitado" xfId="4049" builtinId="9" hidden="1"/>
    <cellStyle name="Hipervínculo visitado" xfId="9653" builtinId="9" hidden="1"/>
    <cellStyle name="Hipervínculo visitado" xfId="17053" builtinId="9" hidden="1"/>
    <cellStyle name="Hipervínculo visitado" xfId="5808" builtinId="9" hidden="1"/>
    <cellStyle name="Hipervínculo visitado" xfId="50546" builtinId="9" hidden="1"/>
    <cellStyle name="Hipervínculo visitado" xfId="38585" builtinId="9" hidden="1"/>
    <cellStyle name="Hipervínculo visitado" xfId="49546" builtinId="9" hidden="1"/>
    <cellStyle name="Hipervínculo visitado" xfId="5712" builtinId="9" hidden="1"/>
    <cellStyle name="Hipervínculo visitado" xfId="8742" builtinId="9" hidden="1"/>
    <cellStyle name="Hipervínculo visitado" xfId="6641" builtinId="9" hidden="1"/>
    <cellStyle name="Hipervínculo visitado" xfId="10920" builtinId="9" hidden="1"/>
    <cellStyle name="Hipervínculo visitado" xfId="13047" builtinId="9" hidden="1"/>
    <cellStyle name="Hipervínculo visitado" xfId="26727" builtinId="9" hidden="1"/>
    <cellStyle name="Hipervínculo visitado" xfId="46205" builtinId="9" hidden="1"/>
    <cellStyle name="Hipervínculo visitado" xfId="15831" builtinId="9" hidden="1"/>
    <cellStyle name="Hipervínculo visitado" xfId="6122" builtinId="9" hidden="1"/>
    <cellStyle name="Hipervínculo visitado" xfId="6446" builtinId="9" hidden="1"/>
    <cellStyle name="Hipervínculo visitado" xfId="48664" builtinId="9" hidden="1"/>
    <cellStyle name="Hipervínculo visitado" xfId="20783" builtinId="9" hidden="1"/>
    <cellStyle name="Hipervínculo visitado" xfId="43848" builtinId="9" hidden="1"/>
    <cellStyle name="Hipervínculo visitado" xfId="28973" builtinId="9" hidden="1"/>
    <cellStyle name="Hipervínculo visitado" xfId="23503" builtinId="9" hidden="1"/>
    <cellStyle name="Hipervínculo visitado" xfId="35831" builtinId="9" hidden="1"/>
    <cellStyle name="Hipervínculo visitado" xfId="58381" builtinId="9" hidden="1"/>
    <cellStyle name="Hipervínculo visitado" xfId="21835" builtinId="9" hidden="1"/>
    <cellStyle name="Hipervínculo visitado" xfId="12913" builtinId="9" hidden="1"/>
    <cellStyle name="Hipervínculo visitado" xfId="49704" builtinId="9" hidden="1"/>
    <cellStyle name="Hipervínculo visitado" xfId="52700" builtinId="9" hidden="1"/>
    <cellStyle name="Hipervínculo visitado" xfId="36777" builtinId="9" hidden="1"/>
    <cellStyle name="Hipervínculo visitado" xfId="41323" builtinId="9" hidden="1"/>
    <cellStyle name="Hipervínculo visitado" xfId="51998" builtinId="9" hidden="1"/>
    <cellStyle name="Hipervínculo visitado" xfId="34002" builtinId="9" hidden="1"/>
    <cellStyle name="Hipervínculo visitado" xfId="47075" builtinId="9" hidden="1"/>
    <cellStyle name="Hipervínculo visitado" xfId="867" builtinId="9" hidden="1"/>
    <cellStyle name="Hipervínculo visitado" xfId="18360" builtinId="9" hidden="1"/>
    <cellStyle name="Hipervínculo visitado" xfId="1485" builtinId="9" hidden="1"/>
    <cellStyle name="Hipervínculo visitado" xfId="8596" builtinId="9" hidden="1"/>
    <cellStyle name="Hipervínculo visitado" xfId="1101" builtinId="9" hidden="1"/>
    <cellStyle name="Hipervínculo visitado" xfId="8198" builtinId="9" hidden="1"/>
    <cellStyle name="Hipervínculo visitado" xfId="35891" builtinId="9" hidden="1"/>
    <cellStyle name="Hipervínculo visitado" xfId="33840" builtinId="9" hidden="1"/>
    <cellStyle name="Hipervínculo visitado" xfId="20004" builtinId="9" hidden="1"/>
    <cellStyle name="Hipervínculo visitado" xfId="7628" builtinId="9" hidden="1"/>
    <cellStyle name="Hipervínculo visitado" xfId="267" builtinId="9" hidden="1"/>
    <cellStyle name="Hipervínculo visitado" xfId="8158" builtinId="9" hidden="1"/>
    <cellStyle name="Hipervínculo visitado" xfId="24559" builtinId="9" hidden="1"/>
    <cellStyle name="Hipervínculo visitado" xfId="58491" builtinId="9" hidden="1"/>
    <cellStyle name="Hipervínculo visitado" xfId="23900" builtinId="9" hidden="1"/>
    <cellStyle name="Hipervínculo visitado" xfId="19496" builtinId="9" hidden="1"/>
    <cellStyle name="Hipervínculo visitado" xfId="17960" builtinId="9" hidden="1"/>
    <cellStyle name="Hipervínculo visitado" xfId="26749" builtinId="9" hidden="1"/>
    <cellStyle name="Hipervínculo visitado" xfId="18175" builtinId="9" hidden="1"/>
    <cellStyle name="Hipervínculo visitado" xfId="24629" builtinId="9" hidden="1"/>
    <cellStyle name="Hipervínculo visitado" xfId="27970" builtinId="9" hidden="1"/>
    <cellStyle name="Hipervínculo visitado" xfId="35155" builtinId="9" hidden="1"/>
    <cellStyle name="Hipervínculo visitado" xfId="29403" builtinId="9" hidden="1"/>
    <cellStyle name="Hipervínculo visitado" xfId="25779" builtinId="9" hidden="1"/>
    <cellStyle name="Hipervínculo visitado" xfId="38071" builtinId="9" hidden="1"/>
    <cellStyle name="Hipervínculo visitado" xfId="37759" builtinId="9" hidden="1"/>
    <cellStyle name="Hipervínculo visitado" xfId="43237" builtinId="9" hidden="1"/>
    <cellStyle name="Hipervínculo visitado" xfId="35366" builtinId="9" hidden="1"/>
    <cellStyle name="Hipervínculo visitado" xfId="33490" builtinId="9" hidden="1"/>
    <cellStyle name="Hipervínculo visitado" xfId="28573" builtinId="9" hidden="1"/>
    <cellStyle name="Hipervínculo visitado" xfId="54273" builtinId="9" hidden="1"/>
    <cellStyle name="Hipervínculo visitado" xfId="54940" builtinId="9" hidden="1"/>
    <cellStyle name="Hipervínculo visitado" xfId="55066" builtinId="9" hidden="1"/>
    <cellStyle name="Hipervínculo visitado" xfId="5474" builtinId="9" hidden="1"/>
    <cellStyle name="Hipervínculo visitado" xfId="24825" builtinId="9" hidden="1"/>
    <cellStyle name="Hipervínculo visitado" xfId="21913" builtinId="9" hidden="1"/>
    <cellStyle name="Hipervínculo visitado" xfId="53465" builtinId="9" hidden="1"/>
    <cellStyle name="Hipervínculo visitado" xfId="13307" builtinId="9" hidden="1"/>
    <cellStyle name="Hipervínculo visitado" xfId="50271" builtinId="9" hidden="1"/>
    <cellStyle name="Hipervínculo visitado" xfId="9247" builtinId="9" hidden="1"/>
    <cellStyle name="Hipervínculo visitado" xfId="49996" builtinId="9" hidden="1"/>
    <cellStyle name="Hipervínculo visitado" xfId="53652" builtinId="9" hidden="1"/>
    <cellStyle name="Hipervínculo visitado" xfId="54643" builtinId="9" hidden="1"/>
    <cellStyle name="Hipervínculo visitado" xfId="26445" builtinId="9" hidden="1"/>
    <cellStyle name="Hipervínculo visitado" xfId="40166" builtinId="9" hidden="1"/>
    <cellStyle name="Hipervínculo visitado" xfId="49736" builtinId="9" hidden="1"/>
    <cellStyle name="Hipervínculo visitado" xfId="7437" builtinId="9" hidden="1"/>
    <cellStyle name="Hipervínculo visitado" xfId="43575" builtinId="9" hidden="1"/>
    <cellStyle name="Hipervínculo visitado" xfId="4502" builtinId="9" hidden="1"/>
    <cellStyle name="Hipervínculo visitado" xfId="45785" builtinId="9" hidden="1"/>
    <cellStyle name="Hipervínculo visitado" xfId="55091" builtinId="9" hidden="1"/>
    <cellStyle name="Hipervínculo visitado" xfId="52623" builtinId="9" hidden="1"/>
    <cellStyle name="Hipervínculo visitado" xfId="19259" builtinId="9" hidden="1"/>
    <cellStyle name="Hipervínculo visitado" xfId="59009" builtinId="9" hidden="1"/>
    <cellStyle name="Hipervínculo visitado" xfId="19788" builtinId="9" hidden="1"/>
    <cellStyle name="Hipervínculo visitado" xfId="37543" builtinId="9" hidden="1"/>
    <cellStyle name="Hipervínculo visitado" xfId="10680" builtinId="9" hidden="1"/>
    <cellStyle name="Hipervínculo visitado" xfId="10105" builtinId="9" hidden="1"/>
    <cellStyle name="Hipervínculo visitado" xfId="20856" builtinId="9" hidden="1"/>
    <cellStyle name="Hipervínculo visitado" xfId="24229" builtinId="9" hidden="1"/>
    <cellStyle name="Hipervínculo visitado" xfId="56567" builtinId="9" hidden="1"/>
    <cellStyle name="Hipervínculo visitado" xfId="685" builtinId="9" hidden="1"/>
    <cellStyle name="Hipervínculo visitado" xfId="52577" builtinId="9" hidden="1"/>
    <cellStyle name="Hipervínculo visitado" xfId="40890" builtinId="9" hidden="1"/>
    <cellStyle name="Hipervínculo visitado" xfId="50401" builtinId="9" hidden="1"/>
    <cellStyle name="Hipervínculo visitado" xfId="29674" builtinId="9" hidden="1"/>
    <cellStyle name="Hipervínculo visitado" xfId="30388" builtinId="9" hidden="1"/>
    <cellStyle name="Hipervínculo visitado" xfId="3979" builtinId="9" hidden="1"/>
    <cellStyle name="Hipervínculo visitado" xfId="35807" builtinId="9" hidden="1"/>
    <cellStyle name="Hipervínculo visitado" xfId="6082" builtinId="9" hidden="1"/>
    <cellStyle name="Hipervínculo visitado" xfId="3495" builtinId="9" hidden="1"/>
    <cellStyle name="Hipervínculo visitado" xfId="52965" builtinId="9" hidden="1"/>
    <cellStyle name="Hipervínculo visitado" xfId="10494" builtinId="9" hidden="1"/>
    <cellStyle name="Hipervínculo visitado" xfId="942" builtinId="9" hidden="1"/>
    <cellStyle name="Hipervínculo visitado" xfId="50624" builtinId="9" hidden="1"/>
    <cellStyle name="Hipervínculo visitado" xfId="15282" builtinId="9" hidden="1"/>
    <cellStyle name="Hipervínculo visitado" xfId="22383" builtinId="9" hidden="1"/>
    <cellStyle name="Hipervínculo visitado" xfId="10996" builtinId="9" hidden="1"/>
    <cellStyle name="Hipervínculo visitado" xfId="27214" builtinId="9" hidden="1"/>
    <cellStyle name="Hipervínculo visitado" xfId="23916" builtinId="9" hidden="1"/>
    <cellStyle name="Hipervínculo visitado" xfId="39788" builtinId="9" hidden="1"/>
    <cellStyle name="Hipervínculo visitado" xfId="1863" builtinId="9" hidden="1"/>
    <cellStyle name="Hipervínculo visitado" xfId="43577" builtinId="9" hidden="1"/>
    <cellStyle name="Hipervínculo visitado" xfId="25763" builtinId="9" hidden="1"/>
    <cellStyle name="Hipervínculo visitado" xfId="36165" builtinId="9" hidden="1"/>
    <cellStyle name="Hipervínculo visitado" xfId="27248" builtinId="9" hidden="1"/>
    <cellStyle name="Hipervínculo visitado" xfId="21407" builtinId="9" hidden="1"/>
    <cellStyle name="Hipervínculo visitado" xfId="40945" builtinId="9" hidden="1"/>
    <cellStyle name="Hipervínculo visitado" xfId="31644" builtinId="9" hidden="1"/>
    <cellStyle name="Hipervínculo visitado" xfId="22389" builtinId="9" hidden="1"/>
    <cellStyle name="Hipervínculo visitado" xfId="45959" builtinId="9" hidden="1"/>
    <cellStyle name="Hipervínculo visitado" xfId="52791" builtinId="9" hidden="1"/>
    <cellStyle name="Hipervínculo visitado" xfId="17262" builtinId="9" hidden="1"/>
    <cellStyle name="Hipervínculo visitado" xfId="33806" builtinId="9" hidden="1"/>
    <cellStyle name="Hipervínculo visitado" xfId="22191" builtinId="9" hidden="1"/>
    <cellStyle name="Hipervínculo visitado" xfId="1543" builtinId="9" hidden="1"/>
    <cellStyle name="Hipervínculo visitado" xfId="20591" builtinId="9" hidden="1"/>
    <cellStyle name="Hipervínculo visitado" xfId="47219" builtinId="9" hidden="1"/>
    <cellStyle name="Hipervínculo visitado" xfId="38862" builtinId="9" hidden="1"/>
    <cellStyle name="Hipervínculo visitado" xfId="30703" builtinId="9" hidden="1"/>
    <cellStyle name="Hipervínculo visitado" xfId="47205" builtinId="9" hidden="1"/>
    <cellStyle name="Hipervínculo visitado" xfId="1861" builtinId="9" hidden="1"/>
    <cellStyle name="Hipervínculo visitado" xfId="9403" builtinId="9" hidden="1"/>
    <cellStyle name="Hipervínculo visitado" xfId="21689" builtinId="9" hidden="1"/>
    <cellStyle name="Hipervínculo visitado" xfId="21295" builtinId="9" hidden="1"/>
    <cellStyle name="Hipervínculo visitado" xfId="34597" builtinId="9" hidden="1"/>
    <cellStyle name="Hipervínculo visitado" xfId="26459" builtinId="9" hidden="1"/>
    <cellStyle name="Hipervínculo visitado" xfId="30102" builtinId="9" hidden="1"/>
    <cellStyle name="Hipervínculo visitado" xfId="24273" builtinId="9" hidden="1"/>
    <cellStyle name="Hipervínculo visitado" xfId="38019" builtinId="9" hidden="1"/>
    <cellStyle name="Hipervínculo visitado" xfId="11895" builtinId="9" hidden="1"/>
    <cellStyle name="Hipervínculo visitado" xfId="24793" builtinId="9" hidden="1"/>
    <cellStyle name="Hipervínculo visitado" xfId="28131" builtinId="9" hidden="1"/>
    <cellStyle name="Hipervínculo visitado" xfId="15726" builtinId="9" hidden="1"/>
    <cellStyle name="Hipervínculo visitado" xfId="46657" builtinId="9" hidden="1"/>
    <cellStyle name="Hipervínculo visitado" xfId="27604" builtinId="9" hidden="1"/>
    <cellStyle name="Hipervínculo visitado" xfId="20601" builtinId="9" hidden="1"/>
    <cellStyle name="Hipervínculo visitado" xfId="29885" builtinId="9" hidden="1"/>
    <cellStyle name="Hipervínculo visitado" xfId="25539" builtinId="9" hidden="1"/>
    <cellStyle name="Hipervínculo visitado" xfId="43299" builtinId="9" hidden="1"/>
    <cellStyle name="Hipervínculo visitado" xfId="27173" builtinId="9" hidden="1"/>
    <cellStyle name="Hipervínculo visitado" xfId="45320" builtinId="9" hidden="1"/>
    <cellStyle name="Hipervínculo visitado" xfId="38965" builtinId="9" hidden="1"/>
    <cellStyle name="Hipervínculo visitado" xfId="28953" builtinId="9" hidden="1"/>
    <cellStyle name="Hipervínculo visitado" xfId="23787" builtinId="9" hidden="1"/>
    <cellStyle name="Hipervínculo visitado" xfId="12597" builtinId="9" hidden="1"/>
    <cellStyle name="Hipervínculo visitado" xfId="31538" builtinId="9" hidden="1"/>
    <cellStyle name="Hipervínculo visitado" xfId="3503" builtinId="9" hidden="1"/>
    <cellStyle name="Hipervínculo visitado" xfId="2862" builtinId="9" hidden="1"/>
    <cellStyle name="Hipervínculo visitado" xfId="27905" builtinId="9" hidden="1"/>
    <cellStyle name="Hipervínculo visitado" xfId="29357" builtinId="9" hidden="1"/>
    <cellStyle name="Hipervínculo visitado" xfId="33864" builtinId="9" hidden="1"/>
    <cellStyle name="Hipervínculo visitado" xfId="34828" builtinId="9" hidden="1"/>
    <cellStyle name="Hipervínculo visitado" xfId="35483" builtinId="9" hidden="1"/>
    <cellStyle name="Hipervínculo visitado" xfId="32910" builtinId="9" hidden="1"/>
    <cellStyle name="Hipervínculo visitado" xfId="36464" builtinId="9" hidden="1"/>
    <cellStyle name="Hipervínculo visitado" xfId="32065" builtinId="9" hidden="1"/>
    <cellStyle name="Hipervínculo visitado" xfId="37845" builtinId="9" hidden="1"/>
    <cellStyle name="Hipervínculo visitado" xfId="34945" builtinId="9" hidden="1"/>
    <cellStyle name="Hipervínculo visitado" xfId="3355" builtinId="9" hidden="1"/>
    <cellStyle name="Hipervínculo visitado" xfId="29680" builtinId="9" hidden="1"/>
    <cellStyle name="Hipervínculo visitado" xfId="24771" builtinId="9" hidden="1"/>
    <cellStyle name="Hipervínculo visitado" xfId="51576" builtinId="9" hidden="1"/>
    <cellStyle name="Hipervínculo visitado" xfId="34587" builtinId="9" hidden="1"/>
    <cellStyle name="Hipervínculo visitado" xfId="38896" builtinId="9" hidden="1"/>
    <cellStyle name="Hipervínculo visitado" xfId="31006" builtinId="9" hidden="1"/>
    <cellStyle name="Hipervínculo visitado" xfId="31192" builtinId="9" hidden="1"/>
    <cellStyle name="Hipervínculo visitado" xfId="27721" builtinId="9" hidden="1"/>
    <cellStyle name="Hipervínculo visitado" xfId="56343" builtinId="9" hidden="1"/>
    <cellStyle name="Hipervínculo visitado" xfId="35479" builtinId="9" hidden="1"/>
    <cellStyle name="Hipervínculo visitado" xfId="28835" builtinId="9" hidden="1"/>
    <cellStyle name="Hipervínculo visitado" xfId="48644" builtinId="9" hidden="1"/>
    <cellStyle name="Hipervínculo visitado" xfId="21287" builtinId="9" hidden="1"/>
    <cellStyle name="Hipervínculo visitado" xfId="50095" builtinId="9" hidden="1"/>
    <cellStyle name="Hipervínculo visitado" xfId="35989" builtinId="9" hidden="1"/>
    <cellStyle name="Hipervínculo visitado" xfId="8898" builtinId="9" hidden="1"/>
    <cellStyle name="Hipervínculo visitado" xfId="39274" builtinId="9" hidden="1"/>
    <cellStyle name="Hipervínculo visitado" xfId="50097" builtinId="9" hidden="1"/>
    <cellStyle name="Hipervínculo visitado" xfId="45976" builtinId="9" hidden="1"/>
    <cellStyle name="Hipervínculo visitado" xfId="41691" builtinId="9" hidden="1"/>
    <cellStyle name="Hipervínculo visitado" xfId="17628" builtinId="9" hidden="1"/>
    <cellStyle name="Hipervínculo visitado" xfId="24119" builtinId="9" hidden="1"/>
    <cellStyle name="Hipervínculo visitado" xfId="17700" builtinId="9" hidden="1"/>
    <cellStyle name="Hipervínculo visitado" xfId="29473" builtinId="9" hidden="1"/>
    <cellStyle name="Hipervínculo visitado" xfId="31682" builtinId="9" hidden="1"/>
    <cellStyle name="Hipervínculo visitado" xfId="38129" builtinId="9" hidden="1"/>
    <cellStyle name="Hipervínculo visitado" xfId="37327" builtinId="9" hidden="1"/>
    <cellStyle name="Hipervínculo visitado" xfId="36458" builtinId="9" hidden="1"/>
    <cellStyle name="Hipervínculo visitado" xfId="47017" builtinId="9" hidden="1"/>
    <cellStyle name="Hipervínculo visitado" xfId="16956" builtinId="9" hidden="1"/>
    <cellStyle name="Hipervínculo visitado" xfId="16115" builtinId="9" hidden="1"/>
    <cellStyle name="Hipervínculo visitado" xfId="40032" builtinId="9" hidden="1"/>
    <cellStyle name="Hipervínculo visitado" xfId="38503" builtinId="9" hidden="1"/>
    <cellStyle name="Hipervínculo visitado" xfId="25491" builtinId="9" hidden="1"/>
    <cellStyle name="Hipervínculo visitado" xfId="7316" builtinId="9" hidden="1"/>
    <cellStyle name="Hipervínculo visitado" xfId="34806" builtinId="9" hidden="1"/>
    <cellStyle name="Hipervínculo visitado" xfId="36957" builtinId="9" hidden="1"/>
    <cellStyle name="Hipervínculo visitado" xfId="39905" builtinId="9" hidden="1"/>
    <cellStyle name="Hipervínculo visitado" xfId="16009" builtinId="9" hidden="1"/>
    <cellStyle name="Hipervínculo visitado" xfId="28963" builtinId="9" hidden="1"/>
    <cellStyle name="Hipervínculo visitado" xfId="5040" builtinId="9" hidden="1"/>
    <cellStyle name="Hipervínculo visitado" xfId="56903" builtinId="9" hidden="1"/>
    <cellStyle name="Hipervínculo visitado" xfId="16634" builtinId="9" hidden="1"/>
    <cellStyle name="Hipervínculo visitado" xfId="56359" builtinId="9" hidden="1"/>
    <cellStyle name="Hipervínculo visitado" xfId="56573" builtinId="9" hidden="1"/>
    <cellStyle name="Hipervínculo visitado" xfId="12925" builtinId="9" hidden="1"/>
    <cellStyle name="Hipervínculo visitado" xfId="37184" builtinId="9" hidden="1"/>
    <cellStyle name="Hipervínculo visitado" xfId="38023" builtinId="9" hidden="1"/>
    <cellStyle name="Hipervínculo visitado" xfId="48263" builtinId="9" hidden="1"/>
    <cellStyle name="Hipervínculo visitado" xfId="53545" builtinId="9" hidden="1"/>
    <cellStyle name="Hipervínculo visitado" xfId="25128" builtinId="9" hidden="1"/>
    <cellStyle name="Hipervínculo visitado" xfId="33131" builtinId="9" hidden="1"/>
    <cellStyle name="Hipervínculo visitado" xfId="51808" builtinId="9" hidden="1"/>
    <cellStyle name="Hipervínculo visitado" xfId="49252" builtinId="9" hidden="1"/>
    <cellStyle name="Hipervínculo visitado" xfId="1839" builtinId="9" hidden="1"/>
    <cellStyle name="Hipervínculo visitado" xfId="45914" builtinId="9" hidden="1"/>
    <cellStyle name="Hipervínculo visitado" xfId="10086" builtinId="9" hidden="1"/>
    <cellStyle name="Hipervínculo visitado" xfId="46809" builtinId="9" hidden="1"/>
    <cellStyle name="Hipervínculo visitado" xfId="45466" builtinId="9" hidden="1"/>
    <cellStyle name="Hipervínculo visitado" xfId="38227" builtinId="9" hidden="1"/>
    <cellStyle name="Hipervínculo visitado" xfId="52758" builtinId="9" hidden="1"/>
    <cellStyle name="Hipervínculo visitado" xfId="27909" builtinId="9" hidden="1"/>
    <cellStyle name="Hipervínculo visitado" xfId="40814" builtinId="9" hidden="1"/>
    <cellStyle name="Hipervínculo visitado" xfId="21487" builtinId="9" hidden="1"/>
    <cellStyle name="Hipervínculo visitado" xfId="7290" builtinId="9" hidden="1"/>
    <cellStyle name="Hipervínculo visitado" xfId="8220" builtinId="9" hidden="1"/>
    <cellStyle name="Hipervínculo visitado" xfId="26825" builtinId="9" hidden="1"/>
    <cellStyle name="Hipervínculo visitado" xfId="23057" builtinId="9" hidden="1"/>
    <cellStyle name="Hipervínculo visitado" xfId="18482" builtinId="9" hidden="1"/>
    <cellStyle name="Hipervínculo visitado" xfId="21807" builtinId="9" hidden="1"/>
    <cellStyle name="Hipervínculo visitado" xfId="21628" builtinId="9" hidden="1"/>
    <cellStyle name="Hipervínculo visitado" xfId="44384" builtinId="9" hidden="1"/>
    <cellStyle name="Hipervínculo visitado" xfId="56075" builtinId="9" hidden="1"/>
    <cellStyle name="Hipervínculo visitado" xfId="50115" builtinId="9" hidden="1"/>
    <cellStyle name="Hipervínculo visitado" xfId="43742" builtinId="9" hidden="1"/>
    <cellStyle name="Hipervínculo visitado" xfId="9135" builtinId="9" hidden="1"/>
    <cellStyle name="Hipervínculo visitado" xfId="699" builtinId="9" hidden="1"/>
    <cellStyle name="Hipervínculo visitado" xfId="37624" builtinId="9" hidden="1"/>
    <cellStyle name="Hipervínculo visitado" xfId="15104" builtinId="9" hidden="1"/>
    <cellStyle name="Hipervínculo visitado" xfId="22978" builtinId="9" hidden="1"/>
    <cellStyle name="Hipervínculo visitado" xfId="49560" builtinId="9" hidden="1"/>
    <cellStyle name="Hipervínculo visitado" xfId="23727" builtinId="9" hidden="1"/>
    <cellStyle name="Hipervínculo visitado" xfId="16404" builtinId="9" hidden="1"/>
    <cellStyle name="Hipervínculo visitado" xfId="21503" builtinId="9" hidden="1"/>
    <cellStyle name="Hipervínculo visitado" xfId="11040" builtinId="9" hidden="1"/>
    <cellStyle name="Hipervínculo visitado" xfId="12279" builtinId="9" hidden="1"/>
    <cellStyle name="Hipervínculo visitado" xfId="14414" builtinId="9" hidden="1"/>
    <cellStyle name="Hipervínculo visitado" xfId="39399" builtinId="9" hidden="1"/>
    <cellStyle name="Hipervínculo visitado" xfId="25426" builtinId="9" hidden="1"/>
    <cellStyle name="Hipervínculo visitado" xfId="38846" builtinId="9" hidden="1"/>
    <cellStyle name="Hipervínculo visitado" xfId="58051" builtinId="9" hidden="1"/>
    <cellStyle name="Hipervínculo visitado" xfId="30735" builtinId="9" hidden="1"/>
    <cellStyle name="Hipervínculo visitado" xfId="40316" builtinId="9" hidden="1"/>
    <cellStyle name="Hipervínculo visitado" xfId="58359" builtinId="9" hidden="1"/>
    <cellStyle name="Hipervínculo visitado" xfId="16214" builtinId="9" hidden="1"/>
    <cellStyle name="Hipervínculo visitado" xfId="52619" builtinId="9" hidden="1"/>
    <cellStyle name="Hipervínculo visitado" xfId="56935" builtinId="9" hidden="1"/>
    <cellStyle name="Hipervínculo visitado" xfId="48928" builtinId="9" hidden="1"/>
    <cellStyle name="Hipervínculo visitado" xfId="27682" builtinId="9" hidden="1"/>
    <cellStyle name="Hipervínculo visitado" xfId="26837" builtinId="9" hidden="1"/>
    <cellStyle name="Hipervínculo visitado" xfId="19275" builtinId="9" hidden="1"/>
    <cellStyle name="Hipervínculo visitado" xfId="3363" builtinId="9" hidden="1"/>
    <cellStyle name="Hipervínculo visitado" xfId="25484" builtinId="9" hidden="1"/>
    <cellStyle name="Hipervínculo visitado" xfId="29117" builtinId="9" hidden="1"/>
    <cellStyle name="Hipervínculo visitado" xfId="58583" builtinId="9" hidden="1"/>
    <cellStyle name="Hipervínculo visitado" xfId="48571" builtinId="9" hidden="1"/>
    <cellStyle name="Hipervínculo visitado" xfId="10191" builtinId="9" hidden="1"/>
    <cellStyle name="Hipervínculo visitado" xfId="1619" builtinId="9" hidden="1"/>
    <cellStyle name="Hipervínculo visitado" xfId="46748" builtinId="9" hidden="1"/>
    <cellStyle name="Hipervínculo visitado" xfId="47679" builtinId="9" hidden="1"/>
    <cellStyle name="Hipervínculo visitado" xfId="17346" builtinId="9" hidden="1"/>
    <cellStyle name="Hipervínculo visitado" xfId="59436" builtinId="9" hidden="1"/>
    <cellStyle name="Hipervínculo visitado" xfId="13742" builtinId="9" hidden="1"/>
    <cellStyle name="Hipervínculo visitado" xfId="35203" builtinId="9" hidden="1"/>
    <cellStyle name="Hipervínculo visitado" xfId="36323" builtinId="9" hidden="1"/>
    <cellStyle name="Hipervínculo visitado" xfId="7228" builtinId="9" hidden="1"/>
    <cellStyle name="Hipervínculo visitado" xfId="58031" builtinId="9" hidden="1"/>
    <cellStyle name="Hipervínculo visitado" xfId="27127" builtinId="9" hidden="1"/>
    <cellStyle name="Hipervínculo visitado" xfId="39656" builtinId="9" hidden="1"/>
    <cellStyle name="Hipervínculo visitado" xfId="49860" builtinId="9" hidden="1"/>
    <cellStyle name="Hipervínculo visitado" xfId="48666" builtinId="9" hidden="1"/>
    <cellStyle name="Hipervínculo visitado" xfId="18636" builtinId="9" hidden="1"/>
    <cellStyle name="Hipervínculo visitado" xfId="1825" builtinId="9" hidden="1"/>
    <cellStyle name="Hipervínculo visitado" xfId="2362" builtinId="9" hidden="1"/>
    <cellStyle name="Hipervínculo visitado" xfId="6803" builtinId="9" hidden="1"/>
    <cellStyle name="Hipervínculo visitado" xfId="4617" builtinId="9" hidden="1"/>
    <cellStyle name="Hipervínculo visitado" xfId="6102" builtinId="9" hidden="1"/>
    <cellStyle name="Hipervínculo visitado" xfId="9570" builtinId="9" hidden="1"/>
    <cellStyle name="Hipervínculo visitado" xfId="11379" builtinId="9" hidden="1"/>
    <cellStyle name="Hipervínculo visitado" xfId="31212" builtinId="9" hidden="1"/>
    <cellStyle name="Hipervínculo visitado" xfId="6661" builtinId="9" hidden="1"/>
    <cellStyle name="Hipervínculo visitado" xfId="47009" builtinId="9" hidden="1"/>
    <cellStyle name="Hipervínculo visitado" xfId="56990" builtinId="9" hidden="1"/>
    <cellStyle name="Hipervínculo visitado" xfId="19178" builtinId="9" hidden="1"/>
    <cellStyle name="Hipervínculo visitado" xfId="43221" builtinId="9" hidden="1"/>
    <cellStyle name="Hipervínculo visitado" xfId="46933" builtinId="9" hidden="1"/>
    <cellStyle name="Hipervínculo visitado" xfId="27930" builtinId="9" hidden="1"/>
    <cellStyle name="Hipervínculo visitado" xfId="55468" builtinId="9" hidden="1"/>
    <cellStyle name="Hipervínculo visitado" xfId="21387" builtinId="9" hidden="1"/>
    <cellStyle name="Hipervínculo visitado" xfId="25270" builtinId="9" hidden="1"/>
    <cellStyle name="Hipervínculo visitado" xfId="48228" builtinId="9" hidden="1"/>
    <cellStyle name="Hipervínculo visitado" xfId="279" builtinId="9" hidden="1"/>
    <cellStyle name="Hipervínculo visitado" xfId="58265" builtinId="9" hidden="1"/>
    <cellStyle name="Hipervínculo visitado" xfId="10380" builtinId="9" hidden="1"/>
    <cellStyle name="Hipervínculo visitado" xfId="4249" builtinId="9" hidden="1"/>
    <cellStyle name="Hipervínculo visitado" xfId="2645" builtinId="9" hidden="1"/>
    <cellStyle name="Hipervínculo visitado" xfId="5476" builtinId="9" hidden="1"/>
    <cellStyle name="Hipervínculo visitado" xfId="47495" builtinId="9" hidden="1"/>
    <cellStyle name="Hipervínculo visitado" xfId="13480" builtinId="9" hidden="1"/>
    <cellStyle name="Hipervínculo visitado" xfId="42424" builtinId="9" hidden="1"/>
    <cellStyle name="Hipervínculo visitado" xfId="23205" builtinId="9" hidden="1"/>
    <cellStyle name="Hipervínculo visitado" xfId="15446" builtinId="9" hidden="1"/>
    <cellStyle name="Hipervínculo visitado" xfId="14864" builtinId="9" hidden="1"/>
    <cellStyle name="Hipervínculo visitado" xfId="6653" builtinId="9" hidden="1"/>
    <cellStyle name="Hipervínculo visitado" xfId="18986" builtinId="9" hidden="1"/>
    <cellStyle name="Hipervínculo visitado" xfId="18879" builtinId="9" hidden="1"/>
    <cellStyle name="Hipervínculo visitado" xfId="43772" builtinId="9" hidden="1"/>
    <cellStyle name="Hipervínculo visitado" xfId="25412" builtinId="9" hidden="1"/>
    <cellStyle name="Hipervínculo visitado" xfId="50819" builtinId="9" hidden="1"/>
    <cellStyle name="Hipervínculo visitado" xfId="53574" builtinId="9" hidden="1"/>
    <cellStyle name="Hipervínculo visitado" xfId="38702" builtinId="9" hidden="1"/>
    <cellStyle name="Hipervínculo visitado" xfId="39944" builtinId="9" hidden="1"/>
    <cellStyle name="Hipervínculo visitado" xfId="56719" builtinId="9" hidden="1"/>
    <cellStyle name="Hipervínculo visitado" xfId="8154" builtinId="9" hidden="1"/>
    <cellStyle name="Hipervínculo visitado" xfId="22135" builtinId="9" hidden="1"/>
    <cellStyle name="Hipervínculo visitado" xfId="22043" builtinId="9" hidden="1"/>
    <cellStyle name="Hipervínculo visitado" xfId="27727" builtinId="9" hidden="1"/>
    <cellStyle name="Hipervínculo visitado" xfId="41405" builtinId="9" hidden="1"/>
    <cellStyle name="Hipervínculo visitado" xfId="22173" builtinId="9" hidden="1"/>
    <cellStyle name="Hipervínculo visitado" xfId="7718" builtinId="9" hidden="1"/>
    <cellStyle name="Hipervínculo visitado" xfId="14660" builtinId="9" hidden="1"/>
    <cellStyle name="Hipervínculo visitado" xfId="9568" builtinId="9" hidden="1"/>
    <cellStyle name="Hipervínculo visitado" xfId="51540" builtinId="9" hidden="1"/>
    <cellStyle name="Hipervínculo visitado" xfId="2939" builtinId="9" hidden="1"/>
    <cellStyle name="Hipervínculo visitado" xfId="913" builtinId="9" hidden="1"/>
    <cellStyle name="Hipervínculo visitado" xfId="49057" builtinId="9" hidden="1"/>
    <cellStyle name="Hipervínculo visitado" xfId="57180" builtinId="9" hidden="1"/>
    <cellStyle name="Hipervínculo visitado" xfId="40882" builtinId="9" hidden="1"/>
    <cellStyle name="Hipervínculo visitado" xfId="21057" builtinId="9" hidden="1"/>
    <cellStyle name="Hipervínculo visitado" xfId="24095" builtinId="9" hidden="1"/>
    <cellStyle name="Hipervínculo visitado" xfId="28611" builtinId="9" hidden="1"/>
    <cellStyle name="Hipervínculo visitado" xfId="10147" builtinId="9" hidden="1"/>
    <cellStyle name="Hipervínculo visitado" xfId="12055" builtinId="9" hidden="1"/>
    <cellStyle name="Hipervínculo visitado" xfId="41285" builtinId="9" hidden="1"/>
    <cellStyle name="Hipervínculo visitado" xfId="49702" builtinId="9" hidden="1"/>
    <cellStyle name="Hipervínculo visitado" xfId="41707" builtinId="9" hidden="1"/>
    <cellStyle name="Hipervínculo visitado" xfId="23617" builtinId="9" hidden="1"/>
    <cellStyle name="Hipervínculo visitado" xfId="38607" builtinId="9" hidden="1"/>
    <cellStyle name="Hipervínculo visitado" xfId="29401" builtinId="9" hidden="1"/>
    <cellStyle name="Hipervínculo visitado" xfId="37929" builtinId="9" hidden="1"/>
    <cellStyle name="Hipervínculo visitado" xfId="27769" builtinId="9" hidden="1"/>
    <cellStyle name="Hipervínculo visitado" xfId="22367" builtinId="9" hidden="1"/>
    <cellStyle name="Hipervínculo visitado" xfId="24321" builtinId="9" hidden="1"/>
    <cellStyle name="Hipervínculo visitado" xfId="20561" builtinId="9" hidden="1"/>
    <cellStyle name="Hipervínculo visitado" xfId="41558" builtinId="9" hidden="1"/>
    <cellStyle name="Hipervínculo visitado" xfId="39232" builtinId="9" hidden="1"/>
    <cellStyle name="Hipervínculo visitado" xfId="50540" builtinId="9" hidden="1"/>
    <cellStyle name="Hipervínculo visitado" xfId="37112" builtinId="9" hidden="1"/>
    <cellStyle name="Hipervínculo visitado" xfId="19750" builtinId="9" hidden="1"/>
    <cellStyle name="Hipervínculo visitado" xfId="16063" builtinId="9" hidden="1"/>
    <cellStyle name="Hipervínculo visitado" xfId="50579" builtinId="9" hidden="1"/>
    <cellStyle name="Hipervínculo visitado" xfId="32318" builtinId="9" hidden="1"/>
    <cellStyle name="Hipervínculo visitado" xfId="12470" builtinId="9" hidden="1"/>
    <cellStyle name="Hipervínculo visitado" xfId="26158" builtinId="9" hidden="1"/>
    <cellStyle name="Hipervínculo visitado" xfId="2725" builtinId="9" hidden="1"/>
    <cellStyle name="Hipervínculo visitado" xfId="7407" builtinId="9" hidden="1"/>
    <cellStyle name="Hipervínculo visitado" xfId="411" builtinId="9" hidden="1"/>
    <cellStyle name="Hipervínculo visitado" xfId="25627" builtinId="9" hidden="1"/>
    <cellStyle name="Hipervínculo visitado" xfId="27795" builtinId="9" hidden="1"/>
    <cellStyle name="Hipervínculo visitado" xfId="36977" builtinId="9" hidden="1"/>
    <cellStyle name="Hipervínculo visitado" xfId="15500" builtinId="9" hidden="1"/>
    <cellStyle name="Hipervínculo visitado" xfId="35259" builtinId="9" hidden="1"/>
    <cellStyle name="Hipervínculo visitado" xfId="32688" builtinId="9" hidden="1"/>
    <cellStyle name="Hipervínculo visitado" xfId="19808" builtinId="9" hidden="1"/>
    <cellStyle name="Hipervínculo visitado" xfId="28817" builtinId="9" hidden="1"/>
    <cellStyle name="Hipervínculo visitado" xfId="24645" builtinId="9" hidden="1"/>
    <cellStyle name="Hipervínculo visitado" xfId="29043" builtinId="9" hidden="1"/>
    <cellStyle name="Hipervínculo visitado" xfId="19648" builtinId="9" hidden="1"/>
    <cellStyle name="Hipervínculo visitado" xfId="37189" builtinId="9" hidden="1"/>
    <cellStyle name="Hipervínculo visitado" xfId="43090" builtinId="9" hidden="1"/>
    <cellStyle name="Hipervínculo visitado" xfId="15763" builtinId="9" hidden="1"/>
    <cellStyle name="Hipervínculo visitado" xfId="23848" builtinId="9" hidden="1"/>
    <cellStyle name="Hipervínculo visitado" xfId="25357" builtinId="9" hidden="1"/>
    <cellStyle name="Hipervínculo visitado" xfId="3234" builtinId="9" hidden="1"/>
    <cellStyle name="Hipervínculo visitado" xfId="16" builtinId="9" hidden="1"/>
    <cellStyle name="Hipervínculo visitado" xfId="3919" builtinId="9" hidden="1"/>
    <cellStyle name="Hipervínculo visitado" xfId="12251" builtinId="9" hidden="1"/>
    <cellStyle name="Hipervínculo visitado" xfId="12538" builtinId="9" hidden="1"/>
    <cellStyle name="Hipervínculo visitado" xfId="30984" builtinId="9" hidden="1"/>
    <cellStyle name="Hipervínculo visitado" xfId="27637" builtinId="9" hidden="1"/>
    <cellStyle name="Hipervínculo visitado" xfId="36881" builtinId="9" hidden="1"/>
    <cellStyle name="Hipervínculo visitado" xfId="29494" builtinId="9" hidden="1"/>
    <cellStyle name="Hipervínculo visitado" xfId="54858" builtinId="9" hidden="1"/>
    <cellStyle name="Hipervínculo visitado" xfId="3399" builtinId="9" hidden="1"/>
    <cellStyle name="Hipervínculo visitado" xfId="19982" builtinId="9" hidden="1"/>
    <cellStyle name="Hipervínculo visitado" xfId="11881" builtinId="9" hidden="1"/>
    <cellStyle name="Hipervínculo visitado" xfId="37343" builtinId="9" hidden="1"/>
    <cellStyle name="Hipervínculo visitado" xfId="41584" builtinId="9" hidden="1"/>
    <cellStyle name="Hipervínculo visitado" xfId="26343" builtinId="9" hidden="1"/>
    <cellStyle name="Hipervínculo visitado" xfId="44812" builtinId="9" hidden="1"/>
    <cellStyle name="Hipervínculo visitado" xfId="22503" builtinId="9" hidden="1"/>
    <cellStyle name="Hipervínculo visitado" xfId="11590" builtinId="9" hidden="1"/>
    <cellStyle name="Hipervínculo visitado" xfId="12442" builtinId="9" hidden="1"/>
    <cellStyle name="Hipervínculo visitado" xfId="19602" builtinId="9" hidden="1"/>
    <cellStyle name="Hipervínculo visitado" xfId="7468" builtinId="9" hidden="1"/>
    <cellStyle name="Hipervínculo visitado" xfId="16539" builtinId="9" hidden="1"/>
    <cellStyle name="Hipervínculo visitado" xfId="35939" builtinId="9" hidden="1"/>
    <cellStyle name="Hipervínculo visitado" xfId="31853" builtinId="9" hidden="1"/>
    <cellStyle name="Hipervínculo visitado" xfId="44238" builtinId="9" hidden="1"/>
    <cellStyle name="Hipervínculo visitado" xfId="44692" builtinId="9" hidden="1"/>
    <cellStyle name="Hipervínculo visitado" xfId="2248" builtinId="9" hidden="1"/>
    <cellStyle name="Hipervínculo visitado" xfId="10090" builtinId="9" hidden="1"/>
    <cellStyle name="Hipervínculo visitado" xfId="50103" builtinId="9" hidden="1"/>
    <cellStyle name="Hipervínculo visitado" xfId="8468" builtinId="9" hidden="1"/>
    <cellStyle name="Hipervínculo visitado" xfId="3298" builtinId="9" hidden="1"/>
    <cellStyle name="Hipervínculo visitado" xfId="58763" builtinId="9" hidden="1"/>
    <cellStyle name="Hipervínculo visitado" xfId="33306" builtinId="9" hidden="1"/>
    <cellStyle name="Hipervínculo visitado" xfId="38511" builtinId="9" hidden="1"/>
    <cellStyle name="Hipervínculo visitado" xfId="6637" builtinId="9" hidden="1"/>
    <cellStyle name="Hipervínculo visitado" xfId="1383" builtinId="9" hidden="1"/>
    <cellStyle name="Hipervínculo visitado" xfId="8961" builtinId="9" hidden="1"/>
    <cellStyle name="Hipervínculo visitado" xfId="4055" builtinId="9" hidden="1"/>
    <cellStyle name="Hipervínculo visitado" xfId="4788" builtinId="9" hidden="1"/>
    <cellStyle name="Hipervínculo visitado" xfId="19432" builtinId="9" hidden="1"/>
    <cellStyle name="Hipervínculo visitado" xfId="10066" builtinId="9" hidden="1"/>
    <cellStyle name="Hipervínculo visitado" xfId="45719" builtinId="9" hidden="1"/>
    <cellStyle name="Hipervínculo visitado" xfId="34529" builtinId="9" hidden="1"/>
    <cellStyle name="Hipervínculo visitado" xfId="26003" builtinId="9" hidden="1"/>
    <cellStyle name="Hipervínculo visitado" xfId="10200" builtinId="9" hidden="1"/>
    <cellStyle name="Hipervínculo visitado" xfId="13301" builtinId="9" hidden="1"/>
    <cellStyle name="Hipervínculo visitado" xfId="39066" builtinId="9" hidden="1"/>
    <cellStyle name="Hipervínculo visitado" xfId="2436" builtinId="9" hidden="1"/>
    <cellStyle name="Hipervínculo visitado" xfId="1527" builtinId="9" hidden="1"/>
    <cellStyle name="Hipervínculo visitado" xfId="40006" builtinId="9" hidden="1"/>
    <cellStyle name="Hipervínculo visitado" xfId="48368" builtinId="9" hidden="1"/>
    <cellStyle name="Hipervínculo visitado" xfId="19980" builtinId="9" hidden="1"/>
    <cellStyle name="Hipervínculo visitado" xfId="24265" builtinId="9" hidden="1"/>
    <cellStyle name="Hipervínculo visitado" xfId="28201" builtinId="9" hidden="1"/>
    <cellStyle name="Hipervínculo visitado" xfId="26210" builtinId="9" hidden="1"/>
    <cellStyle name="Hipervínculo visitado" xfId="17427" builtinId="9" hidden="1"/>
    <cellStyle name="Hipervínculo visitado" xfId="22241" builtinId="9" hidden="1"/>
    <cellStyle name="Hipervínculo visitado" xfId="35567" builtinId="9" hidden="1"/>
    <cellStyle name="Hipervínculo visitado" xfId="44724" builtinId="9" hidden="1"/>
    <cellStyle name="Hipervínculo visitado" xfId="52204" builtinId="9" hidden="1"/>
    <cellStyle name="Hipervínculo visitado" xfId="50207" builtinId="9" hidden="1"/>
    <cellStyle name="Hipervínculo visitado" xfId="47101" builtinId="9" hidden="1"/>
    <cellStyle name="Hipervínculo visitado" xfId="6811" builtinId="9" hidden="1"/>
    <cellStyle name="Hipervínculo visitado" xfId="12408" builtinId="9" hidden="1"/>
    <cellStyle name="Hipervínculo visitado" xfId="30510" builtinId="9" hidden="1"/>
    <cellStyle name="Hipervínculo visitado" xfId="12731" builtinId="9" hidden="1"/>
    <cellStyle name="Hipervínculo visitado" xfId="2871" builtinId="9" hidden="1"/>
    <cellStyle name="Hipervínculo visitado" xfId="33474" builtinId="9" hidden="1"/>
    <cellStyle name="Hipervínculo visitado" xfId="51754" builtinId="9" hidden="1"/>
    <cellStyle name="Hipervínculo visitado" xfId="22619" builtinId="9" hidden="1"/>
    <cellStyle name="Hipervínculo visitado" xfId="43573" builtinId="9" hidden="1"/>
    <cellStyle name="Hipervínculo visitado" xfId="40116" builtinId="9" hidden="1"/>
    <cellStyle name="Hipervínculo visitado" xfId="10466" builtinId="9" hidden="1"/>
    <cellStyle name="Hipervínculo visitado" xfId="13327" builtinId="9" hidden="1"/>
    <cellStyle name="Hipervínculo visitado" xfId="15540" builtinId="9" hidden="1"/>
    <cellStyle name="Hipervínculo visitado" xfId="32267" builtinId="9" hidden="1"/>
    <cellStyle name="Hipervínculo visitado" xfId="24181" builtinId="9" hidden="1"/>
    <cellStyle name="Hipervínculo visitado" xfId="20927" builtinId="9" hidden="1"/>
    <cellStyle name="Hipervínculo visitado" xfId="23002" builtinId="9" hidden="1"/>
    <cellStyle name="Hipervínculo visitado" xfId="25819" builtinId="9" hidden="1"/>
    <cellStyle name="Hipervínculo visitado" xfId="41946" builtinId="9" hidden="1"/>
    <cellStyle name="Hipervínculo visitado" xfId="28601" builtinId="9" hidden="1"/>
    <cellStyle name="Hipervínculo visitado" xfId="31242" builtinId="9" hidden="1"/>
    <cellStyle name="Hipervínculo visitado" xfId="38776" builtinId="9" hidden="1"/>
    <cellStyle name="Hipervínculo visitado" xfId="44962" builtinId="9" hidden="1"/>
    <cellStyle name="Hipervínculo visitado" xfId="45591" builtinId="9" hidden="1"/>
    <cellStyle name="Hipervínculo visitado" xfId="43559" builtinId="9" hidden="1"/>
    <cellStyle name="Hipervínculo visitado" xfId="46821" builtinId="9" hidden="1"/>
    <cellStyle name="Hipervínculo visitado" xfId="26843" builtinId="9" hidden="1"/>
    <cellStyle name="Hipervínculo visitado" xfId="18831" builtinId="9" hidden="1"/>
    <cellStyle name="Hipervínculo visitado" xfId="34767" builtinId="9" hidden="1"/>
    <cellStyle name="Hipervínculo visitado" xfId="6346" builtinId="9" hidden="1"/>
    <cellStyle name="Hipervínculo visitado" xfId="1533" builtinId="9" hidden="1"/>
    <cellStyle name="Hipervínculo visitado" xfId="21685" builtinId="9" hidden="1"/>
    <cellStyle name="Hipervínculo visitado" xfId="27586" builtinId="9" hidden="1"/>
    <cellStyle name="Hipervínculo visitado" xfId="39115" builtinId="9" hidden="1"/>
    <cellStyle name="Hipervínculo visitado" xfId="711" builtinId="9" hidden="1"/>
    <cellStyle name="Hipervínculo visitado" xfId="5768" builtinId="9" hidden="1"/>
    <cellStyle name="Hipervínculo visitado" xfId="20120" builtinId="9" hidden="1"/>
    <cellStyle name="Hipervínculo visitado" xfId="7788" builtinId="9" hidden="1"/>
    <cellStyle name="Hipervínculo visitado" xfId="27946" builtinId="9" hidden="1"/>
    <cellStyle name="Hipervínculo visitado" xfId="4930" builtinId="9" hidden="1"/>
    <cellStyle name="Hipervínculo visitado" xfId="53275" builtinId="9" hidden="1"/>
    <cellStyle name="Hipervínculo visitado" xfId="23059" builtinId="9" hidden="1"/>
    <cellStyle name="Hipervínculo visitado" xfId="35411" builtinId="9" hidden="1"/>
    <cellStyle name="Hipervínculo visitado" xfId="28024" builtinId="9" hidden="1"/>
    <cellStyle name="Hipervínculo visitado" xfId="44882" builtinId="9" hidden="1"/>
    <cellStyle name="Hipervínculo visitado" xfId="24689" builtinId="9" hidden="1"/>
    <cellStyle name="Hipervínculo visitado" xfId="3405" builtinId="9" hidden="1"/>
    <cellStyle name="Hipervínculo visitado" xfId="28069" builtinId="9" hidden="1"/>
    <cellStyle name="Hipervínculo visitado" xfId="17642" builtinId="9" hidden="1"/>
    <cellStyle name="Hipervínculo visitado" xfId="14446" builtinId="9" hidden="1"/>
    <cellStyle name="Hipervínculo visitado" xfId="40724" builtinId="9" hidden="1"/>
    <cellStyle name="Hipervínculo visitado" xfId="9659" builtinId="9" hidden="1"/>
    <cellStyle name="Hipervínculo visitado" xfId="58186" builtinId="9" hidden="1"/>
    <cellStyle name="Hipervínculo visitado" xfId="51870" builtinId="9" hidden="1"/>
    <cellStyle name="Hipervínculo visitado" xfId="28617" builtinId="9" hidden="1"/>
    <cellStyle name="Hipervínculo visitado" xfId="823" builtinId="9" hidden="1"/>
    <cellStyle name="Hipervínculo visitado" xfId="38205" builtinId="9" hidden="1"/>
    <cellStyle name="Hipervínculo visitado" xfId="14890" builtinId="9" hidden="1"/>
    <cellStyle name="Hipervínculo visitado" xfId="33534" builtinId="9" hidden="1"/>
    <cellStyle name="Hipervínculo visitado" xfId="13849" builtinId="9" hidden="1"/>
    <cellStyle name="Hipervínculo visitado" xfId="58537" builtinId="9" hidden="1"/>
    <cellStyle name="Hipervínculo visitado" xfId="50913" builtinId="9" hidden="1"/>
    <cellStyle name="Hipervínculo visitado" xfId="27718" builtinId="9" hidden="1"/>
    <cellStyle name="Hipervínculo visitado" xfId="57363" builtinId="9" hidden="1"/>
    <cellStyle name="Hipervínculo visitado" xfId="25355" builtinId="9" hidden="1"/>
    <cellStyle name="Hipervínculo visitado" xfId="10236" builtinId="9" hidden="1"/>
    <cellStyle name="Hipervínculo visitado" xfId="14344" builtinId="9" hidden="1"/>
    <cellStyle name="Hipervínculo visitado" xfId="28458" builtinId="9" hidden="1"/>
    <cellStyle name="Hipervínculo visitado" xfId="30160" builtinId="9" hidden="1"/>
    <cellStyle name="Hipervínculo visitado" xfId="8882" builtinId="9" hidden="1"/>
    <cellStyle name="Hipervínculo visitado" xfId="49952" builtinId="9" hidden="1"/>
    <cellStyle name="Hipervínculo visitado" xfId="54085" builtinId="9" hidden="1"/>
    <cellStyle name="Hipervínculo visitado" xfId="1425" builtinId="9" hidden="1"/>
    <cellStyle name="Hipervínculo visitado" xfId="26787" builtinId="9" hidden="1"/>
    <cellStyle name="Hipervínculo visitado" xfId="3523" builtinId="9" hidden="1"/>
    <cellStyle name="Hipervínculo visitado" xfId="37907" builtinId="9" hidden="1"/>
    <cellStyle name="Hipervínculo visitado" xfId="26489" builtinId="9" hidden="1"/>
    <cellStyle name="Hipervínculo visitado" xfId="40616" builtinId="9" hidden="1"/>
    <cellStyle name="Hipervínculo visitado" xfId="39992" builtinId="9" hidden="1"/>
    <cellStyle name="Hipervínculo visitado" xfId="31022" builtinId="9" hidden="1"/>
    <cellStyle name="Hipervínculo visitado" xfId="17264" builtinId="9" hidden="1"/>
    <cellStyle name="Hipervínculo visitado" xfId="52304" builtinId="9" hidden="1"/>
    <cellStyle name="Hipervínculo visitado" xfId="14624" builtinId="9" hidden="1"/>
    <cellStyle name="Hipervínculo visitado" xfId="6775" builtinId="9" hidden="1"/>
    <cellStyle name="Hipervínculo visitado" xfId="14430" builtinId="9" hidden="1"/>
    <cellStyle name="Hipervínculo visitado" xfId="26241" builtinId="9" hidden="1"/>
    <cellStyle name="Hipervínculo visitado" xfId="46223" builtinId="9" hidden="1"/>
    <cellStyle name="Hipervínculo visitado" xfId="7938" builtinId="9" hidden="1"/>
    <cellStyle name="Hipervínculo visitado" xfId="52128" builtinId="9" hidden="1"/>
    <cellStyle name="Hipervínculo visitado" xfId="51190" builtinId="9" hidden="1"/>
    <cellStyle name="Hipervínculo visitado" xfId="34269" builtinId="9" hidden="1"/>
    <cellStyle name="Hipervínculo visitado" xfId="25811" builtinId="9" hidden="1"/>
    <cellStyle name="Hipervínculo visitado" xfId="32218" builtinId="9" hidden="1"/>
    <cellStyle name="Hipervínculo visitado" xfId="51086" builtinId="9" hidden="1"/>
    <cellStyle name="Hipervínculo visitado" xfId="26331" builtinId="9" hidden="1"/>
    <cellStyle name="Hipervínculo visitado" xfId="47904" builtinId="9" hidden="1"/>
    <cellStyle name="Hipervínculo visitado" xfId="17794" builtinId="9" hidden="1"/>
    <cellStyle name="Hipervínculo visitado" xfId="55601" builtinId="9" hidden="1"/>
    <cellStyle name="Hipervínculo visitado" xfId="54189" builtinId="9" hidden="1"/>
    <cellStyle name="Hipervínculo visitado" xfId="44866" builtinId="9" hidden="1"/>
    <cellStyle name="Hipervínculo visitado" xfId="35845" builtinId="9" hidden="1"/>
    <cellStyle name="Hipervínculo visitado" xfId="49202" builtinId="9" hidden="1"/>
    <cellStyle name="Hipervínculo visitado" xfId="47638" builtinId="9" hidden="1"/>
    <cellStyle name="Hipervínculo visitado" xfId="29604" builtinId="9" hidden="1"/>
    <cellStyle name="Hipervínculo visitado" xfId="9193" builtinId="9" hidden="1"/>
    <cellStyle name="Hipervínculo visitado" xfId="44856" builtinId="9" hidden="1"/>
    <cellStyle name="Hipervínculo visitado" xfId="27538" builtinId="9" hidden="1"/>
    <cellStyle name="Hipervínculo visitado" xfId="19337" builtinId="9" hidden="1"/>
    <cellStyle name="Hipervínculo visitado" xfId="40450" builtinId="9" hidden="1"/>
    <cellStyle name="Hipervínculo visitado" xfId="6747" builtinId="9" hidden="1"/>
    <cellStyle name="Hipervínculo visitado" xfId="27647" builtinId="9" hidden="1"/>
    <cellStyle name="Hipervínculo visitado" xfId="12031" builtinId="9" hidden="1"/>
    <cellStyle name="Hipervínculo visitado" xfId="51422" builtinId="9" hidden="1"/>
    <cellStyle name="Hipervínculo visitado" xfId="44188" builtinId="9" hidden="1"/>
    <cellStyle name="Hipervínculo visitado" xfId="17390" builtinId="9" hidden="1"/>
    <cellStyle name="Hipervínculo visitado" xfId="28699" builtinId="9" hidden="1"/>
    <cellStyle name="Hipervínculo visitado" xfId="9814" builtinId="9" hidden="1"/>
    <cellStyle name="Hipervínculo visitado" xfId="30719" builtinId="9" hidden="1"/>
    <cellStyle name="Hipervínculo visitado" xfId="17742" builtinId="9" hidden="1"/>
    <cellStyle name="Hipervínculo visitado" xfId="35933" builtinId="9" hidden="1"/>
    <cellStyle name="Hipervínculo visitado" xfId="28527" builtinId="9" hidden="1"/>
    <cellStyle name="Hipervínculo visitado" xfId="29893" builtinId="9" hidden="1"/>
    <cellStyle name="Hipervínculo visitado" xfId="8544" builtinId="9" hidden="1"/>
    <cellStyle name="Hipervínculo visitado" xfId="35523" builtinId="9" hidden="1"/>
    <cellStyle name="Hipervínculo visitado" xfId="3439" builtinId="9" hidden="1"/>
    <cellStyle name="Hipervínculo visitado" xfId="11771" builtinId="9" hidden="1"/>
    <cellStyle name="Hipervínculo visitado" xfId="10742" builtinId="9" hidden="1"/>
    <cellStyle name="Hipervínculo visitado" xfId="3947" builtinId="9" hidden="1"/>
    <cellStyle name="Hipervínculo visitado" xfId="42102" builtinId="9" hidden="1"/>
    <cellStyle name="Hipervínculo visitado" xfId="1355" builtinId="9" hidden="1"/>
    <cellStyle name="Hipervínculo visitado" xfId="52688" builtinId="9" hidden="1"/>
    <cellStyle name="Hipervínculo visitado" xfId="33007" builtinId="9" hidden="1"/>
    <cellStyle name="Hipervínculo visitado" xfId="47787" builtinId="9" hidden="1"/>
    <cellStyle name="Hipervínculo visitado" xfId="14719" builtinId="9" hidden="1"/>
    <cellStyle name="Hipervínculo visitado" xfId="46762" builtinId="9" hidden="1"/>
    <cellStyle name="Hipervínculo visitado" xfId="20413" builtinId="9" hidden="1"/>
    <cellStyle name="Hipervínculo visitado" xfId="10099" builtinId="9" hidden="1"/>
    <cellStyle name="Hipervínculo visitado" xfId="7318" builtinId="9" hidden="1"/>
    <cellStyle name="Hipervínculo visitado" xfId="7612" builtinId="9" hidden="1"/>
    <cellStyle name="Hipervínculo visitado" xfId="9322" builtinId="9" hidden="1"/>
    <cellStyle name="Hipervínculo visitado" xfId="54774" builtinId="9" hidden="1"/>
    <cellStyle name="Hipervínculo visitado" xfId="11817" builtinId="9" hidden="1"/>
    <cellStyle name="Hipervínculo visitado" xfId="2788" builtinId="9" hidden="1"/>
    <cellStyle name="Hipervínculo visitado" xfId="54573" builtinId="9" hidden="1"/>
    <cellStyle name="Hipervínculo visitado" xfId="21927" builtinId="9" hidden="1"/>
    <cellStyle name="Hipervínculo visitado" xfId="58531" builtinId="9" hidden="1"/>
    <cellStyle name="Hipervínculo visitado" xfId="25678" builtinId="9" hidden="1"/>
    <cellStyle name="Hipervínculo visitado" xfId="57999" builtinId="9" hidden="1"/>
    <cellStyle name="Hipervínculo visitado" xfId="21957" builtinId="9" hidden="1"/>
    <cellStyle name="Hipervínculo visitado" xfId="45771" builtinId="9" hidden="1"/>
    <cellStyle name="Hipervínculo visitado" xfId="34149" builtinId="9" hidden="1"/>
    <cellStyle name="Hipervínculo visitado" xfId="39238" builtinId="9" hidden="1"/>
    <cellStyle name="Hipervínculo visitado" xfId="25084" builtinId="9" hidden="1"/>
    <cellStyle name="Hipervínculo visitado" xfId="14668" builtinId="9" hidden="1"/>
    <cellStyle name="Hipervínculo visitado" xfId="43798" builtinId="9" hidden="1"/>
    <cellStyle name="Hipervínculo visitado" xfId="1553" builtinId="9" hidden="1"/>
    <cellStyle name="Hipervínculo visitado" xfId="48740" builtinId="9" hidden="1"/>
    <cellStyle name="Hipervínculo visitado" xfId="25118" builtinId="9" hidden="1"/>
    <cellStyle name="Hipervínculo visitado" xfId="38848" builtinId="9" hidden="1"/>
    <cellStyle name="Hipervínculo visitado" xfId="27948" builtinId="9" hidden="1"/>
    <cellStyle name="Hipervínculo visitado" xfId="4466" builtinId="9" hidden="1"/>
    <cellStyle name="Hipervínculo visitado" xfId="20170" builtinId="9" hidden="1"/>
    <cellStyle name="Hipervínculo visitado" xfId="8496" builtinId="9" hidden="1"/>
    <cellStyle name="Hipervínculo visitado" xfId="20220" builtinId="9" hidden="1"/>
    <cellStyle name="Hipervínculo visitado" xfId="32804" builtinId="9" hidden="1"/>
    <cellStyle name="Hipervínculo visitado" xfId="22714" builtinId="9" hidden="1"/>
    <cellStyle name="Hipervínculo visitado" xfId="28237" builtinId="9" hidden="1"/>
    <cellStyle name="Hipervínculo visitado" xfId="49928" builtinId="9" hidden="1"/>
    <cellStyle name="Hipervínculo visitado" xfId="41261" builtinId="9" hidden="1"/>
    <cellStyle name="Hipervínculo visitado" xfId="18768" builtinId="9" hidden="1"/>
    <cellStyle name="Hipervínculo visitado" xfId="47069" builtinId="9" hidden="1"/>
    <cellStyle name="Hipervínculo visitado" xfId="45470" builtinId="9" hidden="1"/>
    <cellStyle name="Hipervínculo visitado" xfId="27542" builtinId="9" hidden="1"/>
    <cellStyle name="Hipervínculo visitado" xfId="42540" builtinId="9" hidden="1"/>
    <cellStyle name="Hipervínculo visitado" xfId="45086" builtinId="9" hidden="1"/>
    <cellStyle name="Hipervínculo visitado" xfId="34430" builtinId="9" hidden="1"/>
    <cellStyle name="Hipervínculo visitado" xfId="33374" builtinId="9" hidden="1"/>
    <cellStyle name="Hipervínculo visitado" xfId="25212" builtinId="9" hidden="1"/>
    <cellStyle name="Hipervínculo visitado" xfId="46113" builtinId="9" hidden="1"/>
    <cellStyle name="Hipervínculo visitado" xfId="11897" builtinId="9" hidden="1"/>
    <cellStyle name="Hipervínculo visitado" xfId="31410" builtinId="9" hidden="1"/>
    <cellStyle name="Hipervínculo visitado" xfId="12474" builtinId="9" hidden="1"/>
    <cellStyle name="Hipervínculo visitado" xfId="25300" builtinId="9" hidden="1"/>
    <cellStyle name="Hipervínculo visitado" xfId="24501" builtinId="9" hidden="1"/>
    <cellStyle name="Hipervínculo visitado" xfId="15464" builtinId="9" hidden="1"/>
    <cellStyle name="Hipervínculo visitado" xfId="45400" builtinId="9" hidden="1"/>
    <cellStyle name="Hipervínculo visitado" xfId="16706" builtinId="9" hidden="1"/>
    <cellStyle name="Hipervínculo visitado" xfId="6697" builtinId="9" hidden="1"/>
    <cellStyle name="Hipervínculo visitado" xfId="50321" builtinId="9" hidden="1"/>
    <cellStyle name="Hipervínculo visitado" xfId="49692" builtinId="9" hidden="1"/>
    <cellStyle name="Hipervínculo visitado" xfId="48466" builtinId="9" hidden="1"/>
    <cellStyle name="Hipervínculo visitado" xfId="53777" builtinId="9" hidden="1"/>
    <cellStyle name="Hipervínculo visitado" xfId="56956" builtinId="9" hidden="1"/>
    <cellStyle name="Hipervínculo visitado" xfId="9774" builtinId="9" hidden="1"/>
    <cellStyle name="Hipervínculo visitado" xfId="42826" builtinId="9" hidden="1"/>
    <cellStyle name="Hipervínculo visitado" xfId="52993" builtinId="9" hidden="1"/>
    <cellStyle name="Hipervínculo visitado" xfId="27137" builtinId="9" hidden="1"/>
    <cellStyle name="Hipervínculo visitado" xfId="15380" builtinId="9" hidden="1"/>
    <cellStyle name="Hipervínculo visitado" xfId="1155" builtinId="9" hidden="1"/>
    <cellStyle name="Hipervínculo visitado" xfId="23914" builtinId="9" hidden="1"/>
    <cellStyle name="Hipervínculo visitado" xfId="44074" builtinId="9" hidden="1"/>
    <cellStyle name="Hipervínculo visitado" xfId="37719" builtinId="9" hidden="1"/>
    <cellStyle name="Hipervínculo visitado" xfId="45737" builtinId="9" hidden="1"/>
    <cellStyle name="Hipervínculo visitado" xfId="22441" builtinId="9" hidden="1"/>
    <cellStyle name="Hipervínculo visitado" xfId="13686" builtinId="9" hidden="1"/>
    <cellStyle name="Hipervínculo visitado" xfId="45132" builtinId="9" hidden="1"/>
    <cellStyle name="Hipervínculo visitado" xfId="29732" builtinId="9" hidden="1"/>
    <cellStyle name="Hipervínculo visitado" xfId="56805" builtinId="9" hidden="1"/>
    <cellStyle name="Hipervínculo visitado" xfId="44178" builtinId="9" hidden="1"/>
    <cellStyle name="Hipervínculo visitado" xfId="9904" builtinId="9" hidden="1"/>
    <cellStyle name="Hipervínculo visitado" xfId="54451" builtinId="9" hidden="1"/>
    <cellStyle name="Hipervínculo visitado" xfId="31144" builtinId="9" hidden="1"/>
    <cellStyle name="Hipervínculo visitado" xfId="1889" builtinId="9" hidden="1"/>
    <cellStyle name="Hipervínculo visitado" xfId="39352" builtinId="9" hidden="1"/>
    <cellStyle name="Hipervínculo visitado" xfId="30978" builtinId="9" hidden="1"/>
    <cellStyle name="Hipervínculo visitado" xfId="20182" builtinId="9" hidden="1"/>
    <cellStyle name="Hipervínculo visitado" xfId="4839" builtinId="9" hidden="1"/>
    <cellStyle name="Hipervínculo visitado" xfId="19510" builtinId="9" hidden="1"/>
    <cellStyle name="Hipervínculo visitado" xfId="42936" builtinId="9" hidden="1"/>
    <cellStyle name="Hipervínculo visitado" xfId="11243" builtinId="9" hidden="1"/>
    <cellStyle name="Hipervínculo visitado" xfId="6943" builtinId="9" hidden="1"/>
    <cellStyle name="Hipervínculo visitado" xfId="10852" builtinId="9" hidden="1"/>
    <cellStyle name="Hipervínculo visitado" xfId="28823" builtinId="9" hidden="1"/>
    <cellStyle name="Hipervínculo visitado" xfId="30602" builtinId="9" hidden="1"/>
    <cellStyle name="Hipervínculo visitado" xfId="45046" builtinId="9" hidden="1"/>
    <cellStyle name="Hipervínculo visitado" xfId="41774" builtinId="9" hidden="1"/>
    <cellStyle name="Hipervínculo visitado" xfId="22846" builtinId="9" hidden="1"/>
    <cellStyle name="Hipervínculo visitado" xfId="56327" builtinId="9" hidden="1"/>
    <cellStyle name="Hipervínculo visitado" xfId="1135" builtinId="9" hidden="1"/>
    <cellStyle name="Hipervínculo visitado" xfId="15849" builtinId="9" hidden="1"/>
    <cellStyle name="Hipervínculo visitado" xfId="45515" builtinId="9" hidden="1"/>
    <cellStyle name="Hipervínculo visitado" xfId="27763" builtinId="9" hidden="1"/>
    <cellStyle name="Hipervínculo visitado" xfId="34593" builtinId="9" hidden="1"/>
    <cellStyle name="Hipervínculo visitado" xfId="27851" builtinId="9" hidden="1"/>
    <cellStyle name="Hipervínculo visitado" xfId="19458" builtinId="9" hidden="1"/>
    <cellStyle name="Hipervínculo visitado" xfId="43959" builtinId="9" hidden="1"/>
    <cellStyle name="Hipervínculo visitado" xfId="53483" builtinId="9" hidden="1"/>
    <cellStyle name="Hipervínculo visitado" xfId="950" builtinId="9" hidden="1"/>
    <cellStyle name="Hipervínculo visitado" xfId="34077" builtinId="9" hidden="1"/>
    <cellStyle name="Hipervínculo visitado" xfId="14673" builtinId="9" hidden="1"/>
    <cellStyle name="Hipervínculo visitado" xfId="24349" builtinId="9" hidden="1"/>
    <cellStyle name="Hipervínculo visitado" xfId="24725" builtinId="9" hidden="1"/>
    <cellStyle name="Hipervínculo visitado" xfId="55555" builtinId="9" hidden="1"/>
    <cellStyle name="Hipervínculo visitado" xfId="23939" builtinId="9" hidden="1"/>
    <cellStyle name="Hipervínculo visitado" xfId="907" builtinId="9" hidden="1"/>
    <cellStyle name="Hipervínculo visitado" xfId="58931" builtinId="9" hidden="1"/>
    <cellStyle name="Hipervínculo visitado" xfId="21883" builtinId="9" hidden="1"/>
    <cellStyle name="Hipervínculo visitado" xfId="26671" builtinId="9" hidden="1"/>
    <cellStyle name="Hipervínculo visitado" xfId="37787" builtinId="9" hidden="1"/>
    <cellStyle name="Hipervínculo visitado" xfId="32525" builtinId="9" hidden="1"/>
    <cellStyle name="Hipervínculo visitado" xfId="20752" builtinId="9" hidden="1"/>
    <cellStyle name="Hipervínculo visitado" xfId="27723" builtinId="9" hidden="1"/>
    <cellStyle name="Hipervínculo visitado" xfId="18785" builtinId="9" hidden="1"/>
    <cellStyle name="Hipervínculo visitado" xfId="26795" builtinId="9" hidden="1"/>
    <cellStyle name="Hipervínculo visitado" xfId="40878" builtinId="9" hidden="1"/>
    <cellStyle name="Hipervínculo visitado" xfId="21747" builtinId="9" hidden="1"/>
    <cellStyle name="Hipervínculo visitado" xfId="59059" builtinId="9" hidden="1"/>
    <cellStyle name="Hipervínculo visitado" xfId="9566" builtinId="9" hidden="1"/>
    <cellStyle name="Hipervínculo visitado" xfId="5105" builtinId="9" hidden="1"/>
    <cellStyle name="Hipervínculo visitado" xfId="30336" builtinId="9" hidden="1"/>
    <cellStyle name="Hipervínculo visitado" xfId="238" builtinId="9" hidden="1"/>
    <cellStyle name="Hipervínculo visitado" xfId="39748" builtinId="9" hidden="1"/>
    <cellStyle name="Hipervínculo visitado" xfId="52762" builtinId="9" hidden="1"/>
    <cellStyle name="Hipervínculo visitado" xfId="3195" builtinId="9" hidden="1"/>
    <cellStyle name="Hipervínculo visitado" xfId="57458" builtinId="9" hidden="1"/>
    <cellStyle name="Hipervínculo visitado" xfId="32938" builtinId="9" hidden="1"/>
    <cellStyle name="Hipervínculo visitado" xfId="28239" builtinId="9" hidden="1"/>
    <cellStyle name="Hipervínculo visitado" xfId="55637" builtinId="9" hidden="1"/>
    <cellStyle name="Hipervínculo visitado" xfId="23555" builtinId="9" hidden="1"/>
    <cellStyle name="Hipervínculo visitado" xfId="4081" builtinId="9" hidden="1"/>
    <cellStyle name="Hipervínculo visitado" xfId="41962" builtinId="9" hidden="1"/>
    <cellStyle name="Hipervínculo visitado" xfId="25074" builtinId="9" hidden="1"/>
    <cellStyle name="Hipervínculo visitado" xfId="45054" builtinId="9" hidden="1"/>
    <cellStyle name="Hipervínculo visitado" xfId="41810" builtinId="9" hidden="1"/>
    <cellStyle name="Hipervínculo visitado" xfId="8776" builtinId="9" hidden="1"/>
    <cellStyle name="Hipervínculo visitado" xfId="36454" builtinId="9" hidden="1"/>
    <cellStyle name="Hipervínculo visitado" xfId="5984" builtinId="9" hidden="1"/>
    <cellStyle name="Hipervínculo visitado" xfId="15688" builtinId="9" hidden="1"/>
    <cellStyle name="Hipervínculo visitado" xfId="18833" builtinId="9" hidden="1"/>
    <cellStyle name="Hipervínculo visitado" xfId="27653" builtinId="9" hidden="1"/>
    <cellStyle name="Hipervínculo visitado" xfId="44668" builtinId="9" hidden="1"/>
    <cellStyle name="Hipervínculo visitado" xfId="45741" builtinId="9" hidden="1"/>
    <cellStyle name="Hipervínculo visitado" xfId="52573" builtinId="9" hidden="1"/>
    <cellStyle name="Hipervínculo visitado" xfId="27418" builtinId="9" hidden="1"/>
    <cellStyle name="Hipervínculo visitado" xfId="8292" builtinId="9" hidden="1"/>
    <cellStyle name="Hipervínculo visitado" xfId="51268" builtinId="9" hidden="1"/>
    <cellStyle name="Hipervínculo visitado" xfId="1197" builtinId="9" hidden="1"/>
    <cellStyle name="Hipervínculo visitado" xfId="19760" builtinId="9" hidden="1"/>
    <cellStyle name="Hipervínculo visitado" xfId="44630" builtinId="9" hidden="1"/>
    <cellStyle name="Hipervínculo visitado" xfId="23561" builtinId="9" hidden="1"/>
    <cellStyle name="Hipervínculo visitado" xfId="27161" builtinId="9" hidden="1"/>
    <cellStyle name="Hipervínculo visitado" xfId="23719" builtinId="9" hidden="1"/>
    <cellStyle name="Hipervínculo visitado" xfId="25016" builtinId="9" hidden="1"/>
    <cellStyle name="Hipervínculo visitado" xfId="32324" builtinId="9" hidden="1"/>
    <cellStyle name="Hipervínculo visitado" xfId="39668" builtinId="9" hidden="1"/>
    <cellStyle name="Hipervínculo visitado" xfId="11988" builtinId="9" hidden="1"/>
    <cellStyle name="Hipervínculo visitado" xfId="21317" builtinId="9" hidden="1"/>
    <cellStyle name="Hipervínculo visitado" xfId="11729" builtinId="9" hidden="1"/>
    <cellStyle name="Hipervínculo visitado" xfId="21337" builtinId="9" hidden="1"/>
    <cellStyle name="Hipervínculo visitado" xfId="15668" builtinId="9" hidden="1"/>
    <cellStyle name="Hipervínculo visitado" xfId="51570" builtinId="9" hidden="1"/>
    <cellStyle name="Hipervínculo visitado" xfId="30826" builtinId="9" hidden="1"/>
    <cellStyle name="Hipervínculo visitado" xfId="34394" builtinId="9" hidden="1"/>
    <cellStyle name="Hipervínculo visitado" xfId="31720" builtinId="9" hidden="1"/>
    <cellStyle name="Hipervínculo visitado" xfId="22249" builtinId="9" hidden="1"/>
    <cellStyle name="Hipervínculo visitado" xfId="28257" builtinId="9" hidden="1"/>
    <cellStyle name="Hipervínculo visitado" xfId="24687" builtinId="9" hidden="1"/>
    <cellStyle name="Hipervínculo visitado" xfId="9127" builtinId="9" hidden="1"/>
    <cellStyle name="Hipervínculo visitado" xfId="20732" builtinId="9" hidden="1"/>
    <cellStyle name="Hipervínculo visitado" xfId="9590" builtinId="9" hidden="1"/>
    <cellStyle name="Hipervínculo visitado" xfId="41763" builtinId="9" hidden="1"/>
    <cellStyle name="Hipervínculo visitado" xfId="42434" builtinId="9" hidden="1"/>
    <cellStyle name="Hipervínculo visitado" xfId="46569" builtinId="9" hidden="1"/>
    <cellStyle name="Hipervínculo visitado" xfId="10576" builtinId="9" hidden="1"/>
    <cellStyle name="Hipervínculo visitado" xfId="52511" builtinId="9" hidden="1"/>
    <cellStyle name="Hipervínculo visitado" xfId="27588" builtinId="9" hidden="1"/>
    <cellStyle name="Hipervínculo visitado" xfId="30814" builtinId="9" hidden="1"/>
    <cellStyle name="Hipervínculo visitado" xfId="22111" builtinId="9" hidden="1"/>
    <cellStyle name="Hipervínculo visitado" xfId="33754" builtinId="9" hidden="1"/>
    <cellStyle name="Hipervínculo visitado" xfId="7280" builtinId="9" hidden="1"/>
    <cellStyle name="Hipervínculo visitado" xfId="25382" builtinId="9" hidden="1"/>
    <cellStyle name="Hipervínculo visitado" xfId="13902" builtinId="9" hidden="1"/>
    <cellStyle name="Hipervínculo visitado" xfId="14245" builtinId="9" hidden="1"/>
    <cellStyle name="Hipervínculo visitado" xfId="29936" builtinId="9" hidden="1"/>
    <cellStyle name="Hipervínculo visitado" xfId="36742" builtinId="9" hidden="1"/>
    <cellStyle name="Hipervínculo visitado" xfId="9594" builtinId="9" hidden="1"/>
    <cellStyle name="Hipervínculo visitado" xfId="49792" builtinId="9" hidden="1"/>
    <cellStyle name="Hipervínculo visitado" xfId="10924" builtinId="9" hidden="1"/>
    <cellStyle name="Hipervínculo visitado" xfId="30709" builtinId="9" hidden="1"/>
    <cellStyle name="Hipervínculo visitado" xfId="7516" builtinId="9" hidden="1"/>
    <cellStyle name="Hipervínculo visitado" xfId="56795" builtinId="9" hidden="1"/>
    <cellStyle name="Hipervínculo visitado" xfId="25076" builtinId="9" hidden="1"/>
    <cellStyle name="Hipervínculo visitado" xfId="7439" builtinId="9" hidden="1"/>
    <cellStyle name="Hipervínculo visitado" xfId="11554" builtinId="9" hidden="1"/>
    <cellStyle name="Hipervínculo visitado" xfId="7202" builtinId="9" hidden="1"/>
    <cellStyle name="Hipervínculo visitado" xfId="33500" builtinId="9" hidden="1"/>
    <cellStyle name="Hipervínculo visitado" xfId="31935" builtinId="9" hidden="1"/>
    <cellStyle name="Hipervínculo visitado" xfId="44001" builtinId="9" hidden="1"/>
    <cellStyle name="Hipervínculo visitado" xfId="26601" builtinId="9" hidden="1"/>
    <cellStyle name="Hipervínculo visitado" xfId="5752" builtinId="9" hidden="1"/>
    <cellStyle name="Hipervínculo visitado" xfId="34903" builtinId="9" hidden="1"/>
    <cellStyle name="Hipervínculo visitado" xfId="55181" builtinId="9" hidden="1"/>
    <cellStyle name="Hipervínculo visitado" xfId="21191" builtinId="9" hidden="1"/>
    <cellStyle name="Hipervínculo visitado" xfId="32987" builtinId="9" hidden="1"/>
    <cellStyle name="Hipervínculo visitado" xfId="6156" builtinId="9" hidden="1"/>
    <cellStyle name="Hipervínculo visitado" xfId="20216" builtinId="9" hidden="1"/>
    <cellStyle name="Hipervínculo visitado" xfId="7272" builtinId="9" hidden="1"/>
    <cellStyle name="Hipervínculo visitado" xfId="43471" builtinId="9" hidden="1"/>
    <cellStyle name="Hipervínculo visitado" xfId="53241" builtinId="9" hidden="1"/>
    <cellStyle name="Hipervínculo visitado" xfId="58180" builtinId="9" hidden="1"/>
    <cellStyle name="Hipervínculo visitado" xfId="52360" builtinId="9" hidden="1"/>
    <cellStyle name="Hipervínculo visitado" xfId="8350" builtinId="9" hidden="1"/>
    <cellStyle name="Hipervínculo visitado" xfId="20431" builtinId="9" hidden="1"/>
    <cellStyle name="Hipervínculo visitado" xfId="35379" builtinId="9" hidden="1"/>
    <cellStyle name="Hipervínculo visitado" xfId="47475" builtinId="9" hidden="1"/>
    <cellStyle name="Hipervínculo visitado" xfId="8576" builtinId="9" hidden="1"/>
    <cellStyle name="Hipervínculo visitado" xfId="17488" builtinId="9" hidden="1"/>
    <cellStyle name="Hipervínculo visitado" xfId="32143" builtinId="9" hidden="1"/>
    <cellStyle name="Hipervínculo visitado" xfId="57264" builtinId="9" hidden="1"/>
    <cellStyle name="Hipervínculo visitado" xfId="26895" builtinId="9" hidden="1"/>
    <cellStyle name="Hipervínculo visitado" xfId="4735" builtinId="9" hidden="1"/>
    <cellStyle name="Hipervínculo visitado" xfId="36584" builtinId="9" hidden="1"/>
    <cellStyle name="Hipervínculo visitado" xfId="6779" builtinId="9" hidden="1"/>
    <cellStyle name="Hipervínculo visitado" xfId="11275" builtinId="9" hidden="1"/>
    <cellStyle name="Hipervínculo visitado" xfId="9041" builtinId="9" hidden="1"/>
    <cellStyle name="Hipervínculo visitado" xfId="6951" builtinId="9" hidden="1"/>
    <cellStyle name="Hipervínculo visitado" xfId="5468" builtinId="9" hidden="1"/>
    <cellStyle name="Hipervínculo visitado" xfId="47393" builtinId="9" hidden="1"/>
    <cellStyle name="Hipervínculo visitado" xfId="30896" builtinId="9" hidden="1"/>
    <cellStyle name="Hipervínculo visitado" xfId="26829" builtinId="9" hidden="1"/>
    <cellStyle name="Hipervínculo visitado" xfId="43451" builtinId="9" hidden="1"/>
    <cellStyle name="Hipervínculo visitado" xfId="9107" builtinId="9" hidden="1"/>
    <cellStyle name="Hipervínculo visitado" xfId="42167" builtinId="9" hidden="1"/>
    <cellStyle name="Hipervínculo visitado" xfId="19676" builtinId="9" hidden="1"/>
    <cellStyle name="Hipervínculo visitado" xfId="32210" builtinId="9" hidden="1"/>
    <cellStyle name="Hipervínculo visitado" xfId="1963" builtinId="9" hidden="1"/>
    <cellStyle name="Hipervínculo visitado" xfId="37225" builtinId="9" hidden="1"/>
    <cellStyle name="Hipervínculo visitado" xfId="1747" builtinId="9" hidden="1"/>
    <cellStyle name="Hipervínculo visitado" xfId="1949" builtinId="9" hidden="1"/>
    <cellStyle name="Hipervínculo visitado" xfId="3341" builtinId="9" hidden="1"/>
    <cellStyle name="Hipervínculo visitado" xfId="2138" builtinId="9" hidden="1"/>
    <cellStyle name="Hipervínculo visitado" xfId="36241" builtinId="9" hidden="1"/>
    <cellStyle name="Hipervínculo visitado" xfId="3817" builtinId="9" hidden="1"/>
    <cellStyle name="Hipervínculo visitado" xfId="42236" builtinId="9" hidden="1"/>
    <cellStyle name="Hipervínculo visitado" xfId="49298" builtinId="9" hidden="1"/>
    <cellStyle name="Hipervínculo visitado" xfId="14697" builtinId="9" hidden="1"/>
    <cellStyle name="Hipervínculo visitado" xfId="29624" builtinId="9" hidden="1"/>
    <cellStyle name="Hipervínculo visitado" xfId="29588" builtinId="9" hidden="1"/>
    <cellStyle name="Hipervínculo visitado" xfId="15137" builtinId="9" hidden="1"/>
    <cellStyle name="Hipervínculo visitado" xfId="26097" builtinId="9" hidden="1"/>
    <cellStyle name="Hipervínculo visitado" xfId="58920" builtinId="9" hidden="1"/>
    <cellStyle name="Hipervínculo visitado" xfId="47355" builtinId="9" hidden="1"/>
    <cellStyle name="Hipervínculo visitado" xfId="9185" builtinId="9" hidden="1"/>
    <cellStyle name="Hipervínculo visitado" xfId="25533" builtinId="9" hidden="1"/>
    <cellStyle name="Hipervínculo visitado" xfId="53120" builtinId="9" hidden="1"/>
    <cellStyle name="Hipervínculo visitado" xfId="6793" builtinId="9" hidden="1"/>
    <cellStyle name="Hipervínculo visitado" xfId="17828" builtinId="9" hidden="1"/>
    <cellStyle name="Hipervínculo visitado" xfId="16153" builtinId="9" hidden="1"/>
    <cellStyle name="Hipervínculo visitado" xfId="6424" builtinId="9" hidden="1"/>
    <cellStyle name="Hipervínculo visitado" xfId="43375" builtinId="9" hidden="1"/>
    <cellStyle name="Hipervínculo visitado" xfId="15024" builtinId="9" hidden="1"/>
    <cellStyle name="Hipervínculo visitado" xfId="33550" builtinId="9" hidden="1"/>
    <cellStyle name="Hipervínculo visitado" xfId="23358" builtinId="9" hidden="1"/>
    <cellStyle name="Hipervínculo visitado" xfId="46603" builtinId="9" hidden="1"/>
    <cellStyle name="Hipervínculo visitado" xfId="52417" builtinId="9" hidden="1"/>
    <cellStyle name="Hipervínculo visitado" xfId="13409" builtinId="9" hidden="1"/>
    <cellStyle name="Hipervínculo visitado" xfId="25963" builtinId="9" hidden="1"/>
    <cellStyle name="Hipervínculo visitado" xfId="47399" builtinId="9" hidden="1"/>
    <cellStyle name="Hipervínculo visitado" xfId="57050" builtinId="9" hidden="1"/>
    <cellStyle name="Hipervínculo visitado" xfId="4629" builtinId="9" hidden="1"/>
    <cellStyle name="Hipervínculo visitado" xfId="55301" builtinId="9" hidden="1"/>
    <cellStyle name="Hipervínculo visitado" xfId="54502" builtinId="9" hidden="1"/>
    <cellStyle name="Hipervínculo visitado" xfId="22213" builtinId="9" hidden="1"/>
    <cellStyle name="Hipervínculo visitado" xfId="11966" builtinId="9" hidden="1"/>
    <cellStyle name="Hipervínculo visitado" xfId="56829" builtinId="9" hidden="1"/>
    <cellStyle name="Hipervínculo visitado" xfId="54349" builtinId="9" hidden="1"/>
    <cellStyle name="Hipervínculo visitado" xfId="49566" builtinId="9" hidden="1"/>
    <cellStyle name="Hipervínculo visitado" xfId="17510" builtinId="9" hidden="1"/>
    <cellStyle name="Hipervínculo visitado" xfId="15807" builtinId="9" hidden="1"/>
    <cellStyle name="Hipervínculo visitado" xfId="156" builtinId="9" hidden="1"/>
    <cellStyle name="Hipervínculo visitado" xfId="50756" builtinId="9" hidden="1"/>
    <cellStyle name="Hipervínculo visitado" xfId="55062" builtinId="9" hidden="1"/>
    <cellStyle name="Hipervínculo visitado" xfId="2060" builtinId="9" hidden="1"/>
    <cellStyle name="Hipervínculo visitado" xfId="548" builtinId="9" hidden="1"/>
    <cellStyle name="Hipervínculo visitado" xfId="48730" builtinId="9" hidden="1"/>
    <cellStyle name="Hipervínculo visitado" xfId="41536" builtinId="9" hidden="1"/>
    <cellStyle name="Hipervínculo visitado" xfId="48896" builtinId="9" hidden="1"/>
    <cellStyle name="Hipervínculo visitado" xfId="58801" builtinId="9" hidden="1"/>
    <cellStyle name="Hipervínculo visitado" xfId="31803" builtinId="9" hidden="1"/>
    <cellStyle name="Hipervínculo visitado" xfId="6861" builtinId="9" hidden="1"/>
    <cellStyle name="Hipervínculo visitado" xfId="5585" builtinId="9" hidden="1"/>
    <cellStyle name="Hipervínculo visitado" xfId="49162" builtinId="9" hidden="1"/>
    <cellStyle name="Hipervínculo visitado" xfId="4007" builtinId="9" hidden="1"/>
    <cellStyle name="Hipervínculo visitado" xfId="26551" builtinId="9" hidden="1"/>
    <cellStyle name="Hipervínculo visitado" xfId="24695" builtinId="9" hidden="1"/>
    <cellStyle name="Hipervínculo visitado" xfId="25999" builtinId="9" hidden="1"/>
    <cellStyle name="Hipervínculo visitado" xfId="38009" builtinId="9" hidden="1"/>
    <cellStyle name="Hipervínculo visitado" xfId="41932" builtinId="9" hidden="1"/>
    <cellStyle name="Hipervínculo visitado" xfId="32131" builtinId="9" hidden="1"/>
    <cellStyle name="Hipervínculo visitado" xfId="25909" builtinId="9" hidden="1"/>
    <cellStyle name="Hipervínculo visitado" xfId="25971" builtinId="9" hidden="1"/>
    <cellStyle name="Hipervínculo visitado" xfId="52714" builtinId="9" hidden="1"/>
    <cellStyle name="Hipervínculo visitado" xfId="50518" builtinId="9" hidden="1"/>
    <cellStyle name="Hipervínculo visitado" xfId="32922" builtinId="9" hidden="1"/>
    <cellStyle name="Hipervínculo visitado" xfId="35629" builtinId="9" hidden="1"/>
    <cellStyle name="Hipervínculo visitado" xfId="37241" builtinId="9" hidden="1"/>
    <cellStyle name="Hipervínculo visitado" xfId="31230" builtinId="9" hidden="1"/>
    <cellStyle name="Hipervínculo visitado" xfId="15280" builtinId="9" hidden="1"/>
    <cellStyle name="Hipervínculo visitado" xfId="28472" builtinId="9" hidden="1"/>
    <cellStyle name="Hipervínculo visitado" xfId="31306" builtinId="9" hidden="1"/>
    <cellStyle name="Hipervínculo visitado" xfId="37973" builtinId="9" hidden="1"/>
    <cellStyle name="Hipervínculo visitado" xfId="43828" builtinId="9" hidden="1"/>
    <cellStyle name="Hipervínculo visitado" xfId="27163" builtinId="9" hidden="1"/>
    <cellStyle name="Hipervínculo visitado" xfId="43184" builtinId="9" hidden="1"/>
    <cellStyle name="Hipervínculo visitado" xfId="22724" builtinId="9" hidden="1"/>
    <cellStyle name="Hipervínculo visitado" xfId="11483" builtinId="9" hidden="1"/>
    <cellStyle name="Hipervínculo visitado" xfId="31634" builtinId="9" hidden="1"/>
    <cellStyle name="Hipervínculo visitado" xfId="18465" builtinId="9" hidden="1"/>
    <cellStyle name="Hipervínculo visitado" xfId="23852" builtinId="9" hidden="1"/>
    <cellStyle name="Hipervínculo visitado" xfId="33740" builtinId="9" hidden="1"/>
    <cellStyle name="Hipervínculo visitado" xfId="20641" builtinId="9" hidden="1"/>
    <cellStyle name="Hipervínculo visitado" xfId="53453" builtinId="9" hidden="1"/>
    <cellStyle name="Hipervínculo visitado" xfId="23374" builtinId="9" hidden="1"/>
    <cellStyle name="Hipervínculo visitado" xfId="18472" builtinId="9" hidden="1"/>
    <cellStyle name="Hipervínculo visitado" xfId="12025" builtinId="9" hidden="1"/>
    <cellStyle name="Hipervínculo visitado" xfId="14630" builtinId="9" hidden="1"/>
    <cellStyle name="Hipervínculo visitado" xfId="15875" builtinId="9" hidden="1"/>
    <cellStyle name="Hipervínculo visitado" xfId="36466" builtinId="9" hidden="1"/>
    <cellStyle name="Hipervínculo visitado" xfId="7397" builtinId="9" hidden="1"/>
    <cellStyle name="Hipervínculo visitado" xfId="14974" builtinId="9" hidden="1"/>
    <cellStyle name="Hipervínculo visitado" xfId="23517" builtinId="9" hidden="1"/>
    <cellStyle name="Hipervínculo visitado" xfId="24978" builtinId="9" hidden="1"/>
    <cellStyle name="Hipervínculo visitado" xfId="32537" builtinId="9" hidden="1"/>
    <cellStyle name="Hipervínculo visitado" xfId="31208" builtinId="9" hidden="1"/>
    <cellStyle name="Hipervínculo visitado" xfId="41468" builtinId="9" hidden="1"/>
    <cellStyle name="Hipervínculo visitado" xfId="9608" builtinId="9" hidden="1"/>
    <cellStyle name="Hipervínculo visitado" xfId="45410" builtinId="9" hidden="1"/>
    <cellStyle name="Hipervínculo visitado" xfId="44818" builtinId="9" hidden="1"/>
    <cellStyle name="Hipervínculo visitado" xfId="19313" builtinId="9" hidden="1"/>
    <cellStyle name="Hipervínculo visitado" xfId="18087" builtinId="9" hidden="1"/>
    <cellStyle name="Hipervínculo visitado" xfId="53160" builtinId="9" hidden="1"/>
    <cellStyle name="Hipervínculo visitado" xfId="52215" builtinId="9" hidden="1"/>
    <cellStyle name="Hipervínculo visitado" xfId="36042" builtinId="9" hidden="1"/>
    <cellStyle name="Hipervínculo visitado" xfId="38131" builtinId="9" hidden="1"/>
    <cellStyle name="Hipervínculo visitado" xfId="36305" builtinId="9" hidden="1"/>
    <cellStyle name="Hipervínculo visitado" xfId="7752" builtinId="9" hidden="1"/>
    <cellStyle name="Hipervínculo visitado" xfId="20122" builtinId="9" hidden="1"/>
    <cellStyle name="Hipervínculo visitado" xfId="4675" builtinId="9" hidden="1"/>
    <cellStyle name="Hipervínculo visitado" xfId="10042" builtinId="9" hidden="1"/>
    <cellStyle name="Hipervínculo visitado" xfId="19343" builtinId="9" hidden="1"/>
    <cellStyle name="Hipervínculo visitado" xfId="20587" builtinId="9" hidden="1"/>
    <cellStyle name="Hipervínculo visitado" xfId="4725" builtinId="9" hidden="1"/>
    <cellStyle name="Hipervínculo visitado" xfId="16760" builtinId="9" hidden="1"/>
    <cellStyle name="Hipervínculo visitado" xfId="39017" builtinId="9" hidden="1"/>
    <cellStyle name="Hipervínculo visitado" xfId="51678" builtinId="9" hidden="1"/>
    <cellStyle name="Hipervínculo visitado" xfId="56865" builtinId="9" hidden="1"/>
    <cellStyle name="Hipervínculo visitado" xfId="43593" builtinId="9" hidden="1"/>
    <cellStyle name="Hipervínculo visitado" xfId="37773" builtinId="9" hidden="1"/>
    <cellStyle name="Hipervínculo visitado" xfId="25841" builtinId="9" hidden="1"/>
    <cellStyle name="Hipervínculo visitado" xfId="13900" builtinId="9" hidden="1"/>
    <cellStyle name="Hipervínculo visitado" xfId="28725" builtinId="9" hidden="1"/>
    <cellStyle name="Hipervínculo visitado" xfId="8530" builtinId="9" hidden="1"/>
    <cellStyle name="Hipervínculo visitado" xfId="23497" builtinId="9" hidden="1"/>
    <cellStyle name="Hipervínculo visitado" xfId="28887" builtinId="9" hidden="1"/>
    <cellStyle name="Hipervínculo visitado" xfId="25773" builtinId="9" hidden="1"/>
    <cellStyle name="Hipervínculo visitado" xfId="2112" builtinId="9" hidden="1"/>
    <cellStyle name="Hipervínculo visitado" xfId="14126" builtinId="9" hidden="1"/>
    <cellStyle name="Hipervínculo visitado" xfId="16097" builtinId="9" hidden="1"/>
    <cellStyle name="Hipervínculo visitado" xfId="14956" builtinId="9" hidden="1"/>
    <cellStyle name="Hipervínculo visitado" xfId="25523" builtinId="9" hidden="1"/>
    <cellStyle name="Hipervínculo visitado" xfId="20637" builtinId="9" hidden="1"/>
    <cellStyle name="Hipervínculo visitado" xfId="30882" builtinId="9" hidden="1"/>
    <cellStyle name="Hipervínculo visitado" xfId="14040" builtinId="9" hidden="1"/>
    <cellStyle name="Hipervínculo visitado" xfId="48868" builtinId="9" hidden="1"/>
    <cellStyle name="Hipervínculo visitado" xfId="30634" builtinId="9" hidden="1"/>
    <cellStyle name="Hipervínculo visitado" xfId="15572" builtinId="9" hidden="1"/>
    <cellStyle name="Hipervínculo visitado" xfId="14886" builtinId="9" hidden="1"/>
    <cellStyle name="Hipervínculo visitado" xfId="51365" builtinId="9" hidden="1"/>
    <cellStyle name="Hipervínculo visitado" xfId="54702" builtinId="9" hidden="1"/>
    <cellStyle name="Hipervínculo visitado" xfId="22822" builtinId="9" hidden="1"/>
    <cellStyle name="Hipervínculo visitado" xfId="24299" builtinId="9" hidden="1"/>
    <cellStyle name="Hipervínculo visitado" xfId="6490" builtinId="9" hidden="1"/>
    <cellStyle name="Hipervínculo visitado" xfId="39540" builtinId="9" hidden="1"/>
    <cellStyle name="Hipervínculo visitado" xfId="56141" builtinId="9" hidden="1"/>
    <cellStyle name="Hipervínculo visitado" xfId="56029" builtinId="9" hidden="1"/>
    <cellStyle name="Hipervínculo visitado" xfId="55667" builtinId="9" hidden="1"/>
    <cellStyle name="Hipervínculo visitado" xfId="30036" builtinId="9" hidden="1"/>
    <cellStyle name="Hipervínculo visitado" xfId="27007" builtinId="9" hidden="1"/>
    <cellStyle name="Hipervínculo visitado" xfId="52389" builtinId="9" hidden="1"/>
    <cellStyle name="Hipervínculo visitado" xfId="39984" builtinId="9" hidden="1"/>
    <cellStyle name="Hipervínculo visitado" xfId="10334" builtinId="9" hidden="1"/>
    <cellStyle name="Hipervínculo visitado" xfId="40922" builtinId="9" hidden="1"/>
    <cellStyle name="Hipervínculo visitado" xfId="20296" builtinId="9" hidden="1"/>
    <cellStyle name="Hipervínculo visitado" xfId="20076" builtinId="9" hidden="1"/>
    <cellStyle name="Hipervínculo visitado" xfId="35977" builtinId="9" hidden="1"/>
    <cellStyle name="Hipervínculo visitado" xfId="20722" builtinId="9" hidden="1"/>
    <cellStyle name="Hipervínculo visitado" xfId="4942" builtinId="9" hidden="1"/>
    <cellStyle name="Hipervínculo visitado" xfId="4776" builtinId="9" hidden="1"/>
    <cellStyle name="Hipervínculo visitado" xfId="30018" builtinId="9" hidden="1"/>
    <cellStyle name="Hipervínculo visitado" xfId="38575" builtinId="9" hidden="1"/>
    <cellStyle name="Hipervínculo visitado" xfId="4317" builtinId="9" hidden="1"/>
    <cellStyle name="Hipervínculo visitado" xfId="54822" builtinId="9" hidden="1"/>
    <cellStyle name="Hipervínculo visitado" xfId="38265" builtinId="9" hidden="1"/>
    <cellStyle name="Hipervínculo visitado" xfId="11154" builtinId="9" hidden="1"/>
    <cellStyle name="Hipervínculo visitado" xfId="57226" builtinId="9" hidden="1"/>
    <cellStyle name="Hipervínculo visitado" xfId="37325" builtinId="9" hidden="1"/>
    <cellStyle name="Hipervínculo visitado" xfId="36586" builtinId="9" hidden="1"/>
    <cellStyle name="Hipervínculo visitado" xfId="45302" builtinId="9" hidden="1"/>
    <cellStyle name="Hipervínculo visitado" xfId="30126" builtinId="9" hidden="1"/>
    <cellStyle name="Hipervínculo visitado" xfId="41729" builtinId="9" hidden="1"/>
    <cellStyle name="Hipervínculo visitado" xfId="24653" builtinId="9" hidden="1"/>
    <cellStyle name="Hipervínculo visitado" xfId="12089" builtinId="9" hidden="1"/>
    <cellStyle name="Hipervínculo visitado" xfId="25276" builtinId="9" hidden="1"/>
    <cellStyle name="Hipervínculo visitado" xfId="13650" builtinId="9" hidden="1"/>
    <cellStyle name="Hipervínculo visitado" xfId="25537" builtinId="9" hidden="1"/>
    <cellStyle name="Hipervínculo visitado" xfId="28002" builtinId="9" hidden="1"/>
    <cellStyle name="Hipervínculo visitado" xfId="7622" builtinId="9" hidden="1"/>
    <cellStyle name="Hipervínculo visitado" xfId="16989" builtinId="9" hidden="1"/>
    <cellStyle name="Hipervínculo visitado" xfId="34844" builtinId="9" hidden="1"/>
    <cellStyle name="Hipervínculo visitado" xfId="32515" builtinId="9" hidden="1"/>
    <cellStyle name="Hipervínculo visitado" xfId="9311" builtinId="9" hidden="1"/>
    <cellStyle name="Hipervínculo visitado" xfId="28249" builtinId="9" hidden="1"/>
    <cellStyle name="Hipervínculo visitado" xfId="12119" builtinId="9" hidden="1"/>
    <cellStyle name="Hipervínculo visitado" xfId="29339" builtinId="9" hidden="1"/>
    <cellStyle name="Hipervínculo visitado" xfId="7011" builtinId="9" hidden="1"/>
    <cellStyle name="Hipervínculo visitado" xfId="28691" builtinId="9" hidden="1"/>
    <cellStyle name="Hipervínculo visitado" xfId="12004" builtinId="9" hidden="1"/>
    <cellStyle name="Hipervínculo visitado" xfId="11592" builtinId="9" hidden="1"/>
    <cellStyle name="Hipervínculo visitado" xfId="17304" builtinId="9" hidden="1"/>
    <cellStyle name="Hipervínculo visitado" xfId="18500" builtinId="9" hidden="1"/>
    <cellStyle name="Hipervínculo visitado" xfId="1505" builtinId="9" hidden="1"/>
    <cellStyle name="Hipervínculo visitado" xfId="49538" builtinId="9" hidden="1"/>
    <cellStyle name="Hipervínculo visitado" xfId="46738" builtinId="9" hidden="1"/>
    <cellStyle name="Hipervínculo visitado" xfId="55241" builtinId="9" hidden="1"/>
    <cellStyle name="Hipervínculo visitado" xfId="9754" builtinId="9" hidden="1"/>
    <cellStyle name="Hipervínculo visitado" xfId="37911" builtinId="9" hidden="1"/>
    <cellStyle name="Hipervínculo visitado" xfId="19660" builtinId="9" hidden="1"/>
    <cellStyle name="Hipervínculo visitado" xfId="24575" builtinId="9" hidden="1"/>
    <cellStyle name="Hipervínculo visitado" xfId="12767" builtinId="9" hidden="1"/>
    <cellStyle name="Hipervínculo visitado" xfId="14830" builtinId="9" hidden="1"/>
    <cellStyle name="Hipervínculo visitado" xfId="14392" builtinId="9" hidden="1"/>
    <cellStyle name="Hipervínculo visitado" xfId="45755" builtinId="9" hidden="1"/>
    <cellStyle name="Hipervínculo visitado" xfId="45553" builtinId="9" hidden="1"/>
    <cellStyle name="Hipervínculo visitado" xfId="29017" builtinId="9" hidden="1"/>
    <cellStyle name="Hipervínculo visitado" xfId="36133" builtinId="9" hidden="1"/>
    <cellStyle name="Hipervínculo visitado" xfId="1177" builtinId="9" hidden="1"/>
    <cellStyle name="Hipervínculo visitado" xfId="34309" builtinId="9" hidden="1"/>
    <cellStyle name="Hipervínculo visitado" xfId="49346" builtinId="9" hidden="1"/>
    <cellStyle name="Hipervínculo visitado" xfId="15865" builtinId="9" hidden="1"/>
    <cellStyle name="Hipervínculo visitado" xfId="30368" builtinId="9" hidden="1"/>
    <cellStyle name="Hipervínculo visitado" xfId="7458" builtinId="9" hidden="1"/>
    <cellStyle name="Hipervínculo visitado" xfId="17708" builtinId="9" hidden="1"/>
    <cellStyle name="Hipervínculo visitado" xfId="21084" builtinId="9" hidden="1"/>
    <cellStyle name="Hipervínculo visitado" xfId="23295" builtinId="9" hidden="1"/>
    <cellStyle name="Hipervínculo visitado" xfId="32603" builtinId="9" hidden="1"/>
    <cellStyle name="Hipervínculo visitado" xfId="22704" builtinId="9" hidden="1"/>
    <cellStyle name="Hipervínculo visitado" xfId="41642" builtinId="9" hidden="1"/>
    <cellStyle name="Hipervínculo visitado" xfId="34305" builtinId="9" hidden="1"/>
    <cellStyle name="Hipervínculo visitado" xfId="18561" builtinId="9" hidden="1"/>
    <cellStyle name="Hipervínculo visitado" xfId="6522" builtinId="9" hidden="1"/>
    <cellStyle name="Hipervínculo visitado" xfId="46537" builtinId="9" hidden="1"/>
    <cellStyle name="Hipervínculo visitado" xfId="8658" builtinId="9" hidden="1"/>
    <cellStyle name="Hipervínculo visitado" xfId="14745" builtinId="9" hidden="1"/>
    <cellStyle name="Hipervínculo visitado" xfId="16167" builtinId="9" hidden="1"/>
    <cellStyle name="Hipervínculo visitado" xfId="5318" builtinId="9" hidden="1"/>
    <cellStyle name="Hipervínculo visitado" xfId="8949" builtinId="9" hidden="1"/>
    <cellStyle name="Hipervínculo visitado" xfId="1955" builtinId="9" hidden="1"/>
    <cellStyle name="Hipervínculo visitado" xfId="43938" builtinId="9" hidden="1"/>
    <cellStyle name="Hipervínculo visitado" xfId="46509" builtinId="9" hidden="1"/>
    <cellStyle name="Hipervínculo visitado" xfId="52234" builtinId="9" hidden="1"/>
    <cellStyle name="Hipervínculo visitado" xfId="20435" builtinId="9" hidden="1"/>
    <cellStyle name="Hipervínculo visitado" xfId="6324" builtinId="9" hidden="1"/>
    <cellStyle name="Hipervínculo visitado" xfId="56992" builtinId="9" hidden="1"/>
    <cellStyle name="Hipervínculo visitado" xfId="38431" builtinId="9" hidden="1"/>
    <cellStyle name="Hipervínculo visitado" xfId="14872" builtinId="9" hidden="1"/>
    <cellStyle name="Hipervínculo visitado" xfId="14074" builtinId="9" hidden="1"/>
    <cellStyle name="Hipervínculo visitado" xfId="48904" builtinId="9" hidden="1"/>
    <cellStyle name="Hipervínculo visitado" xfId="39360" builtinId="9" hidden="1"/>
    <cellStyle name="Hipervínculo visitado" xfId="6286" builtinId="9" hidden="1"/>
    <cellStyle name="Hipervínculo visitado" xfId="45016" builtinId="9" hidden="1"/>
    <cellStyle name="Hipervínculo visitado" xfId="42656" builtinId="9" hidden="1"/>
    <cellStyle name="Hipervínculo visitado" xfId="48946" builtinId="9" hidden="1"/>
    <cellStyle name="Hipervínculo visitado" xfId="26907" builtinId="9" hidden="1"/>
    <cellStyle name="Hipervínculo visitado" xfId="29490" builtinId="9" hidden="1"/>
    <cellStyle name="Hipervínculo visitado" xfId="45318" builtinId="9" hidden="1"/>
    <cellStyle name="Hipervínculo visitado" xfId="47255" builtinId="9" hidden="1"/>
    <cellStyle name="Hipervínculo visitado" xfId="27183" builtinId="9" hidden="1"/>
    <cellStyle name="Hipervínculo visitado" xfId="29620" builtinId="9" hidden="1"/>
    <cellStyle name="Hipervínculo visitado" xfId="38415" builtinId="9" hidden="1"/>
    <cellStyle name="Hipervínculo visitado" xfId="20521" builtinId="9" hidden="1"/>
    <cellStyle name="Hipervínculo visitado" xfId="9978" builtinId="9" hidden="1"/>
    <cellStyle name="Hipervínculo visitado" xfId="12201" builtinId="9" hidden="1"/>
    <cellStyle name="Hipervínculo visitado" xfId="7829" builtinId="9" hidden="1"/>
    <cellStyle name="Hipervínculo visitado" xfId="18606" builtinId="9" hidden="1"/>
    <cellStyle name="Hipervínculo visitado" xfId="13179" builtinId="9" hidden="1"/>
    <cellStyle name="Hipervínculo visitado" xfId="5762" builtinId="9" hidden="1"/>
    <cellStyle name="Hipervínculo visitado" xfId="39350" builtinId="9" hidden="1"/>
    <cellStyle name="Hipervínculo visitado" xfId="18185" builtinId="9" hidden="1"/>
    <cellStyle name="Hipervínculo visitado" xfId="55946" builtinId="9" hidden="1"/>
    <cellStyle name="Hipervínculo visitado" xfId="57819" builtinId="9" hidden="1"/>
    <cellStyle name="Hipervínculo visitado" xfId="9293" builtinId="9" hidden="1"/>
    <cellStyle name="Hipervínculo visitado" xfId="48732" builtinId="9" hidden="1"/>
    <cellStyle name="Hipervínculo visitado" xfId="16271" builtinId="9" hidden="1"/>
    <cellStyle name="Hipervínculo visitado" xfId="45428" builtinId="9" hidden="1"/>
    <cellStyle name="Hipervínculo visitado" xfId="45460" builtinId="9" hidden="1"/>
    <cellStyle name="Hipervínculo visitado" xfId="19354" builtinId="9" hidden="1"/>
    <cellStyle name="Hipervínculo visitado" xfId="3649" builtinId="9" hidden="1"/>
    <cellStyle name="Hipervínculo visitado" xfId="48518" builtinId="9" hidden="1"/>
    <cellStyle name="Hipervínculo visitado" xfId="12070" builtinId="9" hidden="1"/>
    <cellStyle name="Hipervínculo visitado" xfId="12529" builtinId="9" hidden="1"/>
    <cellStyle name="Hipervínculo visitado" xfId="56249" builtinId="9" hidden="1"/>
    <cellStyle name="Hipervínculo visitado" xfId="39754" builtinId="9" hidden="1"/>
    <cellStyle name="Hipervínculo visitado" xfId="22413" builtinId="9" hidden="1"/>
    <cellStyle name="Hipervínculo visitado" xfId="14628" builtinId="9" hidden="1"/>
    <cellStyle name="Hipervínculo visitado" xfId="54668" builtinId="9" hidden="1"/>
    <cellStyle name="Hipervínculo visitado" xfId="58795" builtinId="9" hidden="1"/>
    <cellStyle name="Hipervínculo visitado" xfId="47309" builtinId="9" hidden="1"/>
    <cellStyle name="Hipervínculo visitado" xfId="31578" builtinId="9" hidden="1"/>
    <cellStyle name="Hipervínculo visitado" xfId="1335" builtinId="9" hidden="1"/>
    <cellStyle name="Hipervínculo visitado" xfId="28303" builtinId="9" hidden="1"/>
    <cellStyle name="Hipervínculo visitado" xfId="53186" builtinId="9" hidden="1"/>
    <cellStyle name="Hipervínculo visitado" xfId="56693" builtinId="9" hidden="1"/>
    <cellStyle name="Hipervínculo visitado" xfId="43752" builtinId="9" hidden="1"/>
    <cellStyle name="Hipervínculo visitado" xfId="2106" builtinId="9" hidden="1"/>
    <cellStyle name="Hipervínculo visitado" xfId="41892" builtinId="9" hidden="1"/>
    <cellStyle name="Hipervínculo visitado" xfId="3689" builtinId="9" hidden="1"/>
    <cellStyle name="Hipervínculo visitado" xfId="32338" builtinId="9" hidden="1"/>
    <cellStyle name="Hipervínculo visitado" xfId="58743" builtinId="9" hidden="1"/>
    <cellStyle name="Hipervínculo visitado" xfId="40804" builtinId="9" hidden="1"/>
    <cellStyle name="Hipervínculo visitado" xfId="26055" builtinId="9" hidden="1"/>
    <cellStyle name="Hipervínculo visitado" xfId="35081" builtinId="9" hidden="1"/>
    <cellStyle name="Hipervínculo visitado" xfId="3123" builtinId="9" hidden="1"/>
    <cellStyle name="Hipervínculo visitado" xfId="40840" builtinId="9" hidden="1"/>
    <cellStyle name="Hipervínculo visitado" xfId="51114" builtinId="9" hidden="1"/>
    <cellStyle name="Hipervínculo visitado" xfId="12127" builtinId="9" hidden="1"/>
    <cellStyle name="Hipervínculo visitado" xfId="5718" builtinId="9" hidden="1"/>
    <cellStyle name="Hipervínculo visitado" xfId="10666" builtinId="9" hidden="1"/>
    <cellStyle name="Hipervínculo visitado" xfId="36989" builtinId="9" hidden="1"/>
    <cellStyle name="Hipervínculo visitado" xfId="33968" builtinId="9" hidden="1"/>
    <cellStyle name="Hipervínculo visitado" xfId="49312" builtinId="9" hidden="1"/>
    <cellStyle name="Hipervínculo visitado" xfId="5158" builtinId="9" hidden="1"/>
    <cellStyle name="Hipervínculo visitado" xfId="3425" builtinId="9" hidden="1"/>
    <cellStyle name="Hipervínculo visitado" xfId="8782" builtinId="9" hidden="1"/>
    <cellStyle name="Hipervínculo visitado" xfId="3559" builtinId="9" hidden="1"/>
    <cellStyle name="Hipervínculo visitado" xfId="10875" builtinId="9" hidden="1"/>
    <cellStyle name="Hipervínculo visitado" xfId="11596" builtinId="9" hidden="1"/>
    <cellStyle name="Hipervínculo visitado" xfId="52746" builtinId="9" hidden="1"/>
    <cellStyle name="Hipervínculo visitado" xfId="50375" builtinId="9" hidden="1"/>
    <cellStyle name="Hipervínculo visitado" xfId="22778" builtinId="9" hidden="1"/>
    <cellStyle name="Hipervínculo visitado" xfId="37545" builtinId="9" hidden="1"/>
    <cellStyle name="Hipervínculo visitado" xfId="2699" builtinId="9" hidden="1"/>
    <cellStyle name="Hipervínculo visitado" xfId="31510" builtinId="9" hidden="1"/>
    <cellStyle name="Hipervínculo visitado" xfId="1030" builtinId="9" hidden="1"/>
    <cellStyle name="Hipervínculo visitado" xfId="53935" builtinId="9" hidden="1"/>
    <cellStyle name="Hipervínculo visitado" xfId="44898" builtinId="9" hidden="1"/>
    <cellStyle name="Hipervínculo visitado" xfId="36714" builtinId="9" hidden="1"/>
    <cellStyle name="Hipervínculo visitado" xfId="1287" builtinId="9" hidden="1"/>
    <cellStyle name="Hipervínculo visitado" xfId="10306" builtinId="9" hidden="1"/>
    <cellStyle name="Hipervínculo visitado" xfId="59352" builtinId="9" hidden="1"/>
    <cellStyle name="Hipervínculo visitado" xfId="26249" builtinId="9" hidden="1"/>
    <cellStyle name="Hipervínculo visitado" xfId="30739" builtinId="9" hidden="1"/>
    <cellStyle name="Hipervínculo visitado" xfId="42352" builtinId="9" hidden="1"/>
    <cellStyle name="Hipervínculo visitado" xfId="38307" builtinId="9" hidden="1"/>
    <cellStyle name="Hipervínculo visitado" xfId="33368" builtinId="9" hidden="1"/>
    <cellStyle name="Hipervínculo visitado" xfId="31430" builtinId="9" hidden="1"/>
    <cellStyle name="Hipervínculo visitado" xfId="47465" builtinId="9" hidden="1"/>
    <cellStyle name="Hipervínculo visitado" xfId="41808" builtinId="9" hidden="1"/>
    <cellStyle name="Hipervínculo visitado" xfId="31712" builtinId="9" hidden="1"/>
    <cellStyle name="Hipervínculo visitado" xfId="12002" builtinId="9" hidden="1"/>
    <cellStyle name="Hipervínculo visitado" xfId="33120" builtinId="9" hidden="1"/>
    <cellStyle name="Hipervínculo visitado" xfId="37463" builtinId="9" hidden="1"/>
    <cellStyle name="Hipervínculo visitado" xfId="27787" builtinId="9" hidden="1"/>
    <cellStyle name="Hipervínculo visitado" xfId="47035" builtinId="9" hidden="1"/>
    <cellStyle name="Hipervínculo visitado" xfId="2023" builtinId="9" hidden="1"/>
    <cellStyle name="Hipervínculo visitado" xfId="2826" builtinId="9" hidden="1"/>
    <cellStyle name="Hipervínculo visitado" xfId="28408" builtinId="9" hidden="1"/>
    <cellStyle name="Hipervínculo visitado" xfId="35583" builtinId="9" hidden="1"/>
    <cellStyle name="Hipervínculo visitado" xfId="6975" builtinId="9" hidden="1"/>
    <cellStyle name="Hipervínculo visitado" xfId="45034" builtinId="9" hidden="1"/>
    <cellStyle name="Hipervínculo visitado" xfId="4657" builtinId="9" hidden="1"/>
    <cellStyle name="Hipervínculo visitado" xfId="44451" builtinId="9" hidden="1"/>
    <cellStyle name="Hipervínculo visitado" xfId="29147" builtinId="9" hidden="1"/>
    <cellStyle name="Hipervínculo visitado" xfId="20387" builtinId="9" hidden="1"/>
    <cellStyle name="Hipervínculo visitado" xfId="49742" builtinId="9" hidden="1"/>
    <cellStyle name="Hipervínculo visitado" xfId="37769" builtinId="9" hidden="1"/>
    <cellStyle name="Hipervínculo visitado" xfId="55539" builtinId="9" hidden="1"/>
    <cellStyle name="Hipervínculo visitado" xfId="9133" builtinId="9" hidden="1"/>
    <cellStyle name="Hipervínculo visitado" xfId="56129" builtinId="9" hidden="1"/>
    <cellStyle name="Hipervínculo visitado" xfId="14450" builtinId="9" hidden="1"/>
    <cellStyle name="Hipervínculo visitado" xfId="26188" builtinId="9" hidden="1"/>
    <cellStyle name="Hipervínculo visitado" xfId="15730" builtinId="9" hidden="1"/>
    <cellStyle name="Hipervínculo visitado" xfId="14219" builtinId="9" hidden="1"/>
    <cellStyle name="Hipervínculo visitado" xfId="35143" builtinId="9" hidden="1"/>
    <cellStyle name="Hipervínculo visitado" xfId="33094" builtinId="9" hidden="1"/>
    <cellStyle name="Hipervínculo visitado" xfId="35701" builtinId="9" hidden="1"/>
    <cellStyle name="Hipervínculo visitado" xfId="43900" builtinId="9" hidden="1"/>
    <cellStyle name="Hipervínculo visitado" xfId="6753" builtinId="9" hidden="1"/>
    <cellStyle name="Hipervínculo visitado" xfId="1091" builtinId="9" hidden="1"/>
    <cellStyle name="Hipervínculo visitado" xfId="43499" builtinId="9" hidden="1"/>
    <cellStyle name="Hipervínculo visitado" xfId="27735" builtinId="9" hidden="1"/>
    <cellStyle name="Hipervínculo visitado" xfId="14255" builtinId="9" hidden="1"/>
    <cellStyle name="Hipervínculo visitado" xfId="38670" builtinId="9" hidden="1"/>
    <cellStyle name="Hipervínculo visitado" xfId="27322" builtinId="9" hidden="1"/>
    <cellStyle name="Hipervínculo visitado" xfId="18391" builtinId="9" hidden="1"/>
    <cellStyle name="Hipervínculo visitado" xfId="36319" builtinId="9" hidden="1"/>
    <cellStyle name="Hipervínculo visitado" xfId="24444" builtinId="9" hidden="1"/>
    <cellStyle name="Hipervínculo visitado" xfId="35663" builtinId="9" hidden="1"/>
    <cellStyle name="Hipervínculo visitado" xfId="11576" builtinId="9" hidden="1"/>
    <cellStyle name="Hipervínculo visitado" xfId="25726" builtinId="9" hidden="1"/>
    <cellStyle name="Hipervínculo visitado" xfId="54033" builtinId="9" hidden="1"/>
    <cellStyle name="Hipervínculo visitado" xfId="55671" builtinId="9" hidden="1"/>
    <cellStyle name="Hipervínculo visitado" xfId="22932" builtinId="9" hidden="1"/>
    <cellStyle name="Hipervínculo visitado" xfId="37178" builtinId="9" hidden="1"/>
    <cellStyle name="Hipervínculo visitado" xfId="2502" builtinId="9" hidden="1"/>
    <cellStyle name="Hipervínculo visitado" xfId="42576" builtinId="9" hidden="1"/>
    <cellStyle name="Hipervínculo visitado" xfId="50722" builtinId="9" hidden="1"/>
    <cellStyle name="Hipervínculo visitado" xfId="41918" builtinId="9" hidden="1"/>
    <cellStyle name="Hipervínculo visitado" xfId="18498" builtinId="9" hidden="1"/>
    <cellStyle name="Hipervínculo visitado" xfId="52437" builtinId="9" hidden="1"/>
    <cellStyle name="Hipervínculo visitado" xfId="38698" builtinId="9" hidden="1"/>
    <cellStyle name="Hipervínculo visitado" xfId="55172" builtinId="9" hidden="1"/>
    <cellStyle name="Hipervínculo visitado" xfId="25583" builtinId="9" hidden="1"/>
    <cellStyle name="Hipervínculo visitado" xfId="41225" builtinId="9" hidden="1"/>
    <cellStyle name="Hipervínculo visitado" xfId="39151" builtinId="9" hidden="1"/>
    <cellStyle name="Hipervínculo visitado" xfId="45124" builtinId="9" hidden="1"/>
    <cellStyle name="Hipervínculo visitado" xfId="39476" builtinId="9" hidden="1"/>
    <cellStyle name="Hipervínculo visitado" xfId="22746" builtinId="9" hidden="1"/>
    <cellStyle name="Hipervínculo visitado" xfId="54533" builtinId="9" hidden="1"/>
    <cellStyle name="Hipervínculo visitado" xfId="29861" builtinId="9" hidden="1"/>
    <cellStyle name="Hipervínculo visitado" xfId="48565" builtinId="9" hidden="1"/>
    <cellStyle name="Hipervínculo visitado" xfId="28075" builtinId="9" hidden="1"/>
    <cellStyle name="Hipervínculo visitado" xfId="56958" builtinId="9" hidden="1"/>
    <cellStyle name="Hipervínculo visitado" xfId="47377" builtinId="9" hidden="1"/>
    <cellStyle name="Hipervínculo visitado" xfId="51768" builtinId="9" hidden="1"/>
    <cellStyle name="Hipervínculo visitado" xfId="43830" builtinId="9" hidden="1"/>
    <cellStyle name="Hipervínculo visitado" xfId="49254" builtinId="9" hidden="1"/>
    <cellStyle name="Hipervínculo visitado" xfId="39354" builtinId="9" hidden="1"/>
    <cellStyle name="Hipervínculo visitado" xfId="42288" builtinId="9" hidden="1"/>
    <cellStyle name="Hipervínculo visitado" xfId="6084" builtinId="9" hidden="1"/>
    <cellStyle name="Hipervínculo visitado" xfId="58045" builtinId="9" hidden="1"/>
    <cellStyle name="Hipervínculo visitado" xfId="29989" builtinId="9" hidden="1"/>
    <cellStyle name="Hipervínculo visitado" xfId="14534" builtinId="9" hidden="1"/>
    <cellStyle name="Hipervínculo visitado" xfId="56063" builtinId="9" hidden="1"/>
    <cellStyle name="Hipervínculo visitado" xfId="29437" builtinId="9" hidden="1"/>
    <cellStyle name="Hipervínculo visitado" xfId="27388" builtinId="9" hidden="1"/>
    <cellStyle name="Hipervínculo visitado" xfId="44574" builtinId="9" hidden="1"/>
    <cellStyle name="Hipervínculo visitado" xfId="15478" builtinId="9" hidden="1"/>
    <cellStyle name="Hipervínculo visitado" xfId="51786" builtinId="9" hidden="1"/>
    <cellStyle name="Hipervínculo visitado" xfId="6496" builtinId="9" hidden="1"/>
    <cellStyle name="Hipervínculo visitado" xfId="9239" builtinId="9" hidden="1"/>
    <cellStyle name="Hipervínculo visitado" xfId="7712" builtinId="9" hidden="1"/>
    <cellStyle name="Hipervínculo visitado" xfId="51331" builtinId="9" hidden="1"/>
    <cellStyle name="Hipervínculo visitado" xfId="57617" builtinId="9" hidden="1"/>
    <cellStyle name="Hipervínculo visitado" xfId="14062" builtinId="9" hidden="1"/>
    <cellStyle name="Hipervínculo visitado" xfId="42796" builtinId="9" hidden="1"/>
    <cellStyle name="Hipervínculo visitado" xfId="24765" builtinId="9" hidden="1"/>
    <cellStyle name="Hipervínculo visitado" xfId="23195" builtinId="9" hidden="1"/>
    <cellStyle name="Hipervínculo visitado" xfId="8386" builtinId="9" hidden="1"/>
    <cellStyle name="Hipervínculo visitado" xfId="27526" builtinId="9" hidden="1"/>
    <cellStyle name="Hipervínculo visitado" xfId="46817" builtinId="9" hidden="1"/>
    <cellStyle name="Hipervínculo visitado" xfId="34999" builtinId="9" hidden="1"/>
    <cellStyle name="Hipervínculo visitado" xfId="8166" builtinId="9" hidden="1"/>
    <cellStyle name="Hipervínculo visitado" xfId="2234" builtinId="9" hidden="1"/>
    <cellStyle name="Hipervínculo visitado" xfId="13255" builtinId="9" hidden="1"/>
    <cellStyle name="Hipervínculo visitado" xfId="41538" builtinId="9" hidden="1"/>
    <cellStyle name="Hipervínculo visitado" xfId="55101" builtinId="9" hidden="1"/>
    <cellStyle name="Hipervínculo visitado" xfId="58224" builtinId="9" hidden="1"/>
    <cellStyle name="Hipervínculo visitado" xfId="47968" builtinId="9" hidden="1"/>
    <cellStyle name="Hipervínculo visitado" xfId="15690" builtinId="9" hidden="1"/>
    <cellStyle name="Hipervínculo visitado" xfId="29467" builtinId="9" hidden="1"/>
    <cellStyle name="Hipervínculo visitado" xfId="41329" builtinId="9" hidden="1"/>
    <cellStyle name="Hipervínculo visitado" xfId="1785" builtinId="9" hidden="1"/>
    <cellStyle name="Hipervínculo visitado" xfId="30275" builtinId="9" hidden="1"/>
    <cellStyle name="Hipervínculo visitado" xfId="5153" builtinId="9" hidden="1"/>
    <cellStyle name="Hipervínculo visitado" xfId="14882" builtinId="9" hidden="1"/>
    <cellStyle name="Hipervínculo visitado" xfId="49354" builtinId="9" hidden="1"/>
    <cellStyle name="Hipervínculo visitado" xfId="50461" builtinId="9" hidden="1"/>
    <cellStyle name="Hipervínculo visitado" xfId="55297" builtinId="9" hidden="1"/>
    <cellStyle name="Hipervínculo visitado" xfId="56377" builtinId="9" hidden="1"/>
    <cellStyle name="Hipervínculo visitado" xfId="25322" builtinId="9" hidden="1"/>
    <cellStyle name="Hipervínculo visitado" xfId="31238" builtinId="9" hidden="1"/>
    <cellStyle name="Hipervínculo visitado" xfId="8510" builtinId="9" hidden="1"/>
    <cellStyle name="Hipervínculo visitado" xfId="19188" builtinId="9" hidden="1"/>
    <cellStyle name="Hipervínculo visitado" xfId="11217" builtinId="9" hidden="1"/>
    <cellStyle name="Hipervínculo visitado" xfId="4918" builtinId="9" hidden="1"/>
    <cellStyle name="Hipervínculo visitado" xfId="761" builtinId="9" hidden="1"/>
    <cellStyle name="Hipervínculo visitado" xfId="6312" builtinId="9" hidden="1"/>
    <cellStyle name="Hipervínculo visitado" xfId="15449" builtinId="9" hidden="1"/>
    <cellStyle name="Hipervínculo visitado" xfId="45128" builtinId="9" hidden="1"/>
    <cellStyle name="Hipervínculo visitado" xfId="743" builtinId="9" hidden="1"/>
    <cellStyle name="Hipervínculo visitado" xfId="39770" builtinId="9" hidden="1"/>
    <cellStyle name="Hipervínculo visitado" xfId="33282" builtinId="9" hidden="1"/>
    <cellStyle name="Hipervínculo visitado" xfId="9576" builtinId="9" hidden="1"/>
    <cellStyle name="Hipervínculo visitado" xfId="30566" builtinId="9" hidden="1"/>
    <cellStyle name="Hipervínculo visitado" xfId="23438" builtinId="9" hidden="1"/>
    <cellStyle name="Hipervínculo visitado" xfId="7320" builtinId="9" hidden="1"/>
    <cellStyle name="Hipervínculo visitado" xfId="19368" builtinId="9" hidden="1"/>
    <cellStyle name="Hipervínculo visitado" xfId="48092" builtinId="9" hidden="1"/>
    <cellStyle name="Hipervínculo visitado" xfId="50620" builtinId="9" hidden="1"/>
    <cellStyle name="Hipervínculo visitado" xfId="1591" builtinId="9" hidden="1"/>
    <cellStyle name="Hipervínculo visitado" xfId="29753" builtinId="9" hidden="1"/>
    <cellStyle name="Hipervínculo visitado" xfId="14090" builtinId="9" hidden="1"/>
    <cellStyle name="Hipervínculo visitado" xfId="11964" builtinId="9" hidden="1"/>
    <cellStyle name="Hipervínculo visitado" xfId="42294" builtinId="9" hidden="1"/>
    <cellStyle name="Hipervínculo visitado" xfId="7916" builtinId="9" hidden="1"/>
    <cellStyle name="Hipervínculo visitado" xfId="45490" builtinId="9" hidden="1"/>
    <cellStyle name="Hipervínculo visitado" xfId="21142" builtinId="9" hidden="1"/>
    <cellStyle name="Hipervínculo visitado" xfId="35817" builtinId="9" hidden="1"/>
    <cellStyle name="Hipervínculo visitado" xfId="56407" builtinId="9" hidden="1"/>
    <cellStyle name="Hipervínculo visitado" xfId="25666" builtinId="9" hidden="1"/>
    <cellStyle name="Hipervínculo visitado" xfId="11924" builtinId="9" hidden="1"/>
    <cellStyle name="Hipervínculo visitado" xfId="6460" builtinId="9" hidden="1"/>
    <cellStyle name="Hipervínculo visitado" xfId="16071" builtinId="9" hidden="1"/>
    <cellStyle name="Hipervínculo visitado" xfId="51628" builtinId="9" hidden="1"/>
    <cellStyle name="Hipervínculo visitado" xfId="17772" builtinId="9" hidden="1"/>
    <cellStyle name="Hipervínculo visitado" xfId="55581" builtinId="9" hidden="1"/>
    <cellStyle name="Hipervínculo visitado" xfId="50305" builtinId="9" hidden="1"/>
    <cellStyle name="Hipervínculo visitado" xfId="56059" builtinId="9" hidden="1"/>
    <cellStyle name="Hipervínculo visitado" xfId="40388" builtinId="9" hidden="1"/>
    <cellStyle name="Hipervínculo visitado" xfId="57879" builtinId="9" hidden="1"/>
    <cellStyle name="Hipervínculo visitado" xfId="54239" builtinId="9" hidden="1"/>
    <cellStyle name="Hipervínculo visitado" xfId="59310" builtinId="9" hidden="1"/>
    <cellStyle name="Hipervínculo visitado" xfId="37205" builtinId="9" hidden="1"/>
    <cellStyle name="Hipervínculo visitado" xfId="40154" builtinId="9" hidden="1"/>
    <cellStyle name="Hipervínculo visitado" xfId="47531" builtinId="9" hidden="1"/>
    <cellStyle name="Hipervínculo visitado" xfId="46286" builtinId="9" hidden="1"/>
    <cellStyle name="Hipervínculo visitado" xfId="1269" builtinId="9" hidden="1"/>
    <cellStyle name="Hipervínculo visitado" xfId="41518" builtinId="9" hidden="1"/>
    <cellStyle name="Hipervínculo visitado" xfId="50990" builtinId="9" hidden="1"/>
    <cellStyle name="Hipervínculo visitado" xfId="10940" builtinId="9" hidden="1"/>
    <cellStyle name="Hipervínculo visitado" xfId="19848" builtinId="9" hidden="1"/>
    <cellStyle name="Hipervínculo visitado" xfId="19816" builtinId="9" hidden="1"/>
    <cellStyle name="Hipervínculo visitado" xfId="2999" builtinId="9" hidden="1"/>
    <cellStyle name="Hipervínculo visitado" xfId="40732" builtinId="9" hidden="1"/>
    <cellStyle name="Hipervínculo visitado" xfId="3347" builtinId="9" hidden="1"/>
    <cellStyle name="Hipervínculo visitado" xfId="30928" builtinId="9" hidden="1"/>
    <cellStyle name="Hipervínculo visitado" xfId="5262" builtinId="9" hidden="1"/>
    <cellStyle name="Hipervínculo visitado" xfId="22069" builtinId="9" hidden="1"/>
    <cellStyle name="Hipervínculo visitado" xfId="9496" builtinId="9" hidden="1"/>
    <cellStyle name="Hipervínculo visitado" xfId="10288" builtinId="9" hidden="1"/>
    <cellStyle name="Hipervínculo visitado" xfId="4782" builtinId="9" hidden="1"/>
    <cellStyle name="Hipervínculo visitado" xfId="33578" builtinId="9" hidden="1"/>
    <cellStyle name="Hipervínculo visitado" xfId="13039" builtinId="9" hidden="1"/>
    <cellStyle name="Hipervínculo visitado" xfId="6544" builtinId="9" hidden="1"/>
    <cellStyle name="Hipervínculo visitado" xfId="43190" builtinId="9" hidden="1"/>
    <cellStyle name="Hipervínculo visitado" xfId="301" builtinId="9" hidden="1"/>
    <cellStyle name="Hipervínculo visitado" xfId="40842" builtinId="9" hidden="1"/>
    <cellStyle name="Hipervínculo visitado" xfId="57869" builtinId="9" hidden="1"/>
    <cellStyle name="Hipervínculo visitado" xfId="43501" builtinId="9" hidden="1"/>
    <cellStyle name="Hipervínculo visitado" xfId="1795" builtinId="9" hidden="1"/>
    <cellStyle name="Hipervínculo visitado" xfId="4356" builtinId="9" hidden="1"/>
    <cellStyle name="Hipervínculo visitado" xfId="2322" builtinId="9" hidden="1"/>
    <cellStyle name="Hipervínculo visitado" xfId="32716" builtinId="9" hidden="1"/>
    <cellStyle name="Hipervínculo visitado" xfId="2094" builtinId="9" hidden="1"/>
    <cellStyle name="Hipervínculo visitado" xfId="4265" builtinId="9" hidden="1"/>
    <cellStyle name="Hipervínculo visitado" xfId="1057" builtinId="9" hidden="1"/>
    <cellStyle name="Hipervínculo visitado" xfId="9804" builtinId="9" hidden="1"/>
    <cellStyle name="Hipervínculo visitado" xfId="13371" builtinId="9" hidden="1"/>
    <cellStyle name="Hipervínculo visitado" xfId="38589" builtinId="9" hidden="1"/>
    <cellStyle name="Hipervínculo visitado" xfId="20266" builtinId="9" hidden="1"/>
    <cellStyle name="Hipervínculo visitado" xfId="46385" builtinId="9" hidden="1"/>
    <cellStyle name="Hipervínculo visitado" xfId="24359" builtinId="9" hidden="1"/>
    <cellStyle name="Hipervínculo visitado" xfId="835" builtinId="9" hidden="1"/>
    <cellStyle name="Hipervínculo visitado" xfId="5218" builtinId="9" hidden="1"/>
    <cellStyle name="Hipervínculo visitado" xfId="7074" builtinId="9" hidden="1"/>
    <cellStyle name="Hipervínculo visitado" xfId="18807" builtinId="9" hidden="1"/>
    <cellStyle name="Hipervínculo visitado" xfId="34293" builtinId="9" hidden="1"/>
    <cellStyle name="Hipervínculo visitado" xfId="30307" builtinId="9" hidden="1"/>
    <cellStyle name="Hipervínculo visitado" xfId="47890" builtinId="9" hidden="1"/>
    <cellStyle name="Hipervínculo visitado" xfId="17808" builtinId="9" hidden="1"/>
    <cellStyle name="Hipervínculo visitado" xfId="5101" builtinId="9" hidden="1"/>
    <cellStyle name="Hipervínculo visitado" xfId="27179" builtinId="9" hidden="1"/>
    <cellStyle name="Hipervínculo visitado" xfId="10175" builtinId="9" hidden="1"/>
    <cellStyle name="Hipervínculo visitado" xfId="363" builtinId="9" hidden="1"/>
    <cellStyle name="Hipervínculo visitado" xfId="8228" builtinId="9" hidden="1"/>
    <cellStyle name="Hipervínculo visitado" xfId="20738" builtinId="9" hidden="1"/>
    <cellStyle name="Hipervínculo visitado" xfId="873" builtinId="9" hidden="1"/>
    <cellStyle name="Hipervínculo visitado" xfId="29255" builtinId="9" hidden="1"/>
    <cellStyle name="Hipervínculo visitado" xfId="13273" builtinId="9" hidden="1"/>
    <cellStyle name="Hipervínculo visitado" xfId="7863" builtinId="9" hidden="1"/>
    <cellStyle name="Hipervínculo visitado" xfId="39129" builtinId="9" hidden="1"/>
    <cellStyle name="Hipervínculo visitado" xfId="19786" builtinId="9" hidden="1"/>
    <cellStyle name="Hipervínculo visitado" xfId="39496" builtinId="9" hidden="1"/>
    <cellStyle name="Hipervínculo visitado" xfId="14840" builtinId="9" hidden="1"/>
    <cellStyle name="Hipervínculo visitado" xfId="55961" builtinId="9" hidden="1"/>
    <cellStyle name="Hipervínculo visitado" xfId="23840" builtinId="9" hidden="1"/>
    <cellStyle name="Hipervínculo visitado" xfId="34907" builtinId="9" hidden="1"/>
    <cellStyle name="Hipervínculo visitado" xfId="4442" builtinId="9" hidden="1"/>
    <cellStyle name="Hipervínculo visitado" xfId="58455" builtinId="9" hidden="1"/>
    <cellStyle name="Hipervínculo visitado" xfId="52979" builtinId="9" hidden="1"/>
    <cellStyle name="Hipervínculo visitado" xfId="45506" builtinId="9" hidden="1"/>
    <cellStyle name="Hipervínculo visitado" xfId="28095" builtinId="9" hidden="1"/>
    <cellStyle name="Hipervínculo visitado" xfId="26299" builtinId="9" hidden="1"/>
    <cellStyle name="Hipervínculo visitado" xfId="42756" builtinId="9" hidden="1"/>
    <cellStyle name="Hipervínculo visitado" xfId="50415" builtinId="9" hidden="1"/>
    <cellStyle name="Hipervínculo visitado" xfId="35497" builtinId="9" hidden="1"/>
    <cellStyle name="Hipervínculo visitado" xfId="45262" builtinId="9" hidden="1"/>
    <cellStyle name="Hipervínculo visitado" xfId="11140" builtinId="9" hidden="1"/>
    <cellStyle name="Hipervínculo visitado" xfId="20044" builtinId="9" hidden="1"/>
    <cellStyle name="Hipervínculo visitado" xfId="34507" builtinId="9" hidden="1"/>
    <cellStyle name="Hipervínculo visitado" xfId="14550" builtinId="9" hidden="1"/>
    <cellStyle name="Hipervínculo visitado" xfId="43279" builtinId="9" hidden="1"/>
    <cellStyle name="Hipervínculo visitado" xfId="23055" builtinId="9" hidden="1"/>
    <cellStyle name="Hipervínculo visitado" xfId="36213" builtinId="9" hidden="1"/>
    <cellStyle name="Hipervínculo visitado" xfId="9289" builtinId="9" hidden="1"/>
    <cellStyle name="Hipervínculo visitado" xfId="15256" builtinId="9" hidden="1"/>
    <cellStyle name="Hipervínculo visitado" xfId="22077" builtinId="9" hidden="1"/>
    <cellStyle name="Hipervínculo visitado" xfId="14771" builtinId="9" hidden="1"/>
    <cellStyle name="Hipervínculo visitado" xfId="20052" builtinId="9" hidden="1"/>
    <cellStyle name="Hipervínculo visitado" xfId="33480" builtinId="9" hidden="1"/>
    <cellStyle name="Hipervínculo visitado" xfId="36760" builtinId="9" hidden="1"/>
    <cellStyle name="Hipervínculo visitado" xfId="7032" builtinId="9" hidden="1"/>
    <cellStyle name="Hipervínculo visitado" xfId="58361" builtinId="9" hidden="1"/>
    <cellStyle name="Hipervínculo visitado" xfId="17106" builtinId="9" hidden="1"/>
    <cellStyle name="Hipervínculo visitado" xfId="20391" builtinId="9" hidden="1"/>
    <cellStyle name="Hipervínculo visitado" xfId="40997" builtinId="9" hidden="1"/>
    <cellStyle name="Hipervínculo visitado" xfId="17448" builtinId="9" hidden="1"/>
    <cellStyle name="Hipervínculo visitado" xfId="52567" builtinId="9" hidden="1"/>
    <cellStyle name="Hipervínculo visitado" xfId="48212" builtinId="9" hidden="1"/>
    <cellStyle name="Hipervínculo visitado" xfId="52379" builtinId="9" hidden="1"/>
    <cellStyle name="Hipervínculo visitado" xfId="55965" builtinId="9" hidden="1"/>
    <cellStyle name="Hipervínculo visitado" xfId="17760" builtinId="9" hidden="1"/>
    <cellStyle name="Hipervínculo visitado" xfId="47487" builtinId="9" hidden="1"/>
    <cellStyle name="Hipervínculo visitado" xfId="31927" builtinId="9" hidden="1"/>
    <cellStyle name="Hipervínculo visitado" xfId="17318" builtinId="9" hidden="1"/>
    <cellStyle name="Hipervínculo visitado" xfId="37646" builtinId="9" hidden="1"/>
    <cellStyle name="Hipervínculo visitado" xfId="36209" builtinId="9" hidden="1"/>
    <cellStyle name="Hipervínculo visitado" xfId="11168" builtinId="9" hidden="1"/>
    <cellStyle name="Hipervínculo visitado" xfId="9958" builtinId="9" hidden="1"/>
    <cellStyle name="Hipervínculo visitado" xfId="41719" builtinId="9" hidden="1"/>
    <cellStyle name="Hipervínculo visitado" xfId="46282" builtinId="9" hidden="1"/>
    <cellStyle name="Hipervínculo visitado" xfId="41812" builtinId="9" hidden="1"/>
    <cellStyle name="Hipervínculo visitado" xfId="45717" builtinId="9" hidden="1"/>
    <cellStyle name="Hipervínculo visitado" xfId="33404" builtinId="9" hidden="1"/>
    <cellStyle name="Hipervínculo visitado" xfId="55928" builtinId="9" hidden="1"/>
    <cellStyle name="Hipervínculo visitado" xfId="8306" builtinId="9" hidden="1"/>
    <cellStyle name="Hipervínculo visitado" xfId="32109" builtinId="9" hidden="1"/>
    <cellStyle name="Hipervínculo visitado" xfId="46369" builtinId="9" hidden="1"/>
    <cellStyle name="Hipervínculo visitado" xfId="25467" builtinId="9" hidden="1"/>
    <cellStyle name="Hipervínculo visitado" xfId="42646" builtinId="9" hidden="1"/>
    <cellStyle name="Hipervínculo visitado" xfId="37999" builtinId="9" hidden="1"/>
    <cellStyle name="Hipervínculo visitado" xfId="12937" builtinId="9" hidden="1"/>
    <cellStyle name="Hipervínculo visitado" xfId="5802" builtinId="9" hidden="1"/>
    <cellStyle name="Hipervínculo visitado" xfId="1535" builtinId="9" hidden="1"/>
    <cellStyle name="Hipervínculo visitado" xfId="39518" builtinId="9" hidden="1"/>
    <cellStyle name="Hipervínculo visitado" xfId="51956" builtinId="9" hidden="1"/>
    <cellStyle name="Hipervínculo visitado" xfId="2378" builtinId="9" hidden="1"/>
    <cellStyle name="Hipervínculo visitado" xfId="653" builtinId="9" hidden="1"/>
    <cellStyle name="Hipervínculo visitado" xfId="55737" builtinId="9" hidden="1"/>
    <cellStyle name="Hipervínculo visitado" xfId="38297" builtinId="9" hidden="1"/>
    <cellStyle name="Hipervínculo visitado" xfId="11793" builtinId="9" hidden="1"/>
    <cellStyle name="Hipervínculo visitado" xfId="11611" builtinId="9" hidden="1"/>
    <cellStyle name="Hipervínculo visitado" xfId="27865" builtinId="9" hidden="1"/>
    <cellStyle name="Hipervínculo visitado" xfId="28695" builtinId="9" hidden="1"/>
    <cellStyle name="Hipervínculo visitado" xfId="9832" builtinId="9" hidden="1"/>
    <cellStyle name="Hipervínculo visitado" xfId="45234" builtinId="9" hidden="1"/>
    <cellStyle name="Hipervínculo visitado" xfId="57114" builtinId="9" hidden="1"/>
    <cellStyle name="Hipervínculo visitado" xfId="613" builtinId="9" hidden="1"/>
    <cellStyle name="Hipervínculo visitado" xfId="4860" builtinId="9" hidden="1"/>
    <cellStyle name="Hipervínculo visitado" xfId="22021" builtinId="9" hidden="1"/>
    <cellStyle name="Hipervínculo visitado" xfId="14289" builtinId="9" hidden="1"/>
    <cellStyle name="Hipervínculo visitado" xfId="27230" builtinId="9" hidden="1"/>
    <cellStyle name="Hipervínculo visitado" xfId="25072" builtinId="9" hidden="1"/>
    <cellStyle name="Hipervínculo visitado" xfId="46754" builtinId="9" hidden="1"/>
    <cellStyle name="Hipervínculo visitado" xfId="14058" builtinId="9" hidden="1"/>
    <cellStyle name="Hipervínculo visitado" xfId="52435" builtinId="9" hidden="1"/>
    <cellStyle name="Hipervínculo visitado" xfId="33174" builtinId="9" hidden="1"/>
    <cellStyle name="Hipervínculo visitado" xfId="53397" builtinId="9" hidden="1"/>
    <cellStyle name="Hipervínculo visitado" xfId="12729" builtinId="9" hidden="1"/>
    <cellStyle name="Hipervínculo visitado" xfId="43854" builtinId="9" hidden="1"/>
    <cellStyle name="Hipervínculo visitado" xfId="29694" builtinId="9" hidden="1"/>
    <cellStyle name="Hipervínculo visitado" xfId="24557" builtinId="9" hidden="1"/>
    <cellStyle name="Hipervínculo visitado" xfId="33031" builtinId="9" hidden="1"/>
    <cellStyle name="Hipervínculo visitado" xfId="13574" builtinId="9" hidden="1"/>
    <cellStyle name="Hipervínculo visitado" xfId="22948" builtinId="9" hidden="1"/>
    <cellStyle name="Hipervínculo visitado" xfId="50630" builtinId="9" hidden="1"/>
    <cellStyle name="Hipervínculo visitado" xfId="585" builtinId="9" hidden="1"/>
    <cellStyle name="Hipervínculo visitado" xfId="35841" builtinId="9" hidden="1"/>
    <cellStyle name="Hipervínculo visitado" xfId="26309" builtinId="9" hidden="1"/>
    <cellStyle name="Hipervínculo visitado" xfId="26717" builtinId="9" hidden="1"/>
    <cellStyle name="Hipervínculo visitado" xfId="48982" builtinId="9" hidden="1"/>
    <cellStyle name="Hipervínculo visitado" xfId="50231" builtinId="9" hidden="1"/>
    <cellStyle name="Hipervínculo visitado" xfId="23583" builtinId="9" hidden="1"/>
    <cellStyle name="Hipervínculo visitado" xfId="22726" builtinId="9" hidden="1"/>
    <cellStyle name="Hipervínculo visitado" xfId="56367" builtinId="9" hidden="1"/>
    <cellStyle name="Hipervínculo visitado" xfId="17074" builtinId="9" hidden="1"/>
    <cellStyle name="Hipervínculo visitado" xfId="53945" builtinId="9" hidden="1"/>
    <cellStyle name="Hipervínculo visitado" xfId="57054" builtinId="9" hidden="1"/>
    <cellStyle name="Hipervínculo visitado" xfId="50847" builtinId="9" hidden="1"/>
    <cellStyle name="Hipervínculo visitado" xfId="37307" builtinId="9" hidden="1"/>
    <cellStyle name="Hipervínculo visitado" xfId="32979" builtinId="9" hidden="1"/>
    <cellStyle name="Hipervínculo visitado" xfId="18375" builtinId="9" hidden="1"/>
    <cellStyle name="Hipervínculo visitado" xfId="39157" builtinId="9" hidden="1"/>
    <cellStyle name="Hipervínculo visitado" xfId="58459" builtinId="9" hidden="1"/>
    <cellStyle name="Hipervínculo visitado" xfId="56697" builtinId="9" hidden="1"/>
    <cellStyle name="Hipervínculo visitado" xfId="6600" builtinId="9" hidden="1"/>
    <cellStyle name="Hipervínculo visitado" xfId="38686" builtinId="9" hidden="1"/>
    <cellStyle name="Hipervínculo visitado" xfId="33874" builtinId="9" hidden="1"/>
    <cellStyle name="Hipervínculo visitado" xfId="27486" builtinId="9" hidden="1"/>
    <cellStyle name="Hipervínculo visitado" xfId="53317" builtinId="9" hidden="1"/>
    <cellStyle name="Hipervínculo visitado" xfId="49714" builtinId="9" hidden="1"/>
    <cellStyle name="Hipervínculo visitado" xfId="16890" builtinId="9" hidden="1"/>
    <cellStyle name="Hipervínculo visitado" xfId="15094" builtinId="9" hidden="1"/>
    <cellStyle name="Hipervínculo visitado" xfId="8899" builtinId="9" hidden="1"/>
    <cellStyle name="Hipervínculo visitado" xfId="11600" builtinId="9" hidden="1"/>
    <cellStyle name="Hipervínculo visitado" xfId="13642" builtinId="9" hidden="1"/>
    <cellStyle name="Hipervínculo visitado" xfId="39994" builtinId="9" hidden="1"/>
    <cellStyle name="Hipervínculo visitado" xfId="15767" builtinId="9" hidden="1"/>
    <cellStyle name="Hipervínculo visitado" xfId="29714" builtinId="9" hidden="1"/>
    <cellStyle name="Hipervínculo visitado" xfId="59213" builtinId="9" hidden="1"/>
    <cellStyle name="Hipervínculo visitado" xfId="9742" builtinId="9" hidden="1"/>
    <cellStyle name="Hipervínculo visitado" xfId="15284" builtinId="9" hidden="1"/>
    <cellStyle name="Hipervínculo visitado" xfId="8448" builtinId="9" hidden="1"/>
    <cellStyle name="Hipervínculo visitado" xfId="57134" builtinId="9" hidden="1"/>
    <cellStyle name="Hipervínculo visitado" xfId="35383" builtinId="9" hidden="1"/>
    <cellStyle name="Hipervínculo visitado" xfId="17090" builtinId="9" hidden="1"/>
    <cellStyle name="Hipervínculo visitado" xfId="52142" builtinId="9" hidden="1"/>
    <cellStyle name="Hipervínculo visitado" xfId="42508" builtinId="9" hidden="1"/>
    <cellStyle name="Hipervínculo visitado" xfId="39564" builtinId="9" hidden="1"/>
    <cellStyle name="Hipervínculo visitado" xfId="46351" builtinId="9" hidden="1"/>
    <cellStyle name="Hipervínculo visitado" xfId="45949" builtinId="9" hidden="1"/>
    <cellStyle name="Hipervínculo visitado" xfId="46539" builtinId="9" hidden="1"/>
    <cellStyle name="Hipervínculo visitado" xfId="23625" builtinId="9" hidden="1"/>
    <cellStyle name="Hipervínculo visitado" xfId="17368" builtinId="9" hidden="1"/>
    <cellStyle name="Hipervínculo visitado" xfId="55920" builtinId="9" hidden="1"/>
    <cellStyle name="Hipervínculo visitado" xfId="49936" builtinId="9" hidden="1"/>
    <cellStyle name="Hipervínculo visitado" xfId="41878" builtinId="9" hidden="1"/>
    <cellStyle name="Hipervínculo visitado" xfId="52358" builtinId="9" hidden="1"/>
    <cellStyle name="Hipervínculo visitado" xfId="59362" builtinId="9" hidden="1"/>
    <cellStyle name="Hipervínculo visitado" xfId="12396" builtinId="9" hidden="1"/>
    <cellStyle name="Hipervínculo visitado" xfId="22557" builtinId="9" hidden="1"/>
    <cellStyle name="Hipervínculo visitado" xfId="41888" builtinId="9" hidden="1"/>
    <cellStyle name="Hipervínculo visitado" xfId="48844" builtinId="9" hidden="1"/>
    <cellStyle name="Hipervínculo visitado" xfId="50353" builtinId="9" hidden="1"/>
    <cellStyle name="Hipervínculo visitado" xfId="55571" builtinId="9" hidden="1"/>
    <cellStyle name="Hipervínculo visitado" xfId="12301" builtinId="9" hidden="1"/>
    <cellStyle name="Hipervínculo visitado" xfId="10878" builtinId="9" hidden="1"/>
    <cellStyle name="Hipervínculo visitado" xfId="48094" builtinId="9" hidden="1"/>
    <cellStyle name="Hipervínculo visitado" xfId="5624" builtinId="9" hidden="1"/>
    <cellStyle name="Hipervínculo visitado" xfId="18541" builtinId="9" hidden="1"/>
    <cellStyle name="Hipervínculo visitado" xfId="15827" builtinId="9" hidden="1"/>
    <cellStyle name="Hipervínculo visitado" xfId="18425" builtinId="9" hidden="1"/>
    <cellStyle name="Hipervínculo visitado" xfId="42556" builtinId="9" hidden="1"/>
    <cellStyle name="Hipervínculo visitado" xfId="18598" builtinId="9" hidden="1"/>
    <cellStyle name="Hipervínculo visitado" xfId="4940" builtinId="9" hidden="1"/>
    <cellStyle name="Hipervínculo visitado" xfId="11586" builtinId="9" hidden="1"/>
    <cellStyle name="Hipervínculo visitado" xfId="21600" builtinId="9" hidden="1"/>
    <cellStyle name="Hipervínculo visitado" xfId="38159" builtinId="9" hidden="1"/>
    <cellStyle name="Hipervínculo visitado" xfId="36339" builtinId="9" hidden="1"/>
    <cellStyle name="Hipervínculo visitado" xfId="57583" builtinId="9" hidden="1"/>
    <cellStyle name="Hipervínculo visitado" xfId="52152" builtinId="9" hidden="1"/>
    <cellStyle name="Hipervínculo visitado" xfId="54443" builtinId="9" hidden="1"/>
    <cellStyle name="Hipervínculo visitado" xfId="37146" builtinId="9" hidden="1"/>
    <cellStyle name="Hipervínculo visitado" xfId="23177" builtinId="9" hidden="1"/>
    <cellStyle name="Hipervínculo visitado" xfId="17906" builtinId="9" hidden="1"/>
    <cellStyle name="Hipervínculo visitado" xfId="26007" builtinId="9" hidden="1"/>
    <cellStyle name="Hipervínculo visitado" xfId="57176" builtinId="9" hidden="1"/>
    <cellStyle name="Hipervínculo visitado" xfId="25314" builtinId="9" hidden="1"/>
    <cellStyle name="Hipervínculo visitado" xfId="14964" builtinId="9" hidden="1"/>
    <cellStyle name="Hipervínculo visitado" xfId="59067" builtinId="9" hidden="1"/>
    <cellStyle name="Hipervínculo visitado" xfId="33392" builtinId="9" hidden="1"/>
    <cellStyle name="Hipervínculo visitado" xfId="57448" builtinId="9" hidden="1"/>
    <cellStyle name="Hipervínculo visitado" xfId="57312" builtinId="9" hidden="1"/>
    <cellStyle name="Hipervínculo visitado" xfId="49274" builtinId="9" hidden="1"/>
    <cellStyle name="Hipervínculo visitado" xfId="40606" builtinId="9" hidden="1"/>
    <cellStyle name="Hipervínculo visitado" xfId="54563" builtinId="9" hidden="1"/>
    <cellStyle name="Hipervínculo visitado" xfId="36506" builtinId="9" hidden="1"/>
    <cellStyle name="Hipervínculo visitado" xfId="23347" builtinId="9" hidden="1"/>
    <cellStyle name="Hipervínculo visitado" xfId="51734" builtinId="9" hidden="1"/>
    <cellStyle name="Hipervínculo visitado" xfId="16644" builtinId="9" hidden="1"/>
    <cellStyle name="Hipervínculo visitado" xfId="11110" builtinId="9" hidden="1"/>
    <cellStyle name="Hipervínculo visitado" xfId="31760" builtinId="9" hidden="1"/>
    <cellStyle name="Hipervínculo visitado" xfId="4900" builtinId="9" hidden="1"/>
    <cellStyle name="Hipervínculo visitado" xfId="37134" builtinId="9" hidden="1"/>
    <cellStyle name="Hipervínculo visitado" xfId="49196" builtinId="9" hidden="1"/>
    <cellStyle name="Hipervínculo visitado" xfId="17552" builtinId="9" hidden="1"/>
    <cellStyle name="Hipervínculo visitado" xfId="18167" builtinId="9" hidden="1"/>
    <cellStyle name="Hipervínculo visitado" xfId="49444" builtinId="9" hidden="1"/>
    <cellStyle name="Hipervínculo visitado" xfId="12793" builtinId="9" hidden="1"/>
    <cellStyle name="Hipervínculo visitado" xfId="42751" builtinId="9" hidden="1"/>
    <cellStyle name="Hipervínculo visitado" xfId="14160" builtinId="9" hidden="1"/>
    <cellStyle name="Hipervínculo visitado" xfId="22405" builtinId="9" hidden="1"/>
    <cellStyle name="Hipervínculo visitado" xfId="26681" builtinId="9" hidden="1"/>
    <cellStyle name="Hipervínculo visitado" xfId="10250" builtinId="9" hidden="1"/>
    <cellStyle name="Hipervínculo visitado" xfId="37823" builtinId="9" hidden="1"/>
    <cellStyle name="Hipervínculo visitado" xfId="12199" builtinId="9" hidden="1"/>
    <cellStyle name="Hipervínculo visitado" xfId="37086" builtinId="9" hidden="1"/>
    <cellStyle name="Hipervínculo visitado" xfId="39838" builtinId="9" hidden="1"/>
    <cellStyle name="Hipervínculo visitado" xfId="11369" builtinId="9" hidden="1"/>
    <cellStyle name="Hipervínculo visitado" xfId="2310" builtinId="9" hidden="1"/>
    <cellStyle name="Hipervínculo visitado" xfId="41604" builtinId="9" hidden="1"/>
    <cellStyle name="Hipervínculo visitado" xfId="40280" builtinId="9" hidden="1"/>
    <cellStyle name="Hipervínculo visitado" xfId="1541" builtinId="9" hidden="1"/>
    <cellStyle name="Hipervínculo visitado" xfId="55079" builtinId="9" hidden="1"/>
    <cellStyle name="Hipervínculo visitado" xfId="54910" builtinId="9" hidden="1"/>
    <cellStyle name="Hipervínculo visitado" xfId="32125" builtinId="9" hidden="1"/>
    <cellStyle name="Hipervínculo visitado" xfId="28231" builtinId="9" hidden="1"/>
    <cellStyle name="Hipervínculo visitado" xfId="24893" builtinId="9" hidden="1"/>
    <cellStyle name="Hipervínculo visitado" xfId="58162" builtinId="9" hidden="1"/>
    <cellStyle name="Hipervínculo visitado" xfId="55912" builtinId="9" hidden="1"/>
    <cellStyle name="Hipervínculo visitado" xfId="9079" builtinId="9" hidden="1"/>
    <cellStyle name="Hipervínculo visitado" xfId="12659" builtinId="9" hidden="1"/>
    <cellStyle name="Hipervínculo visitado" xfId="11613" builtinId="9" hidden="1"/>
    <cellStyle name="Hipervínculo visitado" xfId="17804" builtinId="9" hidden="1"/>
    <cellStyle name="Hipervínculo visitado" xfId="53789" builtinId="9" hidden="1"/>
    <cellStyle name="Hipervínculo visitado" xfId="22858" builtinId="9" hidden="1"/>
    <cellStyle name="Hipervínculo visitado" xfId="36143" builtinId="9" hidden="1"/>
    <cellStyle name="Hipervínculo visitado" xfId="54696" builtinId="9" hidden="1"/>
    <cellStyle name="Hipervínculo visitado" xfId="50076" builtinId="9" hidden="1"/>
    <cellStyle name="Hipervínculo visitado" xfId="33424" builtinId="9" hidden="1"/>
    <cellStyle name="Hipervínculo visitado" xfId="47667" builtinId="9" hidden="1"/>
    <cellStyle name="Hipervínculo visitado" xfId="41437" builtinId="9" hidden="1"/>
    <cellStyle name="Hipervínculo visitado" xfId="21164" builtinId="9" hidden="1"/>
    <cellStyle name="Hipervínculo visitado" xfId="37419" builtinId="9" hidden="1"/>
    <cellStyle name="Hipervínculo visitado" xfId="31785" builtinId="9" hidden="1"/>
    <cellStyle name="Hipervínculo visitado" xfId="24155" builtinId="9" hidden="1"/>
    <cellStyle name="Hipervínculo visitado" xfId="24697" builtinId="9" hidden="1"/>
    <cellStyle name="Hipervínculo visitado" xfId="37815" builtinId="9" hidden="1"/>
    <cellStyle name="Hipervínculo visitado" xfId="47515" builtinId="9" hidden="1"/>
    <cellStyle name="Hipervínculo visitado" xfId="28905" builtinId="9" hidden="1"/>
    <cellStyle name="Hipervínculo visitado" xfId="24087" builtinId="9" hidden="1"/>
    <cellStyle name="Hipervínculo visitado" xfId="35413" builtinId="9" hidden="1"/>
    <cellStyle name="Hipervínculo visitado" xfId="28287" builtinId="9" hidden="1"/>
    <cellStyle name="Hipervínculo visitado" xfId="21065" builtinId="9" hidden="1"/>
    <cellStyle name="Hipervínculo visitado" xfId="20734" builtinId="9" hidden="1"/>
    <cellStyle name="Hipervínculo visitado" xfId="47944" builtinId="9" hidden="1"/>
    <cellStyle name="Hipervínculo visitado" xfId="33043" builtinId="9" hidden="1"/>
    <cellStyle name="Hipervínculo visitado" xfId="21359" builtinId="9" hidden="1"/>
    <cellStyle name="Hipervínculo visitado" xfId="44352" builtinId="9" hidden="1"/>
    <cellStyle name="Hipervínculo visitado" xfId="9679" builtinId="9" hidden="1"/>
    <cellStyle name="Hipervínculo visitado" xfId="43277" builtinId="9" hidden="1"/>
    <cellStyle name="Hipervínculo visitado" xfId="24889" builtinId="9" hidden="1"/>
    <cellStyle name="Hipervínculo visitado" xfId="956" builtinId="9" hidden="1"/>
    <cellStyle name="Hipervínculo visitado" xfId="9328" builtinId="9" hidden="1"/>
    <cellStyle name="Hipervínculo visitado" xfId="39342" builtinId="9" hidden="1"/>
    <cellStyle name="Hipervínculo visitado" xfId="14614" builtinId="9" hidden="1"/>
    <cellStyle name="Hipervínculo visitado" xfId="47826" builtinId="9" hidden="1"/>
    <cellStyle name="Hipervínculo visitado" xfId="30910" builtinId="9" hidden="1"/>
    <cellStyle name="Hipervínculo visitado" xfId="43082" builtinId="9" hidden="1"/>
    <cellStyle name="Hipervínculo visitado" xfId="17570" builtinId="9" hidden="1"/>
    <cellStyle name="Hipervínculo visitado" xfId="15188" builtinId="9" hidden="1"/>
    <cellStyle name="Hipervínculo visitado" xfId="33442" builtinId="9" hidden="1"/>
    <cellStyle name="Hipervínculo visitado" xfId="31508" builtinId="9" hidden="1"/>
    <cellStyle name="Hipervínculo visitado" xfId="43491" builtinId="9" hidden="1"/>
    <cellStyle name="Hipervínculo visitado" xfId="17736" builtinId="9" hidden="1"/>
    <cellStyle name="Hipervínculo visitado" xfId="41938" builtinId="9" hidden="1"/>
    <cellStyle name="Hipervínculo visitado" xfId="2346" builtinId="9" hidden="1"/>
    <cellStyle name="Hipervínculo visitado" xfId="31032" builtinId="9" hidden="1"/>
    <cellStyle name="Hipervínculo visitado" xfId="48332" builtinId="9" hidden="1"/>
    <cellStyle name="Hipervínculo visitado" xfId="46710" builtinId="9" hidden="1"/>
    <cellStyle name="Hipervínculo visitado" xfId="54764" builtinId="9" hidden="1"/>
    <cellStyle name="Hipervínculo visitado" xfId="19378" builtinId="9" hidden="1"/>
    <cellStyle name="Hipervínculo visitado" xfId="40318" builtinId="9" hidden="1"/>
    <cellStyle name="Hipervínculo visitado" xfId="37100" builtinId="9" hidden="1"/>
    <cellStyle name="Hipervínculo visitado" xfId="58279" builtinId="9" hidden="1"/>
    <cellStyle name="Hipervínculo visitado" xfId="32784" builtinId="9" hidden="1"/>
    <cellStyle name="Hipervínculo visitado" xfId="47561" builtinId="9" hidden="1"/>
    <cellStyle name="Hipervínculo visitado" xfId="17248" builtinId="9" hidden="1"/>
    <cellStyle name="Hipervínculo visitado" xfId="6334" builtinId="9" hidden="1"/>
    <cellStyle name="Hipervínculo visitado" xfId="18251" builtinId="9" hidden="1"/>
    <cellStyle name="Hipervínculo visitado" xfId="47828" builtinId="9" hidden="1"/>
    <cellStyle name="Hipervínculo visitado" xfId="51892" builtinId="9" hidden="1"/>
    <cellStyle name="Hipervínculo visitado" xfId="56895" builtinId="9" hidden="1"/>
    <cellStyle name="Hipervínculo visitado" xfId="19892" builtinId="9" hidden="1"/>
    <cellStyle name="Hipervínculo visitado" xfId="3891" builtinId="9" hidden="1"/>
    <cellStyle name="Hipervínculo visitado" xfId="21217" builtinId="9" hidden="1"/>
    <cellStyle name="Hipervínculo visitado" xfId="43633" builtinId="9" hidden="1"/>
    <cellStyle name="Hipervínculo visitado" xfId="14876" builtinId="9" hidden="1"/>
    <cellStyle name="Hipervínculo visitado" xfId="26719" builtinId="9" hidden="1"/>
    <cellStyle name="Hipervínculo visitado" xfId="7588" builtinId="9" hidden="1"/>
    <cellStyle name="Hipervínculo visitado" xfId="39988" builtinId="9" hidden="1"/>
    <cellStyle name="Hipervínculo visitado" xfId="55099" builtinId="9" hidden="1"/>
    <cellStyle name="Hipervínculo visitado" xfId="2524" builtinId="9" hidden="1"/>
    <cellStyle name="Hipervínculo visitado" xfId="13963" builtinId="9" hidden="1"/>
    <cellStyle name="Hipervínculo visitado" xfId="11405" builtinId="9" hidden="1"/>
    <cellStyle name="Hipervínculo visitado" xfId="7490" builtinId="9" hidden="1"/>
    <cellStyle name="Hipervínculo visitado" xfId="18843" builtinId="9" hidden="1"/>
    <cellStyle name="Hipervínculo visitado" xfId="55383" builtinId="9" hidden="1"/>
    <cellStyle name="Hipervínculo visitado" xfId="40222" builtinId="9" hidden="1"/>
    <cellStyle name="Hipervínculo visitado" xfId="50359" builtinId="9" hidden="1"/>
    <cellStyle name="Hipervínculo visitado" xfId="8768" builtinId="9" hidden="1"/>
    <cellStyle name="Hipervínculo visitado" xfId="2504" builtinId="9" hidden="1"/>
    <cellStyle name="Hipervínculo visitado" xfId="11403" builtinId="9" hidden="1"/>
    <cellStyle name="Hipervínculo visitado" xfId="5139" builtinId="9" hidden="1"/>
    <cellStyle name="Hipervínculo visitado" xfId="18295" builtinId="9" hidden="1"/>
    <cellStyle name="Hipervínculo visitado" xfId="10774" builtinId="9" hidden="1"/>
    <cellStyle name="Hipervínculo visitado" xfId="30408" builtinId="9" hidden="1"/>
    <cellStyle name="Hipervínculo visitado" xfId="3981" builtinId="9" hidden="1"/>
    <cellStyle name="Hipervínculo visitado" xfId="49270" builtinId="9" hidden="1"/>
    <cellStyle name="Hipervínculo visitado" xfId="47527" builtinId="9" hidden="1"/>
    <cellStyle name="Hipervínculo visitado" xfId="18050" builtinId="9" hidden="1"/>
    <cellStyle name="Hipervínculo visitado" xfId="7602" builtinId="9" hidden="1"/>
    <cellStyle name="Hipervínculo visitado" xfId="28789" builtinId="9" hidden="1"/>
    <cellStyle name="Hipervínculo visitado" xfId="54946" builtinId="9" hidden="1"/>
    <cellStyle name="Hipervínculo visitado" xfId="48726" builtinId="9" hidden="1"/>
    <cellStyle name="Hipervínculo visitado" xfId="8060" builtinId="9" hidden="1"/>
    <cellStyle name="Hipervínculo visitado" xfId="39700" builtinId="9" hidden="1"/>
    <cellStyle name="Hipervínculo visitado" xfId="313" builtinId="9" hidden="1"/>
    <cellStyle name="Hipervínculo visitado" xfId="9984" builtinId="9" hidden="1"/>
    <cellStyle name="Hipervínculo visitado" xfId="51144" builtinId="9" hidden="1"/>
    <cellStyle name="Hipervínculo visitado" xfId="56313" builtinId="9" hidden="1"/>
    <cellStyle name="Hipervínculo visitado" xfId="22331" builtinId="9" hidden="1"/>
    <cellStyle name="Hipervínculo visitado" xfId="10894" builtinId="9" hidden="1"/>
    <cellStyle name="Hipervínculo visitado" xfId="35151" builtinId="9" hidden="1"/>
    <cellStyle name="Hipervínculo visitado" xfId="30942" builtinId="9" hidden="1"/>
    <cellStyle name="Hipervínculo visitado" xfId="39072" builtinId="9" hidden="1"/>
    <cellStyle name="Hipervínculo visitado" xfId="29530" builtinId="9" hidden="1"/>
    <cellStyle name="Hipervínculo visitado" xfId="46957" builtinId="9" hidden="1"/>
    <cellStyle name="Hipervínculo visitado" xfId="23759" builtinId="9" hidden="1"/>
    <cellStyle name="Hipervínculo visitado" xfId="45246" builtinId="9" hidden="1"/>
    <cellStyle name="Hipervínculo visitado" xfId="29952" builtinId="9" hidden="1"/>
    <cellStyle name="Hipervínculo visitado" xfId="10324" builtinId="9" hidden="1"/>
    <cellStyle name="Hipervínculo visitado" xfId="31056" builtinId="9" hidden="1"/>
    <cellStyle name="Hipervínculo visitado" xfId="43261" builtinId="9" hidden="1"/>
    <cellStyle name="Hipervínculo visitado" xfId="723" builtinId="9" hidden="1"/>
    <cellStyle name="Hipervínculo visitado" xfId="11343" builtinId="9" hidden="1"/>
    <cellStyle name="Hipervínculo visitado" xfId="38545" builtinId="9" hidden="1"/>
    <cellStyle name="Hipervínculo visitado" xfId="34275" builtinId="9" hidden="1"/>
    <cellStyle name="Hipervínculo visitado" xfId="19341" builtinId="9" hidden="1"/>
    <cellStyle name="Hipervínculo visitado" xfId="24922" builtinId="9" hidden="1"/>
    <cellStyle name="Hipervínculo visitado" xfId="15476" builtinId="9" hidden="1"/>
    <cellStyle name="Hipervínculo visitado" xfId="508" builtinId="9" hidden="1"/>
    <cellStyle name="Hipervínculo visitado" xfId="24940" builtinId="9" hidden="1"/>
    <cellStyle name="Hipervínculo visitado" xfId="9534" builtinId="9" hidden="1"/>
    <cellStyle name="Hipervínculo visitado" xfId="45374" builtinId="9" hidden="1"/>
    <cellStyle name="Hipervínculo visitado" xfId="28645" builtinId="9" hidden="1"/>
    <cellStyle name="Hipervínculo visitado" xfId="36478" builtinId="9" hidden="1"/>
    <cellStyle name="Hipervínculo visitado" xfId="47653" builtinId="9" hidden="1"/>
    <cellStyle name="Hipervínculo visitado" xfId="38117" builtinId="9" hidden="1"/>
    <cellStyle name="Hipervínculo visitado" xfId="37967" builtinId="9" hidden="1"/>
    <cellStyle name="Hipervínculo visitado" xfId="37519" builtinId="9" hidden="1"/>
    <cellStyle name="Hipervínculo visitado" xfId="18459" builtinId="9" hidden="1"/>
    <cellStyle name="Hipervínculo visitado" xfId="24968" builtinId="9" hidden="1"/>
    <cellStyle name="Hipervínculo visitado" xfId="46975" builtinId="9" hidden="1"/>
    <cellStyle name="Hipervínculo visitado" xfId="26947" builtinId="9" hidden="1"/>
    <cellStyle name="Hipervínculo visitado" xfId="17540" builtinId="9" hidden="1"/>
    <cellStyle name="Hipervínculo visitado" xfId="32111" builtinId="9" hidden="1"/>
    <cellStyle name="Hipervínculo visitado" xfId="5868" builtinId="9" hidden="1"/>
    <cellStyle name="Hipervínculo visitado" xfId="44023" builtinId="9" hidden="1"/>
    <cellStyle name="Hipervínculo visitado" xfId="3883" builtinId="9" hidden="1"/>
    <cellStyle name="Hipervínculo visitado" xfId="47263" builtinId="9" hidden="1"/>
    <cellStyle name="Hipervínculo visitado" xfId="52680" builtinId="9" hidden="1"/>
    <cellStyle name="Hipervínculo visitado" xfId="21043" builtinId="9" hidden="1"/>
    <cellStyle name="Hipervínculo visitado" xfId="52328" builtinId="9" hidden="1"/>
    <cellStyle name="Hipervínculo visitado" xfId="30028" builtinId="9" hidden="1"/>
    <cellStyle name="Hipervínculo visitado" xfId="13125" builtinId="9" hidden="1"/>
    <cellStyle name="Hipervínculo visitado" xfId="15008" builtinId="9" hidden="1"/>
    <cellStyle name="Hipervínculo visitado" xfId="53630" builtinId="9" hidden="1"/>
    <cellStyle name="Hipervínculo visitado" xfId="11291" builtinId="9" hidden="1"/>
    <cellStyle name="Hipervínculo visitado" xfId="35923" builtinId="9" hidden="1"/>
    <cellStyle name="Hipervínculo visitado" xfId="19446" builtinId="9" hidden="1"/>
    <cellStyle name="Hipervínculo visitado" xfId="25517" builtinId="9" hidden="1"/>
    <cellStyle name="Hipervínculo visitado" xfId="27169" builtinId="9" hidden="1"/>
    <cellStyle name="Hipervínculo visitado" xfId="25424" builtinId="9" hidden="1"/>
    <cellStyle name="Hipervínculo visitado" xfId="24986" builtinId="9" hidden="1"/>
    <cellStyle name="Hipervínculo visitado" xfId="44646" builtinId="9" hidden="1"/>
    <cellStyle name="Hipervínculo visitado" xfId="55042" builtinId="9" hidden="1"/>
    <cellStyle name="Hipervínculo visitado" xfId="54307" builtinId="9" hidden="1"/>
    <cellStyle name="Hipervínculo visitado" xfId="1879" builtinId="9" hidden="1"/>
    <cellStyle name="Hipervínculo visitado" xfId="4285" builtinId="9" hidden="1"/>
    <cellStyle name="Hipervínculo visitado" xfId="32107" builtinId="9" hidden="1"/>
    <cellStyle name="Hipervínculo visitado" xfId="47705" builtinId="9" hidden="1"/>
    <cellStyle name="Hipervínculo visitado" xfId="39013" builtinId="9" hidden="1"/>
    <cellStyle name="Hipervínculo visitado" xfId="43758" builtinId="9" hidden="1"/>
    <cellStyle name="Hipervínculo visitado" xfId="24069" builtinId="9" hidden="1"/>
    <cellStyle name="Hipervínculo visitado" xfId="24157" builtinId="9" hidden="1"/>
    <cellStyle name="Hipervínculo visitado" xfId="1511" builtinId="9" hidden="1"/>
    <cellStyle name="Hipervínculo visitado" xfId="26146" builtinId="9" hidden="1"/>
    <cellStyle name="Hipervínculo visitado" xfId="30858" builtinId="9" hidden="1"/>
    <cellStyle name="Hipervínculo visitado" xfId="37130" builtinId="9" hidden="1"/>
    <cellStyle name="Hipervínculo visitado" xfId="32756" builtinId="9" hidden="1"/>
    <cellStyle name="Hipervínculo visitado" xfId="32547" builtinId="9" hidden="1"/>
    <cellStyle name="Hipervínculo visitado" xfId="37761" builtinId="9" hidden="1"/>
    <cellStyle name="Hipervínculo visitado" xfId="25767" builtinId="9" hidden="1"/>
    <cellStyle name="Hipervínculo visitado" xfId="12247" builtinId="9" hidden="1"/>
    <cellStyle name="Hipervínculo visitado" xfId="44174" builtinId="9" hidden="1"/>
    <cellStyle name="Hipervínculo visitado" xfId="57907" builtinId="9" hidden="1"/>
    <cellStyle name="Hipervínculo visitado" xfId="29684" builtinId="9" hidden="1"/>
    <cellStyle name="Hipervínculo visitado" xfId="12133" builtinId="9" hidden="1"/>
    <cellStyle name="Hipervínculo visitado" xfId="18722" builtinId="9" hidden="1"/>
    <cellStyle name="Hipervínculo visitado" xfId="18547" builtinId="9" hidden="1"/>
    <cellStyle name="Hipervínculo visitado" xfId="27390" builtinId="9" hidden="1"/>
    <cellStyle name="Hipervínculo visitado" xfId="12823" builtinId="9" hidden="1"/>
    <cellStyle name="Hipervínculo visitado" xfId="39851" builtinId="9" hidden="1"/>
    <cellStyle name="Hipervínculo visitado" xfId="37763" builtinId="9" hidden="1"/>
    <cellStyle name="Hipervínculo visitado" xfId="24221" builtinId="9" hidden="1"/>
    <cellStyle name="Hipervínculo visitado" xfId="10470" builtinId="9" hidden="1"/>
    <cellStyle name="Hipervínculo visitado" xfId="25363" builtinId="9" hidden="1"/>
    <cellStyle name="Hipervínculo visitado" xfId="25995" builtinId="9" hidden="1"/>
    <cellStyle name="Hipervínculo visitado" xfId="355" builtinId="9" hidden="1"/>
    <cellStyle name="Hipervínculo visitado" xfId="50916" builtinId="9" hidden="1"/>
    <cellStyle name="Hipervínculo visitado" xfId="6584" builtinId="9" hidden="1"/>
    <cellStyle name="Hipervínculo visitado" xfId="43680" builtinId="9" hidden="1"/>
    <cellStyle name="Hipervínculo visitado" xfId="27143" builtinId="9" hidden="1"/>
    <cellStyle name="Hipervínculo visitado" xfId="26093" builtinId="9" hidden="1"/>
    <cellStyle name="Hipervínculo visitado" xfId="23487" builtinId="9" hidden="1"/>
    <cellStyle name="Hipervínculo visitado" xfId="12677" builtinId="9" hidden="1"/>
    <cellStyle name="Hipervínculo visitado" xfId="29235" builtinId="9" hidden="1"/>
    <cellStyle name="Hipervínculo visitado" xfId="3585" builtinId="9" hidden="1"/>
    <cellStyle name="Hipervínculo visitado" xfId="5366" builtinId="9" hidden="1"/>
    <cellStyle name="Hipervínculo visitado" xfId="55333" builtinId="9" hidden="1"/>
    <cellStyle name="Hipervínculo visitado" xfId="16129" builtinId="9" hidden="1"/>
    <cellStyle name="Hipervínculo visitado" xfId="27982" builtinId="9" hidden="1"/>
    <cellStyle name="Hipervínculo visitado" xfId="839" builtinId="9" hidden="1"/>
    <cellStyle name="Hipervínculo visitado" xfId="10510" builtinId="9" hidden="1"/>
    <cellStyle name="Hipervínculo visitado" xfId="47816" builtinId="9" hidden="1"/>
    <cellStyle name="Hipervínculo visitado" xfId="1593" builtinId="9" hidden="1"/>
    <cellStyle name="Hipervínculo visitado" xfId="20156" builtinId="9" hidden="1"/>
    <cellStyle name="Hipervínculo visitado" xfId="7651" builtinId="9" hidden="1"/>
    <cellStyle name="Hipervínculo visitado" xfId="9938" builtinId="9" hidden="1"/>
    <cellStyle name="Hipervínculo visitado" xfId="29889" builtinId="9" hidden="1"/>
    <cellStyle name="Hipervínculo visitado" xfId="13859" builtinId="9" hidden="1"/>
    <cellStyle name="Hipervínculo visitado" xfId="22964" builtinId="9" hidden="1"/>
    <cellStyle name="Hipervínculo visitado" xfId="32848" builtinId="9" hidden="1"/>
    <cellStyle name="Hipervínculo visitado" xfId="5794" builtinId="9" hidden="1"/>
    <cellStyle name="Hipervínculo visitado" xfId="32117" builtinId="9" hidden="1"/>
    <cellStyle name="Hipervínculo visitado" xfId="57555" builtinId="9" hidden="1"/>
    <cellStyle name="Hipervínculo visitado" xfId="46961" builtinId="9" hidden="1"/>
    <cellStyle name="Hipervínculo visitado" xfId="21082" builtinId="9" hidden="1"/>
    <cellStyle name="Hipervínculo visitado" xfId="22409" builtinId="9" hidden="1"/>
    <cellStyle name="Hipervínculo visitado" xfId="38151" builtinId="9" hidden="1"/>
    <cellStyle name="Hipervínculo visitado" xfId="28107" builtinId="9" hidden="1"/>
    <cellStyle name="Hipervínculo visitado" xfId="19846" builtinId="9" hidden="1"/>
    <cellStyle name="Hipervínculo visitado" xfId="16882" builtinId="9" hidden="1"/>
    <cellStyle name="Hipervínculo visitado" xfId="1267" builtinId="9" hidden="1"/>
    <cellStyle name="Hipervínculo visitado" xfId="23360" builtinId="9" hidden="1"/>
    <cellStyle name="Hipervínculo visitado" xfId="25316" builtinId="9" hidden="1"/>
    <cellStyle name="Hipervínculo visitado" xfId="21719" builtinId="9" hidden="1"/>
    <cellStyle name="Hipervínculo visitado" xfId="30820" builtinId="9" hidden="1"/>
    <cellStyle name="Hipervínculo visitado" xfId="26555" builtinId="9" hidden="1"/>
    <cellStyle name="Hipervínculo visitado" xfId="47397" builtinId="9" hidden="1"/>
    <cellStyle name="Hipervínculo visitado" xfId="16251" builtinId="9" hidden="1"/>
    <cellStyle name="Hipervínculo visitado" xfId="19454" builtinId="9" hidden="1"/>
    <cellStyle name="Hipervínculo visitado" xfId="18738" builtinId="9" hidden="1"/>
    <cellStyle name="Hipervínculo visitado" xfId="19016" builtinId="9" hidden="1"/>
    <cellStyle name="Hipervínculo visitado" xfId="38800" builtinId="9" hidden="1"/>
    <cellStyle name="Hipervínculo visitado" xfId="22327" builtinId="9" hidden="1"/>
    <cellStyle name="Hipervínculo visitado" xfId="15562" builtinId="9" hidden="1"/>
    <cellStyle name="Hipervínculo visitado" xfId="40296" builtinId="9" hidden="1"/>
    <cellStyle name="Hipervínculo visitado" xfId="4372" builtinId="9" hidden="1"/>
    <cellStyle name="Hipervínculo visitado" xfId="16237" builtinId="9" hidden="1"/>
    <cellStyle name="Hipervínculo visitado" xfId="14096" builtinId="9" hidden="1"/>
    <cellStyle name="Hipervínculo visitado" xfId="30767" builtinId="9" hidden="1"/>
    <cellStyle name="Hipervínculo visitado" xfId="10050" builtinId="9" hidden="1"/>
    <cellStyle name="Hipervínculo visitado" xfId="4922" builtinId="9" hidden="1"/>
    <cellStyle name="Hipervínculo visitado" xfId="43423" builtinId="9" hidden="1"/>
    <cellStyle name="Hipervínculo visitado" xfId="20385" builtinId="9" hidden="1"/>
    <cellStyle name="Hipervínculo visitado" xfId="20258" builtinId="9" hidden="1"/>
    <cellStyle name="Hipervínculo visitado" xfId="55398" builtinId="9" hidden="1"/>
    <cellStyle name="Hipervínculo visitado" xfId="35603" builtinId="9" hidden="1"/>
    <cellStyle name="Hipervínculo visitado" xfId="58981" builtinId="9" hidden="1"/>
    <cellStyle name="Hipervínculo visitado" xfId="10032" builtinId="9" hidden="1"/>
    <cellStyle name="Hipervínculo visitado" xfId="32442" builtinId="9" hidden="1"/>
    <cellStyle name="Hipervínculo visitado" xfId="54417" builtinId="9" hidden="1"/>
    <cellStyle name="Hipervínculo visitado" xfId="45961" builtinId="9" hidden="1"/>
    <cellStyle name="Hipervínculo visitado" xfId="9486" builtinId="9" hidden="1"/>
    <cellStyle name="Hipervínculo visitado" xfId="20670" builtinId="9" hidden="1"/>
    <cellStyle name="Hipervínculo visitado" xfId="44264" builtinId="9" hidden="1"/>
    <cellStyle name="Hipervínculo visitado" xfId="54900" builtinId="9" hidden="1"/>
    <cellStyle name="Hipervínculo visitado" xfId="25292" builtinId="9" hidden="1"/>
    <cellStyle name="Hipervínculo visitado" xfId="6568" builtinId="9" hidden="1"/>
    <cellStyle name="Hipervínculo visitado" xfId="57603" builtinId="9" hidden="1"/>
    <cellStyle name="Hipervínculo visitado" xfId="26251" builtinId="9" hidden="1"/>
    <cellStyle name="Hipervínculo visitado" xfId="56373" builtinId="9" hidden="1"/>
    <cellStyle name="Hipervínculo visitado" xfId="12016" builtinId="9" hidden="1"/>
    <cellStyle name="Hipervínculo visitado" xfId="6933" builtinId="9" hidden="1"/>
    <cellStyle name="Hipervínculo visitado" xfId="5545" builtinId="9" hidden="1"/>
    <cellStyle name="Hipervínculo visitado" xfId="28123" builtinId="9" hidden="1"/>
    <cellStyle name="Hipervínculo visitado" xfId="3967" builtinId="9" hidden="1"/>
    <cellStyle name="Hipervínculo visitado" xfId="22854" builtinId="9" hidden="1"/>
    <cellStyle name="Hipervínculo visitado" xfId="14930" builtinId="9" hidden="1"/>
    <cellStyle name="Hipervínculo visitado" xfId="2869" builtinId="9" hidden="1"/>
    <cellStyle name="Hipervínculo visitado" xfId="48999" builtinId="9" hidden="1"/>
    <cellStyle name="Hipervínculo visitado" xfId="13492" builtinId="9" hidden="1"/>
    <cellStyle name="Hipervínculo visitado" xfId="40348" builtinId="9" hidden="1"/>
    <cellStyle name="Hipervínculo visitado" xfId="1731" builtinId="9" hidden="1"/>
    <cellStyle name="Hipervínculo visitado" xfId="55010" builtinId="9" hidden="1"/>
    <cellStyle name="Hipervínculo visitado" xfId="11136" builtinId="9" hidden="1"/>
    <cellStyle name="Hipervínculo visitado" xfId="54736" builtinId="9" hidden="1"/>
    <cellStyle name="Hipervínculo visitado" xfId="58365" builtinId="9" hidden="1"/>
    <cellStyle name="Hipervínculo visitado" xfId="55631" builtinId="9" hidden="1"/>
    <cellStyle name="Hipervínculo visitado" xfId="53505" builtinId="9" hidden="1"/>
    <cellStyle name="Hipervínculo visitado" xfId="37317" builtinId="9" hidden="1"/>
    <cellStyle name="Hipervínculo visitado" xfId="41019" builtinId="9" hidden="1"/>
    <cellStyle name="Hipervínculo visitado" xfId="14478" builtinId="9" hidden="1"/>
    <cellStyle name="Hipervínculo visitado" xfId="39899" builtinId="9" hidden="1"/>
    <cellStyle name="Hipervínculo visitado" xfId="52182" builtinId="9" hidden="1"/>
    <cellStyle name="Hipervínculo visitado" xfId="36105" builtinId="9" hidden="1"/>
    <cellStyle name="Hipervínculo visitado" xfId="29079" builtinId="9" hidden="1"/>
    <cellStyle name="Hipervínculo visitado" xfId="2565" builtinId="9" hidden="1"/>
    <cellStyle name="Hipervínculo visitado" xfId="58581" builtinId="9" hidden="1"/>
    <cellStyle name="Hipervínculo visitado" xfId="44400" builtinId="9" hidden="1"/>
    <cellStyle name="Hipervínculo visitado" xfId="43983" builtinId="9" hidden="1"/>
    <cellStyle name="Hipervínculo visitado" xfId="27777" builtinId="9" hidden="1"/>
    <cellStyle name="Hipervínculo visitado" xfId="21197" builtinId="9" hidden="1"/>
    <cellStyle name="Hipervínculo visitado" xfId="22732" builtinId="9" hidden="1"/>
    <cellStyle name="Hipervínculo visitado" xfId="18107" builtinId="9" hidden="1"/>
    <cellStyle name="Hipervínculo visitado" xfId="27761" builtinId="9" hidden="1"/>
    <cellStyle name="Hipervínculo visitado" xfId="11463" builtinId="9" hidden="1"/>
    <cellStyle name="Hipervínculo visitado" xfId="30188" builtinId="9" hidden="1"/>
    <cellStyle name="Hipervínculo visitado" xfId="50632" builtinId="9" hidden="1"/>
    <cellStyle name="Hipervínculo visitado" xfId="11670" builtinId="9" hidden="1"/>
    <cellStyle name="Hipervínculo visitado" xfId="51048" builtinId="9" hidden="1"/>
    <cellStyle name="Hipervínculo visitado" xfId="7889" builtinId="9" hidden="1"/>
    <cellStyle name="Hipervínculo visitado" xfId="48870" builtinId="9" hidden="1"/>
    <cellStyle name="Hipervínculo visitado" xfId="43158" builtinId="9" hidden="1"/>
    <cellStyle name="Hipervínculo visitado" xfId="32458" builtinId="9" hidden="1"/>
    <cellStyle name="Hipervínculo visitado" xfId="39710" builtinId="9" hidden="1"/>
    <cellStyle name="Hipervínculo visitado" xfId="33254" builtinId="9" hidden="1"/>
    <cellStyle name="Hipervínculo visitado" xfId="12975" builtinId="9" hidden="1"/>
    <cellStyle name="Hipervínculo visitado" xfId="52026" builtinId="9" hidden="1"/>
    <cellStyle name="Hipervínculo visitado" xfId="13500" builtinId="9" hidden="1"/>
    <cellStyle name="Hipervínculo visitado" xfId="50113" builtinId="9" hidden="1"/>
    <cellStyle name="Hipervínculo visitado" xfId="3651" builtinId="9" hidden="1"/>
    <cellStyle name="Hipervínculo visitado" xfId="7859" builtinId="9" hidden="1"/>
    <cellStyle name="Hipervínculo visitado" xfId="7932" builtinId="9" hidden="1"/>
    <cellStyle name="Hipervínculo visitado" xfId="30152" builtinId="9" hidden="1"/>
    <cellStyle name="Hipervínculo visitado" xfId="8997" builtinId="9" hidden="1"/>
    <cellStyle name="Hipervínculo visitado" xfId="55880" builtinId="9" hidden="1"/>
    <cellStyle name="Hipervínculo visitado" xfId="10197" builtinId="9" hidden="1"/>
    <cellStyle name="Hipervínculo visitado" xfId="29793" builtinId="9" hidden="1"/>
    <cellStyle name="Hipervínculo visitado" xfId="55725" builtinId="9" hidden="1"/>
    <cellStyle name="Hipervínculo visitado" xfId="41370" builtinId="9" hidden="1"/>
    <cellStyle name="Hipervínculo visitado" xfId="11684" builtinId="9" hidden="1"/>
    <cellStyle name="Hipervínculo visitado" xfId="7706" builtinId="9" hidden="1"/>
    <cellStyle name="Hipervínculo visitado" xfId="6004" builtinId="9" hidden="1"/>
    <cellStyle name="Hipervínculo visitado" xfId="46471" builtinId="9" hidden="1"/>
    <cellStyle name="Hipervínculo visitado" xfId="40196" builtinId="9" hidden="1"/>
    <cellStyle name="Hipervínculo visitado" xfId="57040" builtinId="9" hidden="1"/>
    <cellStyle name="Hipervínculo visitado" xfId="3852" builtinId="9" hidden="1"/>
    <cellStyle name="Hipervínculo visitado" xfId="45619" builtinId="9" hidden="1"/>
    <cellStyle name="Hipervínculo visitado" xfId="42858" builtinId="9" hidden="1"/>
    <cellStyle name="Hipervínculo visitado" xfId="2388" builtinId="9" hidden="1"/>
    <cellStyle name="Hipervínculo visitado" xfId="50285" builtinId="9" hidden="1"/>
    <cellStyle name="Hipervínculo visitado" xfId="26653" builtinId="9" hidden="1"/>
    <cellStyle name="Hipervínculo visitado" xfId="2108" builtinId="9" hidden="1"/>
    <cellStyle name="Hipervínculo visitado" xfId="13317" builtinId="9" hidden="1"/>
    <cellStyle name="Hipervínculo visitado" xfId="39841" builtinId="9" hidden="1"/>
    <cellStyle name="Hipervínculo visitado" xfId="47940" builtinId="9" hidden="1"/>
    <cellStyle name="Hipervínculo visitado" xfId="31378" builtinId="9" hidden="1"/>
    <cellStyle name="Hipervínculo visitado" xfId="56525" builtinId="9" hidden="1"/>
    <cellStyle name="Hipervínculo visitado" xfId="50742" builtinId="9" hidden="1"/>
    <cellStyle name="Hipervínculo visitado" xfId="1875" builtinId="9" hidden="1"/>
    <cellStyle name="Hipervínculo visitado" xfId="28424" builtinId="9" hidden="1"/>
    <cellStyle name="Hipervínculo visitado" xfId="33680" builtinId="9" hidden="1"/>
    <cellStyle name="Hipervínculo visitado" xfId="30204" builtinId="9" hidden="1"/>
    <cellStyle name="Hipervínculo visitado" xfId="8520" builtinId="9" hidden="1"/>
    <cellStyle name="Hipervínculo visitado" xfId="30838" builtinId="9" hidden="1"/>
    <cellStyle name="Hipervínculo visitado" xfId="43808" builtinId="9" hidden="1"/>
    <cellStyle name="Hipervínculo visitado" xfId="26065" builtinId="9" hidden="1"/>
    <cellStyle name="Hipervínculo visitado" xfId="18618" builtinId="9" hidden="1"/>
    <cellStyle name="Hipervínculo visitado" xfId="42838" builtinId="9" hidden="1"/>
    <cellStyle name="Hipervínculo visitado" xfId="16005" builtinId="9" hidden="1"/>
    <cellStyle name="Hipervínculo visitado" xfId="14233" builtinId="9" hidden="1"/>
    <cellStyle name="Hipervínculo visitado" xfId="34501" builtinId="9" hidden="1"/>
    <cellStyle name="Hipervínculo visitado" xfId="37377" builtinId="9" hidden="1"/>
    <cellStyle name="Hipervínculo visitado" xfId="37423" builtinId="9" hidden="1"/>
    <cellStyle name="Hipervínculo visitado" xfId="33069" builtinId="9" hidden="1"/>
    <cellStyle name="Hipervínculo visitado" xfId="40044" builtinId="9" hidden="1"/>
    <cellStyle name="Hipervínculo visitado" xfId="46031" builtinId="9" hidden="1"/>
    <cellStyle name="Hipervínculo visitado" xfId="13936" builtinId="9" hidden="1"/>
    <cellStyle name="Hipervínculo visitado" xfId="42748" builtinId="9" hidden="1"/>
    <cellStyle name="Hipervínculo visitado" xfId="52939" builtinId="9" hidden="1"/>
    <cellStyle name="Hipervínculo visitado" xfId="51428" builtinId="9" hidden="1"/>
    <cellStyle name="Hipervínculo visitado" xfId="50123" builtinId="9" hidden="1"/>
    <cellStyle name="Hipervínculo visitado" xfId="23475" builtinId="9" hidden="1"/>
    <cellStyle name="Hipervínculo visitado" xfId="21568" builtinId="9" hidden="1"/>
    <cellStyle name="Hipervínculo visitado" xfId="13011" builtinId="9" hidden="1"/>
    <cellStyle name="Hipervínculo visitado" xfId="25138" builtinId="9" hidden="1"/>
    <cellStyle name="Hipervínculo visitado" xfId="17594" builtinId="9" hidden="1"/>
    <cellStyle name="Hipervínculo visitado" xfId="4653" builtinId="9" hidden="1"/>
    <cellStyle name="Hipervínculo visitado" xfId="9369" builtinId="9" hidden="1"/>
    <cellStyle name="Hipervínculo visitado" xfId="30604" builtinId="9" hidden="1"/>
    <cellStyle name="Hipervínculo visitado" xfId="38652" builtinId="9" hidden="1"/>
    <cellStyle name="Hipervínculo visitado" xfId="15576" builtinId="9" hidden="1"/>
    <cellStyle name="Hipervínculo visitado" xfId="23675" builtinId="9" hidden="1"/>
    <cellStyle name="Hipervínculo visitado" xfId="3645" builtinId="9" hidden="1"/>
    <cellStyle name="Hipervínculo visitado" xfId="13013" builtinId="9" hidden="1"/>
    <cellStyle name="Hipervínculo visitado" xfId="45024" builtinId="9" hidden="1"/>
    <cellStyle name="Hipervínculo visitado" xfId="59366" builtinId="9" hidden="1"/>
    <cellStyle name="Hipervínculo visitado" xfId="57613" builtinId="9" hidden="1"/>
    <cellStyle name="Hipervínculo visitado" xfId="18518" builtinId="9" hidden="1"/>
    <cellStyle name="Hipervínculo visitado" xfId="12863" builtinId="9" hidden="1"/>
    <cellStyle name="Hipervínculo visitado" xfId="31813" builtinId="9" hidden="1"/>
    <cellStyle name="Hipervínculo visitado" xfId="53365" builtinId="9" hidden="1"/>
    <cellStyle name="Hipervínculo visitado" xfId="4307" builtinId="9" hidden="1"/>
    <cellStyle name="Hipervínculo visitado" xfId="36263" builtinId="9" hidden="1"/>
    <cellStyle name="Hipervínculo visitado" xfId="25497" builtinId="9" hidden="1"/>
    <cellStyle name="Hipervínculo visitado" xfId="35371" builtinId="9" hidden="1"/>
    <cellStyle name="Hipervínculo visitado" xfId="8248" builtinId="9" hidden="1"/>
    <cellStyle name="Hipervínculo visitado" xfId="38003" builtinId="9" hidden="1"/>
    <cellStyle name="Hipervínculo visitado" xfId="5374" builtinId="9" hidden="1"/>
    <cellStyle name="Hipervínculo visitado" xfId="1387" builtinId="9" hidden="1"/>
    <cellStyle name="Hipervínculo visitado" xfId="1531" builtinId="9" hidden="1"/>
    <cellStyle name="Hipervínculo visitado" xfId="9920" builtinId="9" hidden="1"/>
    <cellStyle name="Hipervínculo visitado" xfId="16559" builtinId="9" hidden="1"/>
    <cellStyle name="Hipervínculo visitado" xfId="6164" builtinId="9" hidden="1"/>
    <cellStyle name="Hipervínculo visitado" xfId="16216" builtinId="9" hidden="1"/>
    <cellStyle name="Hipervínculo visitado" xfId="33926" builtinId="9" hidden="1"/>
    <cellStyle name="Hipervínculo visitado" xfId="23906" builtinId="9" hidden="1"/>
    <cellStyle name="Hipervínculo visitado" xfId="45198" builtinId="9" hidden="1"/>
    <cellStyle name="Hipervínculo visitado" xfId="58379" builtinId="9" hidden="1"/>
    <cellStyle name="Hipervínculo visitado" xfId="36502" builtinId="9" hidden="1"/>
    <cellStyle name="Hipervínculo visitado" xfId="2916" builtinId="9" hidden="1"/>
    <cellStyle name="Hipervínculo visitado" xfId="27025" builtinId="9" hidden="1"/>
    <cellStyle name="Hipervínculo visitado" xfId="36893" builtinId="9" hidden="1"/>
    <cellStyle name="Hipervínculo visitado" xfId="55406" builtinId="9" hidden="1"/>
    <cellStyle name="Hipervínculo visitado" xfId="9117" builtinId="9" hidden="1"/>
    <cellStyle name="Hipervínculo visitado" xfId="22814" builtinId="9" hidden="1"/>
    <cellStyle name="Hipervínculo visitado" xfId="33438" builtinId="9" hidden="1"/>
    <cellStyle name="Hipervínculo visitado" xfId="49106" builtinId="9" hidden="1"/>
    <cellStyle name="Hipervínculo visitado" xfId="37128" builtinId="9" hidden="1"/>
    <cellStyle name="Hipervínculo visitado" xfId="2677" builtinId="9" hidden="1"/>
    <cellStyle name="Hipervínculo visitado" xfId="12967" builtinId="9" hidden="1"/>
    <cellStyle name="Hipervínculo visitado" xfId="5652" builtinId="9" hidden="1"/>
    <cellStyle name="Hipervínculo visitado" xfId="45344" builtinId="9" hidden="1"/>
    <cellStyle name="Hipervínculo visitado" xfId="46941" builtinId="9" hidden="1"/>
    <cellStyle name="Hipervínculo visitado" xfId="51856" builtinId="9" hidden="1"/>
    <cellStyle name="Hipervínculo visitado" xfId="39258" builtinId="9" hidden="1"/>
    <cellStyle name="Hipervínculo visitado" xfId="13756" builtinId="9" hidden="1"/>
    <cellStyle name="Hipervínculo visitado" xfId="22101" builtinId="9" hidden="1"/>
    <cellStyle name="Hipervínculo visitado" xfId="53353" builtinId="9" hidden="1"/>
    <cellStyle name="Hipervínculo visitado" xfId="49093" builtinId="9" hidden="1"/>
    <cellStyle name="Hipervínculo visitado" xfId="57306" builtinId="9" hidden="1"/>
    <cellStyle name="Hipervínculo visitado" xfId="54800" builtinId="9" hidden="1"/>
    <cellStyle name="Hipervínculo visitado" xfId="38838" builtinId="9" hidden="1"/>
    <cellStyle name="Hipervínculo visitado" xfId="50652" builtinId="9" hidden="1"/>
    <cellStyle name="Hipervínculo visitado" xfId="42122" builtinId="9" hidden="1"/>
    <cellStyle name="Hipervínculo visitado" xfId="51202" builtinId="9" hidden="1"/>
    <cellStyle name="Hipervínculo visitado" xfId="49276" builtinId="9" hidden="1"/>
    <cellStyle name="Hipervínculo visitado" xfId="25722" builtinId="9" hidden="1"/>
    <cellStyle name="Hipervínculo visitado" xfId="10462" builtinId="9" hidden="1"/>
    <cellStyle name="Hipervínculo visitado" xfId="32023" builtinId="9" hidden="1"/>
    <cellStyle name="Hipervínculo visitado" xfId="28331" builtinId="9" hidden="1"/>
    <cellStyle name="Hipervínculo visitado" xfId="16704" builtinId="9" hidden="1"/>
    <cellStyle name="Hipervínculo visitado" xfId="55299" builtinId="9" hidden="1"/>
    <cellStyle name="Hipervínculo visitado" xfId="667" builtinId="9" hidden="1"/>
    <cellStyle name="Hipervínculo visitado" xfId="23098" builtinId="9" hidden="1"/>
    <cellStyle name="Hipervínculo visitado" xfId="13630" builtinId="9" hidden="1"/>
    <cellStyle name="Hipervínculo visitado" xfId="6242" builtinId="9" hidden="1"/>
    <cellStyle name="Hipervínculo visitado" xfId="54922" builtinId="9" hidden="1"/>
    <cellStyle name="Hipervínculo visitado" xfId="51816" builtinId="9" hidden="1"/>
    <cellStyle name="Hipervínculo visitado" xfId="49001" builtinId="9" hidden="1"/>
    <cellStyle name="Hipervínculo visitado" xfId="58523" builtinId="9" hidden="1"/>
    <cellStyle name="Hipervínculo visitado" xfId="50946" builtinId="9" hidden="1"/>
    <cellStyle name="Hipervínculo visitado" xfId="16834" builtinId="9" hidden="1"/>
    <cellStyle name="Hipervínculo visitado" xfId="27757" builtinId="9" hidden="1"/>
    <cellStyle name="Hipervínculo visitado" xfId="20623" builtinId="9" hidden="1"/>
    <cellStyle name="Hipervínculo visitado" xfId="27093" builtinId="9" hidden="1"/>
    <cellStyle name="Hipervínculo visitado" xfId="44616" builtinId="9" hidden="1"/>
    <cellStyle name="Hipervínculo visitado" xfId="52838" builtinId="9" hidden="1"/>
    <cellStyle name="Hipervínculo visitado" xfId="52176" builtinId="9" hidden="1"/>
    <cellStyle name="Hipervínculo visitado" xfId="48619" builtinId="9" hidden="1"/>
    <cellStyle name="Hipervínculo visitado" xfId="53065" builtinId="9" hidden="1"/>
    <cellStyle name="Hipervínculo visitado" xfId="28147" builtinId="9" hidden="1"/>
    <cellStyle name="Hipervínculo visitado" xfId="55026" builtinId="9" hidden="1"/>
    <cellStyle name="Hipervínculo visitado" xfId="31584" builtinId="9" hidden="1"/>
    <cellStyle name="Hipervínculo visitado" xfId="41456" builtinId="9" hidden="1"/>
    <cellStyle name="Hipervínculo visitado" xfId="18608" builtinId="9" hidden="1"/>
    <cellStyle name="Hipervínculo visitado" xfId="4033" builtinId="9" hidden="1"/>
    <cellStyle name="Hipervínculo visitado" xfId="33676" builtinId="9" hidden="1"/>
    <cellStyle name="Hipervínculo visitado" xfId="17846" builtinId="9" hidden="1"/>
    <cellStyle name="Hipervínculo visitado" xfId="4924" builtinId="9" hidden="1"/>
    <cellStyle name="Hipervínculo visitado" xfId="3895" builtinId="9" hidden="1"/>
    <cellStyle name="Hipervínculo visitado" xfId="37626" builtinId="9" hidden="1"/>
    <cellStyle name="Hipervínculo visitado" xfId="13678" builtinId="9" hidden="1"/>
    <cellStyle name="Hipervínculo visitado" xfId="7347" builtinId="9" hidden="1"/>
    <cellStyle name="Hipervínculo visitado" xfId="10948" builtinId="9" hidden="1"/>
    <cellStyle name="Hipervínculo visitado" xfId="49328" builtinId="9" hidden="1"/>
    <cellStyle name="Hipervínculo visitado" xfId="2011" builtinId="9" hidden="1"/>
    <cellStyle name="Hipervínculo visitado" xfId="49540" builtinId="9" hidden="1"/>
    <cellStyle name="Hipervínculo visitado" xfId="29958" builtinId="9" hidden="1"/>
    <cellStyle name="Hipervínculo visitado" xfId="24827" builtinId="9" hidden="1"/>
    <cellStyle name="Hipervínculo visitado" xfId="39314" builtinId="9" hidden="1"/>
    <cellStyle name="Hipervínculo visitado" xfId="59438" builtinId="9" hidden="1"/>
    <cellStyle name="Hipervínculo visitado" xfId="42348" builtinId="9" hidden="1"/>
    <cellStyle name="Hipervínculo visitado" xfId="5155" builtinId="9" hidden="1"/>
    <cellStyle name="Hipervínculo visitado" xfId="9721" builtinId="9" hidden="1"/>
    <cellStyle name="Hipervínculo visitado" xfId="9810" builtinId="9" hidden="1"/>
    <cellStyle name="Hipervínculo visitado" xfId="10620" builtinId="9" hidden="1"/>
    <cellStyle name="Hipervínculo visitado" xfId="8068" builtinId="9" hidden="1"/>
    <cellStyle name="Hipervínculo visitado" xfId="30291" builtinId="9" hidden="1"/>
    <cellStyle name="Hipervínculo visitado" xfId="16774" builtinId="9" hidden="1"/>
    <cellStyle name="Hipervínculo visitado" xfId="24469" builtinId="9" hidden="1"/>
    <cellStyle name="Hipervínculo visitado" xfId="4894" builtinId="9" hidden="1"/>
    <cellStyle name="Hipervínculo visitado" xfId="51974" builtinId="9" hidden="1"/>
    <cellStyle name="Hipervínculo visitado" xfId="56984" builtinId="9" hidden="1"/>
    <cellStyle name="Hipervínculo visitado" xfId="52884" builtinId="9" hidden="1"/>
    <cellStyle name="Hipervínculo visitado" xfId="13873" builtinId="9" hidden="1"/>
    <cellStyle name="Hipervínculo visitado" xfId="37835" builtinId="9" hidden="1"/>
    <cellStyle name="Hipervínculo visitado" xfId="36728" builtinId="9" hidden="1"/>
    <cellStyle name="Hipervínculo visitado" xfId="13377" builtinId="9" hidden="1"/>
    <cellStyle name="Hipervínculo visitado" xfId="1221" builtinId="9" hidden="1"/>
    <cellStyle name="Hipervínculo visitado" xfId="14584" builtinId="9" hidden="1"/>
    <cellStyle name="Hipervínculo visitado" xfId="38523" builtinId="9" hidden="1"/>
    <cellStyle name="Hipervínculo visitado" xfId="26963" builtinId="9" hidden="1"/>
    <cellStyle name="Hipervínculo visitado" xfId="16418" builtinId="9" hidden="1"/>
    <cellStyle name="Hipervínculo visitado" xfId="4239" builtinId="9" hidden="1"/>
    <cellStyle name="Hipervínculo visitado" xfId="9115" builtinId="9" hidden="1"/>
    <cellStyle name="Hipervínculo visitado" xfId="38808" builtinId="9" hidden="1"/>
    <cellStyle name="Hipervínculo visitado" xfId="57142" builtinId="9" hidden="1"/>
    <cellStyle name="Hipervínculo visitado" xfId="56105" builtinId="9" hidden="1"/>
    <cellStyle name="Hipervínculo visitado" xfId="28523" builtinId="9" hidden="1"/>
    <cellStyle name="Hipervínculo visitado" xfId="16298" builtinId="9" hidden="1"/>
    <cellStyle name="Hipervínculo visitado" xfId="53783" builtinId="9" hidden="1"/>
    <cellStyle name="Hipervínculo visitado" xfId="17041" builtinId="9" hidden="1"/>
    <cellStyle name="Hipervínculo visitado" xfId="54666" builtinId="9" hidden="1"/>
    <cellStyle name="Hipervínculo visitado" xfId="55805" builtinId="9" hidden="1"/>
    <cellStyle name="Hipervínculo visitado" xfId="29411" builtinId="9" hidden="1"/>
    <cellStyle name="Hipervínculo visitado" xfId="17634" builtinId="9" hidden="1"/>
    <cellStyle name="Hipervínculo visitado" xfId="26853" builtinId="9" hidden="1"/>
    <cellStyle name="Hipervínculo visitado" xfId="37122" builtinId="9" hidden="1"/>
    <cellStyle name="Hipervínculo visitado" xfId="19240" builtinId="9" hidden="1"/>
    <cellStyle name="Hipervínculo visitado" xfId="45900" builtinId="9" hidden="1"/>
    <cellStyle name="Hipervínculo visitado" xfId="12361" builtinId="9" hidden="1"/>
    <cellStyle name="Hipervínculo visitado" xfId="33692" builtinId="9" hidden="1"/>
    <cellStyle name="Hipervínculo visitado" xfId="36640" builtinId="9" hidden="1"/>
    <cellStyle name="Hipervínculo visitado" xfId="48016" builtinId="9" hidden="1"/>
    <cellStyle name="Hipervínculo visitado" xfId="12563" builtinId="9" hidden="1"/>
    <cellStyle name="Hipervínculo visitado" xfId="36285" builtinId="9" hidden="1"/>
    <cellStyle name="Hipervínculo visitado" xfId="36113" builtinId="9" hidden="1"/>
    <cellStyle name="Hipervínculo visitado" xfId="52706" builtinId="9" hidden="1"/>
    <cellStyle name="Hipervínculo visitado" xfId="51838" builtinId="9" hidden="1"/>
    <cellStyle name="Hipervínculo visitado" xfId="10224" builtinId="9" hidden="1"/>
    <cellStyle name="Hipervínculo visitado" xfId="11373" builtinId="9" hidden="1"/>
    <cellStyle name="Hipervínculo visitado" xfId="12432" builtinId="9" hidden="1"/>
    <cellStyle name="Hipervínculo visitado" xfId="32985" builtinId="9" hidden="1"/>
    <cellStyle name="Hipervínculo visitado" xfId="53695" builtinId="9" hidden="1"/>
    <cellStyle name="Hipervínculo visitado" xfId="2318" builtinId="9" hidden="1"/>
    <cellStyle name="Hipervínculo visitado" xfId="49164" builtinId="9" hidden="1"/>
    <cellStyle name="Hipervínculo visitado" xfId="57754" builtinId="9" hidden="1"/>
    <cellStyle name="Hipervínculo visitado" xfId="996" builtinId="9" hidden="1"/>
    <cellStyle name="Hipervínculo visitado" xfId="32854" builtinId="9" hidden="1"/>
    <cellStyle name="Hipervínculo visitado" xfId="40810" builtinId="9" hidden="1"/>
    <cellStyle name="Hipervínculo visitado" xfId="55553" builtinId="9" hidden="1"/>
    <cellStyle name="Hipervínculo visitado" xfId="27825" builtinId="9" hidden="1"/>
    <cellStyle name="Hipervínculo visitado" xfId="48634" builtinId="9" hidden="1"/>
    <cellStyle name="Hipervínculo visitado" xfId="39676" builtinId="9" hidden="1"/>
    <cellStyle name="Hipervínculo visitado" xfId="18135" builtinId="9" hidden="1"/>
    <cellStyle name="Hipervínculo visitado" xfId="47193" builtinId="9" hidden="1"/>
    <cellStyle name="Hipervínculo visitado" xfId="6831" builtinId="9" hidden="1"/>
    <cellStyle name="Hipervínculo visitado" xfId="43365" builtinId="9" hidden="1"/>
    <cellStyle name="Hipervínculo visitado" xfId="27324" builtinId="9" hidden="1"/>
    <cellStyle name="Hipervínculo visitado" xfId="12613" builtinId="9" hidden="1"/>
    <cellStyle name="Hipervínculo visitado" xfId="23549" builtinId="9" hidden="1"/>
    <cellStyle name="Hipervínculo visitado" xfId="1209" builtinId="9" hidden="1"/>
    <cellStyle name="Hipervínculo visitado" xfId="2394" builtinId="9" hidden="1"/>
    <cellStyle name="Hipervínculo visitado" xfId="38688" builtinId="9" hidden="1"/>
    <cellStyle name="Hipervínculo visitado" xfId="20465" builtinId="9" hidden="1"/>
    <cellStyle name="Hipervínculo visitado" xfId="53497" builtinId="9" hidden="1"/>
    <cellStyle name="Hipervínculo visitado" xfId="1247" builtinId="9" hidden="1"/>
    <cellStyle name="Hipervínculo visitado" xfId="7232" builtinId="9" hidden="1"/>
    <cellStyle name="Hipervínculo visitado" xfId="10026" builtinId="9" hidden="1"/>
    <cellStyle name="Hipervínculo visitado" xfId="44644" builtinId="9" hidden="1"/>
    <cellStyle name="Hipervínculo visitado" xfId="32181" builtinId="9" hidden="1"/>
    <cellStyle name="Hipervínculo visitado" xfId="52172" builtinId="9" hidden="1"/>
    <cellStyle name="Hipervínculo visitado" xfId="58879" builtinId="9" hidden="1"/>
    <cellStyle name="Hipervínculo visitado" xfId="55977" builtinId="9" hidden="1"/>
    <cellStyle name="Hipervínculo visitado" xfId="15903" builtinId="9" hidden="1"/>
    <cellStyle name="Hipervínculo visitado" xfId="763" builtinId="9" hidden="1"/>
    <cellStyle name="Hipervínculo visitado" xfId="19606" builtinId="9" hidden="1"/>
    <cellStyle name="Hipervínculo visitado" xfId="8160" builtinId="9" hidden="1"/>
    <cellStyle name="Hipervínculo visitado" xfId="2599" builtinId="9" hidden="1"/>
    <cellStyle name="Hipervínculo visitado" xfId="12565" builtinId="9" hidden="1"/>
    <cellStyle name="Hipervínculo visitado" xfId="52298" builtinId="9" hidden="1"/>
    <cellStyle name="Hipervínculo visitado" xfId="41245" builtinId="9" hidden="1"/>
    <cellStyle name="Hipervínculo visitado" xfId="19922" builtinId="9" hidden="1"/>
    <cellStyle name="Hipervínculo visitado" xfId="13083" builtinId="9" hidden="1"/>
    <cellStyle name="Hipervínculo visitado" xfId="6859" builtinId="9" hidden="1"/>
    <cellStyle name="Hipervínculo visitado" xfId="3308" builtinId="9" hidden="1"/>
    <cellStyle name="Hipervínculo visitado" xfId="29997" builtinId="9" hidden="1"/>
    <cellStyle name="Hipervínculo visitado" xfId="55771" builtinId="9" hidden="1"/>
    <cellStyle name="Hipervínculo visitado" xfId="7512" builtinId="9" hidden="1"/>
    <cellStyle name="Hipervínculo visitado" xfId="56647" builtinId="9" hidden="1"/>
    <cellStyle name="Hipervínculo visitado" xfId="53359" builtinId="9" hidden="1"/>
    <cellStyle name="Hipervínculo visitado" xfId="18529" builtinId="9" hidden="1"/>
    <cellStyle name="Hipervínculo visitado" xfId="8945" builtinId="9" hidden="1"/>
    <cellStyle name="Hipervínculo visitado" xfId="3264" builtinId="9" hidden="1"/>
    <cellStyle name="Hipervínculo visitado" xfId="9746" builtinId="9" hidden="1"/>
    <cellStyle name="Hipervínculo visitado" xfId="54559" builtinId="9" hidden="1"/>
    <cellStyle name="Hipervínculo visitado" xfId="6416" builtinId="9" hidden="1"/>
    <cellStyle name="Hipervínculo visitado" xfId="50642" builtinId="9" hidden="1"/>
    <cellStyle name="Hipervínculo visitado" xfId="27934" builtinId="9" hidden="1"/>
    <cellStyle name="Hipervínculo visitado" xfId="49990" builtinId="9" hidden="1"/>
    <cellStyle name="Hipervínculo visitado" xfId="21239" builtinId="9" hidden="1"/>
    <cellStyle name="Hipervínculo visitado" xfId="33296" builtinId="9" hidden="1"/>
    <cellStyle name="Hipervínculo visitado" xfId="32073" builtinId="9" hidden="1"/>
    <cellStyle name="Hipervínculo visitado" xfId="48201" builtinId="9" hidden="1"/>
    <cellStyle name="Hipervínculo visitado" xfId="41041" builtinId="9" hidden="1"/>
    <cellStyle name="Hipervínculo visitado" xfId="41602" builtinId="9" hidden="1"/>
    <cellStyle name="Hipervínculo visitado" xfId="19868" builtinId="9" hidden="1"/>
    <cellStyle name="Hipervínculo visitado" xfId="41606" builtinId="9" hidden="1"/>
    <cellStyle name="Hipervínculo visitado" xfId="16591" builtinId="9" hidden="1"/>
    <cellStyle name="Hipervínculo visitado" xfId="18247" builtinId="9" hidden="1"/>
    <cellStyle name="Hipervínculo visitado" xfId="7443" builtinId="9" hidden="1"/>
    <cellStyle name="Hipervínculo visitado" xfId="49602" builtinId="9" hidden="1"/>
    <cellStyle name="Hipervínculo visitado" xfId="3589" builtinId="9" hidden="1"/>
    <cellStyle name="Hipervínculo visitado" xfId="49061" builtinId="9" hidden="1"/>
    <cellStyle name="Hipervínculo visitado" xfId="41151" builtinId="9" hidden="1"/>
    <cellStyle name="Hipervínculo visitado" xfId="12745" builtinId="9" hidden="1"/>
    <cellStyle name="Hipervínculo visitado" xfId="33017" builtinId="9" hidden="1"/>
    <cellStyle name="Hipervínculo visitado" xfId="13395" builtinId="9" hidden="1"/>
    <cellStyle name="Hipervínculo visitado" xfId="36175" builtinId="9" hidden="1"/>
    <cellStyle name="Hipervínculo visitado" xfId="6767" builtinId="9" hidden="1"/>
    <cellStyle name="Hipervínculo visitado" xfId="45332" builtinId="9" hidden="1"/>
    <cellStyle name="Hipervínculo visitado" xfId="50758" builtinId="9" hidden="1"/>
    <cellStyle name="Hipervínculo visitado" xfId="40442" builtinId="9" hidden="1"/>
    <cellStyle name="Hipervínculo visitado" xfId="4791" builtinId="9" hidden="1"/>
    <cellStyle name="Hipervínculo visitado" xfId="38449" builtinId="9" hidden="1"/>
    <cellStyle name="Hipervínculo visitado" xfId="56591" builtinId="9" hidden="1"/>
    <cellStyle name="Hipervínculo visitado" xfId="56499" builtinId="9" hidden="1"/>
    <cellStyle name="Hipervínculo visitado" xfId="55890" builtinId="9" hidden="1"/>
    <cellStyle name="Hipervínculo visitado" xfId="33748" builtinId="9" hidden="1"/>
    <cellStyle name="Hipervínculo visitado" xfId="54045" builtinId="9" hidden="1"/>
    <cellStyle name="Hipervínculo visitado" xfId="51426" builtinId="9" hidden="1"/>
    <cellStyle name="Hipervínculo visitado" xfId="4968" builtinId="9" hidden="1"/>
    <cellStyle name="Hipervínculo visitado" xfId="46055" builtinId="9" hidden="1"/>
    <cellStyle name="Hipervínculo visitado" xfId="57440" builtinId="9" hidden="1"/>
    <cellStyle name="Hipervínculo visitado" xfId="7520" builtinId="9" hidden="1"/>
    <cellStyle name="Hipervínculo visitado" xfId="199" builtinId="9" hidden="1"/>
    <cellStyle name="Hipervínculo visitado" xfId="2532" builtinId="9" hidden="1"/>
    <cellStyle name="Hipervínculo visitado" xfId="57744" builtinId="9" hidden="1"/>
    <cellStyle name="Hipervínculo visitado" xfId="56791" builtinId="9" hidden="1"/>
    <cellStyle name="Hipervínculo visitado" xfId="3997" builtinId="9" hidden="1"/>
    <cellStyle name="Hipervínculo visitado" xfId="1345" builtinId="9" hidden="1"/>
    <cellStyle name="Hipervínculo visitado" xfId="53445" builtinId="9" hidden="1"/>
    <cellStyle name="Hipervínculo visitado" xfId="5800" builtinId="9" hidden="1"/>
    <cellStyle name="Hipervínculo visitado" xfId="10748" builtinId="9" hidden="1"/>
    <cellStyle name="Hipervínculo visitado" xfId="19559" builtinId="9" hidden="1"/>
    <cellStyle name="Hipervínculo visitado" xfId="5192" builtinId="9" hidden="1"/>
    <cellStyle name="Hipervínculo visitado" xfId="54738" builtinId="9" hidden="1"/>
    <cellStyle name="Hipervínculo visitado" xfId="51446" builtinId="9" hidden="1"/>
    <cellStyle name="Hipervínculo visitado" xfId="4324" builtinId="9" hidden="1"/>
    <cellStyle name="Hipervínculo visitado" xfId="31350" builtinId="9" hidden="1"/>
    <cellStyle name="Hipervínculo visitado" xfId="30884" builtinId="9" hidden="1"/>
    <cellStyle name="Hipervínculo visitado" xfId="40008" builtinId="9" hidden="1"/>
    <cellStyle name="Hipervínculo visitado" xfId="36868" builtinId="9" hidden="1"/>
    <cellStyle name="Hipervínculo visitado" xfId="13957" builtinId="9" hidden="1"/>
    <cellStyle name="Hipervínculo visitado" xfId="14207" builtinId="9" hidden="1"/>
    <cellStyle name="Hipervínculo visitado" xfId="16184" builtinId="9" hidden="1"/>
    <cellStyle name="Hipervínculo visitado" xfId="32139" builtinId="9" hidden="1"/>
    <cellStyle name="Hipervínculo visitado" xfId="41279" builtinId="9" hidden="1"/>
    <cellStyle name="Hipervínculo visitado" xfId="35105" builtinId="9" hidden="1"/>
    <cellStyle name="Hipervínculo visitado" xfId="8056" builtinId="9" hidden="1"/>
    <cellStyle name="Hipervínculo visitado" xfId="7405" builtinId="9" hidden="1"/>
    <cellStyle name="Hipervínculo visitado" xfId="22171" builtinId="9" hidden="1"/>
    <cellStyle name="Hipervínculo visitado" xfId="9464" builtinId="9" hidden="1"/>
    <cellStyle name="Hipervínculo visitado" xfId="49796" builtinId="9" hidden="1"/>
    <cellStyle name="Hipervínculo visitado" xfId="31662" builtinId="9" hidden="1"/>
    <cellStyle name="Hipervínculo visitado" xfId="31426" builtinId="9" hidden="1"/>
    <cellStyle name="Hipervínculo visitado" xfId="7214" builtinId="9" hidden="1"/>
    <cellStyle name="Hipervínculo visitado" xfId="34576" builtinId="9" hidden="1"/>
    <cellStyle name="Hipervínculo visitado" xfId="1139" builtinId="9" hidden="1"/>
    <cellStyle name="Hipervínculo visitado" xfId="24179" builtinId="9" hidden="1"/>
    <cellStyle name="Hipervínculo visitado" xfId="2782" builtinId="9" hidden="1"/>
    <cellStyle name="Hipervínculo visitado" xfId="7411" builtinId="9" hidden="1"/>
    <cellStyle name="Hipervínculo visitado" xfId="12969" builtinId="9" hidden="1"/>
    <cellStyle name="Hipervínculo visitado" xfId="13101" builtinId="9" hidden="1"/>
    <cellStyle name="Hipervínculo visitado" xfId="38339" builtinId="9" hidden="1"/>
    <cellStyle name="Hipervínculo visitado" xfId="35077" builtinId="9" hidden="1"/>
    <cellStyle name="Hipervínculo visitado" xfId="51289" builtinId="9" hidden="1"/>
    <cellStyle name="Hipervínculo visitado" xfId="13636" builtinId="9" hidden="1"/>
    <cellStyle name="Hipervínculo visitado" xfId="3527" builtinId="9" hidden="1"/>
    <cellStyle name="Hipervínculo visitado" xfId="42272" builtinId="9" hidden="1"/>
    <cellStyle name="Hipervínculo visitado" xfId="23753" builtinId="9" hidden="1"/>
    <cellStyle name="Hipervínculo visitado" xfId="29381" builtinId="9" hidden="1"/>
    <cellStyle name="Hipervínculo visitado" xfId="42338" builtinId="9" hidden="1"/>
    <cellStyle name="Hipervínculo visitado" xfId="35651" builtinId="9" hidden="1"/>
    <cellStyle name="Hipervínculo visitado" xfId="45894" builtinId="9" hidden="1"/>
    <cellStyle name="Hipervínculo visitado" xfId="9880" builtinId="9" hidden="1"/>
    <cellStyle name="Hipervínculo visitado" xfId="16535" builtinId="9" hidden="1"/>
    <cellStyle name="Hipervínculo visitado" xfId="44684" builtinId="9" hidden="1"/>
    <cellStyle name="Hipervínculo visitado" xfId="50457" builtinId="9" hidden="1"/>
    <cellStyle name="Hipervínculo visitado" xfId="14285" builtinId="9" hidden="1"/>
    <cellStyle name="Hipervínculo visitado" xfId="42698" builtinId="9" hidden="1"/>
    <cellStyle name="Hipervínculo visitado" xfId="24147" builtinId="9" hidden="1"/>
    <cellStyle name="Hipervínculo visitado" xfId="58764" builtinId="9" hidden="1"/>
    <cellStyle name="Hipervínculo visitado" xfId="59169" builtinId="9" hidden="1"/>
    <cellStyle name="Hipervínculo visitado" xfId="51468" builtinId="9" hidden="1"/>
    <cellStyle name="Hipervínculo visitado" xfId="5332" builtinId="9" hidden="1"/>
    <cellStyle name="Hipervínculo visitado" xfId="16067" builtinId="9" hidden="1"/>
    <cellStyle name="Hipervínculo visitado" xfId="37467" builtinId="9" hidden="1"/>
    <cellStyle name="Hipervínculo visitado" xfId="5085" builtinId="9" hidden="1"/>
    <cellStyle name="Hipervínculo visitado" xfId="12131" builtinId="9" hidden="1"/>
    <cellStyle name="Hipervínculo visitado" xfId="13199" builtinId="9" hidden="1"/>
    <cellStyle name="Hipervínculo visitado" xfId="14086" builtinId="9" hidden="1"/>
    <cellStyle name="Hipervínculo visitado" xfId="9137" builtinId="9" hidden="1"/>
    <cellStyle name="Hipervínculo visitado" xfId="8130" builtinId="9" hidden="1"/>
    <cellStyle name="Hipervínculo visitado" xfId="3993" builtinId="9" hidden="1"/>
    <cellStyle name="Hipervínculo visitado" xfId="56027" builtinId="9" hidden="1"/>
    <cellStyle name="Hipervínculo visitado" xfId="37699" builtinId="9" hidden="1"/>
    <cellStyle name="Hipervínculo visitado" xfId="47237" builtinId="9" hidden="1"/>
    <cellStyle name="Hipervínculo visitado" xfId="49282" builtinId="9" hidden="1"/>
    <cellStyle name="Hipervínculo visitado" xfId="29905" builtinId="9" hidden="1"/>
    <cellStyle name="Hipervínculo visitado" xfId="40774" builtinId="9" hidden="1"/>
    <cellStyle name="Hipervínculo visitado" xfId="4145" builtinId="9" hidden="1"/>
    <cellStyle name="Hipervínculo visitado" xfId="51878" builtinId="9" hidden="1"/>
    <cellStyle name="Hipervínculo visitado" xfId="2653" builtinId="9" hidden="1"/>
    <cellStyle name="Hipervínculo visitado" xfId="50559" builtinId="9" hidden="1"/>
    <cellStyle name="Hipervínculo visitado" xfId="26773" builtinId="9" hidden="1"/>
    <cellStyle name="Hipervínculo visitado" xfId="43202" builtinId="9" hidden="1"/>
    <cellStyle name="Hipervínculo visitado" xfId="54225" builtinId="9" hidden="1"/>
    <cellStyle name="Hipervínculo visitado" xfId="53095" builtinId="9" hidden="1"/>
    <cellStyle name="Hipervínculo visitado" xfId="30416" builtinId="9" hidden="1"/>
    <cellStyle name="Hipervínculo visitado" xfId="29837" builtinId="9" hidden="1"/>
    <cellStyle name="Hipervínculo visitado" xfId="43920" builtinId="9" hidden="1"/>
    <cellStyle name="Hipervínculo visitado" xfId="40564" builtinId="9" hidden="1"/>
    <cellStyle name="Hipervínculo visitado" xfId="42398" builtinId="9" hidden="1"/>
    <cellStyle name="Hipervínculo visitado" xfId="38397" builtinId="9" hidden="1"/>
    <cellStyle name="Hipervínculo visitado" xfId="24137" builtinId="9" hidden="1"/>
    <cellStyle name="Hipervínculo visitado" xfId="22914" builtinId="9" hidden="1"/>
    <cellStyle name="Hipervínculo visitado" xfId="27598" builtinId="9" hidden="1"/>
    <cellStyle name="Hipervínculo visitado" xfId="53495" builtinId="9" hidden="1"/>
    <cellStyle name="Hipervínculo visitado" xfId="28757" builtinId="9" hidden="1"/>
    <cellStyle name="Hipervínculo visitado" xfId="59252" builtinId="9" hidden="1"/>
    <cellStyle name="Hipervínculo visitado" xfId="42070" builtinId="9" hidden="1"/>
    <cellStyle name="Hipervínculo visitado" xfId="58461" builtinId="9" hidden="1"/>
    <cellStyle name="Hipervínculo visitado" xfId="20126" builtinId="9" hidden="1"/>
    <cellStyle name="Hipervínculo visitado" xfId="41665" builtinId="9" hidden="1"/>
    <cellStyle name="Hipervínculo visitado" xfId="35727" builtinId="9" hidden="1"/>
    <cellStyle name="Hipervínculo visitado" xfId="48894" builtinId="9" hidden="1"/>
    <cellStyle name="Hipervínculo visitado" xfId="25977" builtinId="9" hidden="1"/>
    <cellStyle name="Hipervínculo visitado" xfId="10410" builtinId="9" hidden="1"/>
    <cellStyle name="Hipervínculo visitado" xfId="24609" builtinId="9" hidden="1"/>
    <cellStyle name="Hipervínculo visitado" xfId="33244" builtinId="9" hidden="1"/>
    <cellStyle name="Hipervínculo visitado" xfId="23376" builtinId="9" hidden="1"/>
    <cellStyle name="Hipervínculo visitado" xfId="48161" builtinId="9" hidden="1"/>
    <cellStyle name="Hipervínculo visitado" xfId="53122" builtinId="9" hidden="1"/>
    <cellStyle name="Hipervínculo visitado" xfId="42684" builtinId="9" hidden="1"/>
    <cellStyle name="Hipervínculo visitado" xfId="7431" builtinId="9" hidden="1"/>
    <cellStyle name="Hipervínculo visitado" xfId="5452" builtinId="9" hidden="1"/>
    <cellStyle name="Hipervínculo visitado" xfId="12943" builtinId="9" hidden="1"/>
    <cellStyle name="Hipervínculo visitado" xfId="34523" builtinId="9" hidden="1"/>
    <cellStyle name="Hipervínculo visitado" xfId="33184" builtinId="9" hidden="1"/>
    <cellStyle name="Hipervínculo visitado" xfId="20844" builtinId="9" hidden="1"/>
    <cellStyle name="Hipervínculo visitado" xfId="34564" builtinId="9" hidden="1"/>
    <cellStyle name="Hipervínculo visitado" xfId="17866" builtinId="9" hidden="1"/>
    <cellStyle name="Hipervínculo visitado" xfId="51864" builtinId="9" hidden="1"/>
    <cellStyle name="Hipervínculo visitado" xfId="29785" builtinId="9" hidden="1"/>
    <cellStyle name="Hipervínculo visitado" xfId="48125" builtinId="9" hidden="1"/>
    <cellStyle name="Hipervínculo visitado" xfId="2965" builtinId="9" hidden="1"/>
    <cellStyle name="Hipervínculo visitado" xfId="32850" builtinId="9" hidden="1"/>
    <cellStyle name="Hipervínculo visitado" xfId="28033" builtinId="9" hidden="1"/>
    <cellStyle name="Hipervínculo visitado" xfId="34" builtinId="9" hidden="1"/>
    <cellStyle name="Hipervínculo visitado" xfId="20106" builtinId="9" hidden="1"/>
    <cellStyle name="Hipervínculo visitado" xfId="18584" builtinId="9" hidden="1"/>
    <cellStyle name="Hipervínculo visitado" xfId="26783" builtinId="9" hidden="1"/>
    <cellStyle name="Hipervínculo visitado" xfId="38169" builtinId="9" hidden="1"/>
    <cellStyle name="Hipervínculo visitado" xfId="58345" builtinId="9" hidden="1"/>
    <cellStyle name="Hipervínculo visitado" xfId="55199" builtinId="9" hidden="1"/>
    <cellStyle name="Hipervínculo visitado" xfId="21608" builtinId="9" hidden="1"/>
    <cellStyle name="Hipervínculo visitado" xfId="22626" builtinId="9" hidden="1"/>
    <cellStyle name="Hipervínculo visitado" xfId="4665" builtinId="9" hidden="1"/>
    <cellStyle name="Hipervínculo visitado" xfId="32468" builtinId="9" hidden="1"/>
    <cellStyle name="Hipervínculo visitado" xfId="27099" builtinId="9" hidden="1"/>
    <cellStyle name="Hipervínculo visitado" xfId="50506" builtinId="9" hidden="1"/>
    <cellStyle name="Hipervínculo visitado" xfId="49524" builtinId="9" hidden="1"/>
    <cellStyle name="Hipervínculo visitado" xfId="50772" builtinId="9" hidden="1"/>
    <cellStyle name="Hipervínculo visitado" xfId="57981" builtinId="9" hidden="1"/>
    <cellStyle name="Hipervínculo visitado" xfId="17574" builtinId="9" hidden="1"/>
    <cellStyle name="Hipervínculo visitado" xfId="23935" builtinId="9" hidden="1"/>
    <cellStyle name="Hipervínculo visitado" xfId="51972" builtinId="9" hidden="1"/>
    <cellStyle name="Hipervínculo visitado" xfId="15196" builtinId="9" hidden="1"/>
    <cellStyle name="Hipervínculo visitado" xfId="54211" builtinId="9" hidden="1"/>
    <cellStyle name="Hipervínculo visitado" xfId="16684" builtinId="9" hidden="1"/>
    <cellStyle name="Hipervínculo visitado" xfId="10760" builtinId="9" hidden="1"/>
    <cellStyle name="Hipervínculo visitado" xfId="37116" builtinId="9" hidden="1"/>
    <cellStyle name="Hipervínculo visitado" xfId="14464" builtinId="9" hidden="1"/>
    <cellStyle name="Hipervínculo visitado" xfId="30898" builtinId="9" hidden="1"/>
    <cellStyle name="Hipervínculo visitado" xfId="37695" builtinId="9" hidden="1"/>
    <cellStyle name="Hipervínculo visitado" xfId="47363" builtinId="9" hidden="1"/>
    <cellStyle name="Hipervínculo visitado" xfId="48336" builtinId="9" hidden="1"/>
    <cellStyle name="Hipervínculo visitado" xfId="35901" builtinId="9" hidden="1"/>
    <cellStyle name="Hipervínculo visitado" xfId="54109" builtinId="9" hidden="1"/>
    <cellStyle name="Hipervínculo visitado" xfId="37037" builtinId="9" hidden="1"/>
    <cellStyle name="Hipervínculo visitado" xfId="44501" builtinId="9" hidden="1"/>
    <cellStyle name="Hipervínculo visitado" xfId="52481" builtinId="9" hidden="1"/>
    <cellStyle name="Hipervínculo visitado" xfId="46770" builtinId="9" hidden="1"/>
    <cellStyle name="Hipervínculo visitado" xfId="45288" builtinId="9" hidden="1"/>
    <cellStyle name="Hipervínculo visitado" xfId="55325" builtinId="9" hidden="1"/>
    <cellStyle name="Hipervínculo visitado" xfId="17610" builtinId="9" hidden="1"/>
    <cellStyle name="Hipervínculo visitado" xfId="20861" builtinId="9" hidden="1"/>
    <cellStyle name="Hipervínculo visitado" xfId="777" builtinId="9" hidden="1"/>
    <cellStyle name="Hipervínculo visitado" xfId="57720" builtinId="9" hidden="1"/>
    <cellStyle name="Hipervínculo visitado" xfId="58109" builtinId="9" hidden="1"/>
    <cellStyle name="Hipervínculo visitado" xfId="20042" builtinId="9" hidden="1"/>
    <cellStyle name="Hipervínculo visitado" xfId="35031" builtinId="9" hidden="1"/>
    <cellStyle name="Hipervínculo visitado" xfId="25795" builtinId="9" hidden="1"/>
    <cellStyle name="Hipervínculo visitado" xfId="42608" builtinId="9" hidden="1"/>
    <cellStyle name="Hipervínculo visitado" xfId="11570" builtinId="9" hidden="1"/>
    <cellStyle name="Hipervínculo visitado" xfId="48728" builtinId="9" hidden="1"/>
    <cellStyle name="Hipervínculo visitado" xfId="57082" builtinId="9" hidden="1"/>
    <cellStyle name="Hipervínculo visitado" xfId="41223" builtinId="9" hidden="1"/>
    <cellStyle name="Hipervínculo visitado" xfId="48324" builtinId="9" hidden="1"/>
    <cellStyle name="Hipervínculo visitado" xfId="13421" builtinId="9" hidden="1"/>
    <cellStyle name="Hipervínculo visitado" xfId="58170" builtinId="9" hidden="1"/>
    <cellStyle name="Hipervínculo visitado" xfId="56003" builtinId="9" hidden="1"/>
    <cellStyle name="Hipervínculo visitado" xfId="28631" builtinId="9" hidden="1"/>
    <cellStyle name="Hipervínculo visitado" xfId="42872" builtinId="9" hidden="1"/>
    <cellStyle name="Hipervínculo visitado" xfId="39708" builtinId="9" hidden="1"/>
    <cellStyle name="Hipervínculo visitado" xfId="49372" builtinId="9" hidden="1"/>
    <cellStyle name="Hipervínculo visitado" xfId="49238" builtinId="9" hidden="1"/>
    <cellStyle name="Hipervínculo visitado" xfId="35689" builtinId="9" hidden="1"/>
    <cellStyle name="Hipervínculo visitado" xfId="1599" builtinId="9" hidden="1"/>
    <cellStyle name="Hipervínculo visitado" xfId="2027" builtinId="9" hidden="1"/>
    <cellStyle name="Hipervínculo visitado" xfId="46501" builtinId="9" hidden="1"/>
    <cellStyle name="Hipervínculo visitado" xfId="8006" builtinId="9" hidden="1"/>
    <cellStyle name="Hipervínculo visitado" xfId="15020" builtinId="9" hidden="1"/>
    <cellStyle name="Hipervínculo visitado" xfId="44546" builtinId="9" hidden="1"/>
    <cellStyle name="Hipervínculo visitado" xfId="25471" builtinId="9" hidden="1"/>
    <cellStyle name="Hipervínculo visitado" xfId="24755" builtinId="9" hidden="1"/>
    <cellStyle name="Hipervínculo visitado" xfId="14140" builtinId="9" hidden="1"/>
    <cellStyle name="Hipervínculo visitado" xfId="57585" builtinId="9" hidden="1"/>
    <cellStyle name="Hipervínculo visitado" xfId="23499" builtinId="9" hidden="1"/>
    <cellStyle name="Hipervínculo visitado" xfId="19026" builtinId="9" hidden="1"/>
    <cellStyle name="Hipervínculo visitado" xfId="5055" builtinId="9" hidden="1"/>
    <cellStyle name="Hipervínculo visitado" xfId="25182" builtinId="9" hidden="1"/>
    <cellStyle name="Hipervínculo visitado" xfId="9223" builtinId="9" hidden="1"/>
    <cellStyle name="Hipervínculo visitado" xfId="17362" builtinId="9" hidden="1"/>
    <cellStyle name="Hipervínculo visitado" xfId="3841" builtinId="9" hidden="1"/>
    <cellStyle name="Hipervínculo visitado" xfId="40028" builtinId="9" hidden="1"/>
    <cellStyle name="Hipervínculo visitado" xfId="42914" builtinId="9" hidden="1"/>
    <cellStyle name="Hipervínculo visitado" xfId="54325" builtinId="9" hidden="1"/>
    <cellStyle name="Hipervínculo visitado" xfId="5567" builtinId="9" hidden="1"/>
    <cellStyle name="Hipervínculo visitado" xfId="5444" builtinId="9" hidden="1"/>
    <cellStyle name="Hipervínculo visitado" xfId="38073" builtinId="9" hidden="1"/>
    <cellStyle name="Hipervínculo visitado" xfId="33144" builtinId="9" hidden="1"/>
    <cellStyle name="Hipervínculo visitado" xfId="16416" builtinId="9" hidden="1"/>
    <cellStyle name="Hipervínculo visitado" xfId="8702" builtinId="9" hidden="1"/>
    <cellStyle name="Hipervínculo visitado" xfId="36488" builtinId="9" hidden="1"/>
    <cellStyle name="Hipervínculo visitado" xfId="5036" builtinId="9" hidden="1"/>
    <cellStyle name="Hipervínculo visitado" xfId="18103" builtinId="9" hidden="1"/>
    <cellStyle name="Hipervínculo visitado" xfId="49812" builtinId="9" hidden="1"/>
    <cellStyle name="Hipervínculo visitado" xfId="30689" builtinId="9" hidden="1"/>
    <cellStyle name="Hipervínculo visitado" xfId="1555" builtinId="9" hidden="1"/>
    <cellStyle name="Hipervínculo visitado" xfId="21843" builtinId="9" hidden="1"/>
    <cellStyle name="Hipervínculo visitado" xfId="26212" builtinId="9" hidden="1"/>
    <cellStyle name="Hipervínculo visitado" xfId="38007" builtinId="9" hidden="1"/>
    <cellStyle name="Hipervínculo visitado" xfId="17556" builtinId="9" hidden="1"/>
    <cellStyle name="Hipervínculo visitado" xfId="40953" builtinId="9" hidden="1"/>
    <cellStyle name="Hipervínculo visitado" xfId="22527" builtinId="9" hidden="1"/>
    <cellStyle name="Hipervínculo visitado" xfId="38933" builtinId="9" hidden="1"/>
    <cellStyle name="Hipervínculo visitado" xfId="36462" builtinId="9" hidden="1"/>
    <cellStyle name="Hipervínculo visitado" xfId="43619" builtinId="9" hidden="1"/>
    <cellStyle name="Hipervínculo visitado" xfId="46361" builtinId="9" hidden="1"/>
    <cellStyle name="Hipervínculo visitado" xfId="9462" builtinId="9" hidden="1"/>
    <cellStyle name="Hipervínculo visitado" xfId="32113" builtinId="9" hidden="1"/>
    <cellStyle name="Hipervínculo visitado" xfId="4001" builtinId="9" hidden="1"/>
    <cellStyle name="Hipervínculo visitado" xfId="13588" builtinId="9" hidden="1"/>
    <cellStyle name="Hipervínculo visitado" xfId="44447" builtinId="9" hidden="1"/>
    <cellStyle name="Hipervínculo visitado" xfId="33962" builtinId="9" hidden="1"/>
    <cellStyle name="Hipervínculo visitado" xfId="14677" builtinId="9" hidden="1"/>
    <cellStyle name="Hipervínculo visitado" xfId="23904" builtinId="9" hidden="1"/>
    <cellStyle name="Hipervínculo visitado" xfId="37562" builtinId="9" hidden="1"/>
    <cellStyle name="Hipervínculo visitado" xfId="56261" builtinId="9" hidden="1"/>
    <cellStyle name="Hipervínculo visitado" xfId="9055" builtinId="9" hidden="1"/>
    <cellStyle name="Hipervínculo visitado" xfId="48143" builtinId="9" hidden="1"/>
    <cellStyle name="Hipervínculo visitado" xfId="36422" builtinId="9" hidden="1"/>
    <cellStyle name="Hipervínculo visitado" xfId="14773" builtinId="9" hidden="1"/>
    <cellStyle name="Hipervínculo visitado" xfId="1883" builtinId="9" hidden="1"/>
    <cellStyle name="Hipervínculo visitado" xfId="28077" builtinId="9" hidden="1"/>
    <cellStyle name="Hipervínculo visitado" xfId="36879" builtinId="9" hidden="1"/>
    <cellStyle name="Hipervínculo visitado" xfId="33760" builtinId="9" hidden="1"/>
    <cellStyle name="Hipervínculo visitado" xfId="41407" builtinId="9" hidden="1"/>
    <cellStyle name="Hipervínculo visitado" xfId="1661" builtinId="9" hidden="1"/>
    <cellStyle name="Hipervínculo visitado" xfId="41095" builtinId="9" hidden="1"/>
    <cellStyle name="Hipervínculo visitado" xfId="43371" builtinId="9" hidden="1"/>
    <cellStyle name="Hipervínculo visitado" xfId="19974" builtinId="9" hidden="1"/>
    <cellStyle name="Hipervínculo visitado" xfId="809" builtinId="9" hidden="1"/>
    <cellStyle name="Hipervínculo visitado" xfId="57571" builtinId="9" hidden="1"/>
    <cellStyle name="Hipervínculo visitado" xfId="6258" builtinId="9" hidden="1"/>
    <cellStyle name="Hipervínculo visitado" xfId="58067" builtinId="9" hidden="1"/>
    <cellStyle name="Hipervínculo visitado" xfId="4093" builtinId="9" hidden="1"/>
    <cellStyle name="Hipervínculo visitado" xfId="13325" builtinId="9" hidden="1"/>
    <cellStyle name="Hipervínculo visitado" xfId="58803" builtinId="9" hidden="1"/>
    <cellStyle name="Hipervínculo visitado" xfId="55673" builtinId="9" hidden="1"/>
    <cellStyle name="Hipervínculo visitado" xfId="44528" builtinId="9" hidden="1"/>
    <cellStyle name="Hipervínculo visitado" xfId="2695" builtinId="9" hidden="1"/>
    <cellStyle name="Hipervínculo visitado" xfId="46145" builtinId="9" hidden="1"/>
    <cellStyle name="Hipervínculo visitado" xfId="33250" builtinId="9" hidden="1"/>
    <cellStyle name="Hipervínculo visitado" xfId="21229" builtinId="9" hidden="1"/>
    <cellStyle name="Hipervínculo visitado" xfId="17856" builtinId="9" hidden="1"/>
    <cellStyle name="Hipervínculo visitado" xfId="55723" builtinId="9" hidden="1"/>
    <cellStyle name="Hipervínculo visitado" xfId="41343" builtinId="9" hidden="1"/>
    <cellStyle name="Hipervínculo visitado" xfId="41219" builtinId="9" hidden="1"/>
    <cellStyle name="Hipervínculo visitado" xfId="20473" builtinId="9" hidden="1"/>
    <cellStyle name="Hipervínculo visitado" xfId="29795" builtinId="9" hidden="1"/>
    <cellStyle name="Hipervínculo visitado" xfId="19964" builtinId="9" hidden="1"/>
    <cellStyle name="Hipervínculo visitado" xfId="30769" builtinId="9" hidden="1"/>
    <cellStyle name="Hipervínculo visitado" xfId="11080" builtinId="9" hidden="1"/>
    <cellStyle name="Hipervínculo visitado" xfId="1617" builtinId="9" hidden="1"/>
    <cellStyle name="Hipervínculo visitado" xfId="18297" builtinId="9" hidden="1"/>
    <cellStyle name="Hipervínculo visitado" xfId="35795" builtinId="9" hidden="1"/>
    <cellStyle name="Hipervínculo visitado" xfId="4281" builtinId="9" hidden="1"/>
    <cellStyle name="Hipervínculo visitado" xfId="31708" builtinId="9" hidden="1"/>
    <cellStyle name="Hipervínculo visitado" xfId="53033" builtinId="9" hidden="1"/>
    <cellStyle name="Hipervínculo visitado" xfId="47605" builtinId="9" hidden="1"/>
    <cellStyle name="Hipervínculo visitado" xfId="32502" builtinId="9" hidden="1"/>
    <cellStyle name="Hipervínculo visitado" xfId="23028" builtinId="9" hidden="1"/>
    <cellStyle name="Hipervínculo visitado" xfId="52641" builtinId="9" hidden="1"/>
    <cellStyle name="Hipervínculo visitado" xfId="54547" builtinId="9" hidden="1"/>
    <cellStyle name="Hipervínculo visitado" xfId="31728" builtinId="9" hidden="1"/>
    <cellStyle name="Hipervínculo visitado" xfId="7188" builtinId="9" hidden="1"/>
    <cellStyle name="Hipervínculo visitado" xfId="39927" builtinId="9" hidden="1"/>
    <cellStyle name="Hipervínculo visitado" xfId="757" builtinId="9" hidden="1"/>
    <cellStyle name="Hipervínculo visitado" xfId="30743" builtinId="9" hidden="1"/>
    <cellStyle name="Hipervínculo visitado" xfId="23567" builtinId="9" hidden="1"/>
    <cellStyle name="Hipervínculo visitado" xfId="31530" builtinId="9" hidden="1"/>
    <cellStyle name="Hipervínculo visitado" xfId="52266" builtinId="9" hidden="1"/>
    <cellStyle name="Hipervínculo visitado" xfId="35885" builtinId="9" hidden="1"/>
    <cellStyle name="Hipervínculo visitado" xfId="12807" builtinId="9" hidden="1"/>
    <cellStyle name="Hipervínculo visitado" xfId="45929" builtinId="9" hidden="1"/>
    <cellStyle name="Hipervínculo visitado" xfId="24491" builtinId="9" hidden="1"/>
    <cellStyle name="Hipervínculo visitado" xfId="52766" builtinId="9" hidden="1"/>
    <cellStyle name="Hipervínculo visitado" xfId="11700" builtinId="9" hidden="1"/>
    <cellStyle name="Hipervínculo visitado" xfId="4315" builtinId="9" hidden="1"/>
    <cellStyle name="Hipervínculo visitado" xfId="3843" builtinId="9" hidden="1"/>
    <cellStyle name="Hipervínculo visitado" xfId="17654" builtinId="9" hidden="1"/>
    <cellStyle name="Hipervínculo visitado" xfId="44948" builtinId="9" hidden="1"/>
    <cellStyle name="Hipervínculo visitado" xfId="16444" builtinId="9" hidden="1"/>
    <cellStyle name="Hipervínculo visitado" xfId="8042" builtinId="9" hidden="1"/>
    <cellStyle name="Hipervínculo visitado" xfId="41163" builtinId="9" hidden="1"/>
    <cellStyle name="Hipervínculo visitado" xfId="53035" builtinId="9" hidden="1"/>
    <cellStyle name="Hipervínculo visitado" xfId="55872" builtinId="9" hidden="1"/>
    <cellStyle name="Hipervínculo visitado" xfId="16942" builtinId="9" hidden="1"/>
    <cellStyle name="Hipervínculo visitado" xfId="21721" builtinId="9" hidden="1"/>
    <cellStyle name="Hipervínculo visitado" xfId="13343" builtinId="9" hidden="1"/>
    <cellStyle name="Hipervínculo visitado" xfId="41415" builtinId="9" hidden="1"/>
    <cellStyle name="Hipervínculo visitado" xfId="52150" builtinId="9" hidden="1"/>
    <cellStyle name="Hipervínculo visitado" xfId="48291" builtinId="9" hidden="1"/>
    <cellStyle name="Hipervínculo visitado" xfId="16918" builtinId="9" hidden="1"/>
    <cellStyle name="Hipervínculo visitado" xfId="34741" builtinId="9" hidden="1"/>
    <cellStyle name="Hipervínculo visitado" xfId="20633" builtinId="9" hidden="1"/>
    <cellStyle name="Hipervínculo visitado" xfId="27200" builtinId="9" hidden="1"/>
    <cellStyle name="Hipervínculo visitado" xfId="22810" builtinId="9" hidden="1"/>
    <cellStyle name="Hipervínculo visitado" xfId="191" builtinId="9" hidden="1"/>
    <cellStyle name="Hipervínculo visitado" xfId="33390" builtinId="9" hidden="1"/>
    <cellStyle name="Hipervínculo visitado" xfId="26877" builtinId="9" hidden="1"/>
    <cellStyle name="Hipervínculo visitado" xfId="6643" builtinId="9" hidden="1"/>
    <cellStyle name="Hipervínculo visitado" xfId="49898" builtinId="9" hidden="1"/>
    <cellStyle name="Hipervínculo visitado" xfId="24395" builtinId="9" hidden="1"/>
    <cellStyle name="Hipervínculo visitado" xfId="39576" builtinId="9" hidden="1"/>
    <cellStyle name="Hipervínculo visitado" xfId="33862" builtinId="9" hidden="1"/>
    <cellStyle name="Hipervínculo visitado" xfId="43395" builtinId="9" hidden="1"/>
    <cellStyle name="Hipervínculo visitado" xfId="20676" builtinId="9" hidden="1"/>
    <cellStyle name="Hipervínculo visitado" xfId="44844" builtinId="9" hidden="1"/>
    <cellStyle name="Hipervínculo visitado" xfId="52639" builtinId="9" hidden="1"/>
    <cellStyle name="Hipervínculo visitado" xfId="25559" builtinId="9" hidden="1"/>
    <cellStyle name="Hipervínculo visitado" xfId="10600" builtinId="9" hidden="1"/>
    <cellStyle name="Hipervínculo visitado" xfId="29461" builtinId="9" hidden="1"/>
    <cellStyle name="Hipervínculo visitado" xfId="47079" builtinId="9" hidden="1"/>
    <cellStyle name="Hipervínculo visitado" xfId="13762" builtinId="9" hidden="1"/>
    <cellStyle name="Hipervínculo visitado" xfId="13237" builtinId="9" hidden="1"/>
    <cellStyle name="Hipervínculo visitado" xfId="246" builtinId="9" hidden="1"/>
    <cellStyle name="Hipervínculo visitado" xfId="12951" builtinId="9" hidden="1"/>
    <cellStyle name="Hipervínculo visitado" xfId="41582" builtinId="9" hidden="1"/>
    <cellStyle name="Hipervínculo visitado" xfId="10952" builtinId="9" hidden="1"/>
    <cellStyle name="Hipervínculo visitado" xfId="47387" builtinId="9" hidden="1"/>
    <cellStyle name="Hipervínculo visitado" xfId="34044" builtinId="9" hidden="1"/>
    <cellStyle name="Hipervínculo visitado" xfId="53254" builtinId="9" hidden="1"/>
    <cellStyle name="Hipervínculo visitado" xfId="18191" builtinId="9" hidden="1"/>
    <cellStyle name="Hipervínculo visitado" xfId="25933" builtinId="9" hidden="1"/>
    <cellStyle name="Hipervínculo visitado" xfId="23289" builtinId="9" hidden="1"/>
    <cellStyle name="Hipervínculo visitado" xfId="39113" builtinId="9" hidden="1"/>
    <cellStyle name="Hipervínculo visitado" xfId="31993" builtinId="9" hidden="1"/>
    <cellStyle name="Hipervínculo visitado" xfId="49920" builtinId="9" hidden="1"/>
    <cellStyle name="Hipervínculo visitado" xfId="15264" builtinId="9" hidden="1"/>
    <cellStyle name="Hipervínculo visitado" xfId="28603" builtinId="9" hidden="1"/>
    <cellStyle name="Hipervínculo visitado" xfId="36233" builtinId="9" hidden="1"/>
    <cellStyle name="Hipervínculo visitado" xfId="27897" builtinId="9" hidden="1"/>
    <cellStyle name="Hipervínculo visitado" xfId="15708" builtinId="9" hidden="1"/>
    <cellStyle name="Hipervínculo visitado" xfId="47247" builtinId="9" hidden="1"/>
    <cellStyle name="Hipervínculo visitado" xfId="49850" builtinId="9" hidden="1"/>
    <cellStyle name="Hipervínculo visitado" xfId="27488" builtinId="9" hidden="1"/>
    <cellStyle name="Hipervínculo visitado" xfId="24403" builtinId="9" hidden="1"/>
    <cellStyle name="Hipervínculo visitado" xfId="22007" builtinId="9" hidden="1"/>
    <cellStyle name="Hipervínculo visitado" xfId="28839" builtinId="9" hidden="1"/>
    <cellStyle name="Hipervínculo visitado" xfId="1051" builtinId="9" hidden="1"/>
    <cellStyle name="Hipervínculo visitado" xfId="18674" builtinId="9" hidden="1"/>
    <cellStyle name="Hipervínculo visitado" xfId="39123" builtinId="9" hidden="1"/>
    <cellStyle name="Hipervínculo visitado" xfId="16832" builtinId="9" hidden="1"/>
    <cellStyle name="Hipervínculo visitado" xfId="4283" builtinId="9" hidden="1"/>
    <cellStyle name="Hipervínculo visitado" xfId="58013" builtinId="9" hidden="1"/>
    <cellStyle name="Hipervínculo visitado" xfId="45511" builtinId="9" hidden="1"/>
    <cellStyle name="Hipervínculo visitado" xfId="3915" builtinId="9" hidden="1"/>
    <cellStyle name="Hipervínculo visitado" xfId="16593" builtinId="9" hidden="1"/>
    <cellStyle name="Hipervínculo visitado" xfId="41564" builtinId="9" hidden="1"/>
    <cellStyle name="Hipervínculo visitado" xfId="51608" builtinId="9" hidden="1"/>
    <cellStyle name="Hipervínculo visitado" xfId="32776" builtinId="9" hidden="1"/>
    <cellStyle name="Hipervínculo visitado" xfId="48640" builtinId="9" hidden="1"/>
    <cellStyle name="Hipervínculo visitado" xfId="50157" builtinId="9" hidden="1"/>
    <cellStyle name="Hipervínculo visitado" xfId="58447" builtinId="9" hidden="1"/>
    <cellStyle name="Hipervínculo visitado" xfId="28859" builtinId="9" hidden="1"/>
    <cellStyle name="Hipervínculo visitado" xfId="34008" builtinId="9" hidden="1"/>
    <cellStyle name="Hipervínculo visitado" xfId="5690" builtinId="9" hidden="1"/>
    <cellStyle name="Hipervínculo visitado" xfId="58987" builtinId="9" hidden="1"/>
    <cellStyle name="Hipervínculo visitado" xfId="25112" builtinId="9" hidden="1"/>
    <cellStyle name="Hipervínculo visitado" xfId="20710" builtinId="9" hidden="1"/>
    <cellStyle name="Hipervínculo visitado" xfId="51130" builtinId="9" hidden="1"/>
    <cellStyle name="Hipervínculo visitado" xfId="33216" builtinId="9" hidden="1"/>
    <cellStyle name="Hipervínculo visitado" xfId="56891" builtinId="9" hidden="1"/>
    <cellStyle name="Hipervínculo visitado" xfId="45933" builtinId="9" hidden="1"/>
    <cellStyle name="Hipervínculo visitado" xfId="7736" builtinId="9" hidden="1"/>
    <cellStyle name="Hipervínculo visitado" xfId="18203" builtinId="9" hidden="1"/>
    <cellStyle name="Hipervínculo visitado" xfId="50500" builtinId="9" hidden="1"/>
    <cellStyle name="Hipervínculo visitado" xfId="4886" builtinId="9" hidden="1"/>
    <cellStyle name="Hipervínculo visitado" xfId="5675" builtinId="9" hidden="1"/>
    <cellStyle name="Hipervínculo visitado" xfId="32061" builtinId="9" hidden="1"/>
    <cellStyle name="Hipervínculo visitado" xfId="22760" builtinId="9" hidden="1"/>
    <cellStyle name="Hipervínculo visitado" xfId="9866" builtinId="9" hidden="1"/>
    <cellStyle name="Hipervínculo visitado" xfId="50213" builtinId="9" hidden="1"/>
    <cellStyle name="Hipervínculo visitado" xfId="16734" builtinId="9" hidden="1"/>
    <cellStyle name="Hipervínculo visitado" xfId="21661" builtinId="9" hidden="1"/>
    <cellStyle name="Hipervínculo visitado" xfId="24275" builtinId="9" hidden="1"/>
    <cellStyle name="Hipervínculo visitado" xfId="58853" builtinId="9" hidden="1"/>
    <cellStyle name="Hipervínculo visitado" xfId="10896" builtinId="9" hidden="1"/>
    <cellStyle name="Hipervínculo visitado" xfId="30328" builtinId="9" hidden="1"/>
    <cellStyle name="Hipervínculo visitado" xfId="15234" builtinId="9" hidden="1"/>
    <cellStyle name="Hipervínculo visitado" xfId="2440" builtinId="9" hidden="1"/>
    <cellStyle name="Hipervínculo visitado" xfId="48042" builtinId="9" hidden="1"/>
    <cellStyle name="Hipervínculo visitado" xfId="33606" builtinId="9" hidden="1"/>
    <cellStyle name="Hipervínculo visitado" xfId="56835" builtinId="9" hidden="1"/>
    <cellStyle name="Hipervínculo visitado" xfId="7470" builtinId="9" hidden="1"/>
    <cellStyle name="Hipervínculo visitado" xfId="38435" builtinId="9" hidden="1"/>
    <cellStyle name="Hipervínculo visitado" xfId="26899" builtinId="9" hidden="1"/>
    <cellStyle name="Hipervínculo visitado" xfId="35053" builtinId="9" hidden="1"/>
    <cellStyle name="Hipervínculo visitado" xfId="21743" builtinId="9" hidden="1"/>
    <cellStyle name="Hipervínculo visitado" xfId="58649" builtinId="9" hidden="1"/>
    <cellStyle name="Hipervínculo visitado" xfId="57389" builtinId="9" hidden="1"/>
    <cellStyle name="Hipervínculo visitado" xfId="56495" builtinId="9" hidden="1"/>
    <cellStyle name="Hipervínculo visitado" xfId="52694" builtinId="9" hidden="1"/>
    <cellStyle name="Hipervínculo visitado" xfId="41185" builtinId="9" hidden="1"/>
    <cellStyle name="Hipervínculo visitado" xfId="56545" builtinId="9" hidden="1"/>
    <cellStyle name="Hipervínculo visitado" xfId="18537" builtinId="9" hidden="1"/>
    <cellStyle name="Hipervínculo visitado" xfId="54251" builtinId="9" hidden="1"/>
    <cellStyle name="Hipervínculo visitado" xfId="24600" builtinId="9" hidden="1"/>
    <cellStyle name="Hipervínculo visitado" xfId="16281" builtinId="9" hidden="1"/>
    <cellStyle name="Hipervínculo visitado" xfId="34572" builtinId="9" hidden="1"/>
    <cellStyle name="Hipervínculo visitado" xfId="16356" builtinId="9" hidden="1"/>
    <cellStyle name="Hipervínculo visitado" xfId="20058" builtinId="9" hidden="1"/>
    <cellStyle name="Hipervínculo visitado" xfId="15873" builtinId="9" hidden="1"/>
    <cellStyle name="Hipervínculo visitado" xfId="40082" builtinId="9" hidden="1"/>
    <cellStyle name="Hipervínculo visitado" xfId="7138" builtinId="9" hidden="1"/>
    <cellStyle name="Hipervínculo visitado" xfId="11668" builtinId="9" hidden="1"/>
    <cellStyle name="Hipervínculo visitado" xfId="52597" builtinId="9" hidden="1"/>
    <cellStyle name="Hipervínculo visitado" xfId="33202" builtinId="9" hidden="1"/>
    <cellStyle name="Hipervínculo visitado" xfId="22990" builtinId="9" hidden="1"/>
    <cellStyle name="Hipervínculo visitado" xfId="22027" builtinId="9" hidden="1"/>
    <cellStyle name="Hipervínculo visitado" xfId="51822" builtinId="9" hidden="1"/>
    <cellStyle name="Hipervínculo visitado" xfId="19088" builtinId="9" hidden="1"/>
    <cellStyle name="Hipervínculo visitado" xfId="55829" builtinId="9" hidden="1"/>
    <cellStyle name="Hipervínculo visitado" xfId="16969" builtinId="9" hidden="1"/>
    <cellStyle name="Hipervínculo visitado" xfId="51142" builtinId="9" hidden="1"/>
    <cellStyle name="Hipervínculo visitado" xfId="41984" builtinId="9" hidden="1"/>
    <cellStyle name="Hipervínculo visitado" xfId="53755" builtinId="9" hidden="1"/>
    <cellStyle name="Hipervínculo visitado" xfId="40614" builtinId="9" hidden="1"/>
    <cellStyle name="Hipervínculo visitado" xfId="56255" builtinId="9" hidden="1"/>
    <cellStyle name="Hipervínculo visitado" xfId="18809" builtinId="9" hidden="1"/>
    <cellStyle name="Hipervínculo visitado" xfId="17254" builtinId="9" hidden="1"/>
    <cellStyle name="Hipervínculo visitado" xfId="26645" builtinId="9" hidden="1"/>
    <cellStyle name="Hipervínculo visitado" xfId="427" builtinId="9" hidden="1"/>
    <cellStyle name="Hipervínculo visitado" xfId="57346" builtinId="9" hidden="1"/>
    <cellStyle name="Hipervínculo visitado" xfId="13904" builtinId="9" hidden="1"/>
    <cellStyle name="Hipervínculo visitado" xfId="32750" builtinId="9" hidden="1"/>
    <cellStyle name="Hipervínculo visitado" xfId="22998" builtinId="9" hidden="1"/>
    <cellStyle name="Hipervínculo visitado" xfId="34671" builtinId="9" hidden="1"/>
    <cellStyle name="Hipervínculo visitado" xfId="33412" builtinId="9" hidden="1"/>
    <cellStyle name="Hipervínculo visitado" xfId="26025" builtinId="9" hidden="1"/>
    <cellStyle name="Hipervínculo visitado" xfId="27907" builtinId="9" hidden="1"/>
    <cellStyle name="Hipervínculo visitado" xfId="19054" builtinId="9" hidden="1"/>
    <cellStyle name="Hipervínculo visitado" xfId="22421" builtinId="9" hidden="1"/>
    <cellStyle name="Hipervínculo visitado" xfId="33178" builtinId="9" hidden="1"/>
    <cellStyle name="Hipervínculo visitado" xfId="57144" builtinId="9" hidden="1"/>
    <cellStyle name="Hipervínculo visitado" xfId="39308" builtinId="9" hidden="1"/>
    <cellStyle name="Hipervínculo visitado" xfId="49306" builtinId="9" hidden="1"/>
    <cellStyle name="Hipervínculo visitado" xfId="50690" builtinId="9" hidden="1"/>
    <cellStyle name="Hipervínculo visitado" xfId="17712" builtinId="9" hidden="1"/>
    <cellStyle name="Hipervínculo visitado" xfId="10700" builtinId="9" hidden="1"/>
    <cellStyle name="Hipervínculo visitado" xfId="51287" builtinId="9" hidden="1"/>
    <cellStyle name="Hipervínculo visitado" xfId="6733" builtinId="9" hidden="1"/>
    <cellStyle name="Hipervínculo visitado" xfId="30880" builtinId="9" hidden="1"/>
    <cellStyle name="Hipervínculo visitado" xfId="49140" builtinId="9" hidden="1"/>
    <cellStyle name="Hipervínculo visitado" xfId="42450" builtinId="9" hidden="1"/>
    <cellStyle name="Hipervínculo visitado" xfId="58859" builtinId="9" hidden="1"/>
    <cellStyle name="Hipervínculo visitado" xfId="32964" builtinId="9" hidden="1"/>
    <cellStyle name="Hipervínculo visitado" xfId="49114" builtinId="9" hidden="1"/>
    <cellStyle name="Hipervínculo visitado" xfId="58815" builtinId="9" hidden="1"/>
    <cellStyle name="Hipervínculo visitado" xfId="38722" builtinId="9" hidden="1"/>
    <cellStyle name="Hipervínculo visitado" xfId="38732" builtinId="9" hidden="1"/>
    <cellStyle name="Hipervínculo visitado" xfId="8338" builtinId="9" hidden="1"/>
    <cellStyle name="Hipervínculo visitado" xfId="28911" builtinId="9" hidden="1"/>
    <cellStyle name="Hipervínculo visitado" xfId="56725" builtinId="9" hidden="1"/>
    <cellStyle name="Hipervínculo visitado" xfId="59238" builtinId="9" hidden="1"/>
    <cellStyle name="Hipervínculo visitado" xfId="52732" builtinId="9" hidden="1"/>
    <cellStyle name="Hipervínculo visitado" xfId="31310" builtinId="9" hidden="1"/>
    <cellStyle name="Hipervínculo visitado" xfId="13789" builtinId="9" hidden="1"/>
    <cellStyle name="Hipervínculo visitado" xfId="36840" builtinId="9" hidden="1"/>
    <cellStyle name="Hipervínculo visitado" xfId="29800" builtinId="9" hidden="1"/>
    <cellStyle name="Hipervínculo visitado" xfId="13403" builtinId="9" hidden="1"/>
    <cellStyle name="Hipervínculo visitado" xfId="34179" builtinId="9" hidden="1"/>
    <cellStyle name="Hipervínculo visitado" xfId="17518" builtinId="9" hidden="1"/>
    <cellStyle name="Hipervínculo visitado" xfId="41421" builtinId="9" hidden="1"/>
    <cellStyle name="Hipervínculo visitado" xfId="46475" builtinId="9" hidden="1"/>
    <cellStyle name="Hipervínculo visitado" xfId="7435" builtinId="9" hidden="1"/>
    <cellStyle name="Hipervínculo visitado" xfId="52696" builtinId="9" hidden="1"/>
    <cellStyle name="Hipervínculo visitado" xfId="54471" builtinId="9" hidden="1"/>
    <cellStyle name="Hipervínculo visitado" xfId="50815" builtinId="9" hidden="1"/>
    <cellStyle name="Hipervínculo visitado" xfId="10636" builtinId="9" hidden="1"/>
    <cellStyle name="Hipervínculo visitado" xfId="2" builtinId="9" hidden="1"/>
    <cellStyle name="Hipervínculo visitado" xfId="22607" builtinId="9" hidden="1"/>
    <cellStyle name="Hipervínculo visitado" xfId="35623" builtinId="9" hidden="1"/>
    <cellStyle name="Hipervínculo visitado" xfId="32874" builtinId="9" hidden="1"/>
    <cellStyle name="Hipervínculo visitado" xfId="9882" builtinId="9" hidden="1"/>
    <cellStyle name="Hipervínculo visitado" xfId="27655" builtinId="9" hidden="1"/>
    <cellStyle name="Hipervínculo visitado" xfId="50409" builtinId="9" hidden="1"/>
    <cellStyle name="Hipervínculo visitado" xfId="33950" builtinId="9" hidden="1"/>
    <cellStyle name="Hipervínculo visitado" xfId="42231" builtinId="9" hidden="1"/>
    <cellStyle name="Hipervínculo visitado" xfId="7825" builtinId="9" hidden="1"/>
    <cellStyle name="Hipervínculo visitado" xfId="51790" builtinId="9" hidden="1"/>
    <cellStyle name="Hipervínculo visitado" xfId="15907" builtinId="9" hidden="1"/>
    <cellStyle name="Hipervínculo visitado" xfId="7556" builtinId="9" hidden="1"/>
    <cellStyle name="Hipervínculo visitado" xfId="10159" builtinId="9" hidden="1"/>
    <cellStyle name="Hipervínculo visitado" xfId="37511" builtinId="9" hidden="1"/>
    <cellStyle name="Hipervínculo visitado" xfId="35015" builtinId="9" hidden="1"/>
    <cellStyle name="Hipervínculo visitado" xfId="4159" builtinId="9" hidden="1"/>
    <cellStyle name="Hipervínculo visitado" xfId="18502" builtinId="9" hidden="1"/>
    <cellStyle name="Hipervínculo visitado" xfId="24531" builtinId="9" hidden="1"/>
    <cellStyle name="Hipervínculo visitado" xfId="50221" builtinId="9" hidden="1"/>
    <cellStyle name="Hipervínculo visitado" xfId="37039" builtinId="9" hidden="1"/>
    <cellStyle name="Hipervínculo visitado" xfId="59356" builtinId="9" hidden="1"/>
    <cellStyle name="Hipervínculo visitado" xfId="34892" builtinId="9" hidden="1"/>
    <cellStyle name="Hipervínculo visitado" xfId="7413" builtinId="9" hidden="1"/>
    <cellStyle name="Hipervínculo visitado" xfId="23307" builtinId="9" hidden="1"/>
    <cellStyle name="Hipervínculo visitado" xfId="26126" builtinId="9" hidden="1"/>
    <cellStyle name="Hipervínculo visitado" xfId="46987" builtinId="9" hidden="1"/>
    <cellStyle name="Hipervínculo visitado" xfId="55233" builtinId="9" hidden="1"/>
    <cellStyle name="Hipervínculo visitado" xfId="17648" builtinId="9" hidden="1"/>
    <cellStyle name="Hipervínculo visitado" xfId="55315" builtinId="9" hidden="1"/>
    <cellStyle name="Hipervínculo visitado" xfId="15744" builtinId="9" hidden="1"/>
    <cellStyle name="Hipervínculo visitado" xfId="16780" builtinId="9" hidden="1"/>
    <cellStyle name="Hipervínculo visitado" xfId="54115" builtinId="9" hidden="1"/>
    <cellStyle name="Hipervínculo visitado" xfId="26975" builtinId="9" hidden="1"/>
    <cellStyle name="Hipervínculo visitado" xfId="12581" builtinId="9" hidden="1"/>
    <cellStyle name="Hipervínculo visitado" xfId="31114" builtinId="9" hidden="1"/>
    <cellStyle name="Hipervínculo visitado" xfId="32416" builtinId="9" hidden="1"/>
    <cellStyle name="Hipervínculo visitado" xfId="26993" builtinId="9" hidden="1"/>
    <cellStyle name="Hipervínculo visitado" xfId="13692" builtinId="9" hidden="1"/>
    <cellStyle name="Hipervínculo visitado" xfId="56303" builtinId="9" hidden="1"/>
    <cellStyle name="Hipervínculo visitado" xfId="2414" builtinId="9" hidden="1"/>
    <cellStyle name="Hipervínculo visitado" xfId="12637" builtinId="9" hidden="1"/>
    <cellStyle name="Hipervínculo visitado" xfId="19004" builtinId="9" hidden="1"/>
    <cellStyle name="Hipervínculo visitado" xfId="39248" builtinId="9" hidden="1"/>
    <cellStyle name="Hipervínculo visitado" xfId="37353" builtinId="9" hidden="1"/>
    <cellStyle name="Hipervínculo visitado" xfId="51270" builtinId="9" hidden="1"/>
    <cellStyle name="Hipervínculo visitado" xfId="55044" builtinId="9" hidden="1"/>
    <cellStyle name="Hipervínculo visitado" xfId="13157" builtinId="9" hidden="1"/>
    <cellStyle name="Hipervínculo visitado" xfId="11777" builtinId="9" hidden="1"/>
    <cellStyle name="Hipervínculo visitado" xfId="56357" builtinId="9" hidden="1"/>
    <cellStyle name="Hipervínculo visitado" xfId="48438" builtinId="9" hidden="1"/>
    <cellStyle name="Hipervínculo visitado" xfId="28400" builtinId="9" hidden="1"/>
    <cellStyle name="Hipervínculo visitado" xfId="9691" builtinId="9" hidden="1"/>
    <cellStyle name="Hipervínculo visitado" xfId="55351" builtinId="9" hidden="1"/>
    <cellStyle name="Hipervínculo visitado" xfId="36394" builtinId="9" hidden="1"/>
    <cellStyle name="Hipervínculo visitado" xfId="58873" builtinId="9" hidden="1"/>
    <cellStyle name="Hipervínculo visitado" xfId="32551" builtinId="9" hidden="1"/>
    <cellStyle name="Hipervínculo visitado" xfId="11916" builtinId="9" hidden="1"/>
    <cellStyle name="Hipervínculo visitado" xfId="35985" builtinId="9" hidden="1"/>
    <cellStyle name="Hipervínculo visitado" xfId="18363" builtinId="9" hidden="1"/>
    <cellStyle name="Hipervínculo visitado" xfId="37497" builtinId="9" hidden="1"/>
    <cellStyle name="Hipervínculo visitado" xfId="18634" builtinId="9" hidden="1"/>
    <cellStyle name="Hipervínculo visitado" xfId="42276" builtinId="9" hidden="1"/>
    <cellStyle name="Hipervínculo visitado" xfId="6524" builtinId="9" hidden="1"/>
    <cellStyle name="Hipervínculo visitado" xfId="43102" builtinId="9" hidden="1"/>
    <cellStyle name="Hipervínculo visitado" xfId="20443" builtinId="9" hidden="1"/>
    <cellStyle name="Hipervínculo visitado" xfId="18586" builtinId="9" hidden="1"/>
    <cellStyle name="Hipervínculo visitado" xfId="11395" builtinId="9" hidden="1"/>
    <cellStyle name="Hipervínculo visitado" xfId="54756" builtinId="9" hidden="1"/>
    <cellStyle name="Hipervínculo visitado" xfId="58543" builtinId="9" hidden="1"/>
    <cellStyle name="Hipervínculo visitado" xfId="48930" builtinId="9" hidden="1"/>
    <cellStyle name="Hipervínculo visitado" xfId="57381" builtinId="9" hidden="1"/>
    <cellStyle name="Hipervínculo visitado" xfId="27853" builtinId="9" hidden="1"/>
    <cellStyle name="Hipervínculo visitado" xfId="4748" builtinId="9" hidden="1"/>
    <cellStyle name="Hipervínculo visitado" xfId="49848" builtinId="9" hidden="1"/>
    <cellStyle name="Hipervínculo visitado" xfId="46119" builtinId="9" hidden="1"/>
    <cellStyle name="Hipervínculo visitado" xfId="49292" builtinId="9" hidden="1"/>
    <cellStyle name="Hipervínculo visitado" xfId="44700" builtinId="9" hidden="1"/>
    <cellStyle name="Hipervínculo visitado" xfId="34380" builtinId="9" hidden="1"/>
    <cellStyle name="Hipervínculo visitado" xfId="33640" builtinId="9" hidden="1"/>
    <cellStyle name="Hipervínculo visitado" xfId="6484" builtinId="9" hidden="1"/>
    <cellStyle name="Hipervínculo visitado" xfId="39630" builtinId="9" hidden="1"/>
    <cellStyle name="Hipervínculo visitado" xfId="17464" builtinId="9" hidden="1"/>
    <cellStyle name="Hipervínculo visitado" xfId="54431" builtinId="9" hidden="1"/>
    <cellStyle name="Hipervínculo visitado" xfId="38752" builtinId="9" hidden="1"/>
    <cellStyle name="Hipervínculo visitado" xfId="36771" builtinId="9" hidden="1"/>
    <cellStyle name="Hipervínculo visitado" xfId="51624" builtinId="9" hidden="1"/>
    <cellStyle name="Hipervínculo visitado" xfId="58545" builtinId="9" hidden="1"/>
    <cellStyle name="Hipervínculo visitado" xfId="33878" builtinId="9" hidden="1"/>
    <cellStyle name="Hipervínculo visitado" xfId="55629" builtinId="9" hidden="1"/>
    <cellStyle name="Hipervínculo visitado" xfId="53949" builtinId="9" hidden="1"/>
    <cellStyle name="Hipervínculo visitado" xfId="52722" builtinId="9" hidden="1"/>
    <cellStyle name="Hipervínculo visitado" xfId="23045" builtinId="9" hidden="1"/>
    <cellStyle name="Hipervínculo visitado" xfId="4388" builtinId="9" hidden="1"/>
    <cellStyle name="Hipervínculo visitado" xfId="18245" builtinId="9" hidden="1"/>
    <cellStyle name="Hipervínculo visitado" xfId="42666" builtinId="9" hidden="1"/>
    <cellStyle name="Hipervínculo visitado" xfId="34707" builtinId="9" hidden="1"/>
    <cellStyle name="Hipervínculo visitado" xfId="44134" builtinId="9" hidden="1"/>
    <cellStyle name="Hipervínculo visitado" xfId="35815" builtinId="9" hidden="1"/>
    <cellStyle name="Hipervínculo visitado" xfId="39215" builtinId="9" hidden="1"/>
    <cellStyle name="Hipervínculo visitado" xfId="16015" builtinId="9" hidden="1"/>
    <cellStyle name="Hipervínculo visitado" xfId="29413" builtinId="9" hidden="1"/>
    <cellStyle name="Hipervínculo visitado" xfId="18690" builtinId="9" hidden="1"/>
    <cellStyle name="Hipervínculo visitado" xfId="53905" builtinId="9" hidden="1"/>
    <cellStyle name="Hipervínculo visitado" xfId="33612" builtinId="9" hidden="1"/>
    <cellStyle name="Hipervínculo visitado" xfId="13928" builtinId="9" hidden="1"/>
    <cellStyle name="Hipervínculo visitado" xfId="15955" builtinId="9" hidden="1"/>
    <cellStyle name="Hipervínculo visitado" xfId="21975" builtinId="9" hidden="1"/>
    <cellStyle name="Hipervínculo visitado" xfId="22313" builtinId="9" hidden="1"/>
    <cellStyle name="Hipervínculo visitado" xfId="43806" builtinId="9" hidden="1"/>
    <cellStyle name="Hipervínculo visitado" xfId="8614" builtinId="9" hidden="1"/>
    <cellStyle name="Hipervínculo visitado" xfId="50145" builtinId="9" hidden="1"/>
    <cellStyle name="Hipervínculo visitado" xfId="36420" builtinId="9" hidden="1"/>
    <cellStyle name="Hipervínculo visitado" xfId="7042" builtinId="9" hidden="1"/>
    <cellStyle name="Hipervínculo visitado" xfId="37638" builtinId="9" hidden="1"/>
    <cellStyle name="Hipervínculo visitado" xfId="20744" builtinId="9" hidden="1"/>
    <cellStyle name="Hipervínculo visitado" xfId="22059" builtinId="9" hidden="1"/>
    <cellStyle name="Hipervínculo visitado" xfId="42968" builtinId="9" hidden="1"/>
    <cellStyle name="Hipervínculo visitado" xfId="21497" builtinId="9" hidden="1"/>
    <cellStyle name="Hipervínculo visitado" xfId="35274" builtinId="9" hidden="1"/>
    <cellStyle name="Hipervínculo visitado" xfId="43824" builtinId="9" hidden="1"/>
    <cellStyle name="Hipervínculo visitado" xfId="11823" builtinId="9" hidden="1"/>
    <cellStyle name="Hipervínculo visitado" xfId="10167" builtinId="9" hidden="1"/>
    <cellStyle name="Hipervínculo visitado" xfId="37168" builtinId="9" hidden="1"/>
    <cellStyle name="Hipervínculo visitado" xfId="33348" builtinId="9" hidden="1"/>
    <cellStyle name="Hipervínculo visitado" xfId="2854" builtinId="9" hidden="1"/>
    <cellStyle name="Hipervínculo visitado" xfId="33063" builtinId="9" hidden="1"/>
    <cellStyle name="Hipervínculo visitado" xfId="6855" builtinId="9" hidden="1"/>
    <cellStyle name="Hipervínculo visitado" xfId="45623" builtinId="9" hidden="1"/>
    <cellStyle name="Hipervínculo visitado" xfId="39893" builtinId="9" hidden="1"/>
    <cellStyle name="Hipervínculo visitado" xfId="14291" builtinId="9" hidden="1"/>
    <cellStyle name="Hipervínculo visitado" xfId="53767" builtinId="9" hidden="1"/>
    <cellStyle name="Hipervínculo visitado" xfId="34570" builtinId="9" hidden="1"/>
    <cellStyle name="Hipervínculo visitado" xfId="1423" builtinId="9" hidden="1"/>
    <cellStyle name="Hipervínculo visitado" xfId="17474" builtinId="9" hidden="1"/>
    <cellStyle name="Hipervínculo visitado" xfId="48978" builtinId="9" hidden="1"/>
    <cellStyle name="Hipervínculo visitado" xfId="58969" builtinId="9" hidden="1"/>
    <cellStyle name="Hipervínculo visitado" xfId="18841" builtinId="9" hidden="1"/>
    <cellStyle name="Hipervínculo visitado" xfId="51050" builtinId="9" hidden="1"/>
    <cellStyle name="Hipervínculo visitado" xfId="36430" builtinId="9" hidden="1"/>
    <cellStyle name="Hipervínculo visitado" xfId="25961" builtinId="9" hidden="1"/>
    <cellStyle name="Hipervínculo visitado" xfId="24759" builtinId="9" hidden="1"/>
    <cellStyle name="Hipervínculo visitado" xfId="36572" builtinId="9" hidden="1"/>
    <cellStyle name="Hipervínculo visitado" xfId="13295" builtinId="9" hidden="1"/>
    <cellStyle name="Hipervínculo visitado" xfId="18359" builtinId="9" hidden="1"/>
    <cellStyle name="Hipervínculo visitado" xfId="46485" builtinId="9" hidden="1"/>
    <cellStyle name="Hipervínculo visitado" xfId="20072" builtinId="9" hidden="1"/>
    <cellStyle name="Hipervínculo visitado" xfId="15825" builtinId="9" hidden="1"/>
    <cellStyle name="Hipervínculo visitado" xfId="24485" builtinId="9" hidden="1"/>
    <cellStyle name="Hipervínculo visitado" xfId="9103" builtinId="9" hidden="1"/>
    <cellStyle name="Hipervínculo visitado" xfId="18480" builtinId="9" hidden="1"/>
    <cellStyle name="Hipervínculo visitado" xfId="53553" builtinId="9" hidden="1"/>
    <cellStyle name="Hipervínculo visitado" xfId="21793" builtinId="9" hidden="1"/>
    <cellStyle name="Hipervínculo visitado" xfId="5147" builtinId="9" hidden="1"/>
    <cellStyle name="Hipervínculo visitado" xfId="38253" builtinId="9" hidden="1"/>
    <cellStyle name="Hipervínculo visitado" xfId="17692" builtinId="9" hidden="1"/>
    <cellStyle name="Hipervínculo visitado" xfId="40608" builtinId="9" hidden="1"/>
    <cellStyle name="Hipervínculo visitado" xfId="30324" builtinId="9" hidden="1"/>
    <cellStyle name="Hipervínculo visitado" xfId="745" builtinId="9" hidden="1"/>
    <cellStyle name="Hipervínculo visitado" xfId="57811" builtinId="9" hidden="1"/>
    <cellStyle name="Hipervínculo visitado" xfId="44736" builtinId="9" hidden="1"/>
    <cellStyle name="Hipervínculo visitado" xfId="53673" builtinId="9" hidden="1"/>
    <cellStyle name="Hipervínculo visitado" xfId="12331" builtinId="9" hidden="1"/>
    <cellStyle name="Hipervínculo visitado" xfId="29610" builtinId="9" hidden="1"/>
    <cellStyle name="Hipervínculo visitado" xfId="29419" builtinId="9" hidden="1"/>
    <cellStyle name="Hipervínculo visitado" xfId="35907" builtinId="9" hidden="1"/>
    <cellStyle name="Hipervínculo visitado" xfId="28708" builtinId="9" hidden="1"/>
    <cellStyle name="Hipervínculo visitado" xfId="23807" builtinId="9" hidden="1"/>
    <cellStyle name="Hipervínculo visitado" xfId="52957" builtinId="9" hidden="1"/>
    <cellStyle name="Hipervínculo visitado" xfId="54205" builtinId="9" hidden="1"/>
    <cellStyle name="Hipervínculo visitado" xfId="43281" builtinId="9" hidden="1"/>
    <cellStyle name="Hipervínculo visitado" xfId="39877" builtinId="9" hidden="1"/>
    <cellStyle name="Hipervínculo visitado" xfId="22782" builtinId="9" hidden="1"/>
    <cellStyle name="Hipervínculo visitado" xfId="44732" builtinId="9" hidden="1"/>
    <cellStyle name="Hipervínculo visitado" xfId="46149" builtinId="9" hidden="1"/>
    <cellStyle name="Hipervínculo visitado" xfId="30414" builtinId="9" hidden="1"/>
    <cellStyle name="Hipervínculo visitado" xfId="793" builtinId="9" hidden="1"/>
    <cellStyle name="Hipervínculo visitado" xfId="49424" builtinId="9" hidden="1"/>
    <cellStyle name="Hipervínculo visitado" xfId="48648" builtinId="9" hidden="1"/>
    <cellStyle name="Hipervínculo visitado" xfId="12531" builtinId="9" hidden="1"/>
    <cellStyle name="Hipervínculo visitado" xfId="46083" builtinId="9" hidden="1"/>
    <cellStyle name="Hipervínculo visitado" xfId="52014" builtinId="9" hidden="1"/>
    <cellStyle name="Hipervínculo visitado" xfId="17164" builtinId="9" hidden="1"/>
    <cellStyle name="Hipervínculo visitado" xfId="21911" builtinId="9" hidden="1"/>
    <cellStyle name="Hipervínculo visitado" xfId="50255" builtinId="9" hidden="1"/>
    <cellStyle name="Hipervínculo visitado" xfId="11903" builtinId="9" hidden="1"/>
    <cellStyle name="Hipervínculo visitado" xfId="17774" builtinId="9" hidden="1"/>
    <cellStyle name="Hipervínculo visitado" xfId="18523" builtinId="9" hidden="1"/>
    <cellStyle name="Hipervínculo visitado" xfId="4013" builtinId="9" hidden="1"/>
    <cellStyle name="Hipervínculo visitado" xfId="42040" builtinId="9" hidden="1"/>
    <cellStyle name="Hipervínculo visitado" xfId="22648" builtinId="9" hidden="1"/>
    <cellStyle name="Hipervínculo visitado" xfId="35723" builtinId="9" hidden="1"/>
    <cellStyle name="Hipervínculo visitado" xfId="21148" builtinId="9" hidden="1"/>
    <cellStyle name="Hipervínculo visitado" xfId="25712" builtinId="9" hidden="1"/>
    <cellStyle name="Hipervínculo visitado" xfId="5866" builtinId="9" hidden="1"/>
    <cellStyle name="Hipervínculo visitado" xfId="35097" builtinId="9" hidden="1"/>
    <cellStyle name="Hipervínculo visitado" xfId="18093" builtinId="9" hidden="1"/>
    <cellStyle name="Hipervínculo visitado" xfId="18403" builtinId="9" hidden="1"/>
    <cellStyle name="Hipervínculo visitado" xfId="564" builtinId="9" hidden="1"/>
    <cellStyle name="Hipervínculo visitado" xfId="24165" builtinId="9" hidden="1"/>
    <cellStyle name="Hipervínculo visitado" xfId="45278" builtinId="9" hidden="1"/>
    <cellStyle name="Hipervínculo visitado" xfId="45807" builtinId="9" hidden="1"/>
    <cellStyle name="Hipervínculo visitado" xfId="22537" builtinId="9" hidden="1"/>
    <cellStyle name="Hipervínculo visitado" xfId="11289" builtinId="9" hidden="1"/>
    <cellStyle name="Hipervínculo visitado" xfId="905" builtinId="9" hidden="1"/>
    <cellStyle name="Hipervínculo visitado" xfId="45404" builtinId="9" hidden="1"/>
    <cellStyle name="Hipervínculo visitado" xfId="1283" builtinId="9" hidden="1"/>
    <cellStyle name="Hipervínculo visitado" xfId="30894" builtinId="9" hidden="1"/>
    <cellStyle name="Hipervínculo visitado" xfId="57847" builtinId="9" hidden="1"/>
    <cellStyle name="Hipervínculo visitado" xfId="21255" builtinId="9" hidden="1"/>
    <cellStyle name="Hipervínculo visitado" xfId="49051" builtinId="9" hidden="1"/>
    <cellStyle name="Hipervínculo visitado" xfId="10344" builtinId="9" hidden="1"/>
    <cellStyle name="Hipervínculo visitado" xfId="4920" builtinId="9" hidden="1"/>
    <cellStyle name="Hipervínculo visitado" xfId="38547" builtinId="9" hidden="1"/>
    <cellStyle name="Hipervínculo visitado" xfId="2132" builtinId="9" hidden="1"/>
    <cellStyle name="Hipervínculo visitado" xfId="19802" builtinId="9" hidden="1"/>
    <cellStyle name="Hipervínculo visitado" xfId="847" builtinId="9" hidden="1"/>
    <cellStyle name="Hipervínculo visitado" xfId="14798" builtinId="9" hidden="1"/>
    <cellStyle name="Hipervínculo visitado" xfId="33454" builtinId="9" hidden="1"/>
    <cellStyle name="Hipervínculo visitado" xfId="30522" builtinId="9" hidden="1"/>
    <cellStyle name="Hipervínculo visitado" xfId="39153" builtinId="9" hidden="1"/>
    <cellStyle name="Hipervínculo visitado" xfId="29942" builtinId="9" hidden="1"/>
    <cellStyle name="Hipervínculo visitado" xfId="53091" builtinId="9" hidden="1"/>
    <cellStyle name="Hipervínculo visitado" xfId="31787" builtinId="9" hidden="1"/>
    <cellStyle name="Hipervínculo visitado" xfId="1273" builtinId="9" hidden="1"/>
    <cellStyle name="Hipervínculo visitado" xfId="29083" builtinId="9" hidden="1"/>
    <cellStyle name="Hipervínculo visitado" xfId="31342" builtinId="9" hidden="1"/>
    <cellStyle name="Hipervínculo visitado" xfId="47145" builtinId="9" hidden="1"/>
    <cellStyle name="Hipervínculo visitado" xfId="15404" builtinId="9" hidden="1"/>
    <cellStyle name="Hipervínculo visitado" xfId="57146" builtinId="9" hidden="1"/>
    <cellStyle name="Hipervínculo visitado" xfId="38692" builtinId="9" hidden="1"/>
    <cellStyle name="Hipervínculo visitado" xfId="46659" builtinId="9" hidden="1"/>
    <cellStyle name="Hipervínculo visitado" xfId="35489" builtinId="9" hidden="1"/>
    <cellStyle name="Hipervínculo visitado" xfId="45998" builtinId="9" hidden="1"/>
    <cellStyle name="Hipervínculo visitado" xfId="33842" builtinId="9" hidden="1"/>
    <cellStyle name="Hipervínculo visitado" xfId="25911" builtinId="9" hidden="1"/>
    <cellStyle name="Hipervínculo visitado" xfId="48468" builtinId="9" hidden="1"/>
    <cellStyle name="Hipervínculo visitado" xfId="54027" builtinId="9" hidden="1"/>
    <cellStyle name="Hipervínculo visitado" xfId="3197" builtinId="9" hidden="1"/>
    <cellStyle name="Hipervínculo visitado" xfId="54613" builtinId="9" hidden="1"/>
    <cellStyle name="Hipervínculo visitado" xfId="37711" builtinId="9" hidden="1"/>
    <cellStyle name="Hipervínculo visitado" xfId="38822" builtinId="9" hidden="1"/>
    <cellStyle name="Hipervínculo visitado" xfId="25543" builtinId="9" hidden="1"/>
    <cellStyle name="Hipervínculo visitado" xfId="31622" builtinId="9" hidden="1"/>
    <cellStyle name="Hipervínculo visitado" xfId="52752" builtinId="9" hidden="1"/>
    <cellStyle name="Hipervínculo visitado" xfId="42907" builtinId="9" hidden="1"/>
    <cellStyle name="Hipervínculo visitado" xfId="42564" builtinId="9" hidden="1"/>
    <cellStyle name="Hipervínculo visitado" xfId="1835" builtinId="9" hidden="1"/>
    <cellStyle name="Hipervínculo visitado" xfId="34000" builtinId="9" hidden="1"/>
    <cellStyle name="Hipervínculo visitado" xfId="45539" builtinId="9" hidden="1"/>
    <cellStyle name="Hipervínculo visitado" xfId="42636" builtinId="9" hidden="1"/>
    <cellStyle name="Hipervínculo visitado" xfId="23333" builtinId="9" hidden="1"/>
    <cellStyle name="Hipervínculo visitado" xfId="18849" builtinId="9" hidden="1"/>
    <cellStyle name="Hipervínculo visitado" xfId="22547" builtinId="9" hidden="1"/>
    <cellStyle name="Hipervínculo visitado" xfId="27990" builtinId="9" hidden="1"/>
    <cellStyle name="Hipervínculo visitado" xfId="58407" builtinId="9" hidden="1"/>
    <cellStyle name="Hipervínculo visitado" xfId="22225" builtinId="9" hidden="1"/>
    <cellStyle name="Hipervínculo visitado" xfId="23163" builtinId="9" hidden="1"/>
    <cellStyle name="Hipervínculo visitado" xfId="18952" builtinId="9" hidden="1"/>
    <cellStyle name="Hipervínculo visitado" xfId="48432" builtinId="9" hidden="1"/>
    <cellStyle name="Hipervínculo visitado" xfId="35669" builtinId="9" hidden="1"/>
    <cellStyle name="Hipervínculo visitado" xfId="34277" builtinId="9" hidden="1"/>
    <cellStyle name="Hipervínculo visitado" xfId="15578" builtinId="9" hidden="1"/>
    <cellStyle name="Hipervínculo visitado" xfId="34876" builtinId="9" hidden="1"/>
    <cellStyle name="Hipervínculo visitado" xfId="28567" builtinId="9" hidden="1"/>
    <cellStyle name="Hipervínculo visitado" xfId="38754" builtinId="9" hidden="1"/>
    <cellStyle name="Hipervínculo visitado" xfId="3153" builtinId="9" hidden="1"/>
    <cellStyle name="Hipervínculo visitado" xfId="4255" builtinId="9" hidden="1"/>
    <cellStyle name="Hipervínculo visitado" xfId="27484" builtinId="9" hidden="1"/>
    <cellStyle name="Hipervínculo visitado" xfId="59326" builtinId="9" hidden="1"/>
    <cellStyle name="Hipervínculo visitado" xfId="8668" builtinId="9" hidden="1"/>
    <cellStyle name="Hipervínculo visitado" xfId="3913" builtinId="9" hidden="1"/>
    <cellStyle name="Hipervínculo visitado" xfId="54649" builtinId="9" hidden="1"/>
    <cellStyle name="Hipervínculo visitado" xfId="23436" builtinId="9" hidden="1"/>
    <cellStyle name="Hipervínculo visitado" xfId="14118" builtinId="9" hidden="1"/>
    <cellStyle name="Hipervínculo visitado" xfId="25266" builtinId="9" hidden="1"/>
    <cellStyle name="Hipervínculo visitado" xfId="57967" builtinId="9" hidden="1"/>
    <cellStyle name="Hipervínculo visitado" xfId="1853" builtinId="9" hidden="1"/>
    <cellStyle name="Hipervínculo visitado" xfId="55745" builtinId="9" hidden="1"/>
    <cellStyle name="Hipervínculo visitado" xfId="615" builtinId="9" hidden="1"/>
    <cellStyle name="Hipervínculo visitado" xfId="54373" builtinId="9" hidden="1"/>
    <cellStyle name="Hipervínculo visitado" xfId="50074" builtinId="9" hidden="1"/>
    <cellStyle name="Hipervínculo visitado" xfId="56237" builtinId="9" hidden="1"/>
    <cellStyle name="Hipervínculo visitado" xfId="33752" builtinId="9" hidden="1"/>
    <cellStyle name="Hipervínculo visitado" xfId="58148" builtinId="9" hidden="1"/>
    <cellStyle name="Hipervínculo visitado" xfId="12239" builtinId="9" hidden="1"/>
    <cellStyle name="Hipervínculo visitado" xfId="22587" builtinId="9" hidden="1"/>
    <cellStyle name="Hipervínculo visitado" xfId="7958" builtinId="9" hidden="1"/>
    <cellStyle name="Hipervínculo visitado" xfId="4109" builtinId="9" hidden="1"/>
    <cellStyle name="Hipervínculo visitado" xfId="42240" builtinId="9" hidden="1"/>
    <cellStyle name="Hipervínculo visitado" xfId="3369" builtinId="9" hidden="1"/>
    <cellStyle name="Hipervínculo visitado" xfId="12853" builtinId="9" hidden="1"/>
    <cellStyle name="Hipervínculo visitado" xfId="4151" builtinId="9" hidden="1"/>
    <cellStyle name="Hipervínculo visitado" xfId="43000" builtinId="9" hidden="1"/>
    <cellStyle name="Hipervínculo visitado" xfId="39670" builtinId="9" hidden="1"/>
    <cellStyle name="Hipervínculo visitado" xfId="25124" builtinId="9" hidden="1"/>
    <cellStyle name="Hipervínculo visitado" xfId="12639" builtinId="9" hidden="1"/>
    <cellStyle name="Hipervínculo visitado" xfId="58228" builtinId="9" hidden="1"/>
    <cellStyle name="Hipervínculo visitado" xfId="46899" builtinId="9" hidden="1"/>
    <cellStyle name="Hipervínculo visitado" xfId="54441" builtinId="9" hidden="1"/>
    <cellStyle name="Hipervínculo visitado" xfId="47063" builtinId="9" hidden="1"/>
    <cellStyle name="Hipervínculo visitado" xfId="56946" builtinId="9" hidden="1"/>
    <cellStyle name="Hipervínculo visitado" xfId="10472" builtinId="9" hidden="1"/>
    <cellStyle name="Hipervínculo visitado" xfId="29451" builtinId="9" hidden="1"/>
    <cellStyle name="Hipervínculo visitado" xfId="44390" builtinId="9" hidden="1"/>
    <cellStyle name="Hipervínculo visitado" xfId="34432" builtinId="9" hidden="1"/>
    <cellStyle name="Hipervínculo visitado" xfId="57659" builtinId="9" hidden="1"/>
    <cellStyle name="Hipervínculo visitado" xfId="50553" builtinId="9" hidden="1"/>
    <cellStyle name="Hipervínculo visitado" xfId="6306" builtinId="9" hidden="1"/>
    <cellStyle name="Hipervínculo visitado" xfId="46473" builtinId="9" hidden="1"/>
    <cellStyle name="Hipervínculo visitado" xfId="52208" builtinId="9" hidden="1"/>
    <cellStyle name="Hipervínculo visitado" xfId="14786" builtinId="9" hidden="1"/>
    <cellStyle name="Hipervínculo visitado" xfId="19768" builtinId="9" hidden="1"/>
    <cellStyle name="Hipervínculo visitado" xfId="39606" builtinId="9" hidden="1"/>
    <cellStyle name="Hipervínculo visitado" xfId="53200" builtinId="9" hidden="1"/>
    <cellStyle name="Hipervínculo visitado" xfId="48260" builtinId="9" hidden="1"/>
    <cellStyle name="Hipervínculo visitado" xfId="28995" builtinId="9" hidden="1"/>
    <cellStyle name="Hipervínculo visitado" xfId="32886" builtinId="9" hidden="1"/>
    <cellStyle name="Hipervínculo visitado" xfId="28819" builtinId="9" hidden="1"/>
    <cellStyle name="Hipervínculo visitado" xfId="23171" builtinId="9" hidden="1"/>
    <cellStyle name="Hipervínculo visitado" xfId="4762" builtinId="9" hidden="1"/>
    <cellStyle name="Hipervínculo visitado" xfId="1175" builtinId="9" hidden="1"/>
    <cellStyle name="Hipervínculo visitado" xfId="32222" builtinId="9" hidden="1"/>
    <cellStyle name="Hipervínculo visitado" xfId="3306" builtinId="9" hidden="1"/>
    <cellStyle name="Hipervínculo visitado" xfId="647" builtinId="9" hidden="1"/>
    <cellStyle name="Hipervínculo visitado" xfId="13680" builtinId="9" hidden="1"/>
    <cellStyle name="Hipervínculo visitado" xfId="26419" builtinId="9" hidden="1"/>
    <cellStyle name="Hipervínculo visitado" xfId="12759" builtinId="9" hidden="1"/>
    <cellStyle name="Hipervínculo visitado" xfId="26785" builtinId="9" hidden="1"/>
    <cellStyle name="Hipervínculo visitado" xfId="11281" builtinId="9" hidden="1"/>
    <cellStyle name="Hipervínculo visitado" xfId="45842" builtinId="9" hidden="1"/>
    <cellStyle name="Hipervínculo visitado" xfId="58965" builtinId="9" hidden="1"/>
    <cellStyle name="Hipervínculo visitado" xfId="15835" builtinId="9" hidden="1"/>
    <cellStyle name="Hipervínculo visitado" xfId="57861" builtinId="9" hidden="1"/>
    <cellStyle name="Hipervínculo visitado" xfId="50423" builtinId="9" hidden="1"/>
    <cellStyle name="Hipervínculo visitado" xfId="30245" builtinId="9" hidden="1"/>
    <cellStyle name="Hipervínculo visitado" xfId="58599" builtinId="9" hidden="1"/>
    <cellStyle name="Hipervínculo visitado" xfId="16616" builtinId="9" hidden="1"/>
    <cellStyle name="Hipervínculo visitado" xfId="43800" builtinId="9" hidden="1"/>
    <cellStyle name="Hipervínculo visitado" xfId="1022" builtinId="9" hidden="1"/>
    <cellStyle name="Hipervínculo visitado" xfId="53051" builtinId="9" hidden="1"/>
    <cellStyle name="Hipervínculo visitado" xfId="22603" builtinId="9" hidden="1"/>
    <cellStyle name="Hipervínculo visitado" xfId="47213" builtinId="9" hidden="1"/>
    <cellStyle name="Hipervínculo visitado" xfId="58641" builtinId="9" hidden="1"/>
    <cellStyle name="Hipervínculo visitado" xfId="3629" builtinId="9" hidden="1"/>
    <cellStyle name="Hipervínculo visitado" xfId="26353" builtinId="9" hidden="1"/>
    <cellStyle name="Hipervínculo visitado" xfId="6629" builtinId="9" hidden="1"/>
    <cellStyle name="Hipervínculo visitado" xfId="20298" builtinId="9" hidden="1"/>
    <cellStyle name="Hipervínculo visitado" xfId="14737" builtinId="9" hidden="1"/>
    <cellStyle name="Hipervínculo visitado" xfId="1455" builtinId="9" hidden="1"/>
    <cellStyle name="Hipervínculo visitado" xfId="623" builtinId="9" hidden="1"/>
    <cellStyle name="Hipervínculo visitado" xfId="38650" builtinId="9" hidden="1"/>
    <cellStyle name="Hipervínculo visitado" xfId="15815" builtinId="9" hidden="1"/>
    <cellStyle name="Hipervínculo visitado" xfId="29554" builtinId="9" hidden="1"/>
    <cellStyle name="Hipervínculo visitado" xfId="12273" builtinId="9" hidden="1"/>
    <cellStyle name="Hipervínculo visitado" xfId="25050" builtinId="9" hidden="1"/>
    <cellStyle name="Hipervínculo visitado" xfId="13195" builtinId="9" hidden="1"/>
    <cellStyle name="Hipervínculo visitado" xfId="4077" builtinId="9" hidden="1"/>
    <cellStyle name="Hipervínculo visitado" xfId="1603" builtinId="9" hidden="1"/>
    <cellStyle name="Hipervínculo visitado" xfId="15504" builtinId="9" hidden="1"/>
    <cellStyle name="Hipervínculo visitado" xfId="150" builtinId="9" hidden="1"/>
    <cellStyle name="Hipervínculo visitado" xfId="7550" builtinId="9" hidden="1"/>
    <cellStyle name="Hipervínculo visitado" xfId="44330" builtinId="9" hidden="1"/>
    <cellStyle name="Hipervínculo visitado" xfId="15867" builtinId="9" hidden="1"/>
    <cellStyle name="Hipervínculo visitado" xfId="37550" builtinId="9" hidden="1"/>
    <cellStyle name="Hipervínculo visitado" xfId="7030" builtinId="9" hidden="1"/>
    <cellStyle name="Hipervínculo visitado" xfId="37209" builtinId="9" hidden="1"/>
    <cellStyle name="Hipervínculo visitado" xfId="52377" builtinId="9" hidden="1"/>
    <cellStyle name="Hipervínculo visitado" xfId="46451" builtinId="9" hidden="1"/>
    <cellStyle name="Hipervínculo visitado" xfId="5605" builtinId="9" hidden="1"/>
    <cellStyle name="Hipervínculo visitado" xfId="32291" builtinId="9" hidden="1"/>
    <cellStyle name="Hipervínculo visitado" xfId="13748" builtinId="9" hidden="1"/>
    <cellStyle name="Hipervínculo visitado" xfId="12595" builtinId="9" hidden="1"/>
    <cellStyle name="Hipervínculo visitado" xfId="10368" builtinId="9" hidden="1"/>
    <cellStyle name="Hipervínculo visitado" xfId="32926" builtinId="9" hidden="1"/>
    <cellStyle name="Hipervínculo visitado" xfId="43188" builtinId="9" hidden="1"/>
    <cellStyle name="Hipervínculo visitado" xfId="11909" builtinId="9" hidden="1"/>
    <cellStyle name="Hipervínculo visitado" xfId="55727" builtinId="9" hidden="1"/>
    <cellStyle name="Hipervínculo visitado" xfId="11871" builtinId="9" hidden="1"/>
    <cellStyle name="Hipervínculo visitado" xfId="31698" builtinId="9" hidden="1"/>
    <cellStyle name="Hipervínculo visitado" xfId="43946" builtinId="9" hidden="1"/>
    <cellStyle name="Hipervínculo visitado" xfId="42624" builtinId="9" hidden="1"/>
    <cellStyle name="Hipervínculo visitado" xfId="18652" builtinId="9" hidden="1"/>
    <cellStyle name="Hipervínculo visitado" xfId="53209" builtinId="9" hidden="1"/>
    <cellStyle name="Hipervínculo visitado" xfId="36953" builtinId="9" hidden="1"/>
    <cellStyle name="Hipervínculo visitado" xfId="19854" builtinId="9" hidden="1"/>
    <cellStyle name="Hipervínculo visitado" xfId="43840" builtinId="9" hidden="1"/>
    <cellStyle name="Hipervínculo visitado" xfId="48824" builtinId="9" hidden="1"/>
    <cellStyle name="Hipervínculo visitado" xfId="31122" builtinId="9" hidden="1"/>
    <cellStyle name="Hipervínculo visitado" xfId="43525" builtinId="9" hidden="1"/>
    <cellStyle name="Hipervínculo visitado" xfId="36969" builtinId="9" hidden="1"/>
    <cellStyle name="Hipervínculo visitado" xfId="28731" builtinId="9" hidden="1"/>
    <cellStyle name="Hipervínculo visitado" xfId="13520" builtinId="9" hidden="1"/>
    <cellStyle name="Hipervínculo visitado" xfId="35425" builtinId="9" hidden="1"/>
    <cellStyle name="Hipervínculo visitado" xfId="8794" builtinId="9" hidden="1"/>
    <cellStyle name="Hipervínculo visitado" xfId="46595" builtinId="9" hidden="1"/>
    <cellStyle name="Hipervínculo visitado" xfId="26827" builtinId="9" hidden="1"/>
    <cellStyle name="Hipervínculo visitado" xfId="2550" builtinId="9" hidden="1"/>
    <cellStyle name="Hipervínculo visitado" xfId="3085" builtinId="9" hidden="1"/>
    <cellStyle name="Hipervínculo visitado" xfId="51698" builtinId="9" hidden="1"/>
    <cellStyle name="Hipervínculo visitado" xfId="26943" builtinId="9" hidden="1"/>
    <cellStyle name="Hipervínculo visitado" xfId="31756" builtinId="9" hidden="1"/>
    <cellStyle name="Hipervínculo visitado" xfId="24551" builtinId="9" hidden="1"/>
    <cellStyle name="Hipervínculo visitado" xfId="24325" builtinId="9" hidden="1"/>
    <cellStyle name="Hipervínculo visitado" xfId="50267" builtinId="9" hidden="1"/>
    <cellStyle name="Hipervínculo visitado" xfId="47860" builtinId="9" hidden="1"/>
    <cellStyle name="Hipervínculo visitado" xfId="30822" builtinId="9" hidden="1"/>
    <cellStyle name="Hipervínculo visitado" xfId="25178" builtinId="9" hidden="1"/>
    <cellStyle name="Hipervínculo visitado" xfId="34536" builtinId="9" hidden="1"/>
    <cellStyle name="Hipervínculo visitado" xfId="40426" builtinId="9" hidden="1"/>
    <cellStyle name="Hipervínculo visitado" xfId="21205" builtinId="9" hidden="1"/>
    <cellStyle name="Hipervínculo visitado" xfId="1379" builtinId="9" hidden="1"/>
    <cellStyle name="Hipervínculo visitado" xfId="316" builtinId="9" hidden="1"/>
    <cellStyle name="Hipervínculo visitado" xfId="25168" builtinId="9" hidden="1"/>
    <cellStyle name="Hipervínculo visitado" xfId="26651" builtinId="9" hidden="1"/>
    <cellStyle name="Hipervínculo visitado" xfId="2308" builtinId="9" hidden="1"/>
    <cellStyle name="Hipervínculo visitado" xfId="39590" builtinId="9" hidden="1"/>
    <cellStyle name="Hipervínculo visitado" xfId="10562" builtinId="9" hidden="1"/>
    <cellStyle name="Hipervínculo visitado" xfId="46035" builtinId="9" hidden="1"/>
    <cellStyle name="Hipervínculo visitado" xfId="45705" builtinId="9" hidden="1"/>
    <cellStyle name="Hipervínculo visitado" xfId="6188" builtinId="9" hidden="1"/>
    <cellStyle name="Hipervínculo visitado" xfId="23112" builtinId="9" hidden="1"/>
    <cellStyle name="Hipervínculo visitado" xfId="10270" builtinId="9" hidden="1"/>
    <cellStyle name="Hipervínculo visitado" xfId="8362" builtinId="9" hidden="1"/>
    <cellStyle name="Hipervínculo visitado" xfId="48070" builtinId="9" hidden="1"/>
    <cellStyle name="Hipervínculo visitado" xfId="40084" builtinId="9" hidden="1"/>
    <cellStyle name="Hipervínculo visitado" xfId="32609" builtinId="9" hidden="1"/>
    <cellStyle name="Hipervínculo visitado" xfId="39784" builtinId="9" hidden="1"/>
    <cellStyle name="Hipervínculo visitado" xfId="8318" builtinId="9" hidden="1"/>
    <cellStyle name="Hipervínculo visitado" xfId="574" builtinId="9" hidden="1"/>
    <cellStyle name="Hipervínculo visitado" xfId="10072" builtinId="9" hidden="1"/>
    <cellStyle name="Hipervínculo visitado" xfId="7963" builtinId="9" hidden="1"/>
    <cellStyle name="Hipervínculo visitado" xfId="24471" builtinId="9" hidden="1"/>
    <cellStyle name="Hipervínculo visitado" xfId="45659" builtinId="9" hidden="1"/>
    <cellStyle name="Hipervínculo visitado" xfId="53791" builtinId="9" hidden="1"/>
    <cellStyle name="Hipervínculo visitado" xfId="56008" builtinId="9" hidden="1"/>
    <cellStyle name="Hipervínculo visitado" xfId="2428" builtinId="9" hidden="1"/>
    <cellStyle name="Hipervínculo visitado" xfId="48220" builtinId="9" hidden="1"/>
    <cellStyle name="Hipervínculo visitado" xfId="57768" builtinId="9" hidden="1"/>
    <cellStyle name="Hipervínculo visitado" xfId="23108" builtinId="9" hidden="1"/>
    <cellStyle name="Hipervínculo visitado" xfId="18875" builtinId="9" hidden="1"/>
    <cellStyle name="Hipervínculo visitado" xfId="11261" builtinId="9" hidden="1"/>
    <cellStyle name="Hipervínculo visitado" xfId="4852" builtinId="9" hidden="1"/>
    <cellStyle name="Hipervínculo visitado" xfId="17836" builtinId="9" hidden="1"/>
    <cellStyle name="Hipervínculo visitado" xfId="240" builtinId="9" hidden="1"/>
    <cellStyle name="Hipervínculo visitado" xfId="18059" builtinId="9" hidden="1"/>
    <cellStyle name="Hipervínculo visitado" xfId="53136" builtinId="9" hidden="1"/>
    <cellStyle name="Hipervínculo visitado" xfId="58633" builtinId="9" hidden="1"/>
    <cellStyle name="Hipervínculo visitado" xfId="57210" builtinId="9" hidden="1"/>
    <cellStyle name="Hipervínculo visitado" xfId="2661" builtinId="9" hidden="1"/>
    <cellStyle name="Hipervínculo visitado" xfId="21327" builtinId="9" hidden="1"/>
    <cellStyle name="Hipervínculo visitado" xfId="7310" builtinId="9" hidden="1"/>
    <cellStyle name="Hipervínculo visitado" xfId="42300" builtinId="9" hidden="1"/>
    <cellStyle name="Hipervínculo visitado" xfId="21467" builtinId="9" hidden="1"/>
    <cellStyle name="Hipervínculo visitado" xfId="3479" builtinId="9" hidden="1"/>
    <cellStyle name="Hipervínculo visitado" xfId="11487" builtinId="9" hidden="1"/>
    <cellStyle name="Hipervínculo visitado" xfId="49264" builtinId="9" hidden="1"/>
    <cellStyle name="Hipervínculo visitado" xfId="57516" builtinId="9" hidden="1"/>
    <cellStyle name="Hipervínculo visitado" xfId="52738" builtinId="9" hidden="1"/>
    <cellStyle name="Hipervínculo visitado" xfId="11682" builtinId="9" hidden="1"/>
    <cellStyle name="Hipervínculo visitado" xfId="8963" builtinId="9" hidden="1"/>
    <cellStyle name="Hipervínculo visitado" xfId="28436" builtinId="9" hidden="1"/>
    <cellStyle name="Hipervínculo visitado" xfId="29781" builtinId="9" hidden="1"/>
    <cellStyle name="Hipervínculo visitado" xfId="53156" builtinId="9" hidden="1"/>
    <cellStyle name="Hipervínculo visitado" xfId="21693" builtinId="9" hidden="1"/>
    <cellStyle name="Hipervínculo visitado" xfId="26759" builtinId="9" hidden="1"/>
    <cellStyle name="Hipervínculo visitado" xfId="32872" builtinId="9" hidden="1"/>
    <cellStyle name="Hipervínculo visitado" xfId="14310" builtinId="9" hidden="1"/>
    <cellStyle name="Hipervínculo visitado" xfId="30843" builtinId="9" hidden="1"/>
    <cellStyle name="Hipervínculo visitado" xfId="43918" builtinId="9" hidden="1"/>
    <cellStyle name="Hipervínculo visitado" xfId="24132" builtinId="9" hidden="1"/>
    <cellStyle name="Hipervínculo visitado" xfId="9802" builtinId="9" hidden="1"/>
    <cellStyle name="Hipervínculo visitado" xfId="3246" builtinId="9" hidden="1"/>
    <cellStyle name="Hipervínculo visitado" xfId="51968" builtinId="9" hidden="1"/>
    <cellStyle name="Hipervínculo visitado" xfId="7334" builtinId="9" hidden="1"/>
    <cellStyle name="Hipervínculo visitado" xfId="36604" builtinId="9" hidden="1"/>
    <cellStyle name="Hipervínculo visitado" xfId="55625" builtinId="9" hidden="1"/>
    <cellStyle name="Hipervínculo visitado" xfId="29197" builtinId="9" hidden="1"/>
    <cellStyle name="Hipervínculo visitado" xfId="50928" builtinId="9" hidden="1"/>
    <cellStyle name="Hipervínculo visitado" xfId="59418" builtinId="9" hidden="1"/>
    <cellStyle name="Hipervínculo visitado" xfId="44116" builtinId="9" hidden="1"/>
    <cellStyle name="Hipervínculo visitado" xfId="9163" builtinId="9" hidden="1"/>
    <cellStyle name="Hipervínculo visitado" xfId="20196" builtinId="9" hidden="1"/>
    <cellStyle name="Hipervínculo visitado" xfId="10107" builtinId="9" hidden="1"/>
    <cellStyle name="Hipervínculo visitado" xfId="22920" builtinId="9" hidden="1"/>
    <cellStyle name="Hipervínculo visitado" xfId="29309" builtinId="9" hidden="1"/>
    <cellStyle name="Hipervínculo visitado" xfId="23987" builtinId="9" hidden="1"/>
    <cellStyle name="Hipervínculo visitado" xfId="37339" builtinId="9" hidden="1"/>
    <cellStyle name="Hipervínculo visitado" xfId="22211" builtinId="9" hidden="1"/>
    <cellStyle name="Hipervínculo visitado" xfId="20585" builtinId="9" hidden="1"/>
    <cellStyle name="Hipervínculo visitado" xfId="23783" builtinId="9" hidden="1"/>
    <cellStyle name="Hipervínculo visitado" xfId="21612" builtinId="9" hidden="1"/>
    <cellStyle name="Hipervínculo visitado" xfId="48830" builtinId="9" hidden="1"/>
    <cellStyle name="Hipervínculo visitado" xfId="38911" builtinId="9" hidden="1"/>
    <cellStyle name="Hipervínculo visitado" xfId="47229" builtinId="9" hidden="1"/>
    <cellStyle name="Hipervínculo visitado" xfId="33376" builtinId="9" hidden="1"/>
    <cellStyle name="Hipervínculo visitado" xfId="28539" builtinId="9" hidden="1"/>
    <cellStyle name="Hipervínculo visitado" xfId="21919" builtinId="9" hidden="1"/>
    <cellStyle name="Hipervínculo visitado" xfId="7210" builtinId="9" hidden="1"/>
    <cellStyle name="Hipervínculo visitado" xfId="20850" builtinId="9" hidden="1"/>
    <cellStyle name="Hipervínculo visitado" xfId="39139" builtinId="9" hidden="1"/>
    <cellStyle name="Hipervínculo visitado" xfId="55567" builtinId="9" hidden="1"/>
    <cellStyle name="Hipervínculo visitado" xfId="8490" builtinId="9" hidden="1"/>
    <cellStyle name="Hipervínculo visitado" xfId="48800" builtinId="9" hidden="1"/>
    <cellStyle name="Hipervínculo visitado" xfId="40142" builtinId="9" hidden="1"/>
    <cellStyle name="Hipervínculo visitado" xfId="17900" builtinId="9" hidden="1"/>
    <cellStyle name="Hipervínculo visitado" xfId="53383" builtinId="9" hidden="1"/>
    <cellStyle name="Hipervínculo visitado" xfId="51404" builtinId="9" hidden="1"/>
    <cellStyle name="Hipervínculo visitado" xfId="49304" builtinId="9" hidden="1"/>
    <cellStyle name="Hipervínculo visitado" xfId="55876" builtinId="9" hidden="1"/>
    <cellStyle name="Hipervínculo visitado" xfId="47253" builtinId="9" hidden="1"/>
    <cellStyle name="Hipervínculo visitado" xfId="9980" builtinId="9" hidden="1"/>
    <cellStyle name="Hipervínculo visitado" xfId="17094" builtinId="9" hidden="1"/>
    <cellStyle name="Hipervínculo visitado" xfId="29969" builtinId="9" hidden="1"/>
    <cellStyle name="Hipervínculo visitado" xfId="14482" builtinId="9" hidden="1"/>
    <cellStyle name="Hipervínculo visitado" xfId="55223" builtinId="9" hidden="1"/>
    <cellStyle name="Hipervínculo visitado" xfId="47723" builtinId="9" hidden="1"/>
    <cellStyle name="Hipervínculo visitado" xfId="15062" builtinId="9" hidden="1"/>
    <cellStyle name="Hipervínculo visitado" xfId="1079" builtinId="9" hidden="1"/>
    <cellStyle name="Hipervínculo visitado" xfId="52314" builtinId="9" hidden="1"/>
    <cellStyle name="Hipervínculo visitado" xfId="54633" builtinId="9" hidden="1"/>
    <cellStyle name="Hipervínculo visitado" xfId="31128" builtinId="9" hidden="1"/>
    <cellStyle name="Hipervínculo visitado" xfId="52286" builtinId="9" hidden="1"/>
    <cellStyle name="Hipervínculo visitado" xfId="35886" builtinId="9" hidden="1"/>
    <cellStyle name="Hipervínculo visitado" xfId="49246" builtinId="9" hidden="1"/>
    <cellStyle name="Hipervínculo visitado" xfId="33386" builtinId="9" hidden="1"/>
    <cellStyle name="Hipervínculo visitado" xfId="53620" builtinId="9" hidden="1"/>
    <cellStyle name="Hipervínculo visitado" xfId="43528" builtinId="9" hidden="1"/>
    <cellStyle name="Hipervínculo visitado" xfId="22" builtinId="9" hidden="1"/>
    <cellStyle name="Hipervínculo visitado" xfId="41908" builtinId="9" hidden="1"/>
    <cellStyle name="Hipervínculo visitado" xfId="10574" builtinId="9" hidden="1"/>
    <cellStyle name="Hipervínculo visitado" xfId="10206" builtinId="9" hidden="1"/>
    <cellStyle name="Hipervínculo visitado" xfId="59099" builtinId="9" hidden="1"/>
    <cellStyle name="Hipervínculo visitado" xfId="45402" builtinId="9" hidden="1"/>
    <cellStyle name="Hipervínculo visitado" xfId="15078" builtinId="9" hidden="1"/>
    <cellStyle name="Hipervínculo visitado" xfId="12085" builtinId="9" hidden="1"/>
    <cellStyle name="Hipervínculo visitado" xfId="49682" builtinId="9" hidden="1"/>
    <cellStyle name="Hipervínculo visitado" xfId="35340" builtinId="9" hidden="1"/>
    <cellStyle name="Hipervínculo visitado" xfId="23315" builtinId="9" hidden="1"/>
    <cellStyle name="Hipervínculo visitado" xfId="9960" builtinId="9" hidden="1"/>
    <cellStyle name="Hipervínculo visitado" xfId="47547" builtinId="9" hidden="1"/>
    <cellStyle name="Hipervínculo visitado" xfId="58983" builtinId="9" hidden="1"/>
    <cellStyle name="Hipervínculo visitado" xfId="49716" builtinId="9" hidden="1"/>
    <cellStyle name="Hipervínculo visitado" xfId="55579" builtinId="9" hidden="1"/>
    <cellStyle name="Hipervínculo visitado" xfId="53811" builtinId="9" hidden="1"/>
    <cellStyle name="Hipervínculo visitado" xfId="50972" builtinId="9" hidden="1"/>
    <cellStyle name="Hipervínculo visitado" xfId="2364" builtinId="9" hidden="1"/>
    <cellStyle name="Hipervínculo visitado" xfId="22279" builtinId="9" hidden="1"/>
    <cellStyle name="Hipervínculo visitado" xfId="13037" builtinId="9" hidden="1"/>
    <cellStyle name="Hipervínculo visitado" xfId="13437" builtinId="9" hidden="1"/>
    <cellStyle name="Hipervínculo visitado" xfId="8052" builtinId="9" hidden="1"/>
    <cellStyle name="Hipervínculo visitado" xfId="21134" builtinId="9" hidden="1"/>
    <cellStyle name="Hipervínculo visitado" xfId="8072" builtinId="9" hidden="1"/>
    <cellStyle name="Hipervínculo visitado" xfId="24960" builtinId="9" hidden="1"/>
    <cellStyle name="Hipervínculo visitado" xfId="30765" builtinId="9" hidden="1"/>
    <cellStyle name="Hipervínculo visitado" xfId="57678" builtinId="9" hidden="1"/>
    <cellStyle name="Hipervínculo visitado" xfId="41013" builtinId="9" hidden="1"/>
    <cellStyle name="Hipervínculo visitado" xfId="20797" builtinId="9" hidden="1"/>
    <cellStyle name="Hipervínculo visitado" xfId="35721" builtinId="9" hidden="1"/>
    <cellStyle name="Hipervínculo visitado" xfId="38527" builtinId="9" hidden="1"/>
    <cellStyle name="Hipervínculo visitado" xfId="18401" builtinId="9" hidden="1"/>
    <cellStyle name="Hipervínculo visitado" xfId="59432" builtinId="9" hidden="1"/>
    <cellStyle name="Hipervínculo visitado" xfId="3540" builtinId="9" hidden="1"/>
    <cellStyle name="Hipervínculo visitado" xfId="34542" builtinId="9" hidden="1"/>
    <cellStyle name="Hipervínculo visitado" xfId="6152" builtinId="9" hidden="1"/>
    <cellStyle name="Hipervínculo visitado" xfId="52080" builtinId="9" hidden="1"/>
    <cellStyle name="Hipervínculo visitado" xfId="55148" builtinId="9" hidden="1"/>
    <cellStyle name="Hipervínculo visitado" xfId="9914" builtinId="9" hidden="1"/>
    <cellStyle name="Hipervínculo visitado" xfId="22489" builtinId="9" hidden="1"/>
    <cellStyle name="Hipervínculo visitado" xfId="30386" builtinId="9" hidden="1"/>
    <cellStyle name="Hipervínculo visitado" xfId="55410" builtinId="9" hidden="1"/>
    <cellStyle name="Hipervínculo visitado" xfId="4825" builtinId="9" hidden="1"/>
    <cellStyle name="Hipervínculo visitado" xfId="2282" builtinId="9" hidden="1"/>
    <cellStyle name="Hipervínculo visitado" xfId="22245" builtinId="9" hidden="1"/>
    <cellStyle name="Hipervínculo visitado" xfId="54271" builtinId="9" hidden="1"/>
    <cellStyle name="Hipervínculo visitado" xfId="12543" builtinId="9" hidden="1"/>
    <cellStyle name="Hipervínculo visitado" xfId="54415" builtinId="9" hidden="1"/>
    <cellStyle name="Hipervínculo visitado" xfId="19210" builtinId="9" hidden="1"/>
    <cellStyle name="Hipervínculo visitado" xfId="7594" builtinId="9" hidden="1"/>
    <cellStyle name="Hipervínculo visitado" xfId="27145" builtinId="9" hidden="1"/>
    <cellStyle name="Hipervínculo visitado" xfId="33542" builtinId="9" hidden="1"/>
    <cellStyle name="Hipervínculo visitado" xfId="52633" builtinId="9" hidden="1"/>
    <cellStyle name="Hipervínculo visitado" xfId="32692" builtinId="9" hidden="1"/>
    <cellStyle name="Hipervínculo visitado" xfId="53479" builtinId="9" hidden="1"/>
    <cellStyle name="Hipervínculo visitado" xfId="21945" builtinId="9" hidden="1"/>
    <cellStyle name="Hipervínculo visitado" xfId="15620" builtinId="9" hidden="1"/>
    <cellStyle name="Hipervínculo visitado" xfId="36245" builtinId="9" hidden="1"/>
    <cellStyle name="Hipervínculo visitado" xfId="18855" builtinId="9" hidden="1"/>
    <cellStyle name="Hipervínculo visitado" xfId="23809" builtinId="9" hidden="1"/>
    <cellStyle name="Hipervínculo visitado" xfId="31941" builtinId="9" hidden="1"/>
    <cellStyle name="Hipervínculo visitado" xfId="48195" builtinId="9" hidden="1"/>
    <cellStyle name="Hipervínculo visitado" xfId="16263" builtinId="9" hidden="1"/>
    <cellStyle name="Hipervínculo visitado" xfId="8921" builtinId="9" hidden="1"/>
    <cellStyle name="Hipervínculo visitado" xfId="50135" builtinId="9" hidden="1"/>
    <cellStyle name="Hipervínculo visitado" xfId="25855" builtinId="9" hidden="1"/>
    <cellStyle name="Hipervínculo visitado" xfId="7154" builtinId="9" hidden="1"/>
    <cellStyle name="Hipervínculo visitado" xfId="24233" builtinId="9" hidden="1"/>
    <cellStyle name="Hipervínculo visitado" xfId="55275" builtinId="9" hidden="1"/>
    <cellStyle name="Hipervínculo visitado" xfId="49700" builtinId="9" hidden="1"/>
    <cellStyle name="Hipervínculo visitado" xfId="52455" builtinId="9" hidden="1"/>
    <cellStyle name="Hipervínculo visitado" xfId="7956" builtinId="9" hidden="1"/>
    <cellStyle name="Hipervínculo visitado" xfId="10272" builtinId="9" hidden="1"/>
    <cellStyle name="Hipervínculo visitado" xfId="25676" builtinId="9" hidden="1"/>
    <cellStyle name="Hipervínculo visitado" xfId="50746" builtinId="9" hidden="1"/>
    <cellStyle name="Hipervínculo visitado" xfId="52224" builtinId="9" hidden="1"/>
    <cellStyle name="Hipervínculo visitado" xfId="3365" builtinId="9" hidden="1"/>
    <cellStyle name="Hipervínculo visitado" xfId="53431" builtinId="9" hidden="1"/>
    <cellStyle name="Hipervínculo visitado" xfId="8694" builtinId="9" hidden="1"/>
    <cellStyle name="Hipervínculo visitado" xfId="55649" builtinId="9" hidden="1"/>
    <cellStyle name="Hipervínculo visitado" xfId="13089" builtinId="9" hidden="1"/>
    <cellStyle name="Hipervínculo visitado" xfId="21465" builtinId="9" hidden="1"/>
    <cellStyle name="Hipervínculo visitado" xfId="3057" builtinId="9" hidden="1"/>
    <cellStyle name="Hipervínculo visitado" xfId="53851" builtinId="9" hidden="1"/>
    <cellStyle name="Hipervínculo visitado" xfId="40796" builtinId="9" hidden="1"/>
    <cellStyle name="Hipervínculo visitado" xfId="30584" builtinId="9" hidden="1"/>
    <cellStyle name="Hipervínculo visitado" xfId="39413" builtinId="9" hidden="1"/>
    <cellStyle name="Hipervínculo visitado" xfId="20066" builtinId="9" hidden="1"/>
    <cellStyle name="Hipervínculo visitado" xfId="4267" builtinId="9" hidden="1"/>
    <cellStyle name="Hipervínculo visitado" xfId="33268" builtinId="9" hidden="1"/>
    <cellStyle name="Hipervínculo visitado" xfId="1821" builtinId="9" hidden="1"/>
    <cellStyle name="Hipervínculo visitado" xfId="33732" builtinId="9" hidden="1"/>
    <cellStyle name="Hipervínculo visitado" xfId="12795" builtinId="9" hidden="1"/>
    <cellStyle name="Hipervínculo visitado" xfId="4703" builtinId="9" hidden="1"/>
    <cellStyle name="Hipervínculo visitado" xfId="8866" builtinId="9" hidden="1"/>
    <cellStyle name="Hipervínculo visitado" xfId="11775" builtinId="9" hidden="1"/>
    <cellStyle name="Hipervínculo visitado" xfId="31030" builtinId="9" hidden="1"/>
    <cellStyle name="Hipervínculo visitado" xfId="4047" builtinId="9" hidden="1"/>
    <cellStyle name="Hipervínculo visitado" xfId="45330" builtinId="9" hidden="1"/>
    <cellStyle name="Hipervínculo visitado" xfId="22479" builtinId="9" hidden="1"/>
    <cellStyle name="Hipervínculo visitado" xfId="30214" builtinId="9" hidden="1"/>
    <cellStyle name="Hipervínculo visitado" xfId="10962" builtinId="9" hidden="1"/>
    <cellStyle name="Hipervínculo visitado" xfId="784" builtinId="9" hidden="1"/>
    <cellStyle name="Hipervínculo visitado" xfId="5998" builtinId="9" hidden="1"/>
    <cellStyle name="Hipervínculo visitado" xfId="20174" builtinId="9" hidden="1"/>
    <cellStyle name="Hipervínculo visitado" xfId="44491" builtinId="9" hidden="1"/>
    <cellStyle name="Hipervínculo visitado" xfId="32412" builtinId="9" hidden="1"/>
    <cellStyle name="Hipervínculo visitado" xfId="36550" builtinId="9" hidden="1"/>
    <cellStyle name="Hipervínculo visitado" xfId="7216" builtinId="9" hidden="1"/>
    <cellStyle name="Hipervínculo visitado" xfId="8672" builtinId="9" hidden="1"/>
    <cellStyle name="Hipervínculo visitado" xfId="31536" builtinId="9" hidden="1"/>
    <cellStyle name="Hipervínculo visitado" xfId="11875" builtinId="9" hidden="1"/>
    <cellStyle name="Hipervínculo visitado" xfId="8784" builtinId="9" hidden="1"/>
    <cellStyle name="Hipervínculo visitado" xfId="46427" builtinId="9" hidden="1"/>
    <cellStyle name="Hipervínculo visitado" xfId="49894" builtinId="9" hidden="1"/>
    <cellStyle name="Hipervínculo visitado" xfId="57665" builtinId="9" hidden="1"/>
    <cellStyle name="Hipervínculo visitado" xfId="544" builtinId="9" hidden="1"/>
    <cellStyle name="Hipervínculo visitado" xfId="47591" builtinId="9" hidden="1"/>
    <cellStyle name="Hipervínculo visitado" xfId="42195" builtinId="9" hidden="1"/>
    <cellStyle name="Hipervínculo visitado" xfId="59121" builtinId="9" hidden="1"/>
    <cellStyle name="Hipervínculo visitado" xfId="18496" builtinId="9" hidden="1"/>
    <cellStyle name="Hipervínculo visitado" xfId="30154" builtinId="9" hidden="1"/>
    <cellStyle name="Hipervínculo visitado" xfId="15392" builtinId="9" hidden="1"/>
    <cellStyle name="Hipervínculo visitado" xfId="26599" builtinId="9" hidden="1"/>
    <cellStyle name="Hipervínculo visitado" xfId="44017" builtinId="9" hidden="1"/>
    <cellStyle name="Hipervínculo visitado" xfId="44578" builtinId="9" hidden="1"/>
    <cellStyle name="Hipervínculo visitado" xfId="30092" builtinId="9" hidden="1"/>
    <cellStyle name="Hipervínculo visitado" xfId="55363" builtinId="9" hidden="1"/>
    <cellStyle name="Hipervínculo visitado" xfId="17928" builtinId="9" hidden="1"/>
    <cellStyle name="Hipervínculo visitado" xfId="1573" builtinId="9" hidden="1"/>
    <cellStyle name="Hipervínculo visitado" xfId="8656" builtinId="9" hidden="1"/>
    <cellStyle name="Hipervínculo visitado" xfId="2034" builtinId="9" hidden="1"/>
    <cellStyle name="Hipervínculo visitado" xfId="1032" builtinId="9" hidden="1"/>
    <cellStyle name="Hipervínculo visitado" xfId="22976" builtinId="9" hidden="1"/>
    <cellStyle name="Hipervínculo visitado" xfId="33728" builtinId="9" hidden="1"/>
    <cellStyle name="Hipervínculo visitado" xfId="53057" builtinId="9" hidden="1"/>
    <cellStyle name="Hipervínculo visitado" xfId="36011" builtinId="9" hidden="1"/>
    <cellStyle name="Hipervínculo visitado" xfId="55036" builtinId="9" hidden="1"/>
    <cellStyle name="Hipervínculo visitado" xfId="40454" builtinId="9" hidden="1"/>
    <cellStyle name="Hipervínculo visitado" xfId="12841" builtinId="9" hidden="1"/>
    <cellStyle name="Hipervínculo visitado" xfId="44864" builtinId="9" hidden="1"/>
    <cellStyle name="Hipervínculo visitado" xfId="49912" builtinId="9" hidden="1"/>
    <cellStyle name="Hipervínculo visitado" xfId="50644" builtinId="9" hidden="1"/>
    <cellStyle name="Hipervínculo visitado" xfId="11445" builtinId="9" hidden="1"/>
    <cellStyle name="Hipervínculo visitado" xfId="14733" builtinId="9" hidden="1"/>
    <cellStyle name="Hipervínculo visitado" xfId="7409" builtinId="9" hidden="1"/>
    <cellStyle name="Hipervínculo visitado" xfId="26849" builtinId="9" hidden="1"/>
    <cellStyle name="Hipervínculo visitado" xfId="37063" builtinId="9" hidden="1"/>
    <cellStyle name="Hipervínculo visitado" xfId="32265" builtinId="9" hidden="1"/>
    <cellStyle name="Hipervínculo visitado" xfId="50764" builtinId="9" hidden="1"/>
    <cellStyle name="Hipervínculo visitado" xfId="49336" builtinId="9" hidden="1"/>
    <cellStyle name="Hipervínculo visitado" xfId="40692" builtinId="9" hidden="1"/>
    <cellStyle name="Hipervínculo visitado" xfId="20961" builtinId="9" hidden="1"/>
    <cellStyle name="Hipervínculo visitado" xfId="31198" builtinId="9" hidden="1"/>
    <cellStyle name="Hipervínculo visitado" xfId="31052" builtinId="9" hidden="1"/>
    <cellStyle name="Hipervínculo visitado" xfId="21713" builtinId="9" hidden="1"/>
    <cellStyle name="Hipervínculo visitado" xfId="24473" builtinId="9" hidden="1"/>
    <cellStyle name="Hipervínculo visitado" xfId="54165" builtinId="9" hidden="1"/>
    <cellStyle name="Hipervínculo visitado" xfId="2186" builtinId="9" hidden="1"/>
    <cellStyle name="Hipervínculo visitado" xfId="47105" builtinId="9" hidden="1"/>
    <cellStyle name="Hipervínculo visitado" xfId="22571" builtinId="9" hidden="1"/>
    <cellStyle name="Hipervínculo visitado" xfId="6174" builtinId="9" hidden="1"/>
    <cellStyle name="Hipervínculo visitado" xfId="38662" builtinId="9" hidden="1"/>
    <cellStyle name="Hipervínculo visitado" xfId="24871" builtinId="9" hidden="1"/>
    <cellStyle name="Hipervínculo visitado" xfId="27027" builtinId="9" hidden="1"/>
    <cellStyle name="Hipervínculo visitado" xfId="46219" builtinId="9" hidden="1"/>
    <cellStyle name="Hipervínculo visitado" xfId="57599" builtinId="9" hidden="1"/>
    <cellStyle name="Hipervínculo visitado" xfId="18644" builtinId="9" hidden="1"/>
    <cellStyle name="Hipervínculo visitado" xfId="39078" builtinId="9" hidden="1"/>
    <cellStyle name="Hipervínculo visitado" xfId="50111" builtinId="9" hidden="1"/>
    <cellStyle name="Hipervínculo visitado" xfId="45000" builtinId="9" hidden="1"/>
    <cellStyle name="Hipervínculo visitado" xfId="30753" builtinId="9" hidden="1"/>
    <cellStyle name="Hipervínculo visitado" xfId="8854" builtinId="9" hidden="1"/>
    <cellStyle name="Hipervínculo visitado" xfId="27714" builtinId="9" hidden="1"/>
    <cellStyle name="Hipervínculo visitado" xfId="33808" builtinId="9" hidden="1"/>
    <cellStyle name="Hipervínculo visitado" xfId="32523" builtinId="9" hidden="1"/>
    <cellStyle name="Hipervínculo visitado" xfId="10956" builtinId="9" hidden="1"/>
    <cellStyle name="Hipervínculo visitado" xfId="16478" builtinId="9" hidden="1"/>
    <cellStyle name="Hipervínculo visitado" xfId="48502" builtinId="9" hidden="1"/>
    <cellStyle name="Hipervínculo visitado" xfId="51476" builtinId="9" hidden="1"/>
    <cellStyle name="Hipervínculo visitado" xfId="27576" builtinId="9" hidden="1"/>
    <cellStyle name="Hipervínculo visitado" xfId="44326" builtinId="9" hidden="1"/>
    <cellStyle name="Hipervínculo visitado" xfId="29209" builtinId="9" hidden="1"/>
    <cellStyle name="Hipervínculo visitado" xfId="49582" builtinId="9" hidden="1"/>
    <cellStyle name="Hipervínculo visitado" xfId="33524" builtinId="9" hidden="1"/>
    <cellStyle name="Hipervínculo visitado" xfId="42494" builtinId="9" hidden="1"/>
    <cellStyle name="Hipervínculo visitado" xfId="6911" builtinId="9" hidden="1"/>
    <cellStyle name="Hipervínculo visitado" xfId="9017" builtinId="9" hidden="1"/>
    <cellStyle name="Hipervínculo visitado" xfId="32958" builtinId="9" hidden="1"/>
    <cellStyle name="Hipervínculo visitado" xfId="25513" builtinId="9" hidden="1"/>
    <cellStyle name="Hipervínculo visitado" xfId="15889" builtinId="9" hidden="1"/>
    <cellStyle name="Hipervínculo visitado" xfId="57885" builtinId="9" hidden="1"/>
    <cellStyle name="Hipervínculo visitado" xfId="53668" builtinId="9" hidden="1"/>
    <cellStyle name="Hipervínculo visitado" xfId="34971" builtinId="9" hidden="1"/>
    <cellStyle name="Hipervínculo visitado" xfId="48760" builtinId="9" hidden="1"/>
    <cellStyle name="Hipervínculo visitado" xfId="21489" builtinId="9" hidden="1"/>
    <cellStyle name="Hipervínculo visitado" xfId="48462" builtinId="9" hidden="1"/>
    <cellStyle name="Hipervínculo visitado" xfId="10512" builtinId="9" hidden="1"/>
    <cellStyle name="Hipervínculo visitado" xfId="19358" builtinId="9" hidden="1"/>
    <cellStyle name="Hipervínculo visitado" xfId="13985" builtinId="9" hidden="1"/>
    <cellStyle name="Hipervínculo visitado" xfId="50569" builtinId="9" hidden="1"/>
    <cellStyle name="Hipervínculo visitado" xfId="51068" builtinId="9" hidden="1"/>
    <cellStyle name="Hipervínculo visitado" xfId="59406" builtinId="9" hidden="1"/>
    <cellStyle name="Hipervínculo visitado" xfId="24996" builtinId="9" hidden="1"/>
    <cellStyle name="Hipervínculo visitado" xfId="18839" builtinId="9" hidden="1"/>
    <cellStyle name="Hipervínculo visitado" xfId="23609" builtinId="9" hidden="1"/>
    <cellStyle name="Hipervínculo visitado" xfId="22397" builtinId="9" hidden="1"/>
    <cellStyle name="Hipervínculo visitado" xfId="52473" builtinId="9" hidden="1"/>
    <cellStyle name="Hipervínculo visitado" xfId="10119" builtinId="9" hidden="1"/>
    <cellStyle name="Hipervínculo visitado" xfId="43699" builtinId="9" hidden="1"/>
    <cellStyle name="Hipervínculo visitado" xfId="21731" builtinId="9" hidden="1"/>
    <cellStyle name="Hipervínculo visitado" xfId="49670" builtinId="9" hidden="1"/>
    <cellStyle name="Hipervínculo visitado" xfId="41039" builtinId="9" hidden="1"/>
    <cellStyle name="Hipervínculo visitado" xfId="17732" builtinId="9" hidden="1"/>
    <cellStyle name="Hipervínculo visitado" xfId="50429" builtinId="9" hidden="1"/>
    <cellStyle name="Hipervínculo visitado" xfId="2786" builtinId="9" hidden="1"/>
    <cellStyle name="Hipervínculo visitado" xfId="24507" builtinId="9" hidden="1"/>
    <cellStyle name="Hipervínculo visitado" xfId="36127" builtinId="9" hidden="1"/>
    <cellStyle name="Hipervínculo visitado" xfId="41526" builtinId="9" hidden="1"/>
    <cellStyle name="Hipervínculo visitado" xfId="17086" builtinId="9" hidden="1"/>
    <cellStyle name="Hipervínculo visitado" xfId="32794" builtinId="9" hidden="1"/>
    <cellStyle name="Hipervínculo visitado" xfId="82" builtinId="9" hidden="1"/>
    <cellStyle name="Hipervínculo visitado" xfId="28468" builtinId="9" hidden="1"/>
    <cellStyle name="Hipervínculo visitado" xfId="52385" builtinId="9" hidden="1"/>
    <cellStyle name="Hipervínculo visitado" xfId="7552" builtinId="9" hidden="1"/>
    <cellStyle name="Hipervínculo visitado" xfId="35999" builtinId="9" hidden="1"/>
    <cellStyle name="Hipervínculo visitado" xfId="33858" builtinId="9" hidden="1"/>
    <cellStyle name="Hipervínculo visitado" xfId="18742" builtinId="9" hidden="1"/>
    <cellStyle name="Hipervínculo visitado" xfId="22125" builtinId="9" hidden="1"/>
    <cellStyle name="Hipervínculo visitado" xfId="29855" builtinId="9" hidden="1"/>
    <cellStyle name="Hipervínculo visitado" xfId="25339" builtinId="9" hidden="1"/>
    <cellStyle name="Hipervínculo visitado" xfId="33015" builtinId="9" hidden="1"/>
    <cellStyle name="Hipervínculo visitado" xfId="17558" builtinId="9" hidden="1"/>
    <cellStyle name="Hipervínculo visitado" xfId="8915" builtinId="9" hidden="1"/>
    <cellStyle name="Hipervínculo visitado" xfId="16794" builtinId="9" hidden="1"/>
    <cellStyle name="Hipervínculo visitado" xfId="44968" builtinId="9" hidden="1"/>
    <cellStyle name="Hipervínculo visitado" xfId="52627" builtinId="9" hidden="1"/>
    <cellStyle name="Hipervínculo visitado" xfId="11016" builtinId="9" hidden="1"/>
    <cellStyle name="Hipervínculo visitado" xfId="54297" builtinId="9" hidden="1"/>
    <cellStyle name="Hipervínculo visitado" xfId="14386" builtinId="9" hidden="1"/>
    <cellStyle name="Hipervínculo visitado" xfId="29749" builtinId="9" hidden="1"/>
    <cellStyle name="Hipervínculo visitado" xfId="5020" builtinId="9" hidden="1"/>
    <cellStyle name="Hipervínculo visitado" xfId="19752" builtinId="9" hidden="1"/>
    <cellStyle name="Hipervínculo visitado" xfId="47191" builtinId="9" hidden="1"/>
    <cellStyle name="Hipervínculo visitado" xfId="7934" builtinId="9" hidden="1"/>
    <cellStyle name="Hipervínculo visitado" xfId="4910" builtinId="9" hidden="1"/>
    <cellStyle name="Hipervínculo visitado" xfId="55489" builtinId="9" hidden="1"/>
    <cellStyle name="Hipervínculo visitado" xfId="55446" builtinId="9" hidden="1"/>
    <cellStyle name="Hipervínculo visitado" xfId="395" builtinId="9" hidden="1"/>
    <cellStyle name="Hipervínculo visitado" xfId="48539" builtinId="9" hidden="1"/>
    <cellStyle name="Hipervínculo visitado" xfId="44431" builtinId="9" hidden="1"/>
    <cellStyle name="Hipervínculo visitado" xfId="48638" builtinId="9" hidden="1"/>
    <cellStyle name="Hipervínculo visitado" xfId="14910" builtinId="9" hidden="1"/>
    <cellStyle name="Hipervínculo visitado" xfId="34113" builtinId="9" hidden="1"/>
    <cellStyle name="Hipervínculo visitado" xfId="16330" builtinId="9" hidden="1"/>
    <cellStyle name="Hipervínculo visitado" xfId="27893" builtinId="9" hidden="1"/>
    <cellStyle name="Hipervínculo visitado" xfId="18706" builtinId="9" hidden="1"/>
    <cellStyle name="Hipervínculo visitado" xfId="3777" builtinId="9" hidden="1"/>
    <cellStyle name="Hipervínculo visitado" xfId="43267" builtinId="9" hidden="1"/>
    <cellStyle name="Hipervínculo visitado" xfId="29975" builtinId="9" hidden="1"/>
    <cellStyle name="Hipervínculo visitado" xfId="39296" builtinId="9" hidden="1"/>
    <cellStyle name="Hipervínculo visitado" xfId="20078" builtinId="9" hidden="1"/>
    <cellStyle name="Hipervínculo visitado" xfId="53917" builtinId="9" hidden="1"/>
    <cellStyle name="Hipervínculo visitado" xfId="13285" builtinId="9" hidden="1"/>
    <cellStyle name="Hipervínculo visitado" xfId="12333" builtinId="9" hidden="1"/>
    <cellStyle name="Hipervínculo visitado" xfId="33458" builtinId="9" hidden="1"/>
    <cellStyle name="Hipervínculo visitado" xfId="23136" builtinId="9" hidden="1"/>
    <cellStyle name="Hipervínculo visitado" xfId="27352" builtinId="9" hidden="1"/>
    <cellStyle name="Hipervínculo visitado" xfId="48018" builtinId="9" hidden="1"/>
    <cellStyle name="Hipervínculo visitado" xfId="46611" builtinId="9" hidden="1"/>
    <cellStyle name="Hipervínculo visitado" xfId="47930" builtinId="9" hidden="1"/>
    <cellStyle name="Hipervínculo visitado" xfId="33090" builtinId="9" hidden="1"/>
    <cellStyle name="Hipervínculo visitado" xfId="976" builtinId="9" hidden="1"/>
    <cellStyle name="Hipervínculo visitado" xfId="41253" builtinId="9" hidden="1"/>
    <cellStyle name="Hipervínculo visitado" xfId="16107" builtinId="9" hidden="1"/>
    <cellStyle name="Hipervínculo visitado" xfId="45100" builtinId="9" hidden="1"/>
    <cellStyle name="Hipervínculo visitado" xfId="39855" builtinId="9" hidden="1"/>
    <cellStyle name="Hipervínculo visitado" xfId="24581" builtinId="9" hidden="1"/>
    <cellStyle name="Hipervínculo visitado" xfId="37885" builtinId="9" hidden="1"/>
    <cellStyle name="Hipervínculo visitado" xfId="37351" builtinId="9" hidden="1"/>
    <cellStyle name="Hipervínculo visitado" xfId="44206" builtinId="9" hidden="1"/>
    <cellStyle name="Hipervínculo visitado" xfId="37013" builtinId="9" hidden="1"/>
    <cellStyle name="Hipervínculo visitado" xfId="8494" builtinId="9" hidden="1"/>
    <cellStyle name="Hipervínculo visitado" xfId="15684" builtinId="9" hidden="1"/>
    <cellStyle name="Hipervínculo visitado" xfId="30644" builtinId="9" hidden="1"/>
    <cellStyle name="Hipervínculo visitado" xfId="53381" builtinId="9" hidden="1"/>
    <cellStyle name="Hipervínculo visitado" xfId="56699" builtinId="9" hidden="1"/>
    <cellStyle name="Hipervínculo visitado" xfId="45886" builtinId="9" hidden="1"/>
    <cellStyle name="Hipervínculo visitado" xfId="48080" builtinId="9" hidden="1"/>
    <cellStyle name="Hipervínculo visitado" xfId="31028" builtinId="9" hidden="1"/>
    <cellStyle name="Hipervínculo visitado" xfId="447" builtinId="9" hidden="1"/>
    <cellStyle name="Hipervínculo visitado" xfId="41628" builtinId="9" hidden="1"/>
    <cellStyle name="Hipervínculo visitado" xfId="54257" builtinId="9" hidden="1"/>
    <cellStyle name="Hipervínculo visitado" xfId="41687" builtinId="9" hidden="1"/>
    <cellStyle name="Hipervínculo visitado" xfId="4444" builtinId="9" hidden="1"/>
    <cellStyle name="Hipervínculo visitado" xfId="6098" builtinId="9" hidden="1"/>
    <cellStyle name="Hipervínculo visitado" xfId="19267" builtinId="9" hidden="1"/>
    <cellStyle name="Hipervínculo visitado" xfId="47894" builtinId="9" hidden="1"/>
    <cellStyle name="Hipervínculo visitado" xfId="36811" builtinId="9" hidden="1"/>
    <cellStyle name="Hipervínculo visitado" xfId="15224" builtinId="9" hidden="1"/>
    <cellStyle name="Hipervínculo visitado" xfId="30574" builtinId="9" hidden="1"/>
    <cellStyle name="Hipervínculo visitado" xfId="17084" builtinId="9" hidden="1"/>
    <cellStyle name="Hipervínculo visitado" xfId="40314" builtinId="9" hidden="1"/>
    <cellStyle name="Hipervínculo visitado" xfId="37075" builtinId="9" hidden="1"/>
    <cellStyle name="Hipervínculo visitado" xfId="43120" builtinId="9" hidden="1"/>
    <cellStyle name="Hipervínculo visitado" xfId="8046" builtinId="9" hidden="1"/>
    <cellStyle name="Hipervínculo visitado" xfId="8086" builtinId="9" hidden="1"/>
    <cellStyle name="Hipervínculo visitado" xfId="10580" builtinId="9" hidden="1"/>
    <cellStyle name="Hipervínculo visitado" xfId="5908" builtinId="9" hidden="1"/>
    <cellStyle name="Hipervínculo visitado" xfId="9856" builtinId="9" hidden="1"/>
    <cellStyle name="Hipervínculo visitado" xfId="38943" builtinId="9" hidden="1"/>
    <cellStyle name="Hipervínculo visitado" xfId="18680" builtinId="9" hidden="1"/>
    <cellStyle name="Hipervínculo visitado" xfId="42336" builtinId="9" hidden="1"/>
    <cellStyle name="Hipervínculo visitado" xfId="8216" builtinId="9" hidden="1"/>
    <cellStyle name="Hipervínculo visitado" xfId="21215" builtinId="9" hidden="1"/>
    <cellStyle name="Hipervínculo visitado" xfId="24791" builtinId="9" hidden="1"/>
    <cellStyle name="Hipervínculo visitado" xfId="22463" builtinId="9" hidden="1"/>
    <cellStyle name="Hipervínculo visitado" xfId="359" builtinId="9" hidden="1"/>
    <cellStyle name="Hipervínculo visitado" xfId="30771" builtinId="9" hidden="1"/>
    <cellStyle name="Hipervínculo visitado" xfId="11297" builtinId="9" hidden="1"/>
    <cellStyle name="Hipervínculo visitado" xfId="41739" builtinId="9" hidden="1"/>
    <cellStyle name="Hipervínculo visitado" xfId="49958" builtinId="9" hidden="1"/>
    <cellStyle name="Hipervínculo visitado" xfId="39368" builtinId="9" hidden="1"/>
    <cellStyle name="Hipervínculo visitado" xfId="49506" builtinId="9" hidden="1"/>
    <cellStyle name="Hipervínculo visitado" xfId="49422" builtinId="9" hidden="1"/>
    <cellStyle name="Hipervínculo visitado" xfId="52880" builtinId="9" hidden="1"/>
    <cellStyle name="Hipervínculo visitado" xfId="11811" builtinId="9" hidden="1"/>
    <cellStyle name="Hipervínculo visitado" xfId="14666" builtinId="9" hidden="1"/>
    <cellStyle name="Hipervínculo visitado" xfId="40158" builtinId="9" hidden="1"/>
    <cellStyle name="Hipervínculo visitado" xfId="54728" builtinId="9" hidden="1"/>
    <cellStyle name="Hipervínculo visitado" xfId="55701" builtinId="9" hidden="1"/>
    <cellStyle name="Hipervínculo visitado" xfId="50000" builtinId="9" hidden="1"/>
    <cellStyle name="Hipervínculo visitado" xfId="50804" builtinId="9" hidden="1"/>
    <cellStyle name="Hipervínculo visitado" xfId="25989" builtinId="9" hidden="1"/>
    <cellStyle name="Hipervínculo visitado" xfId="56207" builtinId="9" hidden="1"/>
    <cellStyle name="Hipervínculo visitado" xfId="9446" builtinId="9" hidden="1"/>
    <cellStyle name="Hipervínculo visitado" xfId="8320" builtinId="9" hidden="1"/>
    <cellStyle name="Hipervínculo visitado" xfId="37739" builtinId="9" hidden="1"/>
    <cellStyle name="Hipervínculo visitado" xfId="41137" builtinId="9" hidden="1"/>
    <cellStyle name="Hipervínculo visitado" xfId="12187" builtinId="9" hidden="1"/>
    <cellStyle name="Hipervínculo visitado" xfId="5456" builtinId="9" hidden="1"/>
    <cellStyle name="Hipervínculo visitado" xfId="4679" builtinId="9" hidden="1"/>
    <cellStyle name="Hipervínculo visitado" xfId="24625" builtinId="9" hidden="1"/>
    <cellStyle name="Hipervínculo visitado" xfId="8142" builtinId="9" hidden="1"/>
    <cellStyle name="Hipervínculo visitado" xfId="3318" builtinId="9" hidden="1"/>
    <cellStyle name="Hipervínculo visitado" xfId="36183" builtinId="9" hidden="1"/>
    <cellStyle name="Hipervínculo visitado" xfId="9027" builtinId="9" hidden="1"/>
    <cellStyle name="Hipervínculo visitado" xfId="2214" builtinId="9" hidden="1"/>
    <cellStyle name="Hipervínculo visitado" xfId="29926" builtinId="9" hidden="1"/>
    <cellStyle name="Hipervínculo visitado" xfId="57332" builtinId="9" hidden="1"/>
    <cellStyle name="Hipervínculo visitado" xfId="14984" builtinId="9" hidden="1"/>
    <cellStyle name="Hipervínculo visitado" xfId="51912" builtinId="9" hidden="1"/>
    <cellStyle name="Hipervínculo visitado" xfId="16666" builtinId="9" hidden="1"/>
    <cellStyle name="Hipervínculo visitado" xfId="38" builtinId="9" hidden="1"/>
    <cellStyle name="Hipervínculo visitado" xfId="28311" builtinId="9" hidden="1"/>
    <cellStyle name="Hipervínculo visitado" xfId="57965" builtinId="9" hidden="1"/>
    <cellStyle name="Hipervínculo visitado" xfId="29267" builtinId="9" hidden="1"/>
    <cellStyle name="Hipervínculo visitado" xfId="506" builtinId="9" hidden="1"/>
    <cellStyle name="Hipervínculo visitado" xfId="13155" builtinId="9" hidden="1"/>
    <cellStyle name="Hipervínculo visitado" xfId="52611" builtinId="9" hidden="1"/>
    <cellStyle name="Hipervínculo visitado" xfId="38037" builtinId="9" hidden="1"/>
    <cellStyle name="Hipervínculo visitado" xfId="24011" builtinId="9" hidden="1"/>
    <cellStyle name="Hipervínculo visitado" xfId="12289" builtinId="9" hidden="1"/>
    <cellStyle name="Hipervínculo visitado" xfId="59013" builtinId="9" hidden="1"/>
    <cellStyle name="Hipervínculo visitado" xfId="34339" builtinId="9" hidden="1"/>
    <cellStyle name="Hipervínculo visitado" xfId="37397" builtinId="9" hidden="1"/>
    <cellStyle name="Hipervínculo visitado" xfId="55531" builtinId="9" hidden="1"/>
    <cellStyle name="Hipervínculo visitado" xfId="58759" builtinId="9" hidden="1"/>
    <cellStyle name="Hipervínculo visitado" xfId="34418" builtinId="9" hidden="1"/>
    <cellStyle name="Hipervínculo visitado" xfId="42386" builtinId="9" hidden="1"/>
    <cellStyle name="Hipervínculo visitado" xfId="16322" builtinId="9" hidden="1"/>
    <cellStyle name="Hipervínculo visitado" xfId="34637" builtinId="9" hidden="1"/>
    <cellStyle name="Hipervínculo visitado" xfId="32702" builtinId="9" hidden="1"/>
    <cellStyle name="Hipervínculo visitado" xfId="49124" builtinId="9" hidden="1"/>
    <cellStyle name="Hipervínculo visitado" xfId="41372" builtinId="9" hidden="1"/>
    <cellStyle name="Hipervínculo visitado" xfId="7918" builtinId="9" hidden="1"/>
    <cellStyle name="Hipervínculo visitado" xfId="10074" builtinId="9" hidden="1"/>
    <cellStyle name="Hipervínculo visitado" xfId="5350" builtinId="9" hidden="1"/>
    <cellStyle name="Hipervínculo visitado" xfId="13817" builtinId="9" hidden="1"/>
    <cellStyle name="Hipervínculo visitado" xfId="10610" builtinId="9" hidden="1"/>
    <cellStyle name="Hipervínculo visitado" xfId="52842" builtinId="9" hidden="1"/>
    <cellStyle name="Hipervínculo visitado" xfId="50032" builtinId="9" hidden="1"/>
    <cellStyle name="Hipervínculo visitado" xfId="236" builtinId="9" hidden="1"/>
    <cellStyle name="Hipervínculo visitado" xfId="803" builtinId="9" hidden="1"/>
    <cellStyle name="Hipervínculo visitado" xfId="1611" builtinId="9" hidden="1"/>
    <cellStyle name="Hipervínculo visitado" xfId="35183" builtinId="9" hidden="1"/>
    <cellStyle name="Hipervínculo visitado" xfId="36846" builtinId="9" hidden="1"/>
    <cellStyle name="Hipervínculo visitado" xfId="18504" builtinId="9" hidden="1"/>
    <cellStyle name="Hipervínculo visitado" xfId="14810" builtinId="9" hidden="1"/>
    <cellStyle name="Hipervínculo visitado" xfId="57044" builtinId="9" hidden="1"/>
    <cellStyle name="Hipervínculo visitado" xfId="34880" builtinId="9" hidden="1"/>
    <cellStyle name="Hipervínculo visitado" xfId="43912" builtinId="9" hidden="1"/>
    <cellStyle name="Hipervínculo visitado" xfId="49180" builtinId="9" hidden="1"/>
    <cellStyle name="Hipervínculo visitado" xfId="38179" builtinId="9" hidden="1"/>
    <cellStyle name="Hipervínculo visitado" xfId="44222" builtinId="9" hidden="1"/>
    <cellStyle name="Hipervínculo visitado" xfId="11148" builtinId="9" hidden="1"/>
    <cellStyle name="Hipervínculo visitado" xfId="44054" builtinId="9" hidden="1"/>
    <cellStyle name="Hipervínculo visitado" xfId="35257" builtinId="9" hidden="1"/>
    <cellStyle name="Hipervínculo visitado" xfId="36033" builtinId="9" hidden="1"/>
    <cellStyle name="Hipervínculo visitado" xfId="45144" builtinId="9" hidden="1"/>
    <cellStyle name="Hipervínculo visitado" xfId="48551" builtinId="9" hidden="1"/>
    <cellStyle name="Hipervínculo visitado" xfId="4605" builtinId="9" hidden="1"/>
    <cellStyle name="Hipervínculo visitado" xfId="53146" builtinId="9" hidden="1"/>
    <cellStyle name="Hipervínculo visitado" xfId="20672" builtinId="9" hidden="1"/>
    <cellStyle name="Hipervínculo visitado" xfId="5428" builtinId="9" hidden="1"/>
    <cellStyle name="Hipervínculo visitado" xfId="29389" builtinId="9" hidden="1"/>
    <cellStyle name="Hipervínculo visitado" xfId="32482" builtinId="9" hidden="1"/>
    <cellStyle name="Hipervínculo visitado" xfId="28225" builtinId="9" hidden="1"/>
    <cellStyle name="Hipervínculo visitado" xfId="43944" builtinId="9" hidden="1"/>
    <cellStyle name="Hipervínculo visitado" xfId="18275" builtinId="9" hidden="1"/>
    <cellStyle name="Hipervínculo visitado" xfId="31280" builtinId="9" hidden="1"/>
    <cellStyle name="Hipervínculo visitado" xfId="46037" builtinId="9" hidden="1"/>
    <cellStyle name="Hipervínculo visitado" xfId="2973" builtinId="9" hidden="1"/>
    <cellStyle name="Hipervínculo visitado" xfId="27149" builtinId="9" hidden="1"/>
    <cellStyle name="Hipervínculo visitado" xfId="19234" builtinId="9" hidden="1"/>
    <cellStyle name="Hipervínculo visitado" xfId="7792" builtinId="9" hidden="1"/>
    <cellStyle name="Hipervínculo visitado" xfId="64" builtinId="9" hidden="1"/>
    <cellStyle name="Hipervínculo visitado" xfId="44475" builtinId="9" hidden="1"/>
    <cellStyle name="Hipervínculo visitado" xfId="19249" builtinId="9" hidden="1"/>
    <cellStyle name="Hipervínculo visitado" xfId="59091" builtinId="9" hidden="1"/>
    <cellStyle name="Hipervínculo visitado" xfId="52246" builtinId="9" hidden="1"/>
    <cellStyle name="Hipervínculo visitado" xfId="34398" builtinId="9" hidden="1"/>
    <cellStyle name="Hipervínculo visitado" xfId="4225" builtinId="9" hidden="1"/>
    <cellStyle name="Hipervínculo visitado" xfId="26085" builtinId="9" hidden="1"/>
    <cellStyle name="Hipervínculo visitado" xfId="16003" builtinId="9" hidden="1"/>
    <cellStyle name="Hipervínculo visitado" xfId="32736" builtinId="9" hidden="1"/>
    <cellStyle name="Hipervínculo visitado" xfId="50433" builtinId="9" hidden="1"/>
    <cellStyle name="Hipervínculo visitado" xfId="52094" builtinId="9" hidden="1"/>
    <cellStyle name="Hipervínculo visitado" xfId="59087" builtinId="9" hidden="1"/>
    <cellStyle name="Hipervínculo visitado" xfId="52720" builtinId="9" hidden="1"/>
    <cellStyle name="Hipervínculo visitado" xfId="32145" builtinId="9" hidden="1"/>
    <cellStyle name="Hipervínculo visitado" xfId="39554" builtinId="9" hidden="1"/>
    <cellStyle name="Hipervínculo visitado" xfId="11962" builtinId="9" hidden="1"/>
    <cellStyle name="Hipervínculo visitado" xfId="45943" builtinId="9" hidden="1"/>
    <cellStyle name="Hipervínculo visitado" xfId="26208" builtinId="9" hidden="1"/>
    <cellStyle name="Hipervínculo visitado" xfId="43989" builtinId="9" hidden="1"/>
    <cellStyle name="Hipervínculo visitado" xfId="9043" builtinId="9" hidden="1"/>
    <cellStyle name="Hipervínculo visitado" xfId="11785" builtinId="9" hidden="1"/>
    <cellStyle name="Hipervínculo visitado" xfId="6190" builtinId="9" hidden="1"/>
    <cellStyle name="Hipervínculo visitado" xfId="49440" builtinId="9" hidden="1"/>
    <cellStyle name="Hipervínculo visitado" xfId="58131" builtinId="9" hidden="1"/>
    <cellStyle name="Hipervínculo visitado" xfId="39578" builtinId="9" hidden="1"/>
    <cellStyle name="Hipervínculo visitado" xfId="53614" builtinId="9" hidden="1"/>
    <cellStyle name="Hipervínculo visitado" xfId="32977" builtinId="9" hidden="1"/>
    <cellStyle name="Hipervínculo visitado" xfId="5312" builtinId="9" hidden="1"/>
    <cellStyle name="Hipervínculo visitado" xfId="2879" builtinId="9" hidden="1"/>
    <cellStyle name="Hipervínculo visitado" xfId="43148" builtinId="9" hidden="1"/>
    <cellStyle name="Hipervínculo visitado" xfId="38425" builtinId="9" hidden="1"/>
    <cellStyle name="Hipervínculo visitado" xfId="49364" builtinId="9" hidden="1"/>
    <cellStyle name="Hipervínculo visitado" xfId="46353" builtinId="9" hidden="1"/>
    <cellStyle name="Hipervínculo visitado" xfId="2881" builtinId="9" hidden="1"/>
    <cellStyle name="Hipervínculo visitado" xfId="30948" builtinId="9" hidden="1"/>
    <cellStyle name="Hipervínculo visitado" xfId="25489" builtinId="9" hidden="1"/>
    <cellStyle name="Hipervínculo visitado" xfId="1763" builtinId="9" hidden="1"/>
    <cellStyle name="Hipervínculo visitado" xfId="3033" builtinId="9" hidden="1"/>
    <cellStyle name="Hipervínculo visitado" xfId="50718" builtinId="9" hidden="1"/>
    <cellStyle name="Hipervínculo visitado" xfId="28227" builtinId="9" hidden="1"/>
    <cellStyle name="Hipervínculo visitado" xfId="1223" builtinId="9" hidden="1"/>
    <cellStyle name="Hipervínculo visitado" xfId="13752" builtinId="9" hidden="1"/>
    <cellStyle name="Hipervínculo visitado" xfId="53213" builtinId="9" hidden="1"/>
    <cellStyle name="Hipervínculo visitado" xfId="52022" builtinId="9" hidden="1"/>
    <cellStyle name="Hipervínculo visitado" xfId="58783" builtinId="9" hidden="1"/>
    <cellStyle name="Hipervínculo visitado" xfId="38712" builtinId="9" hidden="1"/>
    <cellStyle name="Hipervínculo visitado" xfId="15528" builtinId="9" hidden="1"/>
    <cellStyle name="Hipervínculo visitado" xfId="44590" builtinId="9" hidden="1"/>
    <cellStyle name="Hipervínculo visitado" xfId="44366" builtinId="9" hidden="1"/>
    <cellStyle name="Hipervínculo visitado" xfId="4326" builtinId="9" hidden="1"/>
    <cellStyle name="Hipervínculo visitado" xfId="5244" builtinId="9" hidden="1"/>
    <cellStyle name="Hipervínculo visitado" xfId="52186" builtinId="9" hidden="1"/>
    <cellStyle name="Hipervínculo visitado" xfId="27938" builtinId="9" hidden="1"/>
    <cellStyle name="Hipervínculo visitado" xfId="50159" builtinId="9" hidden="1"/>
    <cellStyle name="Hipervínculo visitado" xfId="47535" builtinId="9" hidden="1"/>
    <cellStyle name="Hipervínculo visitado" xfId="41794" builtinId="9" hidden="1"/>
    <cellStyle name="Hipervínculo visitado" xfId="30434" builtinId="9" hidden="1"/>
    <cellStyle name="Hipervínculo visitado" xfId="3925" builtinId="9" hidden="1"/>
    <cellStyle name="Hipervínculo visitado" xfId="1265" builtinId="9" hidden="1"/>
    <cellStyle name="Hipervínculo visitado" xfId="16662" builtinId="9" hidden="1"/>
    <cellStyle name="Hipervínculo visitado" xfId="16965" builtinId="9" hidden="1"/>
    <cellStyle name="Hipervínculo visitado" xfId="58781" builtinId="9" hidden="1"/>
    <cellStyle name="Hipervínculo visitado" xfId="293" builtinId="9" hidden="1"/>
    <cellStyle name="Hipervínculo visitado" xfId="12237" builtinId="9" hidden="1"/>
    <cellStyle name="Hipervínculo visitado" xfId="47765" builtinId="9" hidden="1"/>
    <cellStyle name="Hipervínculo visitado" xfId="49280" builtinId="9" hidden="1"/>
    <cellStyle name="Hipervínculo visitado" xfId="37079" builtinId="9" hidden="1"/>
    <cellStyle name="Hipervínculo visitado" xfId="47501" builtinId="9" hidden="1"/>
    <cellStyle name="Hipervínculo visitado" xfId="11885" builtinId="9" hidden="1"/>
    <cellStyle name="Hipervínculo visitado" xfId="43613" builtinId="9" hidden="1"/>
    <cellStyle name="Hipervínculo visitado" xfId="21737" builtinId="9" hidden="1"/>
    <cellStyle name="Hipervínculo visitado" xfId="32246" builtinId="9" hidden="1"/>
    <cellStyle name="Hipervínculo visitado" xfId="6184" builtinId="9" hidden="1"/>
    <cellStyle name="Hipervínculo visitado" xfId="7756" builtinId="9" hidden="1"/>
    <cellStyle name="Hipervínculo visitado" xfId="27440" builtinId="9" hidden="1"/>
    <cellStyle name="Hipervínculo visitado" xfId="9478" builtinId="9" hidden="1"/>
    <cellStyle name="Hipervínculo visitado" xfId="10193" builtinId="9" hidden="1"/>
    <cellStyle name="Hipervínculo visitado" xfId="6574" builtinId="9" hidden="1"/>
    <cellStyle name="Hipervínculo visitado" xfId="8012" builtinId="9" hidden="1"/>
    <cellStyle name="Hipervínculo visitado" xfId="20357" builtinId="9" hidden="1"/>
    <cellStyle name="Hipervínculo visitado" xfId="39236" builtinId="9" hidden="1"/>
    <cellStyle name="Hipervínculo visitado" xfId="19468" builtinId="9" hidden="1"/>
    <cellStyle name="Hipervínculo visitado" xfId="42980" builtinId="9" hidden="1"/>
    <cellStyle name="Hipervínculo visitado" xfId="4177" builtinId="9" hidden="1"/>
    <cellStyle name="Hipervínculo visitado" xfId="44035" builtinId="9" hidden="1"/>
    <cellStyle name="Hipervínculo visitado" xfId="26549" builtinId="9" hidden="1"/>
    <cellStyle name="Hipervínculo visitado" xfId="27462" builtinId="9" hidden="1"/>
    <cellStyle name="Hipervínculo visitado" xfId="21723" builtinId="9" hidden="1"/>
    <cellStyle name="Hipervínculo visitado" xfId="1233" builtinId="9" hidden="1"/>
    <cellStyle name="Hipervínculo visitado" xfId="4526" builtinId="9" hidden="1"/>
    <cellStyle name="Hipervínculo visitado" xfId="8164" builtinId="9" hidden="1"/>
    <cellStyle name="Hipervínculo visitado" xfId="31943" builtinId="9" hidden="1"/>
    <cellStyle name="Hipervínculo visitado" xfId="57118" builtinId="9" hidden="1"/>
    <cellStyle name="Hipervínculo visitado" xfId="12281" builtinId="9" hidden="1"/>
    <cellStyle name="Hipervínculo visitado" xfId="24311" builtinId="9" hidden="1"/>
    <cellStyle name="Hipervínculo visitado" xfId="8580" builtinId="9" hidden="1"/>
    <cellStyle name="Hipervínculo visitado" xfId="46491" builtinId="9" hidden="1"/>
    <cellStyle name="Hipervínculo visitado" xfId="31670" builtinId="9" hidden="1"/>
    <cellStyle name="Hipervínculo visitado" xfId="41743" builtinId="9" hidden="1"/>
    <cellStyle name="Hipervínculo visitado" xfId="31474" builtinId="9" hidden="1"/>
    <cellStyle name="Hipervínculo visitado" xfId="36388" builtinId="9" hidden="1"/>
    <cellStyle name="Hipervínculo visitado" xfId="2104" builtinId="9" hidden="1"/>
    <cellStyle name="Hipervínculo visitado" xfId="23629" builtinId="9" hidden="1"/>
    <cellStyle name="Hipervínculo visitado" xfId="33232" builtinId="9" hidden="1"/>
    <cellStyle name="Hipervínculo visitado" xfId="2268" builtinId="9" hidden="1"/>
    <cellStyle name="Hipervínculo visitado" xfId="43650" builtinId="9" hidden="1"/>
    <cellStyle name="Hipervínculo visitado" xfId="43092" builtinId="9" hidden="1"/>
    <cellStyle name="Hipervínculo visitado" xfId="57993" builtinId="9" hidden="1"/>
    <cellStyle name="Hipervínculo visitado" xfId="11038" builtinId="9" hidden="1"/>
    <cellStyle name="Hipervínculo visitado" xfId="55251" builtinId="9" hidden="1"/>
    <cellStyle name="Hipervínculo visitado" xfId="7101" builtinId="9" hidden="1"/>
    <cellStyle name="Hipervínculo visitado" xfId="26493" builtinId="9" hidden="1"/>
    <cellStyle name="Hipervínculo visitado" xfId="32896" builtinId="9" hidden="1"/>
    <cellStyle name="Hipervínculo visitado" xfId="16468" builtinId="9" hidden="1"/>
    <cellStyle name="Hipervínculo visitado" xfId="56181" builtinId="9" hidden="1"/>
    <cellStyle name="Hipervínculo visitado" xfId="39021" builtinId="9" hidden="1"/>
    <cellStyle name="Hipervínculo visitado" xfId="51652" builtinId="9" hidden="1"/>
    <cellStyle name="Hipervínculo visitado" xfId="55878" builtinId="9" hidden="1"/>
    <cellStyle name="Hipervínculo visitado" xfId="37243" builtinId="9" hidden="1"/>
    <cellStyle name="Hipervínculo visitado" xfId="57535" builtinId="9" hidden="1"/>
    <cellStyle name="Hipervínculo visitado" xfId="46258" builtinId="9" hidden="1"/>
    <cellStyle name="Hipervínculo visitado" xfId="17544" builtinId="9" hidden="1"/>
    <cellStyle name="Hipervínculo visitado" xfId="17480" builtinId="9" hidden="1"/>
    <cellStyle name="Hipervínculo visitado" xfId="7146" builtinId="9" hidden="1"/>
    <cellStyle name="Hipervínculo visitado" xfId="47771" builtinId="9" hidden="1"/>
    <cellStyle name="Hipervínculo visitado" xfId="14986" builtinId="9" hidden="1"/>
    <cellStyle name="Hipervínculo visitado" xfId="32597" builtinId="9" hidden="1"/>
    <cellStyle name="Hipervínculo visitado" xfId="3567" builtinId="9" hidden="1"/>
    <cellStyle name="Hipervínculo visitado" xfId="57987" builtinId="9" hidden="1"/>
    <cellStyle name="Hipervínculo visitado" xfId="26083" builtinId="9" hidden="1"/>
    <cellStyle name="Hipervínculo visitado" xfId="46397" builtinId="9" hidden="1"/>
    <cellStyle name="Hipervínculo visitado" xfId="47832" builtinId="9" hidden="1"/>
    <cellStyle name="Hipervínculo visitado" xfId="18159" builtinId="9" hidden="1"/>
    <cellStyle name="Hipervínculo visitado" xfId="57793" builtinId="9" hidden="1"/>
    <cellStyle name="Hipervínculo visitado" xfId="24421" builtinId="9" hidden="1"/>
    <cellStyle name="Hipervínculo visitado" xfId="50269" builtinId="9" hidden="1"/>
    <cellStyle name="Hipervínculo visitado" xfId="40951" builtinId="9" hidden="1"/>
    <cellStyle name="Hipervínculo visitado" xfId="22113" builtinId="9" hidden="1"/>
    <cellStyle name="Hipervínculo visitado" xfId="47886" builtinId="9" hidden="1"/>
    <cellStyle name="Hipervínculo visitado" xfId="52399" builtinId="9" hidden="1"/>
    <cellStyle name="Hipervínculo visitado" xfId="23442" builtinId="9" hidden="1"/>
    <cellStyle name="Hipervínculo visitado" xfId="57122" builtinId="9" hidden="1"/>
    <cellStyle name="Hipervínculo visitado" xfId="51568" builtinId="9" hidden="1"/>
    <cellStyle name="Hipervínculo visitado" xfId="42692" builtinId="9" hidden="1"/>
    <cellStyle name="Hipervínculo visitado" xfId="41073" builtinId="9" hidden="1"/>
    <cellStyle name="Hipervínculo visitado" xfId="40582" builtinId="9" hidden="1"/>
    <cellStyle name="Hipervínculo visitado" xfId="44986" builtinId="9" hidden="1"/>
    <cellStyle name="Hipervínculo visitado" xfId="41697" builtinId="9" hidden="1"/>
    <cellStyle name="Hipervínculo visitado" xfId="20535" builtinId="9" hidden="1"/>
    <cellStyle name="Hipervínculo visitado" xfId="46022" builtinId="9" hidden="1"/>
    <cellStyle name="Hipervínculo visitado" xfId="33894" builtinId="9" hidden="1"/>
    <cellStyle name="Hipervínculo visitado" xfId="12783" builtinId="9" hidden="1"/>
    <cellStyle name="Hipervínculo visitado" xfId="4758" builtinId="9" hidden="1"/>
    <cellStyle name="Hipervínculo visitado" xfId="35717" builtinId="9" hidden="1"/>
    <cellStyle name="Hipervínculo visitado" xfId="27474" builtinId="9" hidden="1"/>
    <cellStyle name="Hipervínculo visitado" xfId="11619" builtinId="9" hidden="1"/>
    <cellStyle name="Hipervínculo visitado" xfId="31881" builtinId="9" hidden="1"/>
    <cellStyle name="Hipervínculo visitado" xfId="31718" builtinId="9" hidden="1"/>
    <cellStyle name="Hipervínculo visitado" xfId="14490" builtinId="9" hidden="1"/>
    <cellStyle name="Hipervínculo visitado" xfId="34099" builtinId="9" hidden="1"/>
    <cellStyle name="Hipervínculo visitado" xfId="21049" builtinId="9" hidden="1"/>
    <cellStyle name="Hipervínculo visitado" xfId="16967" builtinId="9" hidden="1"/>
    <cellStyle name="Hipervínculo visitado" xfId="20846" builtinId="9" hidden="1"/>
    <cellStyle name="Hipervínculo visitado" xfId="45240" builtinId="9" hidden="1"/>
    <cellStyle name="Hipervínculo visitado" xfId="55032" builtinId="9" hidden="1"/>
    <cellStyle name="Hipervínculo visitado" xfId="35829" builtinId="9" hidden="1"/>
    <cellStyle name="Hipervínculo visitado" xfId="18069" builtinId="9" hidden="1"/>
    <cellStyle name="Hipervínculo visitado" xfId="12381" builtinId="9" hidden="1"/>
    <cellStyle name="Hipervínculo visitado" xfId="57700" builtinId="9" hidden="1"/>
    <cellStyle name="Hipervínculo visitado" xfId="39558" builtinId="9" hidden="1"/>
    <cellStyle name="Hipervínculo visitado" xfId="49374" builtinId="9" hidden="1"/>
    <cellStyle name="Hipervínculo visitado" xfId="48232" builtinId="9" hidden="1"/>
    <cellStyle name="Hipervínculo visitado" xfId="46029" builtinId="9" hidden="1"/>
    <cellStyle name="Hipervínculo visitado" xfId="49854" builtinId="9" hidden="1"/>
    <cellStyle name="Hipervínculo visitado" xfId="57166" builtinId="9" hidden="1"/>
    <cellStyle name="Hipervínculo visitado" xfId="3791" builtinId="9" hidden="1"/>
    <cellStyle name="Hipervínculo visitado" xfId="55323" builtinId="9" hidden="1"/>
    <cellStyle name="Hipervínculo visitado" xfId="1871" builtinId="9" hidden="1"/>
    <cellStyle name="Hipervínculo visitado" xfId="39574" builtinId="9" hidden="1"/>
    <cellStyle name="Hipervínculo visitado" xfId="52635" builtinId="9" hidden="1"/>
    <cellStyle name="Hipervínculo visitado" xfId="1211" builtinId="9" hidden="1"/>
    <cellStyle name="Hipervínculo visitado" xfId="37915" builtinId="9" hidden="1"/>
    <cellStyle name="Hipervínculo visitado" xfId="43096" builtinId="9" hidden="1"/>
    <cellStyle name="Hipervínculo visitado" xfId="8202" builtinId="9" hidden="1"/>
    <cellStyle name="Hipervínculo visitado" xfId="52126" builtinId="9" hidden="1"/>
    <cellStyle name="Hipervínculo visitado" xfId="43979" builtinId="9" hidden="1"/>
    <cellStyle name="Hipervínculo visitado" xfId="42048" builtinId="9" hidden="1"/>
    <cellStyle name="Hipervínculo visitado" xfId="56705" builtinId="9" hidden="1"/>
    <cellStyle name="Hipervínculo visitado" xfId="16738" builtinId="9" hidden="1"/>
    <cellStyle name="Hipervínculo visitado" xfId="30356" builtinId="9" hidden="1"/>
    <cellStyle name="Hipervínculo visitado" xfId="8162" builtinId="9" hidden="1"/>
    <cellStyle name="Hipervínculo visitado" xfId="11932" builtinId="9" hidden="1"/>
    <cellStyle name="Hipervínculo visitado" xfId="32706" builtinId="9" hidden="1"/>
    <cellStyle name="Hipervínculo visitado" xfId="23981" builtinId="9" hidden="1"/>
    <cellStyle name="Hipervínculo visitado" xfId="38355" builtinId="9" hidden="1"/>
    <cellStyle name="Hipervínculo visitado" xfId="23908" builtinId="9" hidden="1"/>
    <cellStyle name="Hipervínculo visitado" xfId="58861" builtinId="9" hidden="1"/>
    <cellStyle name="Hipervínculo visitado" xfId="40820" builtinId="9" hidden="1"/>
    <cellStyle name="Hipervínculo visitado" xfId="58563" builtinId="9" hidden="1"/>
    <cellStyle name="Hipervínculo visitado" xfId="8462" builtinId="9" hidden="1"/>
    <cellStyle name="Hipervínculo visitado" xfId="47810" builtinId="9" hidden="1"/>
    <cellStyle name="Hipervínculo visitado" xfId="10608" builtinId="9" hidden="1"/>
    <cellStyle name="Hipervínculo visitado" xfId="39080" builtinId="9" hidden="1"/>
    <cellStyle name="Hipervínculo visitado" xfId="56415" builtinId="9" hidden="1"/>
    <cellStyle name="Hipervínculo visitado" xfId="50869" builtinId="9" hidden="1"/>
    <cellStyle name="Hipervínculo visitado" xfId="25246" builtinId="9" hidden="1"/>
    <cellStyle name="Hipervínculo visitado" xfId="9235" builtinId="9" hidden="1"/>
    <cellStyle name="Hipervínculo visitado" xfId="30544" builtinId="9" hidden="1"/>
    <cellStyle name="Hipervínculo visitado" xfId="8278" builtinId="9" hidden="1"/>
    <cellStyle name="Hipervínculo visitado" xfId="22628" builtinId="9" hidden="1"/>
    <cellStyle name="Hipervínculo visitado" xfId="33246" builtinId="9" hidden="1"/>
    <cellStyle name="Hipervínculo visitado" xfId="27643" builtinId="9" hidden="1"/>
    <cellStyle name="Hipervínculo visitado" xfId="14382" builtinId="9" hidden="1"/>
    <cellStyle name="Hipervínculo visitado" xfId="28464" builtinId="9" hidden="1"/>
    <cellStyle name="Hipervínculo visitado" xfId="18091" builtinId="9" hidden="1"/>
    <cellStyle name="Hipervínculo visitado" xfId="5392" builtinId="9" hidden="1"/>
    <cellStyle name="Hipervínculo visitado" xfId="53835" builtinId="9" hidden="1"/>
    <cellStyle name="Hipervínculo visitado" xfId="27456" builtinId="9" hidden="1"/>
    <cellStyle name="Hipervínculo visitado" xfId="29341" builtinId="9" hidden="1"/>
    <cellStyle name="Hipervínculo visitado" xfId="11271" builtinId="9" hidden="1"/>
    <cellStyle name="Hipervínculo visitado" xfId="18189" builtinId="9" hidden="1"/>
    <cellStyle name="Hipervínculo visitado" xfId="7974" builtinId="9" hidden="1"/>
    <cellStyle name="Hipervínculo visitado" xfId="23874" builtinId="9" hidden="1"/>
    <cellStyle name="Hipervínculo visitado" xfId="1451" builtinId="9" hidden="1"/>
    <cellStyle name="Hipervínculo visitado" xfId="8977" builtinId="9" hidden="1"/>
    <cellStyle name="Hipervínculo visitado" xfId="40034" builtinId="9" hidden="1"/>
    <cellStyle name="Hipervínculo visitado" xfId="44778" builtinId="9" hidden="1"/>
    <cellStyle name="Hipervínculo visitado" xfId="56577" builtinId="9" hidden="1"/>
    <cellStyle name="Hipervínculo visitado" xfId="41940" builtinId="9" hidden="1"/>
    <cellStyle name="Hipervínculo visitado" xfId="24837" builtinId="9" hidden="1"/>
    <cellStyle name="Hipervínculo visitado" xfId="25684" builtinId="9" hidden="1"/>
    <cellStyle name="Hipervínculo visitado" xfId="16900" builtinId="9" hidden="1"/>
    <cellStyle name="Hipervínculo visitado" xfId="24515" builtinId="9" hidden="1"/>
    <cellStyle name="Hipervínculo visitado" xfId="59308" builtinId="9" hidden="1"/>
    <cellStyle name="Hipervínculo visitado" xfId="49734" builtinId="9" hidden="1"/>
    <cellStyle name="Hipervínculo visitado" xfId="36598" builtinId="9" hidden="1"/>
    <cellStyle name="Hipervínculo visitado" xfId="6186" builtinId="9" hidden="1"/>
    <cellStyle name="Hipervínculo visitado" xfId="42246" builtinId="9" hidden="1"/>
    <cellStyle name="Hipervínculo visitado" xfId="5412" builtinId="9" hidden="1"/>
    <cellStyle name="Hipervínculo visitado" xfId="1869" builtinId="9" hidden="1"/>
    <cellStyle name="Hipervínculo visitado" xfId="5508" builtinId="9" hidden="1"/>
    <cellStyle name="Hipervínculo visitado" xfId="20563" builtinId="9" hidden="1"/>
    <cellStyle name="Hipervínculo visitado" xfId="7869" builtinId="9" hidden="1"/>
    <cellStyle name="Hipervínculo visitado" xfId="39206" builtinId="9" hidden="1"/>
    <cellStyle name="Hipervínculo visitado" xfId="42100" builtinId="9" hidden="1"/>
    <cellStyle name="Hipervínculo visitado" xfId="1441" builtinId="9" hidden="1"/>
    <cellStyle name="Hipervínculo visitado" xfId="1193" builtinId="9" hidden="1"/>
    <cellStyle name="Hipervínculo visitado" xfId="5160" builtinId="9" hidden="1"/>
    <cellStyle name="Hipervínculo visitado" xfId="6420" builtinId="9" hidden="1"/>
    <cellStyle name="Hipervínculo visitado" xfId="9338" builtinId="9" hidden="1"/>
    <cellStyle name="Hipervínculo visitado" xfId="39292" builtinId="9" hidden="1"/>
    <cellStyle name="Hipervínculo visitado" xfId="20477" builtinId="9" hidden="1"/>
    <cellStyle name="Hipervínculo visitado" xfId="20194" builtinId="9" hidden="1"/>
    <cellStyle name="Hipervínculo visitado" xfId="19708" builtinId="9" hidden="1"/>
    <cellStyle name="Hipervínculo visitado" xfId="369" builtinId="9" hidden="1"/>
    <cellStyle name="Hipervínculo visitado" xfId="38121" builtinId="9" hidden="1"/>
    <cellStyle name="Hipervínculo visitado" xfId="39954" builtinId="9" hidden="1"/>
    <cellStyle name="Hipervínculo visitado" xfId="48365" builtinId="9" hidden="1"/>
    <cellStyle name="Hipervínculo visitado" xfId="5680" builtinId="9" hidden="1"/>
    <cellStyle name="Hipervínculo visitado" xfId="9007" builtinId="9" hidden="1"/>
    <cellStyle name="Hipervínculo visitado" xfId="20543" builtinId="9" hidden="1"/>
    <cellStyle name="Hipervínculo visitado" xfId="13105" builtinId="9" hidden="1"/>
    <cellStyle name="Hipervínculo visitado" xfId="9988" builtinId="9" hidden="1"/>
    <cellStyle name="Hipervínculo visitado" xfId="10638" builtinId="9" hidden="1"/>
    <cellStyle name="Hipervínculo visitado" xfId="13277" builtinId="9" hidden="1"/>
    <cellStyle name="Hipervínculo visitado" xfId="9211" builtinId="9" hidden="1"/>
    <cellStyle name="Hipervínculo visitado" xfId="17686" builtinId="9" hidden="1"/>
    <cellStyle name="Hipervínculo visitado" xfId="52625" builtinId="9" hidden="1"/>
    <cellStyle name="Hipervínculo visitado" xfId="31204" builtinId="9" hidden="1"/>
    <cellStyle name="Hipervínculo visitado" xfId="13341" builtinId="9" hidden="1"/>
    <cellStyle name="Hipervínculo visitado" xfId="8722" builtinId="9" hidden="1"/>
    <cellStyle name="Hipervínculo visitado" xfId="7950" builtinId="9" hidden="1"/>
    <cellStyle name="Hipervínculo visitado" xfId="5022" builtinId="9" hidden="1"/>
    <cellStyle name="Hipervínculo visitado" xfId="43565" builtinId="9" hidden="1"/>
    <cellStyle name="Hipervínculo visitado" xfId="41966" builtinId="9" hidden="1"/>
    <cellStyle name="Hipervínculo visitado" xfId="55281" builtinId="9" hidden="1"/>
    <cellStyle name="Hipervínculo visitado" xfId="46077" builtinId="9" hidden="1"/>
    <cellStyle name="Hipervínculo visitado" xfId="50379" builtinId="9" hidden="1"/>
    <cellStyle name="Hipervínculo visitado" xfId="29201" builtinId="9" hidden="1"/>
    <cellStyle name="Hipervínculo visitado" xfId="53953" builtinId="9" hidden="1"/>
    <cellStyle name="Hipervínculo visitado" xfId="20761" builtinId="9" hidden="1"/>
    <cellStyle name="Hipervínculo visitado" xfId="9291" builtinId="9" hidden="1"/>
    <cellStyle name="Hipervínculo visitado" xfId="29237" builtinId="9" hidden="1"/>
    <cellStyle name="Hipervínculo visitado" xfId="10358" builtinId="9" hidden="1"/>
    <cellStyle name="Hipervínculo visitado" xfId="4454" builtinId="9" hidden="1"/>
    <cellStyle name="Hipervínculo visitado" xfId="7678" builtinId="9" hidden="1"/>
    <cellStyle name="Hipervínculo visitado" xfId="38919" builtinId="9" hidden="1"/>
    <cellStyle name="Hipervínculo visitado" xfId="51359" builtinId="9" hidden="1"/>
    <cellStyle name="Hipervínculo visitado" xfId="27109" builtinId="9" hidden="1"/>
    <cellStyle name="Hipervínculo visitado" xfId="14235" builtinId="9" hidden="1"/>
    <cellStyle name="Hipervínculo visitado" xfId="26433" builtinId="9" hidden="1"/>
    <cellStyle name="Hipervínculo visitado" xfId="49896" builtinId="9" hidden="1"/>
    <cellStyle name="Hipervínculo visitado" xfId="26665" builtinId="9" hidden="1"/>
    <cellStyle name="Hipervínculo visitado" xfId="4468" builtinId="9" hidden="1"/>
    <cellStyle name="Hipervínculo visitado" xfId="17308" builtinId="9" hidden="1"/>
    <cellStyle name="Hipervínculo visitado" xfId="1351" builtinId="9" hidden="1"/>
    <cellStyle name="Hipervínculo visitado" xfId="43977" builtinId="9" hidden="1"/>
    <cellStyle name="Hipervínculo visitado" xfId="52505" builtinId="9" hidden="1"/>
    <cellStyle name="Hipervínculo visitado" xfId="15969" builtinId="9" hidden="1"/>
    <cellStyle name="Hipervínculo visitado" xfId="54299" builtinId="9" hidden="1"/>
    <cellStyle name="Hipervínculo visitado" xfId="48884" builtinId="9" hidden="1"/>
    <cellStyle name="Hipervínculo visitado" xfId="45777" builtinId="9" hidden="1"/>
    <cellStyle name="Hipervínculo visitado" xfId="3286" builtinId="9" hidden="1"/>
    <cellStyle name="Hipervínculo visitado" xfId="627" builtinId="9" hidden="1"/>
    <cellStyle name="Hipervínculo visitado" xfId="28583" builtinId="9" hidden="1"/>
    <cellStyle name="Hipervínculo visitado" xfId="27855" builtinId="9" hidden="1"/>
    <cellStyle name="Hipervínculo visitado" xfId="14198" builtinId="9" hidden="1"/>
    <cellStyle name="Hipervínculo visitado" xfId="12109" builtinId="9" hidden="1"/>
    <cellStyle name="Hipervínculo visitado" xfId="22185" builtinId="9" hidden="1"/>
    <cellStyle name="Hipervínculo visitado" xfId="14988" builtinId="9" hidden="1"/>
    <cellStyle name="Hipervínculo visitado" xfId="20648" builtinId="9" hidden="1"/>
    <cellStyle name="Hipervínculo visitado" xfId="26957" builtinId="9" hidden="1"/>
    <cellStyle name="Hipervínculo visitado" xfId="37717" builtinId="9" hidden="1"/>
    <cellStyle name="Hipervínculo visitado" xfId="20080" builtinId="9" hidden="1"/>
    <cellStyle name="Hipervínculo visitado" xfId="59462" builtinId="9" hidden="1"/>
    <cellStyle name="Hipervínculo visitado" xfId="30816" builtinId="9" hidden="1"/>
    <cellStyle name="Hipervínculo visitado" xfId="1408" builtinId="9" hidden="1"/>
    <cellStyle name="Hipervínculo visitado" xfId="218" builtinId="9" hidden="1"/>
    <cellStyle name="Hipervínculo visitado" xfId="1833" builtinId="9" hidden="1"/>
    <cellStyle name="Hipervínculo visitado" xfId="1008" builtinId="9" hidden="1"/>
    <cellStyle name="Hipervínculo visitado" xfId="59490" builtinId="9" hidden="1"/>
    <cellStyle name="Hipervínculo visitado" xfId="31592" builtinId="9" hidden="1"/>
    <cellStyle name="Hipervínculo visitado" xfId="15614" builtinId="9" hidden="1"/>
    <cellStyle name="Hipervínculo visitado" xfId="53093" builtinId="9" hidden="1"/>
    <cellStyle name="Hipervínculo visitado" xfId="54231" builtinId="9" hidden="1"/>
    <cellStyle name="Hipervínculo visitado" xfId="38696" builtinId="9" hidden="1"/>
    <cellStyle name="Hipervínculo visitado" xfId="377" builtinId="9" hidden="1"/>
    <cellStyle name="Hipervínculo visitado" xfId="14548" builtinId="9" hidden="1"/>
    <cellStyle name="Hipervínculo visitado" xfId="53112" builtinId="9" hidden="1"/>
    <cellStyle name="Hipervínculo visitado" xfId="43303" builtinId="9" hidden="1"/>
    <cellStyle name="Hipervínculo visitado" xfId="8724" builtinId="9" hidden="1"/>
    <cellStyle name="Hipervínculo visitado" xfId="18293" builtinId="9" hidden="1"/>
    <cellStyle name="Hipervínculo visitado" xfId="32774" builtinId="9" hidden="1"/>
    <cellStyle name="Hipervínculo visitado" xfId="3679" builtinId="9" hidden="1"/>
    <cellStyle name="Hipervínculo visitado" xfId="35735" builtinId="9" hidden="1"/>
    <cellStyle name="Hipervínculo visitado" xfId="19926" builtinId="9" hidden="1"/>
    <cellStyle name="Hipervínculo visitado" xfId="16948" builtinId="9" hidden="1"/>
    <cellStyle name="Hipervínculo visitado" xfId="38249" builtinId="9" hidden="1"/>
    <cellStyle name="Hipervínculo visitado" xfId="47405" builtinId="9" hidden="1"/>
    <cellStyle name="Hipervínculo visitado" xfId="46989" builtinId="9" hidden="1"/>
    <cellStyle name="Hipervínculo visitado" xfId="12713" builtinId="9" hidden="1"/>
    <cellStyle name="Hipervínculo visitado" xfId="3995" builtinId="9" hidden="1"/>
    <cellStyle name="Hipervínculo visitado" xfId="41681" builtinId="9" hidden="1"/>
    <cellStyle name="Hipervínculo visitado" xfId="38413" builtinId="9" hidden="1"/>
    <cellStyle name="Hipervínculo visitado" xfId="32620" builtinId="9" hidden="1"/>
    <cellStyle name="Hipervínculo visitado" xfId="22470" builtinId="9" hidden="1"/>
    <cellStyle name="Hipervínculo visitado" xfId="11526" builtinId="9" hidden="1"/>
    <cellStyle name="Hipervínculo visitado" xfId="23047" builtinId="9" hidden="1"/>
    <cellStyle name="Hipervínculo visitado" xfId="45703" builtinId="9" hidden="1"/>
    <cellStyle name="Hipervínculo visitado" xfId="26677" builtinId="9" hidden="1"/>
    <cellStyle name="Hipervínculo visitado" xfId="29291" builtinId="9" hidden="1"/>
    <cellStyle name="Hipervínculo visitado" xfId="34673" builtinId="9" hidden="1"/>
    <cellStyle name="Hipervínculo visitado" xfId="1313" builtinId="9" hidden="1"/>
    <cellStyle name="Hipervínculo visitado" xfId="55817" builtinId="9" hidden="1"/>
    <cellStyle name="Hipervínculo visitado" xfId="21550" builtinId="9" hidden="1"/>
    <cellStyle name="Hipervínculo visitado" xfId="22509" builtinId="9" hidden="1"/>
    <cellStyle name="Hipervínculo visitado" xfId="1907" builtinId="9" hidden="1"/>
    <cellStyle name="Hipervínculo visitado" xfId="55661" builtinId="9" hidden="1"/>
    <cellStyle name="Hipervínculo visitado" xfId="47155" builtinId="9" hidden="1"/>
    <cellStyle name="Hipervínculo visitado" xfId="50597" builtinId="9" hidden="1"/>
    <cellStyle name="Hipervínculo visitado" xfId="26579" builtinId="9" hidden="1"/>
    <cellStyle name="Hipervínculo visitado" xfId="53441" builtinId="9" hidden="1"/>
    <cellStyle name="Hipervínculo visitado" xfId="23217" builtinId="9" hidden="1"/>
    <cellStyle name="Hipervínculo visitado" xfId="5840" builtinId="9" hidden="1"/>
    <cellStyle name="Hipervínculo visitado" xfId="32622" builtinId="9" hidden="1"/>
    <cellStyle name="Hipervínculo visitado" xfId="24077" builtinId="9" hidden="1"/>
    <cellStyle name="Hipervínculo visitado" xfId="46179" builtinId="9" hidden="1"/>
    <cellStyle name="Hipervínculo visitado" xfId="54906" builtinId="9" hidden="1"/>
    <cellStyle name="Hipervínculo visitado" xfId="24083" builtinId="9" hidden="1"/>
    <cellStyle name="Hipervínculo visitado" xfId="31642" builtinId="9" hidden="1"/>
    <cellStyle name="Hipervínculo visitado" xfId="30058" builtinId="9" hidden="1"/>
    <cellStyle name="Hipervínculo visitado" xfId="43034" builtinId="9" hidden="1"/>
    <cellStyle name="Hipervínculo visitado" xfId="49244" builtinId="9" hidden="1"/>
    <cellStyle name="Hipervínculo visitado" xfId="6530" builtinId="9" hidden="1"/>
    <cellStyle name="Hipervínculo visitado" xfId="37367" builtinId="9" hidden="1"/>
    <cellStyle name="Hipervínculo visitado" xfId="40302" builtinId="9" hidden="1"/>
    <cellStyle name="Hipervínculo visitado" xfId="6889" builtinId="9" hidden="1"/>
    <cellStyle name="Hipervínculo visitado" xfId="21237" builtinId="9" hidden="1"/>
    <cellStyle name="Hipervínculo visitado" xfId="37873" builtinId="9" hidden="1"/>
    <cellStyle name="Hipervínculo visitado" xfId="2864" builtinId="9" hidden="1"/>
    <cellStyle name="Hipervínculo visitado" xfId="44710" builtinId="9" hidden="1"/>
    <cellStyle name="Hipervínculo visitado" xfId="2370" builtinId="9" hidden="1"/>
    <cellStyle name="Hipervínculo visitado" xfId="2090" builtinId="9" hidden="1"/>
    <cellStyle name="Hipervínculo visitado" xfId="5296" builtinId="9" hidden="1"/>
    <cellStyle name="Hipervínculo visitado" xfId="19590" builtinId="9" hidden="1"/>
    <cellStyle name="Hipervínculo visitado" xfId="38716" builtinId="9" hidden="1"/>
    <cellStyle name="Hipervínculo visitado" xfId="31664" builtinId="9" hidden="1"/>
    <cellStyle name="Hipervínculo visitado" xfId="3639" builtinId="9" hidden="1"/>
    <cellStyle name="Hipervínculo visitado" xfId="43042" builtinId="9" hidden="1"/>
    <cellStyle name="Hipervínculo visitado" xfId="40626" builtinId="9" hidden="1"/>
    <cellStyle name="Hipervínculo visitado" xfId="2082" builtinId="9" hidden="1"/>
    <cellStyle name="Hipervínculo visitado" xfId="1427" builtinId="9" hidden="1"/>
    <cellStyle name="Hipervínculo visitado" xfId="19403" builtinId="9" hidden="1"/>
    <cellStyle name="Hipervínculo visitado" xfId="33324" builtinId="9" hidden="1"/>
    <cellStyle name="Hipervínculo visitado" xfId="49081" builtinId="9" hidden="1"/>
    <cellStyle name="Hipervínculo visitado" xfId="55767" builtinId="9" hidden="1"/>
    <cellStyle name="Hipervínculo visitado" xfId="47311" builtinId="9" hidden="1"/>
    <cellStyle name="Hipervínculo visitado" xfId="45751" builtinId="9" hidden="1"/>
    <cellStyle name="Hipervínculo visitado" xfId="50573" builtinId="9" hidden="1"/>
    <cellStyle name="Hipervínculo visitado" xfId="33224" builtinId="9" hidden="1"/>
    <cellStyle name="Hipervínculo visitado" xfId="59348" builtinId="9" hidden="1"/>
    <cellStyle name="Hipervínculo visitado" xfId="37691" builtinId="9" hidden="1"/>
    <cellStyle name="Hipervínculo visitado" xfId="9526" builtinId="9" hidden="1"/>
    <cellStyle name="Hipervínculo visitado" xfId="37993" builtinId="9" hidden="1"/>
    <cellStyle name="Hipervínculo visitado" xfId="3276" builtinId="9" hidden="1"/>
    <cellStyle name="Hipervínculo visitado" xfId="40538" builtinId="9" hidden="1"/>
    <cellStyle name="Hipervínculo visitado" xfId="2901" builtinId="9" hidden="1"/>
    <cellStyle name="Hipervínculo visitado" xfId="5842" builtinId="9" hidden="1"/>
    <cellStyle name="Hipervínculo visitado" xfId="12493" builtinId="9" hidden="1"/>
    <cellStyle name="Hipervínculo visitado" xfId="20581" builtinId="9" hidden="1"/>
    <cellStyle name="Hipervínculo visitado" xfId="40010" builtinId="9" hidden="1"/>
    <cellStyle name="Hipervínculo visitado" xfId="20497" builtinId="9" hidden="1"/>
    <cellStyle name="Hipervínculo visitado" xfId="52726" builtinId="9" hidden="1"/>
    <cellStyle name="Hipervínculo visitado" xfId="43951" builtinId="9" hidden="1"/>
    <cellStyle name="Hipervínculo visitado" xfId="33298" builtinId="9" hidden="1"/>
    <cellStyle name="Hipervínculo visitado" xfId="48529" builtinId="9" hidden="1"/>
    <cellStyle name="Hipervínculo visitado" xfId="33280" builtinId="9" hidden="1"/>
    <cellStyle name="Hipervínculo visitado" xfId="40969" builtinId="9" hidden="1"/>
    <cellStyle name="Hipervínculo visitado" xfId="1549" builtinId="9" hidden="1"/>
    <cellStyle name="Hipervínculo visitado" xfId="8212" builtinId="9" hidden="1"/>
    <cellStyle name="Hipervínculo visitado" xfId="42544" builtinId="9" hidden="1"/>
    <cellStyle name="Hipervínculo visitado" xfId="2074" builtinId="9" hidden="1"/>
    <cellStyle name="Hipervínculo visitado" xfId="4530" builtinId="9" hidden="1"/>
    <cellStyle name="Hipervínculo visitado" xfId="8532" builtinId="9" hidden="1"/>
    <cellStyle name="Hipervínculo visitado" xfId="38658" builtinId="9" hidden="1"/>
    <cellStyle name="Hipervínculo visitado" xfId="12825" builtinId="9" hidden="1"/>
    <cellStyle name="Hipervínculo visitado" xfId="6947" builtinId="9" hidden="1"/>
    <cellStyle name="Hipervínculo visitado" xfId="7920" builtinId="9" hidden="1"/>
    <cellStyle name="Hipervínculo visitado" xfId="36864" builtinId="9" hidden="1"/>
    <cellStyle name="Hipervínculo visitado" xfId="16678" builtinId="9" hidden="1"/>
    <cellStyle name="Hipervínculo visitado" xfId="9241" builtinId="9" hidden="1"/>
    <cellStyle name="Hipervínculo visitado" xfId="5514" builtinId="9" hidden="1"/>
    <cellStyle name="Hipervínculo visitado" xfId="34229" builtinId="9" hidden="1"/>
    <cellStyle name="Hipervínculo visitado" xfId="17526" builtinId="9" hidden="1"/>
    <cellStyle name="Hipervínculo visitado" xfId="47802" builtinId="9" hidden="1"/>
    <cellStyle name="Hipervínculo visitado" xfId="49394" builtinId="9" hidden="1"/>
    <cellStyle name="Hipervínculo visitado" xfId="45713" builtinId="9" hidden="1"/>
    <cellStyle name="Hipervínculo visitado" xfId="16864" builtinId="9" hidden="1"/>
    <cellStyle name="Hipervínculo visitado" xfId="37033" builtinId="9" hidden="1"/>
    <cellStyle name="Hipervínculo visitado" xfId="55048" builtinId="9" hidden="1"/>
    <cellStyle name="Hipervínculo visitado" xfId="48048" builtinId="9" hidden="1"/>
    <cellStyle name="Hipervínculo visitado" xfId="16896" builtinId="9" hidden="1"/>
    <cellStyle name="Hipervínculo visitado" xfId="24561" builtinId="9" hidden="1"/>
    <cellStyle name="Hipervínculo visitado" xfId="49658" builtinId="9" hidden="1"/>
    <cellStyle name="Hipervínculo visitado" xfId="19152" builtinId="9" hidden="1"/>
    <cellStyle name="Hipervínculo visitado" xfId="16182" builtinId="9" hidden="1"/>
    <cellStyle name="Hipervínculo visitado" xfId="6264" builtinId="9" hidden="1"/>
    <cellStyle name="Hipervínculo visitado" xfId="30440" builtinId="9" hidden="1"/>
    <cellStyle name="Hipervínculo visitado" xfId="38666" builtinId="9" hidden="1"/>
    <cellStyle name="Hipervínculo visitado" xfId="3741" builtinId="9" hidden="1"/>
    <cellStyle name="Hipervínculo visitado" xfId="33911" builtinId="9" hidden="1"/>
    <cellStyle name="Hipervínculo visitado" xfId="54057" builtinId="9" hidden="1"/>
    <cellStyle name="Hipervínculo visitado" xfId="33564" builtinId="9" hidden="1"/>
    <cellStyle name="Hipervínculo visitado" xfId="4336" builtinId="9" hidden="1"/>
    <cellStyle name="Hipervínculo visitado" xfId="56325" builtinId="9" hidden="1"/>
    <cellStyle name="Hipervínculo visitado" xfId="34386" builtinId="9" hidden="1"/>
    <cellStyle name="Hipervínculo visitado" xfId="53642" builtinId="9" hidden="1"/>
    <cellStyle name="Hipervínculo visitado" xfId="58113" builtinId="9" hidden="1"/>
    <cellStyle name="Hipervínculo visitado" xfId="38513" builtinId="9" hidden="1"/>
    <cellStyle name="Hipervínculo visitado" xfId="14014" builtinId="9" hidden="1"/>
    <cellStyle name="Hipervínculo visitado" xfId="54319" builtinId="9" hidden="1"/>
    <cellStyle name="Hipervínculo visitado" xfId="43345" builtinId="9" hidden="1"/>
    <cellStyle name="Hipervínculo visitado" xfId="52655" builtinId="9" hidden="1"/>
    <cellStyle name="Hipervínculo visitado" xfId="50786" builtinId="9" hidden="1"/>
    <cellStyle name="Hipervínculo visitado" xfId="46326" builtinId="9" hidden="1"/>
    <cellStyle name="Hipervínculo visitado" xfId="48585" builtinId="9" hidden="1"/>
    <cellStyle name="Hipervínculo visitado" xfId="33556" builtinId="9" hidden="1"/>
    <cellStyle name="Hipervínculo visitado" xfId="38519" builtinId="9" hidden="1"/>
    <cellStyle name="Hipervínculo visitado" xfId="40746" builtinId="9" hidden="1"/>
    <cellStyle name="Hipervínculo visitado" xfId="18199" builtinId="9" hidden="1"/>
    <cellStyle name="Hipervínculo visitado" xfId="56295" builtinId="9" hidden="1"/>
    <cellStyle name="Hipervínculo visitado" xfId="58415" builtinId="9" hidden="1"/>
    <cellStyle name="Hipervínculo visitado" xfId="18081" builtinId="9" hidden="1"/>
    <cellStyle name="Hipervínculo visitado" xfId="16364" builtinId="9" hidden="1"/>
    <cellStyle name="Hipervínculo visitado" xfId="17636" builtinId="9" hidden="1"/>
    <cellStyle name="Hipervínculo visitado" xfId="5738" builtinId="9" hidden="1"/>
    <cellStyle name="Hipervínculo visitado" xfId="21761" builtinId="9" hidden="1"/>
    <cellStyle name="Hipervínculo visitado" xfId="44558" builtinId="9" hidden="1"/>
    <cellStyle name="Hipervínculo visitado" xfId="44509" builtinId="9" hidden="1"/>
    <cellStyle name="Hipervínculo visitado" xfId="40662" builtinId="9" hidden="1"/>
    <cellStyle name="Hipervínculo visitado" xfId="10251" builtinId="9" hidden="1"/>
    <cellStyle name="Hipervínculo visitado" xfId="53049" builtinId="9" hidden="1"/>
    <cellStyle name="Hipervínculo visitado" xfId="35437" builtinId="9" hidden="1"/>
    <cellStyle name="Hipervínculo visitado" xfId="7385" builtinId="9" hidden="1"/>
    <cellStyle name="Hipervínculo visitado" xfId="52817" builtinId="9" hidden="1"/>
    <cellStyle name="Hipervínculo visitado" xfId="13916" builtinId="9" hidden="1"/>
    <cellStyle name="Hipervínculo visitado" xfId="1309" builtinId="9" hidden="1"/>
    <cellStyle name="Hipervínculo visitado" xfId="7871" builtinId="9" hidden="1"/>
    <cellStyle name="Hipervínculo visitado" xfId="41971" builtinId="9" hidden="1"/>
    <cellStyle name="Hipervínculo visitado" xfId="40892" builtinId="9" hidden="1"/>
    <cellStyle name="Hipervínculo visitado" xfId="41476" builtinId="9" hidden="1"/>
    <cellStyle name="Hipervínculo visitado" xfId="54227" builtinId="9" hidden="1"/>
    <cellStyle name="Hipervínculo visitado" xfId="2240" builtinId="9" hidden="1"/>
    <cellStyle name="Hipervínculo visitado" xfId="621" builtinId="9" hidden="1"/>
    <cellStyle name="Hipervínculo visitado" xfId="7833" builtinId="9" hidden="1"/>
    <cellStyle name="Hipervínculo visitado" xfId="4045" builtinId="9" hidden="1"/>
    <cellStyle name="Hipervínculo visitado" xfId="5302" builtinId="9" hidden="1"/>
    <cellStyle name="Hipervínculo visitado" xfId="12217" builtinId="9" hidden="1"/>
    <cellStyle name="Hipervínculo visitado" xfId="19106" builtinId="9" hidden="1"/>
    <cellStyle name="Hipervínculo visitado" xfId="16549" builtinId="9" hidden="1"/>
    <cellStyle name="Hipervínculo visitado" xfId="19568" builtinId="9" hidden="1"/>
    <cellStyle name="Hipervínculo visitado" xfId="14834" builtinId="9" hidden="1"/>
    <cellStyle name="Hipervínculo visitado" xfId="53399" builtinId="9" hidden="1"/>
    <cellStyle name="Hipervínculo visitado" xfId="27272" builtinId="9" hidden="1"/>
    <cellStyle name="Hipervínculo visitado" xfId="27500" builtinId="9" hidden="1"/>
    <cellStyle name="Hipervínculo visitado" xfId="47862" builtinId="9" hidden="1"/>
    <cellStyle name="Hipervínculo visitado" xfId="43459" builtinId="9" hidden="1"/>
    <cellStyle name="Hipervínculo visitado" xfId="11588" builtinId="9" hidden="1"/>
    <cellStyle name="Hipervínculo visitado" xfId="55357" builtinId="9" hidden="1"/>
    <cellStyle name="Hipervínculo visitado" xfId="10998" builtinId="9" hidden="1"/>
    <cellStyle name="Hipervínculo visitado" xfId="33828" builtinId="9" hidden="1"/>
    <cellStyle name="Hipervínculo visitado" xfId="58293" builtinId="9" hidden="1"/>
    <cellStyle name="Hipervínculo visitado" xfId="32970" builtinId="9" hidden="1"/>
    <cellStyle name="Hipervínculo visitado" xfId="10092" builtinId="9" hidden="1"/>
    <cellStyle name="Hipervínculo visitado" xfId="28486" builtinId="9" hidden="1"/>
    <cellStyle name="Hipervínculo visitado" xfId="44676" builtinId="9" hidden="1"/>
    <cellStyle name="Hipervínculo visitado" xfId="2753" builtinId="9" hidden="1"/>
    <cellStyle name="Hipervínculo visitado" xfId="43397" builtinId="9" hidden="1"/>
    <cellStyle name="Hipervínculo visitado" xfId="3147" builtinId="9" hidden="1"/>
    <cellStyle name="Hipervínculo visitado" xfId="45633" builtinId="9" hidden="1"/>
    <cellStyle name="Hipervínculo visitado" xfId="6550" builtinId="9" hidden="1"/>
    <cellStyle name="Hipervínculo visitado" xfId="21068" builtinId="9" hidden="1"/>
    <cellStyle name="Hipervínculo visitado" xfId="37247" builtinId="9" hidden="1"/>
    <cellStyle name="Hipervínculo visitado" xfId="13736" builtinId="9" hidden="1"/>
    <cellStyle name="Hipervínculo visitado" xfId="4898" builtinId="9" hidden="1"/>
    <cellStyle name="Hipervínculo visitado" xfId="24924" builtinId="9" hidden="1"/>
    <cellStyle name="Hipervínculo visitado" xfId="14723" builtinId="9" hidden="1"/>
    <cellStyle name="Hipervínculo visitado" xfId="138" builtinId="9" hidden="1"/>
    <cellStyle name="Hipervínculo visitado" xfId="48181" builtinId="9" hidden="1"/>
    <cellStyle name="Hipervínculo visitado" xfId="20300" builtinId="9" hidden="1"/>
    <cellStyle name="Hipervínculo visitado" xfId="50453" builtinId="9" hidden="1"/>
    <cellStyle name="Hipervínculo visitado" xfId="19464" builtinId="9" hidden="1"/>
    <cellStyle name="Hipervínculo visitado" xfId="44433" builtinId="9" hidden="1"/>
    <cellStyle name="Hipervínculo visitado" xfId="21315" builtinId="9" hidden="1"/>
    <cellStyle name="Hipervínculo visitado" xfId="47796" builtinId="9" hidden="1"/>
    <cellStyle name="Hipervínculo visitado" xfId="15293" builtinId="9" hidden="1"/>
    <cellStyle name="Hipervínculo visitado" xfId="31931" builtinId="9" hidden="1"/>
    <cellStyle name="Hipervínculo visitado" xfId="13700" builtinId="9" hidden="1"/>
    <cellStyle name="Hipervínculo visitado" xfId="43961" builtinId="9" hidden="1"/>
    <cellStyle name="Hipervínculo visitado" xfId="35171" builtinId="9" hidden="1"/>
    <cellStyle name="Hipervínculo visitado" xfId="28391" builtinId="9" hidden="1"/>
    <cellStyle name="Hipervínculo visitado" xfId="13141" builtinId="9" hidden="1"/>
    <cellStyle name="Hipervínculo visitado" xfId="25418" builtinId="9" hidden="1"/>
    <cellStyle name="Hipervínculo visitado" xfId="38820" builtinId="9" hidden="1"/>
    <cellStyle name="Hipervínculo visitado" xfId="26069" builtinId="9" hidden="1"/>
    <cellStyle name="Hipervínculo visitado" xfId="13173" builtinId="9" hidden="1"/>
    <cellStyle name="Hipervínculo visitado" xfId="23165" builtinId="9" hidden="1"/>
    <cellStyle name="Hipervínculo visitado" xfId="46109" builtinId="9" hidden="1"/>
    <cellStyle name="Hipervínculo visitado" xfId="22075" builtinId="9" hidden="1"/>
    <cellStyle name="Hipervínculo visitado" xfId="29871" builtinId="9" hidden="1"/>
    <cellStyle name="Hipervínculo visitado" xfId="33045" builtinId="9" hidden="1"/>
    <cellStyle name="Hipervínculo visitado" xfId="27641" builtinId="9" hidden="1"/>
    <cellStyle name="Hipervínculo visitado" xfId="22295" builtinId="9" hidden="1"/>
    <cellStyle name="Hipervínculo visitado" xfId="46617" builtinId="9" hidden="1"/>
    <cellStyle name="Hipervínculo visitado" xfId="33618" builtinId="9" hidden="1"/>
    <cellStyle name="Hipervínculo visitado" xfId="10490" builtinId="9" hidden="1"/>
    <cellStyle name="Hipervínculo visitado" xfId="14644" builtinId="9" hidden="1"/>
    <cellStyle name="Hipervínculo visitado" xfId="45256" builtinId="9" hidden="1"/>
    <cellStyle name="Hipervínculo visitado" xfId="39648" builtinId="9" hidden="1"/>
    <cellStyle name="Hipervínculo visitado" xfId="42022" builtinId="9" hidden="1"/>
    <cellStyle name="Hipervínculo visitado" xfId="20611" builtinId="9" hidden="1"/>
    <cellStyle name="Hipervínculo visitado" xfId="59149" builtinId="9" hidden="1"/>
    <cellStyle name="Hipervínculo visitado" xfId="19520" builtinId="9" hidden="1"/>
    <cellStyle name="Hipervínculo visitado" xfId="59047" builtinId="9" hidden="1"/>
    <cellStyle name="Hipervínculo visitado" xfId="15112" builtinId="9" hidden="1"/>
    <cellStyle name="Hipervínculo visitado" xfId="47834" builtinId="9" hidden="1"/>
    <cellStyle name="Hipervínculo visitado" xfId="31282" builtinId="9" hidden="1"/>
    <cellStyle name="Hipervínculo visitado" xfId="9968" builtinId="9" hidden="1"/>
    <cellStyle name="Hipervínculo visitado" xfId="8698" builtinId="9" hidden="1"/>
    <cellStyle name="Hipervínculo visitado" xfId="21855" builtinId="9" hidden="1"/>
    <cellStyle name="Hipervínculo visitado" xfId="13504" builtinId="9" hidden="1"/>
    <cellStyle name="Hipervínculo visitado" xfId="16642" builtinId="9" hidden="1"/>
    <cellStyle name="Hipervínculo visitado" xfId="49994" builtinId="9" hidden="1"/>
    <cellStyle name="Hipervínculo visitado" xfId="42008" builtinId="9" hidden="1"/>
    <cellStyle name="Hipervínculo visitado" xfId="36929" builtinId="9" hidden="1"/>
    <cellStyle name="Hipervínculo visitado" xfId="49418" builtinId="9" hidden="1"/>
    <cellStyle name="Hipervínculo visitado" xfId="54353" builtinId="9" hidden="1"/>
    <cellStyle name="Hipervínculo visitado" xfId="17600" builtinId="9" hidden="1"/>
    <cellStyle name="Hipervínculo visitado" xfId="19692" builtinId="9" hidden="1"/>
    <cellStyle name="Hipervínculo visitado" xfId="23181" builtinId="9" hidden="1"/>
    <cellStyle name="Hipervínculo visitado" xfId="20795" builtinId="9" hidden="1"/>
    <cellStyle name="Hipervínculo visitado" xfId="49224" builtinId="9" hidden="1"/>
    <cellStyle name="Hipervínculo visitado" xfId="52692" builtinId="9" hidden="1"/>
    <cellStyle name="Hipervínculo visitado" xfId="50315" builtinId="9" hidden="1"/>
    <cellStyle name="Hipervínculo visitado" xfId="16928" builtinId="9" hidden="1"/>
    <cellStyle name="Hipervínculo visitado" xfId="40959" builtinId="9" hidden="1"/>
    <cellStyle name="Hipervínculo visitado" xfId="46330" builtinId="9" hidden="1"/>
    <cellStyle name="Hipervínculo visitado" xfId="50002" builtinId="9" hidden="1"/>
    <cellStyle name="Hipervínculo visitado" xfId="209" builtinId="9" hidden="1"/>
    <cellStyle name="Hipervínculo visitado" xfId="4111" builtinId="9" hidden="1"/>
    <cellStyle name="Hipervínculo visitado" xfId="58369" builtinId="9" hidden="1"/>
    <cellStyle name="Hipervínculo visitado" xfId="27779" builtinId="9" hidden="1"/>
    <cellStyle name="Hipervínculo visitado" xfId="42346" builtinId="9" hidden="1"/>
    <cellStyle name="Hipervínculo visitado" xfId="23569" builtinId="9" hidden="1"/>
    <cellStyle name="Hipervínculo visitado" xfId="34016" builtinId="9" hidden="1"/>
    <cellStyle name="Hipervínculo visitado" xfId="44756" builtinId="9" hidden="1"/>
    <cellStyle name="Hipervínculo visitado" xfId="42466" builtinId="9" hidden="1"/>
    <cellStyle name="Hipervínculo visitado" xfId="56483" builtinId="9" hidden="1"/>
    <cellStyle name="Hipervínculo visitado" xfId="46637" builtinId="9" hidden="1"/>
    <cellStyle name="Hipervínculo visitado" xfId="34800" builtinId="9" hidden="1"/>
    <cellStyle name="Hipervínculo visitado" xfId="44604" builtinId="9" hidden="1"/>
    <cellStyle name="Hipervínculo visitado" xfId="45450" builtinId="9" hidden="1"/>
    <cellStyle name="Hipervínculo visitado" xfId="23459" builtinId="9" hidden="1"/>
    <cellStyle name="Hipervínculo visitado" xfId="27436" builtinId="9" hidden="1"/>
    <cellStyle name="Hipervínculo visitado" xfId="30184" builtinId="9" hidden="1"/>
    <cellStyle name="Hipervínculo visitado" xfId="53223" builtinId="9" hidden="1"/>
    <cellStyle name="Hipervínculo visitado" xfId="32581" builtinId="9" hidden="1"/>
    <cellStyle name="Hipervínculo visitado" xfId="45799" builtinId="9" hidden="1"/>
    <cellStyle name="Hipervínculo visitado" xfId="57250" builtinId="9" hidden="1"/>
    <cellStyle name="Hipervínculo visitado" xfId="15408" builtinId="9" hidden="1"/>
    <cellStyle name="Hipervínculo visitado" xfId="4992" builtinId="9" hidden="1"/>
    <cellStyle name="Hipervínculo visitado" xfId="13566" builtinId="9" hidden="1"/>
    <cellStyle name="Hipervínculo visitado" xfId="9665" builtinId="9" hidden="1"/>
    <cellStyle name="Hipervínculo visitado" xfId="10814" builtinId="9" hidden="1"/>
    <cellStyle name="Hipervínculo visitado" xfId="8770" builtinId="9" hidden="1"/>
    <cellStyle name="Hipervínculo visitado" xfId="3727" builtinId="9" hidden="1"/>
    <cellStyle name="Hipervínculo visitado" xfId="528" builtinId="9" hidden="1"/>
    <cellStyle name="Hipervínculo visitado" xfId="31823" builtinId="9" hidden="1"/>
    <cellStyle name="Hipervínculo visitado" xfId="5547" builtinId="9" hidden="1"/>
    <cellStyle name="Hipervínculo visitado" xfId="43275" builtinId="9" hidden="1"/>
    <cellStyle name="Hipervínculo visitado" xfId="4866" builtinId="9" hidden="1"/>
    <cellStyle name="Hipervínculo visitado" xfId="55408" builtinId="9" hidden="1"/>
    <cellStyle name="Hipervínculo visitado" xfId="33432" builtinId="9" hidden="1"/>
    <cellStyle name="Hipervínculo visitado" xfId="19100" builtinId="9" hidden="1"/>
    <cellStyle name="Hipervínculo visitado" xfId="32860" builtinId="9" hidden="1"/>
    <cellStyle name="Hipervínculo visitado" xfId="2366" builtinId="9" hidden="1"/>
    <cellStyle name="Hipervínculo visitado" xfId="14820" builtinId="9" hidden="1"/>
    <cellStyle name="Hipervínculo visitado" xfId="5224" builtinId="9" hidden="1"/>
    <cellStyle name="Hipervínculo visitado" xfId="55769" builtinId="9" hidden="1"/>
    <cellStyle name="Hipervínculo visitado" xfId="37387" builtinId="9" hidden="1"/>
    <cellStyle name="Hipervínculo visitado" xfId="7162" builtinId="9" hidden="1"/>
    <cellStyle name="Hipervínculo visitado" xfId="20183" builtinId="9" hidden="1"/>
    <cellStyle name="Hipervínculo visitado" xfId="4835" builtinId="9" hidden="1"/>
    <cellStyle name="Hipervínculo visitado" xfId="3931" builtinId="9" hidden="1"/>
    <cellStyle name="Hipervínculo visitado" xfId="45216" builtinId="9" hidden="1"/>
    <cellStyle name="Hipervínculo visitado" xfId="8172" builtinId="9" hidden="1"/>
    <cellStyle name="Hipervínculo visitado" xfId="58176" builtinId="9" hidden="1"/>
    <cellStyle name="Hipervínculo visitado" xfId="49964" builtinId="9" hidden="1"/>
    <cellStyle name="Hipervínculo visitado" xfId="13073" builtinId="9" hidden="1"/>
    <cellStyle name="Hipervínculo visitado" xfId="19818" builtinId="9" hidden="1"/>
    <cellStyle name="Hipervínculo visitado" xfId="54357" builtinId="9" hidden="1"/>
    <cellStyle name="Hipervínculo visitado" xfId="39041" builtinId="9" hidden="1"/>
    <cellStyle name="Hipervínculo visitado" xfId="33626" builtinId="9" hidden="1"/>
    <cellStyle name="Hipervínculo visitado" xfId="51612" builtinId="9" hidden="1"/>
    <cellStyle name="Hipervínculo visitado" xfId="15789" builtinId="9" hidden="1"/>
    <cellStyle name="Hipervínculo visitado" xfId="46061" builtinId="9" hidden="1"/>
    <cellStyle name="Hipervínculo visitado" xfId="35298" builtinId="9" hidden="1"/>
    <cellStyle name="Hipervínculo visitado" xfId="57537" builtinId="9" hidden="1"/>
    <cellStyle name="Hipervínculo visitado" xfId="3951" builtinId="9" hidden="1"/>
    <cellStyle name="Hipervínculo visitado" xfId="12245" builtinId="9" hidden="1"/>
    <cellStyle name="Hipervínculo visitado" xfId="37415" builtinId="9" hidden="1"/>
    <cellStyle name="Hipervínculo visitado" xfId="2298" builtinId="9" hidden="1"/>
    <cellStyle name="Hipervínculo visitado" xfId="48670" builtinId="9" hidden="1"/>
    <cellStyle name="Hipervínculo visitado" xfId="2424" builtinId="9" hidden="1"/>
    <cellStyle name="Hipervínculo visitado" xfId="43219" builtinId="9" hidden="1"/>
    <cellStyle name="Hipervínculo visitado" xfId="11100" builtinId="9" hidden="1"/>
    <cellStyle name="Hipervínculo visitado" xfId="5858" builtinId="9" hidden="1"/>
    <cellStyle name="Hipervínculo visitado" xfId="22447" builtinId="9" hidden="1"/>
    <cellStyle name="Hipervínculo visitado" xfId="57186" builtinId="9" hidden="1"/>
    <cellStyle name="Hipervínculo visitado" xfId="44421" builtinId="9" hidden="1"/>
    <cellStyle name="Hipervínculo visitado" xfId="32616" builtinId="9" hidden="1"/>
    <cellStyle name="Hipervínculo visitado" xfId="11447" builtinId="9" hidden="1"/>
    <cellStyle name="Hipervínculo visitado" xfId="2258" builtinId="9" hidden="1"/>
    <cellStyle name="Hipervínculo visitado" xfId="53027" builtinId="9" hidden="1"/>
    <cellStyle name="Hipervínculo visitado" xfId="39228" builtinId="9" hidden="1"/>
    <cellStyle name="Hipervínculo visitado" xfId="21799" builtinId="9" hidden="1"/>
    <cellStyle name="Hipervínculo visitado" xfId="3525" builtinId="9" hidden="1"/>
    <cellStyle name="Hipervínculo visitado" xfId="49015" builtinId="9" hidden="1"/>
    <cellStyle name="Hipervínculo visitado" xfId="34464" builtinId="9" hidden="1"/>
    <cellStyle name="Hipervínculo visitado" xfId="12591" builtinId="9" hidden="1"/>
    <cellStyle name="Hipervínculo visitado" xfId="3185" builtinId="9" hidden="1"/>
    <cellStyle name="Hipervínculo visitado" xfId="59129" builtinId="9" hidden="1"/>
    <cellStyle name="Hipervínculo visitado" xfId="4619" builtinId="9" hidden="1"/>
    <cellStyle name="Hipervínculo visitado" xfId="47896" builtinId="9" hidden="1"/>
    <cellStyle name="Hipervínculo visitado" xfId="58063" builtinId="9" hidden="1"/>
    <cellStyle name="Hipervínculo visitado" xfId="1239" builtinId="9" hidden="1"/>
    <cellStyle name="Hipervínculo visitado" xfId="17130" builtinId="9" hidden="1"/>
    <cellStyle name="Hipervínculo visitado" xfId="31178" builtinId="9" hidden="1"/>
    <cellStyle name="Hipervínculo visitado" xfId="31965" builtinId="9" hidden="1"/>
    <cellStyle name="Hipervínculo visitado" xfId="22103" builtinId="9" hidden="1"/>
    <cellStyle name="Hipervínculo visitado" xfId="25503" builtinId="9" hidden="1"/>
    <cellStyle name="Hipervínculo visitado" xfId="44158" builtinId="9" hidden="1"/>
    <cellStyle name="Hipervínculo visitado" xfId="22305" builtinId="9" hidden="1"/>
    <cellStyle name="Hipervínculo visitado" xfId="8562" builtinId="9" hidden="1"/>
    <cellStyle name="Hipervínculo visitado" xfId="33594" builtinId="9" hidden="1"/>
    <cellStyle name="Hipervínculo visitado" xfId="38353" builtinId="9" hidden="1"/>
    <cellStyle name="Hipervínculo visitado" xfId="41107" builtinId="9" hidden="1"/>
    <cellStyle name="Hipervínculo visitado" xfId="2110" builtinId="9" hidden="1"/>
    <cellStyle name="Hipervínculo visitado" xfId="56641" builtinId="9" hidden="1"/>
    <cellStyle name="Hipervínculo visitado" xfId="5852" builtinId="9" hidden="1"/>
    <cellStyle name="Hipervínculo visitado" xfId="1727" builtinId="9" hidden="1"/>
    <cellStyle name="Hipervínculo visitado" xfId="6232" builtinId="9" hidden="1"/>
    <cellStyle name="Hipervínculo visitado" xfId="405" builtinId="9" hidden="1"/>
    <cellStyle name="Hipervínculo visitado" xfId="29550" builtinId="9" hidden="1"/>
    <cellStyle name="Hipervínculo visitado" xfId="12973" builtinId="9" hidden="1"/>
    <cellStyle name="Hipervínculo visitado" xfId="50245" builtinId="9" hidden="1"/>
    <cellStyle name="Hipervínculo visitado" xfId="55763" builtinId="9" hidden="1"/>
    <cellStyle name="Hipervínculo visitado" xfId="59250" builtinId="9" hidden="1"/>
    <cellStyle name="Hipervínculo visitado" xfId="54958" builtinId="9" hidden="1"/>
    <cellStyle name="Hipervínculo visitado" xfId="1579" builtinId="9" hidden="1"/>
    <cellStyle name="Hipervínculo visitado" xfId="518" builtinId="9" hidden="1"/>
    <cellStyle name="Hipervínculo visitado" xfId="57698" builtinId="9" hidden="1"/>
    <cellStyle name="Hipervínculo visitado" xfId="2080" builtinId="9" hidden="1"/>
    <cellStyle name="Hipervínculo visitado" xfId="2274" builtinId="9" hidden="1"/>
    <cellStyle name="Hipervínculo visitado" xfId="11809" builtinId="9" hidden="1"/>
    <cellStyle name="Hipervínculo visitado" xfId="2114" builtinId="9" hidden="1"/>
    <cellStyle name="Hipervínculo visitado" xfId="13658" builtinId="9" hidden="1"/>
    <cellStyle name="Hipervínculo visitado" xfId="34327" builtinId="9" hidden="1"/>
    <cellStyle name="Hipervínculo visitado" xfId="10966" builtinId="9" hidden="1"/>
    <cellStyle name="Hipervínculo visitado" xfId="59426" builtinId="9" hidden="1"/>
    <cellStyle name="Hipervínculo visitado" xfId="19966" builtinId="9" hidden="1"/>
    <cellStyle name="Hipervínculo visitado" xfId="28387" builtinId="9" hidden="1"/>
    <cellStyle name="Hipervínculo visitado" xfId="7574" builtinId="9" hidden="1"/>
    <cellStyle name="Hipervínculo visitado" xfId="30303" builtinId="9" hidden="1"/>
    <cellStyle name="Hipervínculo visitado" xfId="56621" builtinId="9" hidden="1"/>
    <cellStyle name="Hipervínculo visitado" xfId="16025" builtinId="9" hidden="1"/>
    <cellStyle name="Hipervínculo visitado" xfId="25783" builtinId="9" hidden="1"/>
    <cellStyle name="Hipervínculo visitado" xfId="48826" builtinId="9" hidden="1"/>
    <cellStyle name="Hipervínculo visitado" xfId="29568" builtinId="9" hidden="1"/>
    <cellStyle name="Hipervínculo visitado" xfId="48354" builtinId="9" hidden="1"/>
    <cellStyle name="Hipervínculo visitado" xfId="10496" builtinId="9" hidden="1"/>
    <cellStyle name="Hipervínculo visitado" xfId="52387" builtinId="9" hidden="1"/>
    <cellStyle name="Hipervínculo visitado" xfId="4540" builtinId="9" hidden="1"/>
    <cellStyle name="Hipervínculo visitado" xfId="28253" builtinId="9" hidden="1"/>
    <cellStyle name="Hipervínculo visitado" xfId="30180" builtinId="9" hidden="1"/>
    <cellStyle name="Hipervínculo visitado" xfId="10378" builtinId="9" hidden="1"/>
    <cellStyle name="Hipervínculo visitado" xfId="36041" builtinId="9" hidden="1"/>
    <cellStyle name="Hipervínculo visitado" xfId="43204" builtinId="9" hidden="1"/>
    <cellStyle name="Hipervínculo visitado" xfId="26553" builtinId="9" hidden="1"/>
    <cellStyle name="Hipervínculo visitado" xfId="32810" builtinId="9" hidden="1"/>
    <cellStyle name="Hipervínculo visitado" xfId="41277" builtinId="9" hidden="1"/>
    <cellStyle name="Hipervínculo visitado" xfId="41747" builtinId="9" hidden="1"/>
    <cellStyle name="Hipervínculo visitado" xfId="14687" builtinId="9" hidden="1"/>
    <cellStyle name="Hipervínculo visitado" xfId="1026" builtinId="9" hidden="1"/>
    <cellStyle name="Hipervínculo visitado" xfId="5581" builtinId="9" hidden="1"/>
    <cellStyle name="Hipervínculo visitado" xfId="6755" builtinId="9" hidden="1"/>
    <cellStyle name="Hipervínculo visitado" xfId="13201" builtinId="9" hidden="1"/>
    <cellStyle name="Hipervínculo visitado" xfId="36858" builtinId="9" hidden="1"/>
    <cellStyle name="Hipervínculo visitado" xfId="19388" builtinId="9" hidden="1"/>
    <cellStyle name="Hipervínculo visitado" xfId="4348" builtinId="9" hidden="1"/>
    <cellStyle name="Hipervínculo visitado" xfId="59001" builtinId="9" hidden="1"/>
    <cellStyle name="Hipervínculo visitado" xfId="41788" builtinId="9" hidden="1"/>
    <cellStyle name="Hipervínculo visitado" xfId="9303" builtinId="9" hidden="1"/>
    <cellStyle name="Hipervínculo visitado" xfId="43856" builtinId="9" hidden="1"/>
    <cellStyle name="Hipervínculo visitado" xfId="23450" builtinId="9" hidden="1"/>
    <cellStyle name="Hipervínculo visitado" xfId="15486" builtinId="9" hidden="1"/>
    <cellStyle name="Hipervínculo visitado" xfId="3575" builtinId="9" hidden="1"/>
    <cellStyle name="Hipervínculo visitado" xfId="24918" builtinId="9" hidden="1"/>
    <cellStyle name="Hipervínculo visitado" xfId="45836" builtinId="9" hidden="1"/>
    <cellStyle name="Hipervínculo visitado" xfId="39290" builtinId="9" hidden="1"/>
    <cellStyle name="Hipervínculo visitado" xfId="42598" builtinId="9" hidden="1"/>
    <cellStyle name="Hipervínculo visitado" xfId="21078" builtinId="9" hidden="1"/>
    <cellStyle name="Hipervínculo visitado" xfId="56385" builtinId="9" hidden="1"/>
    <cellStyle name="Hipervínculo visitado" xfId="55327" builtinId="9" hidden="1"/>
    <cellStyle name="Hipervínculo visitado" xfId="49512" builtinId="9" hidden="1"/>
    <cellStyle name="Hipervínculo visitado" xfId="42870" builtinId="9" hidden="1"/>
    <cellStyle name="Hipervínculo visitado" xfId="26793" builtinId="9" hidden="1"/>
    <cellStyle name="Hipervínculo visitado" xfId="12059" builtinId="9" hidden="1"/>
    <cellStyle name="Hipervínculo visitado" xfId="33164" builtinId="9" hidden="1"/>
    <cellStyle name="Hipervínculo visitado" xfId="39556" builtinId="9" hidden="1"/>
    <cellStyle name="Hipervínculo visitado" xfId="13365" builtinId="9" hidden="1"/>
    <cellStyle name="Hipervínculo visitado" xfId="50349" builtinId="9" hidden="1"/>
    <cellStyle name="Hipervínculo visitado" xfId="59384" builtinId="9" hidden="1"/>
    <cellStyle name="Hipervínculo visitado" xfId="15328" builtinId="9" hidden="1"/>
    <cellStyle name="Hipervínculo visitado" xfId="58263" builtinId="9" hidden="1"/>
    <cellStyle name="Hipervínculo visitado" xfId="53715" builtinId="9" hidden="1"/>
    <cellStyle name="Hipervínculo visitado" xfId="53291" builtinId="9" hidden="1"/>
    <cellStyle name="Hipervínculo visitado" xfId="18048" builtinId="9" hidden="1"/>
    <cellStyle name="Hipervínculo visitado" xfId="52882" builtinId="9" hidden="1"/>
    <cellStyle name="Hipervínculo visitado" xfId="35169" builtinId="9" hidden="1"/>
    <cellStyle name="Hipervínculo visitado" xfId="13367" builtinId="9" hidden="1"/>
    <cellStyle name="Hipervínculo visitado" xfId="2665" builtinId="9" hidden="1"/>
    <cellStyle name="Hipervínculo visitado" xfId="51210" builtinId="9" hidden="1"/>
    <cellStyle name="Hipervínculo visitado" xfId="39875" builtinId="9" hidden="1"/>
    <cellStyle name="Hipervínculo visitado" xfId="29520" builtinId="9" hidden="1"/>
    <cellStyle name="Hipervínculo visitado" xfId="40546" builtinId="9" hidden="1"/>
    <cellStyle name="Hipervínculo visitado" xfId="53309" builtinId="9" hidden="1"/>
    <cellStyle name="Hipervínculo visitado" xfId="28867" builtinId="9" hidden="1"/>
    <cellStyle name="Hipervínculo visitado" xfId="53823" builtinId="9" hidden="1"/>
    <cellStyle name="Hipervínculo visitado" xfId="47563" builtinId="9" hidden="1"/>
    <cellStyle name="Hipervínculo visitado" xfId="54625" builtinId="9" hidden="1"/>
    <cellStyle name="Hipervínculo visitado" xfId="28639" builtinId="9" hidden="1"/>
    <cellStyle name="Hipervínculo visitado" xfId="54619" builtinId="9" hidden="1"/>
    <cellStyle name="Hipervínculo visitado" xfId="3221" builtinId="9" hidden="1"/>
    <cellStyle name="Hipervínculo visitado" xfId="12533" builtinId="9" hidden="1"/>
    <cellStyle name="Hipervínculo visitado" xfId="9512" builtinId="9" hidden="1"/>
    <cellStyle name="Hipervínculo visitado" xfId="43046" builtinId="9" hidden="1"/>
    <cellStyle name="Hipervínculo visitado" xfId="34838" builtinId="9" hidden="1"/>
    <cellStyle name="Hipervínculo visitado" xfId="47785" builtinId="9" hidden="1"/>
    <cellStyle name="Hipervínculo visitado" xfId="3059" builtinId="9" hidden="1"/>
    <cellStyle name="Hipervínculo visitado" xfId="1799" builtinId="9" hidden="1"/>
    <cellStyle name="Hipervínculo visitado" xfId="3941" builtinId="9" hidden="1"/>
    <cellStyle name="Hipervínculo visitado" xfId="18935" builtinId="9" hidden="1"/>
    <cellStyle name="Hipervínculo visitado" xfId="24407" builtinId="9" hidden="1"/>
    <cellStyle name="Hipervínculo visitado" xfId="22734" builtinId="9" hidden="1"/>
    <cellStyle name="Hipervínculo visitado" xfId="55239" builtinId="9" hidden="1"/>
    <cellStyle name="Hipervínculo visitado" xfId="36850" builtinId="9" hidden="1"/>
    <cellStyle name="Hipervínculo visitado" xfId="56871" builtinId="9" hidden="1"/>
    <cellStyle name="Hipervínculo visitado" xfId="55854" builtinId="9" hidden="1"/>
    <cellStyle name="Hipervínculo visitado" xfId="53937" builtinId="9" hidden="1"/>
    <cellStyle name="Hipervínculo visitado" xfId="55523" builtinId="9" hidden="1"/>
    <cellStyle name="Hipervínculo visitado" xfId="12609" builtinId="9" hidden="1"/>
    <cellStyle name="Hipervínculo visitado" xfId="37704" builtinId="9" hidden="1"/>
    <cellStyle name="Hipervínculo visitado" xfId="47808" builtinId="9" hidden="1"/>
    <cellStyle name="Hipervínculo visitado" xfId="59284" builtinId="9" hidden="1"/>
    <cellStyle name="Hipervínculo visitado" xfId="13724" builtinId="9" hidden="1"/>
    <cellStyle name="Hipervínculo visitado" xfId="59199" builtinId="9" hidden="1"/>
    <cellStyle name="Hipervínculo visitado" xfId="20517" builtinId="9" hidden="1"/>
    <cellStyle name="Hipervínculo visitado" xfId="16686" builtinId="9" hidden="1"/>
    <cellStyle name="Hipervínculo visitado" xfId="47713" builtinId="9" hidden="1"/>
    <cellStyle name="Hipervínculo visitado" xfId="2822" builtinId="9" hidden="1"/>
    <cellStyle name="Hipervínculo visitado" xfId="41333" builtinId="9" hidden="1"/>
    <cellStyle name="Hipervínculo visitado" xfId="33172" builtinId="9" hidden="1"/>
    <cellStyle name="Hipervínculo visitado" xfId="23868" builtinId="9" hidden="1"/>
    <cellStyle name="Hipervínculo visitado" xfId="11134" builtinId="9" hidden="1"/>
    <cellStyle name="Hipervínculo visitado" xfId="29095" builtinId="9" hidden="1"/>
    <cellStyle name="Hipervínculo visitado" xfId="34141" builtinId="9" hidden="1"/>
    <cellStyle name="Hipervínculo visitado" xfId="4311" builtinId="9" hidden="1"/>
    <cellStyle name="Hipervínculo visitado" xfId="8008" builtinId="9" hidden="1"/>
    <cellStyle name="Hipervínculo visitado" xfId="13162" builtinId="9" hidden="1"/>
    <cellStyle name="Hipervínculo visitado" xfId="19704" builtinId="9" hidden="1"/>
    <cellStyle name="Hipervínculo visitado" xfId="1959" builtinId="9" hidden="1"/>
    <cellStyle name="Hipervínculo visitado" xfId="27123" builtinId="9" hidden="1"/>
    <cellStyle name="Hipervínculo visitado" xfId="41213" builtinId="9" hidden="1"/>
    <cellStyle name="Hipervínculo visitado" xfId="1811" builtinId="9" hidden="1"/>
    <cellStyle name="Hipervínculo visitado" xfId="8022" builtinId="9" hidden="1"/>
    <cellStyle name="Hipervínculo visitado" xfId="19770" builtinId="9" hidden="1"/>
    <cellStyle name="Hipervínculo visitado" xfId="8275" builtinId="9" hidden="1"/>
    <cellStyle name="Hipervínculo visitado" xfId="43227" builtinId="9" hidden="1"/>
    <cellStyle name="Hipervínculo visitado" xfId="43355" builtinId="9" hidden="1"/>
    <cellStyle name="Hipervínculo visitado" xfId="42396" builtinId="9" hidden="1"/>
    <cellStyle name="Hipervínculo visitado" xfId="41896" builtinId="9" hidden="1"/>
    <cellStyle name="Hipervínculo visitado" xfId="38381" builtinId="9" hidden="1"/>
    <cellStyle name="Hipervínculo visitado" xfId="45208" builtinId="9" hidden="1"/>
    <cellStyle name="Hipervínculo visitado" xfId="2495" builtinId="9" hidden="1"/>
    <cellStyle name="Hipervínculo visitado" xfId="45759" builtinId="9" hidden="1"/>
    <cellStyle name="Hipervínculo visitado" xfId="7630" builtinId="9" hidden="1"/>
    <cellStyle name="Hipervínculo visitado" xfId="38694" builtinId="9" hidden="1"/>
    <cellStyle name="Hipervínculo visitado" xfId="47972" builtinId="9" hidden="1"/>
    <cellStyle name="Hipervínculo visitado" xfId="51732" builtinId="9" hidden="1"/>
    <cellStyle name="Hipervínculo visitado" xfId="26033" builtinId="9" hidden="1"/>
    <cellStyle name="Hipervínculo visitado" xfId="10430" builtinId="9" hidden="1"/>
    <cellStyle name="Hipervínculo visitado" xfId="6358" builtinId="9" hidden="1"/>
    <cellStyle name="Hipervínculo visitado" xfId="28175" builtinId="9" hidden="1"/>
    <cellStyle name="Hipervínculo visitado" xfId="2790" builtinId="9" hidden="1"/>
    <cellStyle name="Hipervínculo visitado" xfId="9350" builtinId="9" hidden="1"/>
    <cellStyle name="Hipervínculo visitado" xfId="48842" builtinId="9" hidden="1"/>
    <cellStyle name="Hipervínculo visitado" xfId="35529" builtinId="9" hidden="1"/>
    <cellStyle name="Hipervínculo visitado" xfId="38237" builtinId="9" hidden="1"/>
    <cellStyle name="Hipervínculo visitado" xfId="39508" builtinId="9" hidden="1"/>
    <cellStyle name="Hipervínculo visitado" xfId="54279" builtinId="9" hidden="1"/>
    <cellStyle name="Hipervínculo visitado" xfId="22581" builtinId="9" hidden="1"/>
    <cellStyle name="Hipervínculo visitado" xfId="39200" builtinId="9" hidden="1"/>
    <cellStyle name="Hipervínculo visitado" xfId="4089" builtinId="9" hidden="1"/>
    <cellStyle name="Hipervínculo visitado" xfId="42884" builtinId="9" hidden="1"/>
    <cellStyle name="Hipervínculo visitado" xfId="54647" builtinId="9" hidden="1"/>
    <cellStyle name="Hipervínculo visitado" xfId="21053" builtinId="9" hidden="1"/>
    <cellStyle name="Hipervínculo visitado" xfId="55665" builtinId="9" hidden="1"/>
    <cellStyle name="Hipervínculo visitado" xfId="6719" builtinId="9" hidden="1"/>
    <cellStyle name="Hipervínculo visitado" xfId="4564" builtinId="9" hidden="1"/>
    <cellStyle name="Hipervínculo visitado" xfId="27019" builtinId="9" hidden="1"/>
    <cellStyle name="Hipervínculo visitado" xfId="51220" builtinId="9" hidden="1"/>
    <cellStyle name="Hipervínculo visitado" xfId="39826" builtinId="9" hidden="1"/>
    <cellStyle name="Hipervínculo visitado" xfId="22533" builtinId="9" hidden="1"/>
    <cellStyle name="Hipervínculo visitado" xfId="58190" builtinId="9" hidden="1"/>
    <cellStyle name="Hipervínculo visitado" xfId="34337" builtinId="9" hidden="1"/>
    <cellStyle name="Hipervínculo visitado" xfId="34058" builtinId="9" hidden="1"/>
    <cellStyle name="Hipervínculo visitado" xfId="8838" builtinId="9" hidden="1"/>
    <cellStyle name="Hipervínculo visitado" xfId="2506" builtinId="9" hidden="1"/>
    <cellStyle name="Hipervínculo visitado" xfId="56485" builtinId="9" hidden="1"/>
    <cellStyle name="Hipervínculo visitado" xfId="10946" builtinId="9" hidden="1"/>
    <cellStyle name="Hipervínculo visitado" xfId="1303" builtinId="9" hidden="1"/>
    <cellStyle name="Hipervínculo visitado" xfId="49314" builtinId="9" hidden="1"/>
    <cellStyle name="Hipervínculo visitado" xfId="26683" builtinId="9" hidden="1"/>
    <cellStyle name="Hipervínculo visitado" xfId="30660" builtinId="9" hidden="1"/>
    <cellStyle name="Hipervínculo visitado" xfId="20859" builtinId="9" hidden="1"/>
    <cellStyle name="Hipervínculo visitado" xfId="11839" builtinId="9" hidden="1"/>
    <cellStyle name="Hipervínculo visitado" xfId="30524" builtinId="9" hidden="1"/>
    <cellStyle name="Hipervínculo visitado" xfId="43750" builtinId="9" hidden="1"/>
    <cellStyle name="Hipervínculo visitado" xfId="36824" builtinId="9" hidden="1"/>
    <cellStyle name="Hipervínculo visitado" xfId="49234" builtinId="9" hidden="1"/>
    <cellStyle name="Hipervínculo visitado" xfId="59386" builtinId="9" hidden="1"/>
    <cellStyle name="Hipervínculo visitado" xfId="39750" builtinId="9" hidden="1"/>
    <cellStyle name="Hipervínculo visitado" xfId="30474" builtinId="9" hidden="1"/>
    <cellStyle name="Hipervínculo visitado" xfId="46417" builtinId="9" hidden="1"/>
    <cellStyle name="Hipervínculo visitado" xfId="20603" builtinId="9" hidden="1"/>
    <cellStyle name="Hipervínculo visitado" xfId="43537" builtinId="9" hidden="1"/>
    <cellStyle name="Hipervínculo visitado" xfId="17562" builtinId="9" hidden="1"/>
    <cellStyle name="Hipervínculo visitado" xfId="27492" builtinId="9" hidden="1"/>
    <cellStyle name="Hipervínculo visitado" xfId="49454" builtinId="9" hidden="1"/>
    <cellStyle name="Hipervínculo visitado" xfId="44015" builtinId="9" hidden="1"/>
    <cellStyle name="Hipervínculo visitado" xfId="19670" builtinId="9" hidden="1"/>
    <cellStyle name="Hipervínculo visitado" xfId="16746" builtinId="9" hidden="1"/>
    <cellStyle name="Hipervínculo visitado" xfId="62" builtinId="9" hidden="1"/>
    <cellStyle name="Hipervínculo visitado" xfId="45984" builtinId="9" hidden="1"/>
    <cellStyle name="Hipervínculo visitado" xfId="38860" builtinId="9" hidden="1"/>
    <cellStyle name="Hipervínculo visitado" xfId="46117" builtinId="9" hidden="1"/>
    <cellStyle name="Hipervínculo visitado" xfId="6204" builtinId="9" hidden="1"/>
    <cellStyle name="Hipervínculo visitado" xfId="8431" builtinId="9" hidden="1"/>
    <cellStyle name="Hipervínculo visitado" xfId="5344" builtinId="9" hidden="1"/>
    <cellStyle name="Hipervínculo visitado" xfId="13622" builtinId="9" hidden="1"/>
    <cellStyle name="Hipervínculo visitado" xfId="56657" builtinId="9" hidden="1"/>
    <cellStyle name="Hipervínculo visitado" xfId="47627" builtinId="9" hidden="1"/>
    <cellStyle name="Hipervínculo visitado" xfId="2054" builtinId="9" hidden="1"/>
    <cellStyle name="Hipervínculo visitado" xfId="10088" builtinId="9" hidden="1"/>
    <cellStyle name="Hipervínculo visitado" xfId="4623" builtinId="9" hidden="1"/>
    <cellStyle name="Hipervínculo visitado" xfId="3051" builtinId="9" hidden="1"/>
    <cellStyle name="Hipervínculo visitado" xfId="11142" builtinId="9" hidden="1"/>
    <cellStyle name="Hipervínculo visitado" xfId="29522" builtinId="9" hidden="1"/>
    <cellStyle name="Hipervínculo visitado" xfId="28061" builtinId="9" hidden="1"/>
    <cellStyle name="Hipervínculo visitado" xfId="31190" builtinId="9" hidden="1"/>
    <cellStyle name="Hipervínculo visitado" xfId="31400" builtinId="9" hidden="1"/>
    <cellStyle name="Hipervínculo visitado" xfId="53473" builtinId="9" hidden="1"/>
    <cellStyle name="Hipervínculo visitado" xfId="6462" builtinId="9" hidden="1"/>
    <cellStyle name="Hipervínculo visitado" xfId="2348" builtinId="9" hidden="1"/>
    <cellStyle name="Hipervínculo visitado" xfId="41868" builtinId="9" hidden="1"/>
    <cellStyle name="Hipervínculo visitado" xfId="36496" builtinId="9" hidden="1"/>
    <cellStyle name="Hipervínculo visitado" xfId="7298" builtinId="9" hidden="1"/>
    <cellStyle name="Hipervínculo visitado" xfId="3011" builtinId="9" hidden="1"/>
    <cellStyle name="Hipervínculo visitado" xfId="10238" builtinId="9" hidden="1"/>
    <cellStyle name="Hipervínculo visitado" xfId="33336" builtinId="9" hidden="1"/>
    <cellStyle name="Hipervínculo visitado" xfId="29552" builtinId="9" hidden="1"/>
    <cellStyle name="Hipervínculo visitado" xfId="1841" builtinId="9" hidden="1"/>
    <cellStyle name="Hipervínculo visitado" xfId="19958" builtinId="9" hidden="1"/>
    <cellStyle name="Hipervínculo visitado" xfId="59225" builtinId="9" hidden="1"/>
    <cellStyle name="Hipervínculo visitado" xfId="30484" builtinId="9" hidden="1"/>
    <cellStyle name="Hipervínculo visitado" xfId="767" builtinId="9" hidden="1"/>
    <cellStyle name="Hipervínculo visitado" xfId="15496" builtinId="9" hidden="1"/>
    <cellStyle name="Hipervínculo visitado" xfId="14066" builtinId="9" hidden="1"/>
    <cellStyle name="Hipervínculo visitado" xfId="25068" builtinId="9" hidden="1"/>
    <cellStyle name="Hipervínculo visitado" xfId="29761" builtinId="9" hidden="1"/>
    <cellStyle name="Hipervínculo visitado" xfId="48115" builtinId="9" hidden="1"/>
    <cellStyle name="Hipervínculo visitado" xfId="46189" builtinId="9" hidden="1"/>
    <cellStyle name="Hipervínculo visitado" xfId="43399" builtinId="9" hidden="1"/>
    <cellStyle name="Hipervínculo visitado" xfId="47507" builtinId="9" hidden="1"/>
    <cellStyle name="Hipervínculo visitado" xfId="58529" builtinId="9" hidden="1"/>
    <cellStyle name="Hipervínculo visitado" xfId="50616" builtinId="9" hidden="1"/>
    <cellStyle name="Hipervínculo visitado" xfId="47781" builtinId="9" hidden="1"/>
    <cellStyle name="Hipervínculo visitado" xfId="51820" builtinId="9" hidden="1"/>
    <cellStyle name="Hipervínculo visitado" xfId="53405" builtinId="9" hidden="1"/>
    <cellStyle name="Hipervínculo visitado" xfId="53283" builtinId="9" hidden="1"/>
    <cellStyle name="Hipervínculo visitado" xfId="4181" builtinId="9" hidden="1"/>
    <cellStyle name="Hipervínculo visitado" xfId="21031" builtinId="9" hidden="1"/>
    <cellStyle name="Hipervínculo visitado" xfId="43991" builtinId="9" hidden="1"/>
    <cellStyle name="Hipervínculo visitado" xfId="11922" builtinId="9" hidden="1"/>
    <cellStyle name="Hipervínculo visitado" xfId="55864" builtinId="9" hidden="1"/>
    <cellStyle name="Hipervínculo visitado" xfId="33488" builtinId="9" hidden="1"/>
    <cellStyle name="Hipervínculo visitado" xfId="46103" builtinId="9" hidden="1"/>
    <cellStyle name="Hipervínculo visitado" xfId="1823" builtinId="9" hidden="1"/>
    <cellStyle name="Hipervínculo visitado" xfId="16952" builtinId="9" hidden="1"/>
    <cellStyle name="Hipervínculo visitado" xfId="5422" builtinId="9" hidden="1"/>
    <cellStyle name="Hipervínculo visitado" xfId="8358" builtinId="9" hidden="1"/>
    <cellStyle name="Hipervínculo visitado" xfId="1044" builtinId="9" hidden="1"/>
    <cellStyle name="Hipervínculo visitado" xfId="52136" builtinId="9" hidden="1"/>
    <cellStyle name="Hipervínculo visitado" xfId="57777" builtinId="9" hidden="1"/>
    <cellStyle name="Hipervínculo visitado" xfId="56135" builtinId="9" hidden="1"/>
    <cellStyle name="Hipervínculo visitado" xfId="30850" builtinId="9" hidden="1"/>
    <cellStyle name="Hipervínculo visitado" xfId="21699" builtinId="9" hidden="1"/>
    <cellStyle name="Hipervínculo visitado" xfId="16222" builtinId="9" hidden="1"/>
    <cellStyle name="Hipervínculo visitado" xfId="41291" builtinId="9" hidden="1"/>
    <cellStyle name="Hipervínculo visitado" xfId="49640" builtinId="9" hidden="1"/>
    <cellStyle name="Hipervínculo visitado" xfId="51238" builtinId="9" hidden="1"/>
    <cellStyle name="Hipervínculo visitado" xfId="24409" builtinId="9" hidden="1"/>
    <cellStyle name="Hipervínculo visitado" xfId="57465" builtinId="9" hidden="1"/>
    <cellStyle name="Hipervínculo visitado" xfId="8238" builtinId="9" hidden="1"/>
    <cellStyle name="Hipervínculo visitado" xfId="27686" builtinId="9" hidden="1"/>
    <cellStyle name="Hipervínculo visitado" xfId="36325" builtinId="9" hidden="1"/>
    <cellStyle name="Hipervínculo visitado" xfId="42306" builtinId="9" hidden="1"/>
    <cellStyle name="Hipervínculo visitado" xfId="35019" builtinId="9" hidden="1"/>
    <cellStyle name="Hipervínculo visitado" xfId="25751" builtinId="9" hidden="1"/>
    <cellStyle name="Hipervínculo visitado" xfId="46728" builtinId="9" hidden="1"/>
    <cellStyle name="Hipervínculo visitado" xfId="13977" builtinId="9" hidden="1"/>
    <cellStyle name="Hipervínculo visitado" xfId="32043" builtinId="9" hidden="1"/>
    <cellStyle name="Hipervínculo visitado" xfId="42740" builtinId="9" hidden="1"/>
    <cellStyle name="Hipervínculo visitado" xfId="32169" builtinId="9" hidden="1"/>
    <cellStyle name="Hipervínculo visitado" xfId="30620" builtinId="9" hidden="1"/>
    <cellStyle name="Hipervínculo visitado" xfId="59193" builtinId="9" hidden="1"/>
    <cellStyle name="Hipervínculo visitado" xfId="19678" builtinId="9" hidden="1"/>
    <cellStyle name="Hipervínculo visitado" xfId="1621" builtinId="9" hidden="1"/>
    <cellStyle name="Hipervínculo visitado" xfId="44398" builtinId="9" hidden="1"/>
    <cellStyle name="Hipervínculo visitado" xfId="14701" builtinId="9" hidden="1"/>
    <cellStyle name="Hipervínculo visitado" xfId="49822" builtinId="9" hidden="1"/>
    <cellStyle name="Hipervínculo visitado" xfId="52533" builtinId="9" hidden="1"/>
    <cellStyle name="Hipervínculo visitado" xfId="23362" builtinId="9" hidden="1"/>
    <cellStyle name="Hipervínculo visitado" xfId="43413" builtinId="9" hidden="1"/>
    <cellStyle name="Hipervínculo visitado" xfId="46203" builtinId="9" hidden="1"/>
    <cellStyle name="Hipervínculo visitado" xfId="46339" builtinId="9" hidden="1"/>
    <cellStyle name="Hipervínculo visitado" xfId="52308" builtinId="9" hidden="1"/>
    <cellStyle name="Hipervínculo visitado" xfId="52734" builtinId="9" hidden="1"/>
    <cellStyle name="Hipervínculo visitado" xfId="36157" builtinId="9" hidden="1"/>
    <cellStyle name="Hipervínculo visitado" xfId="44716" builtinId="9" hidden="1"/>
    <cellStyle name="Hipervínculo visitado" xfId="40981" builtinId="9" hidden="1"/>
    <cellStyle name="Hipervínculo visitado" xfId="18067" builtinId="9" hidden="1"/>
    <cellStyle name="Hipervínculo visitado" xfId="5886" builtinId="9" hidden="1"/>
    <cellStyle name="Hipervínculo visitado" xfId="14658" builtinId="9" hidden="1"/>
    <cellStyle name="Hipervínculo visitado" xfId="45818" builtinId="9" hidden="1"/>
    <cellStyle name="Hipervínculo visitado" xfId="27412" builtinId="9" hidden="1"/>
    <cellStyle name="Hipervínculo visitado" xfId="30810" builtinId="9" hidden="1"/>
    <cellStyle name="Hipervínculo visitado" xfId="35597" builtinId="9" hidden="1"/>
    <cellStyle name="Hipervínculo visitado" xfId="53821" builtinId="9" hidden="1"/>
    <cellStyle name="Hipervínculo visitado" xfId="35043" builtinId="9" hidden="1"/>
    <cellStyle name="Hipervínculo visitado" xfId="17714" builtinId="9" hidden="1"/>
    <cellStyle name="Hipervínculo visitado" xfId="49970" builtinId="9" hidden="1"/>
    <cellStyle name="Hipervínculo visitado" xfId="36239" builtinId="9" hidden="1"/>
    <cellStyle name="Hipervínculo visitado" xfId="38185" builtinId="9" hidden="1"/>
    <cellStyle name="Hipervínculo visitado" xfId="41005" builtinId="9" hidden="1"/>
    <cellStyle name="Hipervínculo visitado" xfId="35439" builtinId="9" hidden="1"/>
    <cellStyle name="Hipervínculo visitado" xfId="57182" builtinId="9" hidden="1"/>
    <cellStyle name="Hipervínculo visitado" xfId="34143" builtinId="9" hidden="1"/>
    <cellStyle name="Hipervínculo visitado" xfId="1967" builtinId="9" hidden="1"/>
    <cellStyle name="Hipervínculo visitado" xfId="28275" builtinId="9" hidden="1"/>
    <cellStyle name="Hipervínculo visitado" xfId="1589" builtinId="9" hidden="1"/>
    <cellStyle name="Hipervínculo visitado" xfId="805" builtinId="9" hidden="1"/>
    <cellStyle name="Hipervínculo visitado" xfId="17382" builtinId="9" hidden="1"/>
    <cellStyle name="Hipervínculo visitado" xfId="26182" builtinId="9" hidden="1"/>
    <cellStyle name="Hipervínculo visitado" xfId="32920" builtinId="9" hidden="1"/>
    <cellStyle name="Hipervínculo visitado" xfId="53407" builtinId="9" hidden="1"/>
    <cellStyle name="Hipervínculo visitado" xfId="32914" builtinId="9" hidden="1"/>
    <cellStyle name="Hipervínculo visitado" xfId="5172" builtinId="9" hidden="1"/>
    <cellStyle name="Hipervínculo visitado" xfId="22427" builtinId="9" hidden="1"/>
    <cellStyle name="Hipervínculo visitado" xfId="53588" builtinId="9" hidden="1"/>
    <cellStyle name="Hipervínculo visitado" xfId="51012" builtinId="9" hidden="1"/>
    <cellStyle name="Hipervínculo visitado" xfId="44916" builtinId="9" hidden="1"/>
    <cellStyle name="Hipervínculo visitado" xfId="27015" builtinId="9" hidden="1"/>
    <cellStyle name="Hipervínculo visitado" xfId="42496" builtinId="9" hidden="1"/>
    <cellStyle name="Hipervínculo visitado" xfId="3326" builtinId="9" hidden="1"/>
    <cellStyle name="Hipervínculo visitado" xfId="31160" builtinId="9" hidden="1"/>
    <cellStyle name="Hipervínculo visitado" xfId="50163" builtinId="9" hidden="1"/>
    <cellStyle name="Hipervínculo visitado" xfId="17240" builtinId="9" hidden="1"/>
    <cellStyle name="Hipervínculo visitado" xfId="49380" builtinId="9" hidden="1"/>
    <cellStyle name="Hipervínculo visitado" xfId="19972" builtinId="9" hidden="1"/>
    <cellStyle name="Hipervínculo visitado" xfId="12885" builtinId="9" hidden="1"/>
    <cellStyle name="Hipervínculo visitado" xfId="15060" builtinId="9" hidden="1"/>
    <cellStyle name="Hipervínculo visitado" xfId="11000" builtinId="9" hidden="1"/>
    <cellStyle name="Hipervínculo visitado" xfId="3641" builtinId="9" hidden="1"/>
    <cellStyle name="Hipervínculo visitado" xfId="58296" builtinId="9" hidden="1"/>
    <cellStyle name="Hipervínculo visitado" xfId="2469" builtinId="9" hidden="1"/>
    <cellStyle name="Hipervínculo visitado" xfId="20987" builtinId="9" hidden="1"/>
    <cellStyle name="Hipervínculo visitado" xfId="58711" builtinId="9" hidden="1"/>
    <cellStyle name="Hipervínculo visitado" xfId="10934" builtinId="9" hidden="1"/>
    <cellStyle name="Hipervínculo visitado" xfId="33384" builtinId="9" hidden="1"/>
    <cellStyle name="Hipervínculo visitado" xfId="2542" builtinId="9" hidden="1"/>
    <cellStyle name="Hipervínculo visitado" xfId="4420" builtinId="9" hidden="1"/>
    <cellStyle name="Hipervínculo visitado" xfId="39662" builtinId="9" hidden="1"/>
    <cellStyle name="Hipervínculo visitado" xfId="22131" builtinId="9" hidden="1"/>
    <cellStyle name="Hipervínculo visitado" xfId="9934" builtinId="9" hidden="1"/>
    <cellStyle name="Hipervínculo visitado" xfId="51514" builtinId="9" hidden="1"/>
    <cellStyle name="Hipervínculo visitado" xfId="619" builtinId="9" hidden="1"/>
    <cellStyle name="Hipervínculo visitado" xfId="33394" builtinId="9" hidden="1"/>
    <cellStyle name="Hipervínculo visitado" xfId="46736" builtinId="9" hidden="1"/>
    <cellStyle name="Hipervínculo visitado" xfId="50520" builtinId="9" hidden="1"/>
    <cellStyle name="Hipervínculo visitado" xfId="47707" builtinId="9" hidden="1"/>
    <cellStyle name="Hipervínculo visitado" xfId="52621" builtinId="9" hidden="1"/>
    <cellStyle name="Hipervínculo visitado" xfId="8931" builtinId="9" hidden="1"/>
    <cellStyle name="Hipervínculo visitado" xfId="2212" builtinId="9" hidden="1"/>
    <cellStyle name="Hipervínculo visitado" xfId="41884" builtinId="9" hidden="1"/>
    <cellStyle name="Hipervínculo visitado" xfId="34796" builtinId="9" hidden="1"/>
    <cellStyle name="Hipervínculo visitado" xfId="56441" builtinId="9" hidden="1"/>
    <cellStyle name="Hipervínculo visitado" xfId="25232" builtinId="9" hidden="1"/>
    <cellStyle name="Hipervínculo visitado" xfId="54848" builtinId="9" hidden="1"/>
    <cellStyle name="Hipervínculo visitado" xfId="7502" builtinId="9" hidden="1"/>
    <cellStyle name="Hipervínculo visitado" xfId="37889" builtinId="9" hidden="1"/>
    <cellStyle name="Hipervínculo visitado" xfId="41075" builtinId="9" hidden="1"/>
    <cellStyle name="Hipervínculo visitado" xfId="12153" builtinId="9" hidden="1"/>
    <cellStyle name="Hipervínculo visitado" xfId="9468" builtinId="9" hidden="1"/>
    <cellStyle name="Hipervínculo visitado" xfId="46435" builtinId="9" hidden="1"/>
    <cellStyle name="Hipervínculo visitado" xfId="29626" builtinId="9" hidden="1"/>
    <cellStyle name="Hipervínculo visitado" xfId="9277" builtinId="9" hidden="1"/>
    <cellStyle name="Hipervínculo visitado" xfId="4153" builtinId="9" hidden="1"/>
    <cellStyle name="Hipervínculo visitado" xfId="9273" builtinId="9" hidden="1"/>
    <cellStyle name="Hipervínculo visitado" xfId="36" builtinId="9" hidden="1"/>
    <cellStyle name="Hipervínculo visitado" xfId="16180" builtinId="9" hidden="1"/>
    <cellStyle name="Hipervínculo visitado" xfId="49924" builtinId="9" hidden="1"/>
    <cellStyle name="Hipervínculo visitado" xfId="44682" builtinId="9" hidden="1"/>
    <cellStyle name="Hipervínculo visitado" xfId="526" builtinId="9" hidden="1"/>
    <cellStyle name="Hipervínculo visitado" xfId="27678" builtinId="9" hidden="1"/>
    <cellStyle name="Hipervínculo visitado" xfId="165" builtinId="9" hidden="1"/>
    <cellStyle name="Hipervínculo visitado" xfId="40294" builtinId="9" hidden="1"/>
    <cellStyle name="Hipervínculo visitado" xfId="197" builtinId="9" hidden="1"/>
    <cellStyle name="Hipervínculo visitado" xfId="45904" builtinId="9" hidden="1"/>
    <cellStyle name="Hipervínculo visitado" xfId="35733" builtinId="9" hidden="1"/>
    <cellStyle name="Hipervínculo visitado" xfId="11976" builtinId="9" hidden="1"/>
    <cellStyle name="Hipervínculo visitado" xfId="35079" builtinId="9" hidden="1"/>
    <cellStyle name="Hipervínculo visitado" xfId="14176" builtinId="9" hidden="1"/>
    <cellStyle name="Hipervínculo visitado" xfId="53221" builtinId="9" hidden="1"/>
    <cellStyle name="Hipervínculo visitado" xfId="25698" builtinId="9" hidden="1"/>
    <cellStyle name="Hipervínculo visitado" xfId="16894" builtinId="9" hidden="1"/>
    <cellStyle name="Hipervínculo visitado" xfId="13459" builtinId="9" hidden="1"/>
    <cellStyle name="Hipervínculo visitado" xfId="12486" builtinId="9" hidden="1"/>
    <cellStyle name="Hipervínculo visitado" xfId="49534" builtinId="9" hidden="1"/>
    <cellStyle name="Hipervínculo visitado" xfId="14788" builtinId="9" hidden="1"/>
    <cellStyle name="Hipervínculo visitado" xfId="57024" builtinId="9" hidden="1"/>
    <cellStyle name="Hipervínculo visitado" xfId="46969" builtinId="9" hidden="1"/>
    <cellStyle name="Hipervínculo visitado" xfId="11994" builtinId="9" hidden="1"/>
    <cellStyle name="Hipervínculo visitado" xfId="41974" builtinId="9" hidden="1"/>
    <cellStyle name="Hipervínculo visitado" xfId="657" builtinId="9" hidden="1"/>
    <cellStyle name="Hipervínculo visitado" xfId="57921" builtinId="9" hidden="1"/>
    <cellStyle name="Hipervínculo visitado" xfId="56489" builtinId="9" hidden="1"/>
    <cellStyle name="Hipervínculo visitado" xfId="31789" builtinId="9" hidden="1"/>
    <cellStyle name="Hipervínculo visitado" xfId="54655" builtinId="9" hidden="1"/>
    <cellStyle name="Hipervínculo visitado" xfId="53188" builtinId="9" hidden="1"/>
    <cellStyle name="Hipervínculo visitado" xfId="36169" builtinId="9" hidden="1"/>
    <cellStyle name="Hipervínculo visitado" xfId="13807" builtinId="9" hidden="1"/>
    <cellStyle name="Hipervínculo visitado" xfId="58099" builtinId="9" hidden="1"/>
    <cellStyle name="Hipervínculo visitado" xfId="21665" builtinId="9" hidden="1"/>
    <cellStyle name="Hipervínculo visitado" xfId="20694" builtinId="9" hidden="1"/>
    <cellStyle name="Hipervínculo visitado" xfId="283" builtinId="9" hidden="1"/>
    <cellStyle name="Hipervínculo visitado" xfId="27458" builtinId="9" hidden="1"/>
    <cellStyle name="Hipervínculo visitado" xfId="33428" builtinId="9" hidden="1"/>
    <cellStyle name="Hipervínculo visitado" xfId="50780" builtinId="9" hidden="1"/>
    <cellStyle name="Hipervínculo visitado" xfId="25529" builtinId="9" hidden="1"/>
    <cellStyle name="Hipervínculo visitado" xfId="44272" builtinId="9" hidden="1"/>
    <cellStyle name="Hipervínculo visitado" xfId="37857" builtinId="9" hidden="1"/>
    <cellStyle name="Hipervínculo visitado" xfId="1667" builtinId="9" hidden="1"/>
    <cellStyle name="Hipervínculo visitado" xfId="42966" builtinId="9" hidden="1"/>
    <cellStyle name="Hipervínculo visitado" xfId="16503" builtinId="9" hidden="1"/>
    <cellStyle name="Hipervínculo visitado" xfId="13235" builtinId="9" hidden="1"/>
    <cellStyle name="Hipervínculo visitado" xfId="29219" builtinId="9" hidden="1"/>
    <cellStyle name="Hipervínculo visitado" xfId="13586" builtinId="9" hidden="1"/>
    <cellStyle name="Hipervínculo visitado" xfId="5810" builtinId="9" hidden="1"/>
    <cellStyle name="Hipervínculo visitado" xfId="39640" builtinId="9" hidden="1"/>
    <cellStyle name="Hipervínculo visitado" xfId="23118" builtinId="9" hidden="1"/>
    <cellStyle name="Hipervínculo visitado" xfId="37931" builtinId="9" hidden="1"/>
    <cellStyle name="Hipervínculo visitado" xfId="29013" builtinId="9" hidden="1"/>
    <cellStyle name="Hipervínculo visitado" xfId="12781" builtinId="9" hidden="1"/>
    <cellStyle name="Hipervínculo visitado" xfId="50443" builtinId="9" hidden="1"/>
    <cellStyle name="Hipervínculo visitado" xfId="31220" builtinId="9" hidden="1"/>
    <cellStyle name="Hipervínculo visitado" xfId="27216" builtinId="9" hidden="1"/>
    <cellStyle name="Hipervínculo visitado" xfId="12325" builtinId="9" hidden="1"/>
    <cellStyle name="Hipervínculo visitado" xfId="26063" builtinId="9" hidden="1"/>
    <cellStyle name="Hipervínculo visitado" xfId="57991" builtinId="9" hidden="1"/>
    <cellStyle name="Hipervínculo visitado" xfId="11635" builtinId="9" hidden="1"/>
    <cellStyle name="Hipervínculo visitado" xfId="21221" builtinId="9" hidden="1"/>
    <cellStyle name="Hipervínculo visitado" xfId="25176" builtinId="9" hidden="1"/>
    <cellStyle name="Hipervínculo visitado" xfId="45773" builtinId="9" hidden="1"/>
    <cellStyle name="Hipervínculo visitado" xfId="50451" builtinId="9" hidden="1"/>
    <cellStyle name="Hipervínculo visitado" xfId="18161" builtinId="9" hidden="1"/>
    <cellStyle name="Hipervínculo visitado" xfId="53433" builtinId="9" hidden="1"/>
    <cellStyle name="Hipervínculo visitado" xfId="52413" builtinId="9" hidden="1"/>
    <cellStyle name="Hipervínculo visitado" xfId="34219" builtinId="9" hidden="1"/>
    <cellStyle name="Hipervínculo visitado" xfId="40122" builtinId="9" hidden="1"/>
    <cellStyle name="Hipervínculo visitado" xfId="48914" builtinId="9" hidden="1"/>
    <cellStyle name="Hipervínculo visitado" xfId="55615" builtinId="9" hidden="1"/>
    <cellStyle name="Hipervínculo visitado" xfId="52431" builtinId="9" hidden="1"/>
    <cellStyle name="Hipervínculo visitado" xfId="57412" builtinId="9" hidden="1"/>
    <cellStyle name="Hipervínculo visitado" xfId="58249" builtinId="9" hidden="1"/>
    <cellStyle name="Hipervínculo visitado" xfId="48668" builtinId="9" hidden="1"/>
    <cellStyle name="Hipervínculo visitado" xfId="47187" builtinId="9" hidden="1"/>
    <cellStyle name="Hipervínculo visitado" xfId="38239" builtinId="9" hidden="1"/>
    <cellStyle name="Hipervínculo visitado" xfId="33322" builtinId="9" hidden="1"/>
    <cellStyle name="Hipervínculo visitado" xfId="12827" builtinId="9" hidden="1"/>
    <cellStyle name="Hipervínculo visitado" xfId="55775" builtinId="9" hidden="1"/>
    <cellStyle name="Hipervínculo visitado" xfId="58015" builtinId="9" hidden="1"/>
    <cellStyle name="Hipervínculo visitado" xfId="46708" builtinId="9" hidden="1"/>
    <cellStyle name="Hipervínculo visitado" xfId="39196" builtinId="9" hidden="1"/>
    <cellStyle name="Hipervínculo visitado" xfId="52718" builtinId="9" hidden="1"/>
    <cellStyle name="Hipervínculo visitado" xfId="14438" builtinId="9" hidden="1"/>
    <cellStyle name="Hipervínculo visitado" xfId="14836" builtinId="9" hidden="1"/>
    <cellStyle name="Hipervínculo visitado" xfId="59416" builtinId="9" hidden="1"/>
    <cellStyle name="Hipervínculo visitado" xfId="26731" builtinId="9" hidden="1"/>
    <cellStyle name="Hipervínculo visitado" xfId="7212" builtinId="9" hidden="1"/>
    <cellStyle name="Hipervínculo visitado" xfId="28997" builtinId="9" hidden="1"/>
    <cellStyle name="Hipervínculo visitado" xfId="31222" builtinId="9" hidden="1"/>
    <cellStyle name="Hipervínculo visitado" xfId="55777" builtinId="9" hidden="1"/>
    <cellStyle name="Hipervínculo visitado" xfId="57593" builtinId="9" hidden="1"/>
    <cellStyle name="Hipervínculo visitado" xfId="38317" builtinId="9" hidden="1"/>
    <cellStyle name="Hipervínculo visitado" xfId="59280" builtinId="9" hidden="1"/>
    <cellStyle name="Hipervínculo visitado" xfId="46845" builtinId="9" hidden="1"/>
    <cellStyle name="Hipervínculo visitado" xfId="54345" builtinId="9" hidden="1"/>
    <cellStyle name="Hipervínculo visitado" xfId="15052" builtinId="9" hidden="1"/>
    <cellStyle name="Hipervínculo visitado" xfId="40830" builtinId="9" hidden="1"/>
    <cellStyle name="Hipervínculo visitado" xfId="47988" builtinId="9" hidden="1"/>
    <cellStyle name="Hipervínculo visitado" xfId="25282" builtinId="9" hidden="1"/>
    <cellStyle name="Hipervínculo visitado" xfId="52521" builtinId="9" hidden="1"/>
    <cellStyle name="Hipervínculo visitado" xfId="14271" builtinId="9" hidden="1"/>
    <cellStyle name="Hipervínculo visitado" xfId="24039" builtinId="9" hidden="1"/>
    <cellStyle name="Hipervínculo visitado" xfId="32057" builtinId="9" hidden="1"/>
    <cellStyle name="Hipervínculo visitado" xfId="39300" builtinId="9" hidden="1"/>
    <cellStyle name="Hipervínculo visitado" xfId="50964" builtinId="9" hidden="1"/>
    <cellStyle name="Hipervínculo visitado" xfId="16332" builtinId="9" hidden="1"/>
    <cellStyle name="Hipervínculo visitado" xfId="10668" builtinId="9" hidden="1"/>
    <cellStyle name="Hipervínculo visitado" xfId="12555" builtinId="9" hidden="1"/>
    <cellStyle name="Hipervínculo visitado" xfId="12787" builtinId="9" hidden="1"/>
    <cellStyle name="Hipervínculo visitado" xfId="30958" builtinId="9" hidden="1"/>
    <cellStyle name="Hipervínculo visitado" xfId="29191" builtinId="9" hidden="1"/>
    <cellStyle name="Hipervínculo visitado" xfId="50109" builtinId="9" hidden="1"/>
    <cellStyle name="Hipervínculo visitado" xfId="53739" builtinId="9" hidden="1"/>
    <cellStyle name="Hipervínculo visitado" xfId="44358" builtinId="9" hidden="1"/>
    <cellStyle name="Hipervínculo visitado" xfId="27657" builtinId="9" hidden="1"/>
    <cellStyle name="Hipervínculo visitado" xfId="46155" builtinId="9" hidden="1"/>
    <cellStyle name="Hipervínculo visitado" xfId="51830" builtinId="9" hidden="1"/>
    <cellStyle name="Hipervínculo visitado" xfId="3593" builtinId="9" hidden="1"/>
    <cellStyle name="Hipervínculo visitado" xfId="51164" builtinId="9" hidden="1"/>
    <cellStyle name="Hipervínculo visitado" xfId="10048" builtinId="9" hidden="1"/>
    <cellStyle name="Hipervínculo visitado" xfId="39756" builtinId="9" hidden="1"/>
    <cellStyle name="Hipervínculo visitado" xfId="16712" builtinId="9" hidden="1"/>
    <cellStyle name="Hipervínculo visitado" xfId="31194" builtinId="9" hidden="1"/>
    <cellStyle name="Hipervínculo visitado" xfId="19360" builtinId="9" hidden="1"/>
    <cellStyle name="Hipervínculo visitado" xfId="1943" builtinId="9" hidden="1"/>
    <cellStyle name="Hipervínculo visitado" xfId="8324" builtinId="9" hidden="1"/>
    <cellStyle name="Hipervínculo visitado" xfId="31845" builtinId="9" hidden="1"/>
    <cellStyle name="Hipervínculo visitado" xfId="56081" builtinId="9" hidden="1"/>
    <cellStyle name="Hipervínculo visitado" xfId="36762" builtinId="9" hidden="1"/>
    <cellStyle name="Hipervínculo visitado" xfId="31368" builtinId="9" hidden="1"/>
    <cellStyle name="Hipervínculo visitado" xfId="7052" builtinId="9" hidden="1"/>
    <cellStyle name="Hipervínculo visitado" xfId="4574" builtinId="9" hidden="1"/>
    <cellStyle name="Hipervínculo visitado" xfId="17158" builtinId="9" hidden="1"/>
    <cellStyle name="Hipervínculo visitado" xfId="17029" builtinId="9" hidden="1"/>
    <cellStyle name="Hipervínculo visitado" xfId="4376" builtinId="9" hidden="1"/>
    <cellStyle name="Hipervínculo visitado" xfId="41590" builtinId="9" hidden="1"/>
    <cellStyle name="Hipervínculo visitado" xfId="32101" builtinId="9" hidden="1"/>
    <cellStyle name="Hipervínculo visitado" xfId="26639" builtinId="9" hidden="1"/>
    <cellStyle name="Hipervínculo visitado" xfId="14679" builtinId="9" hidden="1"/>
    <cellStyle name="Hipervínculo visitado" xfId="30636" builtinId="9" hidden="1"/>
    <cellStyle name="Hipervínculo visitado" xfId="14816" builtinId="9" hidden="1"/>
    <cellStyle name="Hipervínculo visitado" xfId="31356" builtinId="9" hidden="1"/>
    <cellStyle name="Hipervínculo visitado" xfId="38105" builtinId="9" hidden="1"/>
    <cellStyle name="Hipervínculo visitado" xfId="16171" builtinId="9" hidden="1"/>
    <cellStyle name="Hipervínculo visitado" xfId="33025" builtinId="9" hidden="1"/>
    <cellStyle name="Hipervínculo visitado" xfId="5579" builtinId="9" hidden="1"/>
    <cellStyle name="Hipervínculo visitado" xfId="23138" builtinId="9" hidden="1"/>
    <cellStyle name="Hipervínculo visitado" xfId="23331" builtinId="9" hidden="1"/>
    <cellStyle name="Hipervínculo visitado" xfId="21201" builtinId="9" hidden="1"/>
    <cellStyle name="Hipervínculo visitado" xfId="8852" builtinId="9" hidden="1"/>
    <cellStyle name="Hipervínculo visitado" xfId="51400" builtinId="9" hidden="1"/>
    <cellStyle name="Hipervínculo visitado" xfId="16424" builtinId="9" hidden="1"/>
    <cellStyle name="Hipervínculo visitado" xfId="34287" builtinId="9" hidden="1"/>
    <cellStyle name="Hipervínculo visitado" xfId="13488" builtinId="9" hidden="1"/>
    <cellStyle name="Hipervínculo visitado" xfId="59019" builtinId="9" hidden="1"/>
    <cellStyle name="Hipervínculo visitado" xfId="47757" builtinId="9" hidden="1"/>
    <cellStyle name="Hipervínculo visitado" xfId="38631" builtinId="9" hidden="1"/>
    <cellStyle name="Hipervínculo visitado" xfId="21175" builtinId="9" hidden="1"/>
    <cellStyle name="Hipervínculo visitado" xfId="45639" builtinId="9" hidden="1"/>
    <cellStyle name="Hipervínculo visitado" xfId="28585" builtinId="9" hidden="1"/>
    <cellStyle name="Hipervínculo visitado" xfId="14608" builtinId="9" hidden="1"/>
    <cellStyle name="Hipervínculo visitado" xfId="19646" builtinId="9" hidden="1"/>
    <cellStyle name="Hipervínculo visitado" xfId="56713" builtinId="9" hidden="1"/>
    <cellStyle name="Hipervínculo visitado" xfId="35513" builtinId="9" hidden="1"/>
    <cellStyle name="Hipervínculo visitado" xfId="58613" builtinId="9" hidden="1"/>
    <cellStyle name="Hipervínculo visitado" xfId="15032" builtinId="9" hidden="1"/>
    <cellStyle name="Hipervínculo visitado" xfId="51960" builtinId="9" hidden="1"/>
    <cellStyle name="Hipervínculo visitado" xfId="41031" builtinId="9" hidden="1"/>
    <cellStyle name="Hipervínculo visitado" xfId="32814" builtinId="9" hidden="1"/>
    <cellStyle name="Hipervínculo visitado" xfId="10434" builtinId="9" hidden="1"/>
    <cellStyle name="Hipervínculo visitado" xfId="55585" builtinId="9" hidden="1"/>
    <cellStyle name="Hipervínculo visitado" xfId="55793" builtinId="9" hidden="1"/>
    <cellStyle name="Hipervínculo visitado" xfId="48236" builtinId="9" hidden="1"/>
    <cellStyle name="Hipervínculo visitado" xfId="37199" builtinId="9" hidden="1"/>
    <cellStyle name="Hipervínculo visitado" xfId="27568" builtinId="9" hidden="1"/>
    <cellStyle name="Hipervínculo visitado" xfId="22357" builtinId="9" hidden="1"/>
    <cellStyle name="Hipervínculo visitado" xfId="5595" builtinId="9" hidden="1"/>
    <cellStyle name="Hipervínculo visitado" xfId="58929" builtinId="9" hidden="1"/>
    <cellStyle name="Hipervínculo visitado" xfId="10828" builtinId="9" hidden="1"/>
    <cellStyle name="Hipervínculo visitado" xfId="15266" builtinId="9" hidden="1"/>
    <cellStyle name="Hipervínculo visitado" xfId="17246" builtinId="9" hidden="1"/>
    <cellStyle name="Hipervínculo visitado" xfId="34818" builtinId="9" hidden="1"/>
    <cellStyle name="Hipervínculo visitado" xfId="56515" builtinId="9" hidden="1"/>
    <cellStyle name="Hipervínculo visitado" xfId="48149" builtinId="9" hidden="1"/>
    <cellStyle name="Hipervínculo visitado" xfId="51452" builtinId="9" hidden="1"/>
    <cellStyle name="Hipervínculo visitado" xfId="52677" builtinId="9" hidden="1"/>
    <cellStyle name="Hipervínculo visitado" xfId="47888" builtinId="9" hidden="1"/>
    <cellStyle name="Hipervínculo visitado" xfId="44696" builtinId="9" hidden="1"/>
    <cellStyle name="Hipervínculo visitado" xfId="22549" builtinId="9" hidden="1"/>
    <cellStyle name="Hipervínculo visitado" xfId="21339" builtinId="9" hidden="1"/>
    <cellStyle name="Hipervínculo visitado" xfId="44499" builtinId="9" hidden="1"/>
    <cellStyle name="Hipervínculo visitado" xfId="46835" builtinId="9" hidden="1"/>
    <cellStyle name="Hipervínculo visitado" xfId="39326" builtinId="9" hidden="1"/>
    <cellStyle name="Hipervínculo visitado" xfId="25420" builtinId="9" hidden="1"/>
    <cellStyle name="Hipervínculo visitado" xfId="48390" builtinId="9" hidden="1"/>
    <cellStyle name="Hipervínculo visitado" xfId="42820" builtinId="9" hidden="1"/>
    <cellStyle name="Hipervínculo visitado" xfId="29500" builtinId="9" hidden="1"/>
    <cellStyle name="Hipervínculo visitado" xfId="51160" builtinId="9" hidden="1"/>
    <cellStyle name="Hipervínculo visitado" xfId="15696" builtinId="9" hidden="1"/>
    <cellStyle name="Hipervínculo visitado" xfId="47485" builtinId="9" hidden="1"/>
    <cellStyle name="Hipervínculo visitado" xfId="52445" builtinId="9" hidden="1"/>
    <cellStyle name="Hipervínculo visitado" xfId="13906" builtinId="9" hidden="1"/>
    <cellStyle name="Hipervínculo visitado" xfId="57639" builtinId="9" hidden="1"/>
    <cellStyle name="Hipervínculo visitado" xfId="12283" builtinId="9" hidden="1"/>
    <cellStyle name="Hipervínculo visitado" xfId="51156" builtinId="9" hidden="1"/>
    <cellStyle name="Hipervínculo visitado" xfId="13023" builtinId="9" hidden="1"/>
    <cellStyle name="Hipervínculo visitado" xfId="29153" builtinId="9" hidden="1"/>
    <cellStyle name="Hipervínculo visitado" xfId="51394" builtinId="9" hidden="1"/>
    <cellStyle name="Hipervínculo visitado" xfId="29047" builtinId="9" hidden="1"/>
    <cellStyle name="Hipervínculo visitado" xfId="269" builtinId="9" hidden="1"/>
    <cellStyle name="Hipervínculo visitado" xfId="24225" builtinId="9" hidden="1"/>
    <cellStyle name="Hipervínculo visitado" xfId="55513" builtinId="9" hidden="1"/>
    <cellStyle name="Hipervínculo visitado" xfId="56173" builtinId="9" hidden="1"/>
    <cellStyle name="Hipervínculo visitado" xfId="51950" builtinId="9" hidden="1"/>
    <cellStyle name="Hipervínculo visitado" xfId="24029" builtinId="9" hidden="1"/>
    <cellStyle name="Hipervínculo visitado" xfId="25150" builtinId="9" hidden="1"/>
    <cellStyle name="Hipervínculo visitado" xfId="36991" builtinId="9" hidden="1"/>
    <cellStyle name="Hipervínculo visitado" xfId="50774" builtinId="9" hidden="1"/>
    <cellStyle name="Hipervínculo visitado" xfId="9233" builtinId="9" hidden="1"/>
    <cellStyle name="Hipervínculo visitado" xfId="30918" builtinId="9" hidden="1"/>
    <cellStyle name="Hipervínculo visitado" xfId="22099" builtinId="9" hidden="1"/>
    <cellStyle name="Hipervínculo visitado" xfId="16200" builtinId="9" hidden="1"/>
    <cellStyle name="Hipervínculo visitado" xfId="38804" builtinId="9" hidden="1"/>
    <cellStyle name="Hipervínculo visitado" xfId="26935" builtinId="9" hidden="1"/>
    <cellStyle name="Hipervínculo visitado" xfId="50165" builtinId="9" hidden="1"/>
    <cellStyle name="Hipervínculo visitado" xfId="39990" builtinId="9" hidden="1"/>
    <cellStyle name="Hipervínculo visitado" xfId="55783" builtinId="9" hidden="1"/>
    <cellStyle name="Hipervínculo visitado" xfId="58001" builtinId="9" hidden="1"/>
    <cellStyle name="Hipervínculo visitado" xfId="57012" builtinId="9" hidden="1"/>
    <cellStyle name="Hipervínculo visitado" xfId="50861" builtinId="9" hidden="1"/>
    <cellStyle name="Hipervínculo visitado" xfId="25435" builtinId="9" hidden="1"/>
    <cellStyle name="Hipervínculo visitado" xfId="16499" builtinId="9" hidden="1"/>
    <cellStyle name="Hipervínculo visitado" xfId="51596" builtinId="9" hidden="1"/>
    <cellStyle name="Hipervínculo visitado" xfId="55174" builtinId="9" hidden="1"/>
    <cellStyle name="Hipervínculo visitado" xfId="49228" builtinId="9" hidden="1"/>
    <cellStyle name="Hipervínculo visitado" xfId="43026" builtinId="9" hidden="1"/>
    <cellStyle name="Hipervínculo visitado" xfId="25515" builtinId="9" hidden="1"/>
    <cellStyle name="Hipervínculo visitado" xfId="57651" builtinId="9" hidden="1"/>
    <cellStyle name="Hipervínculo visitado" xfId="57495" builtinId="9" hidden="1"/>
    <cellStyle name="Hipervínculo visitado" xfId="18014" builtinId="9" hidden="1"/>
    <cellStyle name="Hipervínculo visitado" xfId="42614" builtinId="9" hidden="1"/>
    <cellStyle name="Hipervínculo visitado" xfId="21187" builtinId="9" hidden="1"/>
    <cellStyle name="Hipervínculo visitado" xfId="18261" builtinId="9" hidden="1"/>
    <cellStyle name="Hipervínculo visitado" xfId="9647" builtinId="9" hidden="1"/>
    <cellStyle name="Hipervínculo visitado" xfId="17850" builtinId="9" hidden="1"/>
    <cellStyle name="Hipervínculo visitado" xfId="45555" builtinId="9" hidden="1"/>
    <cellStyle name="Hipervínculo visitado" xfId="32025" builtinId="9" hidden="1"/>
    <cellStyle name="Hipervínculo visitado" xfId="40448" builtinId="9" hidden="1"/>
    <cellStyle name="Hipervínculo visitado" xfId="6709" builtinId="9" hidden="1"/>
    <cellStyle name="Hipervínculo visitado" xfId="12012" builtinId="9" hidden="1"/>
    <cellStyle name="Hipervínculo visitado" xfId="30" builtinId="9" hidden="1"/>
    <cellStyle name="Hipervínculo visitado" xfId="24571" builtinId="9" hidden="1"/>
    <cellStyle name="Hipervínculo visitado" xfId="15530" builtinId="9" hidden="1"/>
    <cellStyle name="Hipervínculo visitado" xfId="17739" builtinId="9" hidden="1"/>
    <cellStyle name="Hipervínculo visitado" xfId="51574" builtinId="9" hidden="1"/>
    <cellStyle name="Hipervínculo visitado" xfId="2873" builtinId="9" hidden="1"/>
    <cellStyle name="Hipervínculo visitado" xfId="33544" builtinId="9" hidden="1"/>
    <cellStyle name="Hipervínculo visitado" xfId="8028" builtinId="9" hidden="1"/>
    <cellStyle name="Hipervínculo visitado" xfId="11930" builtinId="9" hidden="1"/>
    <cellStyle name="Hipervínculo visitado" xfId="20702" builtinId="9" hidden="1"/>
    <cellStyle name="Hipervínculo visitado" xfId="55669" builtinId="9" hidden="1"/>
    <cellStyle name="Hipervínculo visitado" xfId="47852" builtinId="9" hidden="1"/>
    <cellStyle name="Hipervínculo visitado" xfId="26991" builtinId="9" hidden="1"/>
    <cellStyle name="Hipervínculo visitado" xfId="30176" builtinId="9" hidden="1"/>
    <cellStyle name="Hipervínculo visitado" xfId="42518" builtinId="9" hidden="1"/>
    <cellStyle name="Hipervínculo visitado" xfId="25318" builtinId="9" hidden="1"/>
    <cellStyle name="Hipervínculo visitado" xfId="38557" builtinId="9" hidden="1"/>
    <cellStyle name="Hipervínculo visitado" xfId="4129" builtinId="9" hidden="1"/>
    <cellStyle name="Hipervínculo visitado" xfId="2526" builtinId="9" hidden="1"/>
    <cellStyle name="Hipervínculo visitado" xfId="42962" builtinId="9" hidden="1"/>
    <cellStyle name="Hipervínculo visitado" xfId="41751" builtinId="9" hidden="1"/>
    <cellStyle name="Hipervínculo visitado" xfId="43387" builtinId="9" hidden="1"/>
    <cellStyle name="Hipervínculo visitado" xfId="7990" builtinId="9" hidden="1"/>
    <cellStyle name="Hipervínculo visitado" xfId="40780" builtinId="9" hidden="1"/>
    <cellStyle name="Hipervínculo visitado" xfId="40800" builtinId="9" hidden="1"/>
    <cellStyle name="Hipervínculo visitado" xfId="44186" builtinId="9" hidden="1"/>
    <cellStyle name="Hipervínculo visitado" xfId="9727" builtinId="9" hidden="1"/>
    <cellStyle name="Hipervínculo visitado" xfId="55472" builtinId="9" hidden="1"/>
    <cellStyle name="Hipervínculo visitado" xfId="13445" builtinId="9" hidden="1"/>
    <cellStyle name="Hipervínculo visitado" xfId="51046" builtinId="9" hidden="1"/>
    <cellStyle name="Hipervínculo visitado" xfId="31572" builtinId="9" hidden="1"/>
    <cellStyle name="Hipervínculo visitado" xfId="20054" builtinId="9" hidden="1"/>
    <cellStyle name="Hipervínculo visitado" xfId="2226" builtinId="9" hidden="1"/>
    <cellStyle name="Hipervínculo visitado" xfId="23229" builtinId="9" hidden="1"/>
    <cellStyle name="Hipervínculo visitado" xfId="45663" builtinId="9" hidden="1"/>
    <cellStyle name="Hipervínculo visitado" xfId="47942" builtinId="9" hidden="1"/>
    <cellStyle name="Hipervínculo visitado" xfId="41431" builtinId="9" hidden="1"/>
    <cellStyle name="Hipervínculo visitado" xfId="40506" builtinId="9" hidden="1"/>
    <cellStyle name="Hipervínculo visitado" xfId="14241" builtinId="9" hidden="1"/>
    <cellStyle name="Hipervínculo visitado" xfId="26603" builtinId="9" hidden="1"/>
    <cellStyle name="Hipervínculo visitado" xfId="23707" builtinId="9" hidden="1"/>
    <cellStyle name="Hipervínculo visitado" xfId="34155" builtinId="9" hidden="1"/>
    <cellStyle name="Hipervínculo visitado" xfId="35270" builtinId="9" hidden="1"/>
    <cellStyle name="Hipervínculo visitado" xfId="39726" builtinId="9" hidden="1"/>
    <cellStyle name="Hipervínculo visitado" xfId="14944" builtinId="9" hidden="1"/>
    <cellStyle name="Hipervínculo visitado" xfId="20328" builtinId="9" hidden="1"/>
    <cellStyle name="Hipervínculo visitado" xfId="22053" builtinId="9" hidden="1"/>
    <cellStyle name="Hipervínculo visitado" xfId="26009" builtinId="9" hidden="1"/>
    <cellStyle name="Hipervínculo visitado" xfId="1323" builtinId="9" hidden="1"/>
    <cellStyle name="Hipervínculo visitado" xfId="33206" builtinId="9" hidden="1"/>
    <cellStyle name="Hipervínculo visitado" xfId="25577" builtinId="9" hidden="1"/>
    <cellStyle name="Hipervínculo visitado" xfId="22605" builtinId="9" hidden="1"/>
    <cellStyle name="Hipervínculo visitado" xfId="3753" builtinId="9" hidden="1"/>
    <cellStyle name="Hipervínculo visitado" xfId="55162" builtinId="9" hidden="1"/>
    <cellStyle name="Hipervínculo visitado" xfId="26247" builtinId="9" hidden="1"/>
    <cellStyle name="Hipervínculo visitado" xfId="43465" builtinId="9" hidden="1"/>
    <cellStyle name="Hipervínculo visitado" xfId="1627" builtinId="9" hidden="1"/>
    <cellStyle name="Hipervínculo visitado" xfId="54998" builtinId="9" hidden="1"/>
    <cellStyle name="Hipervínculo visitado" xfId="2296" builtinId="9" hidden="1"/>
    <cellStyle name="Hipervínculo visitado" xfId="58281" builtinId="9" hidden="1"/>
    <cellStyle name="Hipervínculo visitado" xfId="38291" builtinId="9" hidden="1"/>
    <cellStyle name="Hipervínculo visitado" xfId="7056" builtinId="9" hidden="1"/>
    <cellStyle name="Hipervínculo visitado" xfId="50465" builtinId="9" hidden="1"/>
    <cellStyle name="Hipervínculo visitado" xfId="9177" builtinId="9" hidden="1"/>
    <cellStyle name="Hipervínculo visitado" xfId="33126" builtinId="9" hidden="1"/>
    <cellStyle name="Hipervínculo visitado" xfId="45735" builtinId="9" hidden="1"/>
    <cellStyle name="Hipervínculo visitado" xfId="49528" builtinId="9" hidden="1"/>
    <cellStyle name="Hipervínculo visitado" xfId="48222" builtinId="9" hidden="1"/>
    <cellStyle name="Hipervínculo visitado" xfId="44338" builtinId="9" hidden="1"/>
    <cellStyle name="Hipervínculo visitado" xfId="47115" builtinId="9" hidden="1"/>
    <cellStyle name="Hipervínculo visitado" xfId="37781" builtinId="9" hidden="1"/>
    <cellStyle name="Hipervínculo visitado" xfId="41007" builtinId="9" hidden="1"/>
    <cellStyle name="Hipervínculo visitado" xfId="4701" builtinId="9" hidden="1"/>
    <cellStyle name="Hipervínculo visitado" xfId="56157" builtinId="9" hidden="1"/>
    <cellStyle name="Hipervínculo visitado" xfId="52230" builtinId="9" hidden="1"/>
    <cellStyle name="Hipervínculo visitado" xfId="30326" builtinId="9" hidden="1"/>
    <cellStyle name="Hipervínculo visitado" xfId="22772" builtinId="9" hidden="1"/>
    <cellStyle name="Hipervínculo visitado" xfId="24249" builtinId="9" hidden="1"/>
    <cellStyle name="Hipervínculo visitado" xfId="16275" builtinId="9" hidden="1"/>
    <cellStyle name="Hipervínculo visitado" xfId="33630" builtinId="9" hidden="1"/>
    <cellStyle name="Hipervínculo visitado" xfId="58481" builtinId="9" hidden="1"/>
    <cellStyle name="Hipervínculo visitado" xfId="29678" builtinId="9" hidden="1"/>
    <cellStyle name="Hipervínculo visitado" xfId="54784" builtinId="9" hidden="1"/>
    <cellStyle name="Hipervínculo visitado" xfId="5838" builtinId="9" hidden="1"/>
    <cellStyle name="Hipervínculo visitado" xfId="57756" builtinId="9" hidden="1"/>
    <cellStyle name="Hipervínculo visitado" xfId="15779" builtinId="9" hidden="1"/>
    <cellStyle name="Hipervínculo visitado" xfId="54173" builtinId="9" hidden="1"/>
    <cellStyle name="Hipervínculo visitado" xfId="40775" builtinId="9" hidden="1"/>
    <cellStyle name="Hipervínculo visitado" xfId="33704" builtinId="9" hidden="1"/>
    <cellStyle name="Hipervínculo visitado" xfId="23440" builtinId="9" hidden="1"/>
    <cellStyle name="Hipervínculo visitado" xfId="57156" builtinId="9" hidden="1"/>
    <cellStyle name="Hipervínculo visitado" xfId="31311" builtinId="9" hidden="1"/>
    <cellStyle name="Hipervínculo visitado" xfId="29726" builtinId="9" hidden="1"/>
    <cellStyle name="Hipervínculo visitado" xfId="34480" builtinId="9" hidden="1"/>
    <cellStyle name="Hipervínculo visitado" xfId="18789" builtinId="9" hidden="1"/>
    <cellStyle name="Hipervínculo visitado" xfId="34197" builtinId="9" hidden="1"/>
    <cellStyle name="Hipervínculo visitado" xfId="14352" builtinId="9" hidden="1"/>
    <cellStyle name="Hipervínculo visitado" xfId="2733" builtinId="9" hidden="1"/>
    <cellStyle name="Hipervínculo visitado" xfId="10768" builtinId="9" hidden="1"/>
    <cellStyle name="Hipervínculo visitado" xfId="34896" builtinId="9" hidden="1"/>
    <cellStyle name="Hipervínculo visitado" xfId="4632" builtinId="9" hidden="1"/>
    <cellStyle name="Hipervínculo visitado" xfId="34450" builtinId="9" hidden="1"/>
    <cellStyle name="Hipervínculo visitado" xfId="34137" builtinId="9" hidden="1"/>
    <cellStyle name="Hipervínculo visitado" xfId="43218" builtinId="9" hidden="1"/>
    <cellStyle name="Hipervínculo visitado" xfId="12541" builtinId="9" hidden="1"/>
    <cellStyle name="Hipervínculo visitado" xfId="19504" builtinId="9" hidden="1"/>
    <cellStyle name="Hipervínculo visitado" xfId="6873" builtinId="9" hidden="1"/>
    <cellStyle name="Hipervínculo visitado" xfId="51506" builtinId="9" hidden="1"/>
    <cellStyle name="Hipervínculo visitado" xfId="41439" builtinId="9" hidden="1"/>
    <cellStyle name="Hipervínculo visitado" xfId="16440" builtinId="9" hidden="1"/>
    <cellStyle name="Hipervínculo visitado" xfId="8743" builtinId="9" hidden="1"/>
    <cellStyle name="Hipervínculo visitado" xfId="3240" builtinId="9" hidden="1"/>
    <cellStyle name="Hipervínculo visitado" xfId="5674" builtinId="9" hidden="1"/>
    <cellStyle name="Hipervínculo visitado" xfId="49138" builtinId="9" hidden="1"/>
    <cellStyle name="Hipervínculo visitado" xfId="2380" builtinId="9" hidden="1"/>
    <cellStyle name="Hipervínculo visitado" xfId="609" builtinId="9" hidden="1"/>
    <cellStyle name="Hipervínculo visitado" xfId="48056" builtinId="9" hidden="1"/>
    <cellStyle name="Hipervínculo visitado" xfId="29999" builtinId="9" hidden="1"/>
    <cellStyle name="Hipervínculo visitado" xfId="51325" builtinId="9" hidden="1"/>
    <cellStyle name="Hipervínculo visitado" xfId="22623" builtinId="9" hidden="1"/>
    <cellStyle name="Hipervínculo visitado" xfId="36279" builtinId="9" hidden="1"/>
    <cellStyle name="Hipervínculo visitado" xfId="58835" builtinId="9" hidden="1"/>
    <cellStyle name="Hipervínculo visitado" xfId="38109" builtinId="9" hidden="1"/>
    <cellStyle name="Hipervínculo visitado" xfId="7686" builtinId="9" hidden="1"/>
    <cellStyle name="Hipervínculo visitado" xfId="3199" builtinId="9" hidden="1"/>
    <cellStyle name="Hipervínculo visitado" xfId="3041" builtinId="9" hidden="1"/>
    <cellStyle name="Hipervínculo visitado" xfId="16472" builtinId="9" hidden="1"/>
    <cellStyle name="Hipervínculo visitado" xfId="15552" builtinId="9" hidden="1"/>
    <cellStyle name="Hipervínculo visitado" xfId="13129" builtinId="9" hidden="1"/>
    <cellStyle name="Hipervínculo visitado" xfId="4884" builtinId="9" hidden="1"/>
    <cellStyle name="Hipervínculo visitado" xfId="7861" builtinId="9" hidden="1"/>
    <cellStyle name="Hipervínculo visitado" xfId="35645" builtinId="9" hidden="1"/>
    <cellStyle name="Hipervínculo visitado" xfId="9770" builtinId="9" hidden="1"/>
    <cellStyle name="Hipervínculo visitado" xfId="5506" builtinId="9" hidden="1"/>
    <cellStyle name="Hipervínculo visitado" xfId="54073" builtinId="9" hidden="1"/>
    <cellStyle name="Hipervínculo visitado" xfId="13690" builtinId="9" hidden="1"/>
    <cellStyle name="Hipervínculo visitado" xfId="16342" builtinId="9" hidden="1"/>
    <cellStyle name="Hipervínculo visitado" xfId="24789" builtinId="9" hidden="1"/>
    <cellStyle name="Hipervínculo visitado" xfId="25527" builtinId="9" hidden="1"/>
    <cellStyle name="Hipervínculo visitado" xfId="19938" builtinId="9" hidden="1"/>
    <cellStyle name="Hipervínculo visitado" xfId="28185" builtinId="9" hidden="1"/>
    <cellStyle name="Hipervínculo visitado" xfId="29869" builtinId="9" hidden="1"/>
    <cellStyle name="Hipervínculo visitado" xfId="33300" builtinId="9" hidden="1"/>
    <cellStyle name="Hipervínculo visitado" xfId="43796" builtinId="9" hidden="1"/>
    <cellStyle name="Hipervínculo visitado" xfId="46951" builtinId="9" hidden="1"/>
    <cellStyle name="Hipervínculo visitado" xfId="2500" builtinId="9" hidden="1"/>
    <cellStyle name="Hipervínculo visitado" xfId="44850" builtinId="9" hidden="1"/>
    <cellStyle name="Hipervínculo visitado" xfId="15170" builtinId="9" hidden="1"/>
    <cellStyle name="Hipervínculo visitado" xfId="15242" builtinId="9" hidden="1"/>
    <cellStyle name="Hipervínculo visitado" xfId="11647" builtinId="9" hidden="1"/>
    <cellStyle name="Hipervínculo visitado" xfId="19050" builtinId="9" hidden="1"/>
    <cellStyle name="Hipervínculo visitado" xfId="58689" builtinId="9" hidden="1"/>
    <cellStyle name="Hipervínculo visitado" xfId="39915" builtinId="9" hidden="1"/>
    <cellStyle name="Hipervínculo visitado" xfId="4011" builtinId="9" hidden="1"/>
    <cellStyle name="Hipervínculo visitado" xfId="35221" builtinId="9" hidden="1"/>
    <cellStyle name="Hipervínculo visitado" xfId="34947" builtinId="9" hidden="1"/>
    <cellStyle name="Hipervínculo visitado" xfId="6899" builtinId="9" hidden="1"/>
    <cellStyle name="Hipervínculo visitado" xfId="19212" builtinId="9" hidden="1"/>
    <cellStyle name="Hipervínculo visitado" xfId="57060" builtinId="9" hidden="1"/>
    <cellStyle name="Hipervínculo visitado" xfId="15090" builtinId="9" hidden="1"/>
    <cellStyle name="Hipervínculo visitado" xfId="31558" builtinId="9" hidden="1"/>
    <cellStyle name="Hipervínculo visitado" xfId="35467" builtinId="9" hidden="1"/>
    <cellStyle name="Hipervínculo visitado" xfId="42376" builtinId="9" hidden="1"/>
    <cellStyle name="Hipervínculo visitado" xfId="9930" builtinId="9" hidden="1"/>
    <cellStyle name="Hipervínculo visitado" xfId="48234" builtinId="9" hidden="1"/>
    <cellStyle name="Hipervínculo visitado" xfId="16587" builtinId="9" hidden="1"/>
    <cellStyle name="Hipervínculo visitado" xfId="44784" builtinId="9" hidden="1"/>
    <cellStyle name="Hipervínculo visitado" xfId="7708" builtinId="9" hidden="1"/>
    <cellStyle name="Hipervínculo visitado" xfId="16224" builtinId="9" hidden="1"/>
    <cellStyle name="Hipervínculo visitado" xfId="54475" builtinId="9" hidden="1"/>
    <cellStyle name="Hipervínculo visitado" xfId="43056" builtinId="9" hidden="1"/>
    <cellStyle name="Hipervínculo visitado" xfId="15775" builtinId="9" hidden="1"/>
    <cellStyle name="Hipervínculo visitado" xfId="36997" builtinId="9" hidden="1"/>
    <cellStyle name="Hipervínculo visitado" xfId="36716" builtinId="9" hidden="1"/>
    <cellStyle name="Hipervínculo visitado" xfId="15901" builtinId="9" hidden="1"/>
    <cellStyle name="Hipervínculo visitado" xfId="41183" builtinId="9" hidden="1"/>
    <cellStyle name="Hipervínculo visitado" xfId="7714" builtinId="9" hidden="1"/>
    <cellStyle name="Hipervínculo visitado" xfId="1951" builtinId="9" hidden="1"/>
    <cellStyle name="Hipervínculo visitado" xfId="15817" builtinId="9" hidden="1"/>
    <cellStyle name="Hipervínculo visitado" xfId="38633" builtinId="9" hidden="1"/>
    <cellStyle name="Hipervínculo visitado" xfId="2609" builtinId="9" hidden="1"/>
    <cellStyle name="Hipervínculo visitado" xfId="3945" builtinId="9" hidden="1"/>
    <cellStyle name="Hipervínculo visitado" xfId="5242" builtinId="9" hidden="1"/>
    <cellStyle name="Hipervínculo visitado" xfId="29275" builtinId="9" hidden="1"/>
    <cellStyle name="Hipervínculo visitado" xfId="41634" builtinId="9" hidden="1"/>
    <cellStyle name="Hipervínculo visitado" xfId="51198" builtinId="9" hidden="1"/>
    <cellStyle name="Hipervínculo visitado" xfId="41195" builtinId="9" hidden="1"/>
    <cellStyle name="Hipervínculo visitado" xfId="16087" builtinId="9" hidden="1"/>
    <cellStyle name="Hipervínculo visitado" xfId="46543" builtinId="9" hidden="1"/>
    <cellStyle name="Hipervínculo visitado" xfId="50676" builtinId="9" hidden="1"/>
    <cellStyle name="Hipervínculo visitado" xfId="48748" builtinId="9" hidden="1"/>
    <cellStyle name="Hipervínculo visitado" xfId="30120" builtinId="9" hidden="1"/>
    <cellStyle name="Hipervínculo visitado" xfId="26531" builtinId="9" hidden="1"/>
    <cellStyle name="Hipervínculo visitado" xfId="42211" builtinId="9" hidden="1"/>
    <cellStyle name="Hipervínculo visitado" xfId="43427" builtinId="9" hidden="1"/>
    <cellStyle name="Hipervínculo visitado" xfId="25897" builtinId="9" hidden="1"/>
    <cellStyle name="Hipervínculo visitado" xfId="28211" builtinId="9" hidden="1"/>
    <cellStyle name="Hipervínculo visitado" xfId="32587" builtinId="9" hidden="1"/>
    <cellStyle name="Hipervínculo visitado" xfId="11574" builtinId="9" hidden="1"/>
    <cellStyle name="Hipervínculo visitado" xfId="36410" builtinId="9" hidden="1"/>
    <cellStyle name="Hipervínculo visitado" xfId="46365" builtinId="9" hidden="1"/>
    <cellStyle name="Hipervínculo visitado" xfId="28629" builtinId="9" hidden="1"/>
    <cellStyle name="Hipervínculo visitado" xfId="23388" builtinId="9" hidden="1"/>
    <cellStyle name="Hipervínculo visitado" xfId="26725" builtinId="9" hidden="1"/>
    <cellStyle name="Hipervínculo visitado" xfId="38672" builtinId="9" hidden="1"/>
    <cellStyle name="Hipervínculo visitado" xfId="44070" builtinId="9" hidden="1"/>
    <cellStyle name="Hipervínculo visitado" xfId="15356" builtinId="9" hidden="1"/>
    <cellStyle name="Hipervínculo visitado" xfId="27410" builtinId="9" hidden="1"/>
    <cellStyle name="Hipervínculo visitado" xfId="14992" builtinId="9" hidden="1"/>
    <cellStyle name="Hipervínculo visitado" xfId="1036" builtinId="9" hidden="1"/>
    <cellStyle name="Hipervínculo visitado" xfId="4711" builtinId="9" hidden="1"/>
    <cellStyle name="Hipervínculo visitado" xfId="35730" builtinId="9" hidden="1"/>
    <cellStyle name="Hipervínculo visitado" xfId="57712" builtinId="9" hidden="1"/>
    <cellStyle name="Hipervínculo visitado" xfId="31454" builtinId="9" hidden="1"/>
    <cellStyle name="Hipervínculo visitado" xfId="2971" builtinId="9" hidden="1"/>
    <cellStyle name="Hipervínculo visitado" xfId="34894" builtinId="9" hidden="1"/>
    <cellStyle name="Hipervínculo visitado" xfId="59330" builtinId="9" hidden="1"/>
    <cellStyle name="Hipervínculo visitado" xfId="421" builtinId="9" hidden="1"/>
    <cellStyle name="Hipervínculo visitado" xfId="38027" builtinId="9" hidden="1"/>
    <cellStyle name="Hipervínculo visitado" xfId="56259" builtinId="9" hidden="1"/>
    <cellStyle name="Hipervínculo visitado" xfId="45134" builtinId="9" hidden="1"/>
    <cellStyle name="Hipervínculo visitado" xfId="31686" builtinId="9" hidden="1"/>
    <cellStyle name="Hipervínculo visitado" xfId="43852" builtinId="9" hidden="1"/>
    <cellStyle name="Hipervínculo visitado" xfId="19116" builtinId="9" hidden="1"/>
    <cellStyle name="Hipervínculo visitado" xfId="13109" builtinId="9" hidden="1"/>
    <cellStyle name="Hipervínculo visitado" xfId="42340" builtinId="9" hidden="1"/>
    <cellStyle name="Hipervínculo visitado" xfId="3223" builtinId="9" hidden="1"/>
    <cellStyle name="Hipervínculo visitado" xfId="30380" builtinId="9" hidden="1"/>
    <cellStyle name="Hipervínculo visitado" xfId="19784" builtinId="9" hidden="1"/>
    <cellStyle name="Hipervínculo visitado" xfId="46012" builtinId="9" hidden="1"/>
    <cellStyle name="Hipervínculo visitado" xfId="24361" builtinId="9" hidden="1"/>
    <cellStyle name="Hipervínculo visitado" xfId="2292" builtinId="9" hidden="1"/>
    <cellStyle name="Hipervínculo visitado" xfId="42334" builtinId="9" hidden="1"/>
    <cellStyle name="Hipervínculo visitado" xfId="31885" builtinId="9" hidden="1"/>
    <cellStyle name="Hipervínculo visitado" xfId="8632" builtinId="9" hidden="1"/>
    <cellStyle name="Hipervínculo visitado" xfId="36400" builtinId="9" hidden="1"/>
    <cellStyle name="Hipervínculo visitado" xfId="17168" builtinId="9" hidden="1"/>
    <cellStyle name="Hipervínculo visitado" xfId="8366" builtinId="9" hidden="1"/>
    <cellStyle name="Hipervínculo visitado" xfId="24823" builtinId="9" hidden="1"/>
    <cellStyle name="Hipervínculo visitado" xfId="5308" builtinId="9" hidden="1"/>
    <cellStyle name="Hipervínculo visitado" xfId="12933" builtinId="9" hidden="1"/>
    <cellStyle name="Hipervínculo visitado" xfId="6000" builtinId="9" hidden="1"/>
    <cellStyle name="Hipervínculo visitado" xfId="40238" builtinId="9" hidden="1"/>
    <cellStyle name="Hipervínculo visitado" xfId="31348" builtinId="9" hidden="1"/>
    <cellStyle name="Hipervínculo visitado" xfId="14354" builtinId="9" hidden="1"/>
    <cellStyle name="Hipervínculo visitado" xfId="23679" builtinId="9" hidden="1"/>
    <cellStyle name="Hipervínculo visitado" xfId="11717" builtinId="9" hidden="1"/>
    <cellStyle name="Hipervínculo visitado" xfId="25006" builtinId="9" hidden="1"/>
    <cellStyle name="Hipervínculo visitado" xfId="35039" builtinId="9" hidden="1"/>
    <cellStyle name="Hipervínculo visitado" xfId="10254" builtinId="9" hidden="1"/>
    <cellStyle name="Hipervínculo visitado" xfId="9631" builtinId="9" hidden="1"/>
    <cellStyle name="Hipervínculo visitado" xfId="47119" builtinId="9" hidden="1"/>
    <cellStyle name="Hipervínculo visitado" xfId="19534" builtinId="9" hidden="1"/>
    <cellStyle name="Hipervínculo visitado" xfId="45892" builtinId="9" hidden="1"/>
    <cellStyle name="Hipervínculo visitado" xfId="18950" builtinId="9" hidden="1"/>
    <cellStyle name="Hipervínculo visitado" xfId="10552" builtinId="9" hidden="1"/>
    <cellStyle name="Hipervínculo visitado" xfId="23327" builtinId="9" hidden="1"/>
    <cellStyle name="Hipervínculo visitado" xfId="56837" builtinId="9" hidden="1"/>
    <cellStyle name="Hipervínculo visitado" xfId="15512" builtinId="9" hidden="1"/>
    <cellStyle name="Hipervínculo visitado" xfId="3851" builtinId="9" hidden="1"/>
    <cellStyle name="Hipervínculo visitado" xfId="39141" builtinId="9" hidden="1"/>
    <cellStyle name="Hipervínculo visitado" xfId="33616" builtinId="9" hidden="1"/>
    <cellStyle name="Hipervínculo visitado" xfId="59254" builtinId="9" hidden="1"/>
    <cellStyle name="Hipervínculo visitado" xfId="31214" builtinId="9" hidden="1"/>
    <cellStyle name="Hipervínculo visitado" xfId="13181" builtinId="9" hidden="1"/>
    <cellStyle name="Hipervínculo visitado" xfId="14316" builtinId="9" hidden="1"/>
    <cellStyle name="Hipervínculo visitado" xfId="10139" builtinId="9" hidden="1"/>
    <cellStyle name="Hipervínculo visitado" xfId="53787" builtinId="9" hidden="1"/>
    <cellStyle name="Hipervínculo visitado" xfId="19940" builtinId="9" hidden="1"/>
    <cellStyle name="Hipervínculo visitado" xfId="46831" builtinId="9" hidden="1"/>
    <cellStyle name="Hipervínculo visitado" xfId="58787" builtinId="9" hidden="1"/>
    <cellStyle name="Hipervínculo visitado" xfId="44842" builtinId="9" hidden="1"/>
    <cellStyle name="Hipervínculo visitado" xfId="10930" builtinId="9" hidden="1"/>
    <cellStyle name="Hipervínculo visitado" xfId="6114" builtinId="9" hidden="1"/>
    <cellStyle name="Hipervínculo visitado" xfId="18912" builtinId="9" hidden="1"/>
    <cellStyle name="Hipervínculo visitado" xfId="46059" builtinId="9" hidden="1"/>
    <cellStyle name="Hipervínculo visitado" xfId="7446" builtinId="9" hidden="1"/>
    <cellStyle name="Hipervínculo visitado" xfId="55827" builtinId="9" hidden="1"/>
    <cellStyle name="Hipervínculo visitado" xfId="35705" builtinId="9" hidden="1"/>
    <cellStyle name="Hipervínculo visitado" xfId="8302" builtinId="9" hidden="1"/>
    <cellStyle name="Hipervínculo visitado" xfId="30572" builtinId="9" hidden="1"/>
    <cellStyle name="Hipervínculo visitado" xfId="48615" builtinId="9" hidden="1"/>
    <cellStyle name="Hipervínculo visitado" xfId="31568" builtinId="9" hidden="1"/>
    <cellStyle name="Hipervínculo visitado" xfId="22716" builtinId="9" hidden="1"/>
    <cellStyle name="Hipervínculo visitado" xfId="29954" builtinId="9" hidden="1"/>
    <cellStyle name="Hipervínculo visitado" xfId="27546" builtinId="9" hidden="1"/>
    <cellStyle name="Hipervínculo visitado" xfId="4269" builtinId="9" hidden="1"/>
    <cellStyle name="Hipervínculo visitado" xfId="39088" builtinId="9" hidden="1"/>
    <cellStyle name="Hipervínculo visitado" xfId="23997" builtinId="9" hidden="1"/>
    <cellStyle name="Hipervínculo visitado" xfId="38812" builtinId="9" hidden="1"/>
    <cellStyle name="Hipervínculo visitado" xfId="27111" builtinId="9" hidden="1"/>
    <cellStyle name="Hipervínculo visitado" xfId="18992" builtinId="9" hidden="1"/>
    <cellStyle name="Hipervínculo visitado" xfId="319" builtinId="9" hidden="1"/>
    <cellStyle name="Hipervínculo visitado" xfId="54651" builtinId="9" hidden="1"/>
    <cellStyle name="Hipervínculo visitado" xfId="2830" builtinId="9" hidden="1"/>
    <cellStyle name="Hipervínculo visitado" xfId="14852" builtinId="9" hidden="1"/>
    <cellStyle name="Hipervínculo visitado" xfId="43648" builtinId="9" hidden="1"/>
    <cellStyle name="Hipervínculo visitado" xfId="47065" builtinId="9" hidden="1"/>
    <cellStyle name="Hipervínculo visitado" xfId="7494" builtinId="9" hidden="1"/>
    <cellStyle name="Hipervínculo visitado" xfId="58509" builtinId="9" hidden="1"/>
    <cellStyle name="Hipervínculo visitado" xfId="55422" builtinId="9" hidden="1"/>
    <cellStyle name="Hipervínculo visitado" xfId="50502" builtinId="9" hidden="1"/>
    <cellStyle name="Hipervínculo visitado" xfId="52038" builtinId="9" hidden="1"/>
    <cellStyle name="Hipervínculo visitado" xfId="5987" builtinId="9" hidden="1"/>
    <cellStyle name="Hipervínculo visitado" xfId="31913" builtinId="9" hidden="1"/>
    <cellStyle name="Hipervínculo visitado" xfId="44883" builtinId="9" hidden="1"/>
    <cellStyle name="Hipervínculo visitado" xfId="40530" builtinId="9" hidden="1"/>
    <cellStyle name="Hipervínculo visitado" xfId="50307" builtinId="9" hidden="1"/>
    <cellStyle name="Hipervínculo visitado" xfId="28771" builtinId="9" hidden="1"/>
    <cellStyle name="Hipervínculo visitado" xfId="53403" builtinId="9" hidden="1"/>
    <cellStyle name="Hipervínculo visitado" xfId="59444" builtinId="9" hidden="1"/>
    <cellStyle name="Hipervínculo visitado" xfId="15236" builtinId="9" hidden="1"/>
    <cellStyle name="Hipervínculo visitado" xfId="13147" builtinId="9" hidden="1"/>
    <cellStyle name="Hipervínculo visitado" xfId="20921" builtinId="9" hidden="1"/>
    <cellStyle name="Hipervínculo visitado" xfId="15636" builtinId="9" hidden="1"/>
    <cellStyle name="Hipervínculo visitado" xfId="34119" builtinId="9" hidden="1"/>
    <cellStyle name="Hipervínculo visitado" xfId="13191" builtinId="9" hidden="1"/>
    <cellStyle name="Hipervínculo visitado" xfId="10522" builtinId="9" hidden="1"/>
    <cellStyle name="Hipervínculo visitado" xfId="38818" builtinId="9" hidden="1"/>
    <cellStyle name="Hipervínculo visitado" xfId="34649" builtinId="9" hidden="1"/>
    <cellStyle name="Hipervínculo visitado" xfId="38898" builtinId="9" hidden="1"/>
    <cellStyle name="Hipervínculo visitado" xfId="50976" builtinId="9" hidden="1"/>
    <cellStyle name="Hipervínculo visitado" xfId="29229" builtinId="9" hidden="1"/>
    <cellStyle name="Hipervínculo visitado" xfId="33122" builtinId="9" hidden="1"/>
    <cellStyle name="Hipervínculo visitado" xfId="48418" builtinId="9" hidden="1"/>
    <cellStyle name="Hipervínculo visitado" xfId="5432" builtinId="9" hidden="1"/>
    <cellStyle name="Hipervínculo visitado" xfId="53401" builtinId="9" hidden="1"/>
    <cellStyle name="Hipervínculo visitado" xfId="58115" builtinId="9" hidden="1"/>
    <cellStyle name="Hipervínculo visitado" xfId="11116" builtinId="9" hidden="1"/>
    <cellStyle name="Hipervínculo visitado" xfId="53102" builtinId="9" hidden="1"/>
    <cellStyle name="Hipervínculo visitado" xfId="34921" builtinId="9" hidden="1"/>
    <cellStyle name="Hipervínculo visitado" xfId="3839" builtinId="9" hidden="1"/>
    <cellStyle name="Hipervínculo visitado" xfId="4117" builtinId="9" hidden="1"/>
    <cellStyle name="Hipervínculo visitado" xfId="7278" builtinId="9" hidden="1"/>
    <cellStyle name="Hipervínculo visitado" xfId="19620" builtinId="9" hidden="1"/>
    <cellStyle name="Hipervínculo visitado" xfId="8492" builtinId="9" hidden="1"/>
    <cellStyle name="Hipervínculo visitado" xfId="18307" builtinId="9" hidden="1"/>
    <cellStyle name="Hipervínculo visitado" xfId="42810" builtinId="9" hidden="1"/>
    <cellStyle name="Hipervínculo visitado" xfId="17606" builtinId="9" hidden="1"/>
    <cellStyle name="Hipervínculo visitado" xfId="603" builtinId="9" hidden="1"/>
    <cellStyle name="Hipervínculo visitado" xfId="34408" builtinId="9" hidden="1"/>
    <cellStyle name="Hipervínculo visitado" xfId="17250" builtinId="9" hidden="1"/>
    <cellStyle name="Hipervínculo visitado" xfId="48688" builtinId="9" hidden="1"/>
    <cellStyle name="Hipervínculo visitado" xfId="22848" builtinId="9" hidden="1"/>
    <cellStyle name="Hipervínculo visitado" xfId="9173" builtinId="9" hidden="1"/>
    <cellStyle name="Hipervínculo visitado" xfId="54802" builtinId="9" hidden="1"/>
    <cellStyle name="Hipervínculo visitado" xfId="13185" builtinId="9" hidden="1"/>
    <cellStyle name="Hipervínculo visitado" xfId="35779" builtinId="9" hidden="1"/>
    <cellStyle name="Hipervínculo visitado" xfId="5982" builtinId="9" hidden="1"/>
    <cellStyle name="Hipervínculo visitado" xfId="25264" builtinId="9" hidden="1"/>
    <cellStyle name="Hipervínculo visitado" xfId="49654" builtinId="9" hidden="1"/>
    <cellStyle name="Hipervínculo visitado" xfId="51184" builtinId="9" hidden="1"/>
    <cellStyle name="Hipervínculo visitado" xfId="19614" builtinId="9" hidden="1"/>
    <cellStyle name="Hipervínculo visitado" xfId="35328" builtinId="9" hidden="1"/>
    <cellStyle name="Hipervínculo visitado" xfId="29971" builtinId="9" hidden="1"/>
    <cellStyle name="Hipervínculo visitado" xfId="30063" builtinId="9" hidden="1"/>
    <cellStyle name="Hipervínculo visitado" xfId="5151" builtinId="9" hidden="1"/>
    <cellStyle name="Hipervínculo visitado" xfId="51952" builtinId="9" hidden="1"/>
    <cellStyle name="Hipervínculo visitado" xfId="45202" builtinId="9" hidden="1"/>
    <cellStyle name="Hipervínculo visitado" xfId="48102" builtinId="9" hidden="1"/>
    <cellStyle name="Hipervínculo visitado" xfId="40508" builtinId="9" hidden="1"/>
    <cellStyle name="Hipervínculo visitado" xfId="35139" builtinId="9" hidden="1"/>
    <cellStyle name="Hipervínculo visitado" xfId="24443" builtinId="9" hidden="1"/>
    <cellStyle name="Hipervínculo visitado" xfId="34265" builtinId="9" hidden="1"/>
    <cellStyle name="Hipervínculo visitado" xfId="36688" builtinId="9" hidden="1"/>
    <cellStyle name="Hipervínculo visitado" xfId="51490" builtinId="9" hidden="1"/>
    <cellStyle name="Hipervínculo visitado" xfId="52805" builtinId="9" hidden="1"/>
    <cellStyle name="Hipervínculo visitado" xfId="12687" builtinId="9" hidden="1"/>
    <cellStyle name="Hipervínculo visitado" xfId="57501" builtinId="9" hidden="1"/>
    <cellStyle name="Hipervínculo visitado" xfId="24895" builtinId="9" hidden="1"/>
    <cellStyle name="Hipervínculo visitado" xfId="30375" builtinId="9" hidden="1"/>
    <cellStyle name="Hipervínculo visitado" xfId="16768" builtinId="9" hidden="1"/>
    <cellStyle name="Hipervínculo visitado" xfId="21891" builtinId="9" hidden="1"/>
    <cellStyle name="Hipervínculo visitado" xfId="51122" builtinId="9" hidden="1"/>
    <cellStyle name="Hipervínculo visitado" xfId="20712" builtinId="9" hidden="1"/>
    <cellStyle name="Hipervínculo visitado" xfId="46758" builtinId="9" hidden="1"/>
    <cellStyle name="Hipervínculo visitado" xfId="38321" builtinId="9" hidden="1"/>
    <cellStyle name="Hipervínculo visitado" xfId="18847" builtinId="9" hidden="1"/>
    <cellStyle name="Hipervínculo visitado" xfId="56707" builtinId="9" hidden="1"/>
    <cellStyle name="Hipervínculo visitado" xfId="24877" builtinId="9" hidden="1"/>
    <cellStyle name="Hipervínculo visitado" xfId="19382" builtinId="9" hidden="1"/>
    <cellStyle name="Hipervínculo visitado" xfId="29718" builtinId="9" hidden="1"/>
    <cellStyle name="Hipervínculo visitado" xfId="13869" builtinId="9" hidden="1"/>
    <cellStyle name="Hipervínculo visitado" xfId="39076" builtinId="9" hidden="1"/>
    <cellStyle name="Hipervínculo visitado" xfId="19315" builtinId="9" hidden="1"/>
    <cellStyle name="Hipervínculo visitado" xfId="7150" builtinId="9" hidden="1"/>
    <cellStyle name="Hipervínculo visitado" xfId="44588" builtinId="9" hidden="1"/>
    <cellStyle name="Hipervínculo visitado" xfId="49752" builtinId="9" hidden="1"/>
    <cellStyle name="Hipervínculo visitado" xfId="16338" builtinId="9" hidden="1"/>
    <cellStyle name="Hipervínculo visitado" xfId="11066" builtinId="9" hidden="1"/>
    <cellStyle name="Hipervínculo visitado" xfId="28101" builtinId="9" hidden="1"/>
    <cellStyle name="Hipervínculo visitado" xfId="44210" builtinId="9" hidden="1"/>
    <cellStyle name="Hipervínculo visitado" xfId="11385" builtinId="9" hidden="1"/>
    <cellStyle name="Hipervínculo visitado" xfId="18668" builtinId="9" hidden="1"/>
    <cellStyle name="Hipervínculo visitado" xfId="48587" builtinId="9" hidden="1"/>
    <cellStyle name="Hipervínculo visitado" xfId="23185" builtinId="9" hidden="1"/>
    <cellStyle name="Hipervínculo visitado" xfId="45858" builtinId="9" hidden="1"/>
    <cellStyle name="Hipervínculo visitado" xfId="47992" builtinId="9" hidden="1"/>
    <cellStyle name="Hipervínculo visitado" xfId="30812" builtinId="9" hidden="1"/>
    <cellStyle name="Hipervínculo visitado" xfId="43063" builtinId="9" hidden="1"/>
    <cellStyle name="Hipervínculo visitado" xfId="11423" builtinId="9" hidden="1"/>
    <cellStyle name="Hipervínculo visitado" xfId="43898" builtinId="9" hidden="1"/>
    <cellStyle name="Hipervínculo visitado" xfId="45617" builtinId="9" hidden="1"/>
    <cellStyle name="Hipervínculo visitado" xfId="22137" builtinId="9" hidden="1"/>
    <cellStyle name="Hipervínculo visitado" xfId="5280" builtinId="9" hidden="1"/>
    <cellStyle name="Hipervínculo visitado" xfId="25993" builtinId="9" hidden="1"/>
    <cellStyle name="Hipervínculo visitado" xfId="42116" builtinId="9" hidden="1"/>
    <cellStyle name="Hipervínculo visitado" xfId="14277" builtinId="9" hidden="1"/>
    <cellStyle name="Hipervínculo visitado" xfId="40514" builtinId="9" hidden="1"/>
    <cellStyle name="Hipervínculo visitado" xfId="26821" builtinId="9" hidden="1"/>
    <cellStyle name="Hipervínculo visitado" xfId="24177" builtinId="9" hidden="1"/>
    <cellStyle name="Hipervínculo visitado" xfId="34052" builtinId="9" hidden="1"/>
    <cellStyle name="Hipervínculo visitado" xfId="16344" builtinId="9" hidden="1"/>
    <cellStyle name="Hipervínculo visitado" xfId="40748" builtinId="9" hidden="1"/>
    <cellStyle name="Hipervínculo visitado" xfId="46585" builtinId="9" hidden="1"/>
    <cellStyle name="Hipervínculo visitado" xfId="31975" builtinId="9" hidden="1"/>
    <cellStyle name="Hipervínculo visitado" xfId="31779" builtinId="9" hidden="1"/>
    <cellStyle name="Hipervínculo visitado" xfId="11485" builtinId="9" hidden="1"/>
    <cellStyle name="Hipervínculo visitado" xfId="25509" builtinId="9" hidden="1"/>
    <cellStyle name="Hipervínculo visitado" xfId="5400" builtinId="9" hidden="1"/>
    <cellStyle name="Hipervínculo visitado" xfId="21335" builtinId="9" hidden="1"/>
    <cellStyle name="Hipervínculo visitado" xfId="53883" builtinId="9" hidden="1"/>
    <cellStyle name="Hipervínculo visitado" xfId="14249" builtinId="9" hidden="1"/>
    <cellStyle name="Hipervínculo visitado" xfId="58417" builtinId="9" hidden="1"/>
    <cellStyle name="Hipervínculo visitado" xfId="4595" builtinId="9" hidden="1"/>
    <cellStyle name="Hipervínculo visitado" xfId="33980" builtinId="9" hidden="1"/>
    <cellStyle name="Hipervínculo visitado" xfId="11825" builtinId="9" hidden="1"/>
    <cellStyle name="Hipervínculo visitado" xfId="43347" builtinId="9" hidden="1"/>
    <cellStyle name="Hipervínculo visitado" xfId="59354" builtinId="9" hidden="1"/>
    <cellStyle name="Hipervínculo visitado" xfId="56233" builtinId="9" hidden="1"/>
    <cellStyle name="Hipervínculo visitado" xfId="10884" builtinId="9" hidden="1"/>
    <cellStyle name="Hipervínculo visitado" xfId="15905" builtinId="9" hidden="1"/>
    <cellStyle name="Hipervínculo visitado" xfId="33055" builtinId="9" hidden="1"/>
    <cellStyle name="Hipervínculo visitado" xfId="13139" builtinId="9" hidden="1"/>
    <cellStyle name="Hipervínculo visitado" xfId="22061" builtinId="9" hidden="1"/>
    <cellStyle name="Hipervínculo visitado" xfId="21365" builtinId="9" hidden="1"/>
    <cellStyle name="Hipervínculo visitado" xfId="22688" builtinId="9" hidden="1"/>
    <cellStyle name="Hipervínculo visitado" xfId="18867" builtinId="9" hidden="1"/>
    <cellStyle name="Hipervínculo visitado" xfId="41856" builtinId="9" hidden="1"/>
    <cellStyle name="Hipervínculo visitado" xfId="5342" builtinId="9" hidden="1"/>
    <cellStyle name="Hipervínculo visitado" xfId="12697" builtinId="9" hidden="1"/>
    <cellStyle name="Hipervínculo visitado" xfId="33168" builtinId="9" hidden="1"/>
    <cellStyle name="Hipervínculo visitado" xfId="30263" builtinId="9" hidden="1"/>
    <cellStyle name="Hipervínculo visitado" xfId="54041" builtinId="9" hidden="1"/>
    <cellStyle name="Hipervínculo visitado" xfId="16523" builtinId="9" hidden="1"/>
    <cellStyle name="Hipervínculo visitado" xfId="39356" builtinId="9" hidden="1"/>
    <cellStyle name="Hipervínculo visitado" xfId="48708" builtinId="9" hidden="1"/>
    <cellStyle name="Hipervínculo visitado" xfId="55561" builtinId="9" hidden="1"/>
    <cellStyle name="Hipervínculo visitado" xfId="36271" builtinId="9" hidden="1"/>
    <cellStyle name="Hipervínculo visitado" xfId="55008" builtinId="9" hidden="1"/>
    <cellStyle name="Hipervínculo visitado" xfId="28127" builtinId="9" hidden="1"/>
    <cellStyle name="Hipervínculo visitado" xfId="7558" builtinId="9" hidden="1"/>
    <cellStyle name="Hipervínculo visitado" xfId="37094" builtinId="9" hidden="1"/>
    <cellStyle name="Hipervínculo visitado" xfId="18863" builtinId="9" hidden="1"/>
    <cellStyle name="Hipervínculo visitado" xfId="47842" builtinId="9" hidden="1"/>
    <cellStyle name="Hipervínculo visitado" xfId="36155" builtinId="9" hidden="1"/>
    <cellStyle name="Hipervínculo visitado" xfId="54698" builtinId="9" hidden="1"/>
    <cellStyle name="Hipervínculo visitado" xfId="52535" builtinId="9" hidden="1"/>
    <cellStyle name="Hipervínculo visitado" xfId="49352" builtinId="9" hidden="1"/>
    <cellStyle name="Hipervínculo visitado" xfId="28821" builtinId="9" hidden="1"/>
    <cellStyle name="Hipervínculo visitado" xfId="30334" builtinId="9" hidden="1"/>
    <cellStyle name="Hipervínculo visitado" xfId="45164" builtinId="9" hidden="1"/>
    <cellStyle name="Hipervínculo visitado" xfId="570" builtinId="9" hidden="1"/>
    <cellStyle name="Hipervínculo visitado" xfId="32684" builtinId="9" hidden="1"/>
    <cellStyle name="Hipervínculo visitado" xfId="15110" builtinId="9" hidden="1"/>
    <cellStyle name="Hipervínculo visitado" xfId="55999" builtinId="9" hidden="1"/>
    <cellStyle name="Hipervínculo visitado" xfId="44360" builtinId="9" hidden="1"/>
    <cellStyle name="Hipervínculo visitado" xfId="24067" builtinId="9" hidden="1"/>
    <cellStyle name="Hipervínculo visitado" xfId="17416" builtinId="9" hidden="1"/>
    <cellStyle name="Hipervínculo visitado" xfId="51510" builtinId="9" hidden="1"/>
    <cellStyle name="Hipervínculo visitado" xfId="50716" builtinId="9" hidden="1"/>
    <cellStyle name="Hipervínculo visitado" xfId="17984" builtinId="9" hidden="1"/>
    <cellStyle name="Hipervínculo visitado" xfId="59396" builtinId="9" hidden="1"/>
    <cellStyle name="Hipervínculo visitado" xfId="53279" builtinId="9" hidden="1"/>
    <cellStyle name="Hipervínculo visitado" xfId="55070" builtinId="9" hidden="1"/>
    <cellStyle name="Hipervínculo visitado" xfId="35348" builtinId="9" hidden="1"/>
    <cellStyle name="Hipervínculo visitado" xfId="22353" builtinId="9" hidden="1"/>
    <cellStyle name="Hipervínculo visitado" xfId="42516" builtinId="9" hidden="1"/>
    <cellStyle name="Hipervínculo visitado" xfId="10398" builtinId="9" hidden="1"/>
    <cellStyle name="Hipervínculo visitado" xfId="47471" builtinId="9" hidden="1"/>
    <cellStyle name="Hipervínculo visitado" xfId="23191" builtinId="9" hidden="1"/>
    <cellStyle name="Hipervínculo visitado" xfId="45230" builtinId="9" hidden="1"/>
    <cellStyle name="Hipervínculo visitado" xfId="34566" builtinId="9" hidden="1"/>
    <cellStyle name="Hipervínculo visitado" xfId="32314" builtinId="9" hidden="1"/>
    <cellStyle name="Hipervínculo visitado" xfId="32263" builtinId="9" hidden="1"/>
    <cellStyle name="Hipervínculo visitado" xfId="6532" builtinId="9" hidden="1"/>
    <cellStyle name="Hipervínculo visitado" xfId="20654" builtinId="9" hidden="1"/>
    <cellStyle name="Hipervínculo visitado" xfId="4976" builtinId="9" hidden="1"/>
    <cellStyle name="Hipervínculo visitado" xfId="54277" builtinId="9" hidden="1"/>
    <cellStyle name="Hipervínculo visitado" xfId="1393" builtinId="9" hidden="1"/>
    <cellStyle name="Hipervínculo visitado" xfId="14858" builtinId="9" hidden="1"/>
    <cellStyle name="Hipervínculo visitado" xfId="851" builtinId="9" hidden="1"/>
    <cellStyle name="Hipervínculo visitado" xfId="23979" builtinId="9" hidden="1"/>
    <cellStyle name="Hipervínculo visitado" xfId="37648" builtinId="9" hidden="1"/>
    <cellStyle name="Hipervínculo visitado" xfId="24685" builtinId="9" hidden="1"/>
    <cellStyle name="Hipervínculo visitado" xfId="46597" builtinId="9" hidden="1"/>
    <cellStyle name="Hipervínculo visitado" xfId="15278" builtinId="9" hidden="1"/>
    <cellStyle name="Hipervínculo visitado" xfId="3721" builtinId="9" hidden="1"/>
    <cellStyle name="Hipervínculo visitado" xfId="22049" builtinId="9" hidden="1"/>
    <cellStyle name="Hipervínculo visitado" xfId="53196" builtinId="9" hidden="1"/>
    <cellStyle name="Hipervínculo visitado" xfId="11520" builtinId="9" hidden="1"/>
    <cellStyle name="Hipervínculo visitado" xfId="39832" builtinId="9" hidden="1"/>
    <cellStyle name="Hipervínculo visitado" xfId="33714" builtinId="9" hidden="1"/>
    <cellStyle name="Hipervínculo visitado" xfId="1679" builtinId="9" hidden="1"/>
    <cellStyle name="Hipervínculo visitado" xfId="4882" builtinId="9" hidden="1"/>
    <cellStyle name="Hipervínculo visitado" xfId="13045" builtinId="9" hidden="1"/>
    <cellStyle name="Hipervínculo visitado" xfId="49940" builtinId="9" hidden="1"/>
    <cellStyle name="Hipervínculo visitado" xfId="16961" builtinId="9" hidden="1"/>
    <cellStyle name="Hipervínculo visitado" xfId="6679" builtinId="9" hidden="1"/>
    <cellStyle name="Hipervínculo visitado" xfId="8094" builtinId="9" hidden="1"/>
    <cellStyle name="Hipervínculo visitado" xfId="13654" builtinId="9" hidden="1"/>
    <cellStyle name="Hipervínculo visitado" xfId="7113" builtinId="9" hidden="1"/>
    <cellStyle name="Hipervínculo visitado" xfId="54393" builtinId="9" hidden="1"/>
    <cellStyle name="Hipervínculo visitado" xfId="2844" builtinId="9" hidden="1"/>
    <cellStyle name="Hipervínculo visitado" xfId="10518" builtinId="9" hidden="1"/>
    <cellStyle name="Hipervínculo visitado" xfId="48287" builtinId="9" hidden="1"/>
    <cellStyle name="Hipervínculo visitado" xfId="11096" builtinId="9" hidden="1"/>
    <cellStyle name="Hipervínculo visitado" xfId="51295" builtinId="9" hidden="1"/>
    <cellStyle name="Hipervínculo visitado" xfId="11791" builtinId="9" hidden="1"/>
    <cellStyle name="Hipervínculo visitado" xfId="19824" builtinId="9" hidden="1"/>
    <cellStyle name="Hipervínculo visitado" xfId="46802" builtinId="9" hidden="1"/>
    <cellStyle name="Hipervínculo visitado" xfId="51206" builtinId="9" hidden="1"/>
    <cellStyle name="Hipervínculo visitado" xfId="57779" builtinId="9" hidden="1"/>
    <cellStyle name="Hipervínculo visitado" xfId="12867" builtinId="9" hidden="1"/>
    <cellStyle name="Hipervínculo visitado" xfId="16551" builtinId="9" hidden="1"/>
    <cellStyle name="Hipervínculo visitado" xfId="6132" builtinId="9" hidden="1"/>
    <cellStyle name="Hipervínculo visitado" xfId="2633" builtinId="9" hidden="1"/>
    <cellStyle name="Hipervínculo visitado" xfId="41998" builtinId="9" hidden="1"/>
    <cellStyle name="Hipervínculo visitado" xfId="26807" builtinId="9" hidden="1"/>
    <cellStyle name="Hipervínculo visitado" xfId="49027" builtinId="9" hidden="1"/>
    <cellStyle name="Hipervínculo visitado" xfId="8222" builtinId="9" hidden="1"/>
    <cellStyle name="Hipervínculo visitado" xfId="17302" builtinId="9" hidden="1"/>
    <cellStyle name="Hipervínculo visitado" xfId="49938" builtinId="9" hidden="1"/>
    <cellStyle name="Hipervínculo visitado" xfId="40428" builtinId="9" hidden="1"/>
    <cellStyle name="Hipervínculo visitado" xfId="34207" builtinId="9" hidden="1"/>
    <cellStyle name="Hipervínculo visitado" xfId="13540" builtinId="9" hidden="1"/>
    <cellStyle name="Hipervínculo visitado" xfId="57022" builtinId="9" hidden="1"/>
    <cellStyle name="Hipervínculo visitado" xfId="38251" builtinId="9" hidden="1"/>
    <cellStyle name="Hipervínculo visitado" xfId="52403" builtinId="9" hidden="1"/>
    <cellStyle name="Hipervínculo visitado" xfId="3330" builtinId="9" hidden="1"/>
    <cellStyle name="Hipervínculo visitado" xfId="759" builtinId="9" hidden="1"/>
    <cellStyle name="Hipervínculo visitado" xfId="14838" builtinId="9" hidden="1"/>
    <cellStyle name="Hipervínculo visitado" xfId="10044" builtinId="9" hidden="1"/>
    <cellStyle name="Hipervínculo visitado" xfId="183" builtinId="9" hidden="1"/>
    <cellStyle name="Hipervínculo visitado" xfId="44920" builtinId="9" hidden="1"/>
    <cellStyle name="Hipervínculo visitado" xfId="8586" builtinId="9" hidden="1"/>
    <cellStyle name="Hipervínculo visitado" xfId="3953" builtinId="9" hidden="1"/>
    <cellStyle name="Hipervínculo visitado" xfId="6801" builtinId="9" hidden="1"/>
    <cellStyle name="Hipervínculo visitado" xfId="6478" builtinId="9" hidden="1"/>
    <cellStyle name="Hipervínculo visitado" xfId="58539" builtinId="9" hidden="1"/>
    <cellStyle name="Hipervínculo visitado" xfId="6929" builtinId="9" hidden="1"/>
    <cellStyle name="Hipervínculo visitado" xfId="12499" builtinId="9" hidden="1"/>
    <cellStyle name="Hipervínculo visitado" xfId="15358" builtinId="9" hidden="1"/>
    <cellStyle name="Hipervínculo visitado" xfId="5537" builtinId="9" hidden="1"/>
    <cellStyle name="Hipervínculo visitado" xfId="40126" builtinId="9" hidden="1"/>
    <cellStyle name="Hipervínculo visitado" xfId="30253" builtinId="9" hidden="1"/>
    <cellStyle name="Hipervínculo visitado" xfId="56391" builtinId="9" hidden="1"/>
    <cellStyle name="Hipervínculo visitado" xfId="19218" builtinId="9" hidden="1"/>
    <cellStyle name="Hipervínculo visitado" xfId="13131" builtinId="9" hidden="1"/>
    <cellStyle name="Hipervínculo visitado" xfId="2937" builtinId="9" hidden="1"/>
    <cellStyle name="Hipervínculo visitado" xfId="2116" builtinId="9" hidden="1"/>
    <cellStyle name="Hipervínculo visitado" xfId="11658" builtinId="9" hidden="1"/>
    <cellStyle name="Hipervínculo visitado" xfId="55557" builtinId="9" hidden="1"/>
    <cellStyle name="Hipervínculo visitado" xfId="11020" builtinId="9" hidden="1"/>
    <cellStyle name="Hipervínculo visitado" xfId="15574" builtinId="9" hidden="1"/>
    <cellStyle name="Hipervínculo visitado" xfId="8274" builtinId="9" hidden="1"/>
    <cellStyle name="Hipervínculo visitado" xfId="47623" builtinId="9" hidden="1"/>
    <cellStyle name="Hipervínculo visitado" xfId="23785" builtinId="9" hidden="1"/>
    <cellStyle name="Hipervínculo visitado" xfId="34950" builtinId="9" hidden="1"/>
    <cellStyle name="Hipervínculo visitado" xfId="19658" builtinId="9" hidden="1"/>
    <cellStyle name="Hipervínculo visitado" xfId="43589" builtinId="9" hidden="1"/>
    <cellStyle name="Hipervínculo visitado" xfId="49378" builtinId="9" hidden="1"/>
    <cellStyle name="Hipervínculo visitado" xfId="57262" builtinId="9" hidden="1"/>
    <cellStyle name="Hipervínculo visitado" xfId="59189" builtinId="9" hidden="1"/>
    <cellStyle name="Hipervínculo visitado" xfId="389" builtinId="9" hidden="1"/>
    <cellStyle name="Hipervínculo visitado" xfId="5846" builtinId="9" hidden="1"/>
    <cellStyle name="Hipervínculo visitado" xfId="39917" builtinId="9" hidden="1"/>
    <cellStyle name="Hipervínculo visitado" xfId="54555" builtinId="9" hidden="1"/>
    <cellStyle name="Hipervínculo visitado" xfId="709" builtinId="9" hidden="1"/>
    <cellStyle name="Hipervínculo visitado" xfId="2983" builtinId="9" hidden="1"/>
    <cellStyle name="Hipervínculo visitado" xfId="9105" builtinId="9" hidden="1"/>
    <cellStyle name="Hipervínculo visitado" xfId="46256" builtinId="9" hidden="1"/>
    <cellStyle name="Hipervínculo visitado" xfId="19052" builtinId="9" hidden="1"/>
    <cellStyle name="Hipervínculo visitado" xfId="54221" builtinId="9" hidden="1"/>
    <cellStyle name="Hipervínculo visitado" xfId="55124" builtinId="9" hidden="1"/>
    <cellStyle name="Hipervínculo visitado" xfId="54179" builtinId="9" hidden="1"/>
    <cellStyle name="Hipervínculo visitado" xfId="30194" builtinId="9" hidden="1"/>
    <cellStyle name="Hipervínculo visitado" xfId="3278" builtinId="9" hidden="1"/>
    <cellStyle name="Hipervínculo visitado" xfId="5900" builtinId="9" hidden="1"/>
    <cellStyle name="Hipervínculo visitado" xfId="57487" builtinId="9" hidden="1"/>
    <cellStyle name="Hipervínculo visitado" xfId="41435" builtinId="9" hidden="1"/>
    <cellStyle name="Hipervínculo visitado" xfId="5518" builtinId="9" hidden="1"/>
    <cellStyle name="Hipervínculo visitado" xfId="30299" builtinId="9" hidden="1"/>
    <cellStyle name="Hipervínculo visitado" xfId="11409" builtinId="9" hidden="1"/>
    <cellStyle name="Hipervínculo visitado" xfId="2850" builtinId="9" hidden="1"/>
    <cellStyle name="Hipervínculo visitado" xfId="9452" builtinId="9" hidden="1"/>
    <cellStyle name="Hipervínculo visitado" xfId="4362" builtinId="9" hidden="1"/>
    <cellStyle name="Hipervínculo visitado" xfId="40971" builtinId="9" hidden="1"/>
    <cellStyle name="Hipervínculo visitado" xfId="14162" builtinId="9" hidden="1"/>
    <cellStyle name="Hipervínculo visitado" xfId="46195" builtinId="9" hidden="1"/>
    <cellStyle name="Hipervínculo visitado" xfId="55611" builtinId="9" hidden="1"/>
    <cellStyle name="Hipervínculo visitado" xfId="57726" builtinId="9" hidden="1"/>
    <cellStyle name="Hipervínculo visitado" xfId="13049" builtinId="9" hidden="1"/>
    <cellStyle name="Hipervínculo visitado" xfId="24185" builtinId="9" hidden="1"/>
    <cellStyle name="Hipervínculo visitado" xfId="22011" builtinId="9" hidden="1"/>
    <cellStyle name="Hipervínculo visitado" xfId="16916" builtinId="9" hidden="1"/>
    <cellStyle name="Hipervínculo visitado" xfId="6598" builtinId="9" hidden="1"/>
    <cellStyle name="Hipervínculo visitado" xfId="24891" builtinId="9" hidden="1"/>
    <cellStyle name="Hipervínculo visitado" xfId="5728" builtinId="9" hidden="1"/>
    <cellStyle name="Hipervínculo visitado" xfId="30556" builtinId="9" hidden="1"/>
    <cellStyle name="Hipervínculo visitado" xfId="9762" builtinId="9" hidden="1"/>
    <cellStyle name="Hipervínculo visitado" xfId="32742" builtinId="9" hidden="1"/>
    <cellStyle name="Hipervínculo visitado" xfId="39572" builtinId="9" hidden="1"/>
    <cellStyle name="Hipervínculo visitado" xfId="33284" builtinId="9" hidden="1"/>
    <cellStyle name="Hipervínculo visitado" xfId="7656" builtinId="9" hidden="1"/>
    <cellStyle name="Hipervínculo visitado" xfId="4069" builtinId="9" hidden="1"/>
    <cellStyle name="Hipervínculo visitado" xfId="3077" builtinId="9" hidden="1"/>
    <cellStyle name="Hipervínculo visitado" xfId="43076" builtinId="9" hidden="1"/>
    <cellStyle name="Hipervínculo visitado" xfId="8030" builtinId="9" hidden="1"/>
    <cellStyle name="Hipervínculo visitado" xfId="4494" builtinId="9" hidden="1"/>
    <cellStyle name="Hipervínculo visitado" xfId="17017" builtinId="9" hidden="1"/>
    <cellStyle name="Hipervínculo visitado" xfId="7730" builtinId="9" hidden="1"/>
    <cellStyle name="Hipervínculo visitado" xfId="28087" builtinId="9" hidden="1"/>
    <cellStyle name="Hipervínculo visitado" xfId="19108" builtinId="9" hidden="1"/>
    <cellStyle name="Hipervínculo visitado" xfId="20324" builtinId="9" hidden="1"/>
    <cellStyle name="Hipervínculo visitado" xfId="53379" builtinId="9" hidden="1"/>
    <cellStyle name="Hipervínculo visitado" xfId="52415" builtinId="9" hidden="1"/>
    <cellStyle name="Hipervínculo visitado" xfId="52495" builtinId="9" hidden="1"/>
    <cellStyle name="Hipervínculo visitado" xfId="22363" builtinId="9" hidden="1"/>
    <cellStyle name="Hipervínculo visitado" xfId="2697" builtinId="9" hidden="1"/>
    <cellStyle name="Hipervínculo visitado" xfId="17236" builtinId="9" hidden="1"/>
    <cellStyle name="Hipervínculo visitado" xfId="14504" builtinId="9" hidden="1"/>
    <cellStyle name="Hipervínculo visitado" xfId="33180" builtinId="9" hidden="1"/>
    <cellStyle name="Hipervínculo visitado" xfId="32824" builtinId="9" hidden="1"/>
    <cellStyle name="Hipervínculo visitado" xfId="23245" builtinId="9" hidden="1"/>
    <cellStyle name="Hipervínculo visitado" xfId="17498" builtinId="9" hidden="1"/>
    <cellStyle name="Hipervínculo visitado" xfId="10416" builtinId="9" hidden="1"/>
    <cellStyle name="Hipervínculo visitado" xfId="54187" builtinId="9" hidden="1"/>
    <cellStyle name="Hipervínculo visitado" xfId="56551" builtinId="9" hidden="1"/>
    <cellStyle name="Hipervínculo visitado" xfId="57897" builtinId="9" hidden="1"/>
    <cellStyle name="Hipervínculo visitado" xfId="14506" builtinId="9" hidden="1"/>
    <cellStyle name="Hipervínculo visitado" xfId="32844" builtinId="9" hidden="1"/>
    <cellStyle name="Hipervínculo visitado" xfId="42850" builtinId="9" hidden="1"/>
    <cellStyle name="Hipervínculo visitado" xfId="26973" builtinId="9" hidden="1"/>
    <cellStyle name="Hipervínculo visitado" xfId="38481" builtinId="9" hidden="1"/>
    <cellStyle name="Hipervínculo visitado" xfId="7480" builtinId="9" hidden="1"/>
    <cellStyle name="Hipervínculo visitado" xfId="7050" builtinId="9" hidden="1"/>
    <cellStyle name="Hipervínculo visitado" xfId="2639" builtinId="9" hidden="1"/>
    <cellStyle name="Hipervínculo visitado" xfId="25349" builtinId="9" hidden="1"/>
    <cellStyle name="Hipervínculo visitado" xfId="49876" builtinId="9" hidden="1"/>
    <cellStyle name="Hipervínculo visitado" xfId="32297" builtinId="9" hidden="1"/>
    <cellStyle name="Hipervínculo visitado" xfId="50383" builtinId="9" hidden="1"/>
    <cellStyle name="Hipervínculo visitado" xfId="2230" builtinId="9" hidden="1"/>
    <cellStyle name="Hipervínculo visitado" xfId="34203" builtinId="9" hidden="1"/>
    <cellStyle name="Hipervínculo visitado" xfId="41087" builtinId="9" hidden="1"/>
    <cellStyle name="Hipervínculo visitado" xfId="14938" builtinId="9" hidden="1"/>
    <cellStyle name="Hipervínculo visitado" xfId="37813" builtinId="9" hidden="1"/>
    <cellStyle name="Hipervínculo visitado" xfId="25272" builtinId="9" hidden="1"/>
    <cellStyle name="Hipervínculo visitado" xfId="16868" builtinId="9" hidden="1"/>
    <cellStyle name="Hipervínculo visitado" xfId="22980" builtinId="9" hidden="1"/>
    <cellStyle name="Hipervínculo visitado" xfId="33114" builtinId="9" hidden="1"/>
    <cellStyle name="Hipervínculo visitado" xfId="24972" builtinId="9" hidden="1"/>
    <cellStyle name="Hipervínculo visitado" xfId="38975" builtinId="9" hidden="1"/>
    <cellStyle name="Hipervínculo visitado" xfId="4552" builtinId="9" hidden="1"/>
    <cellStyle name="Hipervínculo visitado" xfId="38565" builtinId="9" hidden="1"/>
    <cellStyle name="Hipervínculo visitado" xfId="35759" builtinId="9" hidden="1"/>
    <cellStyle name="Hipervínculo visitado" xfId="6056" builtinId="9" hidden="1"/>
    <cellStyle name="Hipervínculo visitado" xfId="220" builtinId="9" hidden="1"/>
    <cellStyle name="Hipervínculo visitado" xfId="56775" builtinId="9" hidden="1"/>
    <cellStyle name="Hipervínculo visitado" xfId="10882" builtinId="9" hidden="1"/>
    <cellStyle name="Hipervínculo visitado" xfId="52082" builtinId="9" hidden="1"/>
    <cellStyle name="Hipervínculo visitado" xfId="58821" builtinId="9" hidden="1"/>
    <cellStyle name="Hipervínculo visitado" xfId="17400" builtinId="9" hidden="1"/>
    <cellStyle name="Hipervínculo visitado" xfId="45462" builtinId="9" hidden="1"/>
    <cellStyle name="Hipervínculo visitado" xfId="41398" builtinId="9" hidden="1"/>
    <cellStyle name="Hipervínculo visitado" xfId="37801" builtinId="9" hidden="1"/>
    <cellStyle name="Hipervínculo visitado" xfId="34054" builtinId="9" hidden="1"/>
    <cellStyle name="Hipervínculo visitado" xfId="3381" builtinId="9" hidden="1"/>
    <cellStyle name="Hipervínculo visitado" xfId="256" builtinId="9" hidden="1"/>
    <cellStyle name="Hipervínculo visitado" xfId="19898" builtinId="9" hidden="1"/>
    <cellStyle name="Hipervínculo visitado" xfId="7296" builtinId="9" hidden="1"/>
    <cellStyle name="Hipervínculo visitado" xfId="7040" builtinId="9" hidden="1"/>
    <cellStyle name="Hipervínculo visitado" xfId="20427" builtinId="9" hidden="1"/>
    <cellStyle name="Hipervínculo visitado" xfId="19273" builtinId="9" hidden="1"/>
    <cellStyle name="Hipervínculo visitado" xfId="13626" builtinId="9" hidden="1"/>
    <cellStyle name="Hipervínculo visitado" xfId="44648" builtinId="9" hidden="1"/>
    <cellStyle name="Hipervínculo visitado" xfId="13744" builtinId="9" hidden="1"/>
    <cellStyle name="Hipervínculo visitado" xfId="40846" builtinId="9" hidden="1"/>
    <cellStyle name="Hipervínculo visitado" xfId="57762" builtinId="9" hidden="1"/>
    <cellStyle name="Hipervínculo visitado" xfId="33974" builtinId="9" hidden="1"/>
    <cellStyle name="Hipervínculo visitado" xfId="20461" builtinId="9" hidden="1"/>
    <cellStyle name="Hipervínculo visitado" xfId="28428" builtinId="9" hidden="1"/>
    <cellStyle name="Hipervínculo visitado" xfId="53130" builtinId="9" hidden="1"/>
    <cellStyle name="Hipervínculo visitado" xfId="32390" builtinId="9" hidden="1"/>
    <cellStyle name="Hipervínculo visitado" xfId="57106" builtinId="9" hidden="1"/>
    <cellStyle name="Hipervínculo visitado" xfId="30086" builtinId="9" hidden="1"/>
    <cellStyle name="Hipervínculo visitado" xfId="25927" builtinId="9" hidden="1"/>
    <cellStyle name="Hipervínculo visitado" xfId="54387" builtinId="9" hidden="1"/>
    <cellStyle name="Hipervínculo visitado" xfId="56189" builtinId="9" hidden="1"/>
    <cellStyle name="Hipervínculo visitado" xfId="34347" builtinId="9" hidden="1"/>
    <cellStyle name="Hipervínculo visitado" xfId="12189" builtinId="9" hidden="1"/>
    <cellStyle name="Hipervínculo visitado" xfId="48406" builtinId="9" hidden="1"/>
    <cellStyle name="Hipervínculo visitado" xfId="26277" builtinId="9" hidden="1"/>
    <cellStyle name="Hipervínculo visitado" xfId="17112" builtinId="9" hidden="1"/>
    <cellStyle name="Hipervínculo visitado" xfId="41205" builtinId="9" hidden="1"/>
    <cellStyle name="Hipervínculo visitado" xfId="34062" builtinId="9" hidden="1"/>
    <cellStyle name="Hipervínculo visitado" xfId="50199" builtinId="9" hidden="1"/>
    <cellStyle name="Hipervínculo visitado" xfId="14600" builtinId="9" hidden="1"/>
    <cellStyle name="Hipervínculo visitado" xfId="57653" builtinId="9" hidden="1"/>
    <cellStyle name="Hipervínculo visitado" xfId="47337" builtinId="9" hidden="1"/>
    <cellStyle name="Hipervínculo visitado" xfId="46521" builtinId="9" hidden="1"/>
    <cellStyle name="Hipervínculo visitado" xfId="4912" builtinId="9" hidden="1"/>
    <cellStyle name="Hipervínculo visitado" xfId="42215" builtinId="9" hidden="1"/>
    <cellStyle name="Hipervínculo visitado" xfId="9401" builtinId="9" hidden="1"/>
    <cellStyle name="Hipervínculo visitado" xfId="1433" builtinId="9" hidden="1"/>
    <cellStyle name="Hipervínculo visitado" xfId="44515" builtinId="9" hidden="1"/>
    <cellStyle name="Hipervínculo visitado" xfId="52913" builtinId="9" hidden="1"/>
    <cellStyle name="Hipervínculo visitado" xfId="27304" builtinId="9" hidden="1"/>
    <cellStyle name="Hipervínculo visitado" xfId="92" builtinId="9" hidden="1"/>
    <cellStyle name="Hipervínculo visitado" xfId="49172" builtinId="9" hidden="1"/>
    <cellStyle name="Hipervínculo visitado" xfId="28903" builtinId="9" hidden="1"/>
    <cellStyle name="Hipervínculo visitado" xfId="54948" builtinId="9" hidden="1"/>
    <cellStyle name="Hipervínculo visitado" xfId="18938" builtinId="9" hidden="1"/>
    <cellStyle name="Hipervínculo visitado" xfId="32496" builtinId="9" hidden="1"/>
    <cellStyle name="Hipervínculo visitado" xfId="32634" builtinId="9" hidden="1"/>
    <cellStyle name="Hipervínculo visitado" xfId="50970" builtinId="9" hidden="1"/>
    <cellStyle name="Hipervínculo visitado" xfId="56041" builtinId="9" hidden="1"/>
    <cellStyle name="Hipervínculo visitado" xfId="58184" builtinId="9" hidden="1"/>
    <cellStyle name="Hipervínculo visitado" xfId="50778" builtinId="9" hidden="1"/>
    <cellStyle name="Hipervínculo visitado" xfId="1941" builtinId="9" hidden="1"/>
    <cellStyle name="Hipervínculo visitado" xfId="58707" builtinId="9" hidden="1"/>
    <cellStyle name="Hipervínculo visitado" xfId="9596" builtinId="9" hidden="1"/>
    <cellStyle name="Hipervínculo visitado" xfId="37323" builtinId="9" hidden="1"/>
    <cellStyle name="Hipervínculo visitado" xfId="18010" builtinId="9" hidden="1"/>
    <cellStyle name="Hipervínculo visitado" xfId="44060" builtinId="9" hidden="1"/>
    <cellStyle name="Hipervínculo visitado" xfId="42262" builtinId="9" hidden="1"/>
    <cellStyle name="Hipervínculo visitado" xfId="27262" builtinId="9" hidden="1"/>
    <cellStyle name="Hipervínculo visitado" xfId="31270" builtinId="9" hidden="1"/>
    <cellStyle name="Hipervínculo visitado" xfId="23473" builtinId="9" hidden="1"/>
    <cellStyle name="Hipervínculo visitado" xfId="25541" builtinId="9" hidden="1"/>
    <cellStyle name="Hipervínculo visitado" xfId="14301" builtinId="9" hidden="1"/>
    <cellStyle name="Hipervínculo visitado" xfId="18279" builtinId="9" hidden="1"/>
    <cellStyle name="Hipervínculo visitado" xfId="57984" builtinId="9" hidden="1"/>
    <cellStyle name="Hipervínculo visitado" xfId="28255" builtinId="9" hidden="1"/>
    <cellStyle name="Hipervínculo visitado" xfId="7676" builtinId="9" hidden="1"/>
    <cellStyle name="Hipervínculo visitado" xfId="42370" builtinId="9" hidden="1"/>
    <cellStyle name="Hipervínculo visitado" xfId="44336" builtinId="9" hidden="1"/>
    <cellStyle name="Hipervínculo visitado" xfId="47177" builtinId="9" hidden="1"/>
    <cellStyle name="Hipervínculo visitado" xfId="15694" builtinId="9" hidden="1"/>
    <cellStyle name="Hipervínculo visitado" xfId="55414" builtinId="9" hidden="1"/>
    <cellStyle name="Hipervínculo visitado" xfId="27574" builtinId="9" hidden="1"/>
    <cellStyle name="Hipervínculo visitado" xfId="44780" builtinId="9" hidden="1"/>
    <cellStyle name="Hipervínculo visitado" xfId="14364" builtinId="9" hidden="1"/>
    <cellStyle name="Hipervínculo visitado" xfId="45280" builtinId="9" hidden="1"/>
    <cellStyle name="Hipervínculo visitado" xfId="52453" builtinId="9" hidden="1"/>
    <cellStyle name="Hipervínculo visitado" xfId="12849" builtinId="9" hidden="1"/>
    <cellStyle name="Hipervínculo visitado" xfId="6304" builtinId="9" hidden="1"/>
    <cellStyle name="Hipervínculo visitado" xfId="9183" builtinId="9" hidden="1"/>
    <cellStyle name="Hipervínculo visitado" xfId="44826" builtinId="9" hidden="1"/>
    <cellStyle name="Hipervínculo visitado" xfId="41139" builtinId="9" hidden="1"/>
    <cellStyle name="Hipervínculo visitado" xfId="52525" builtinId="9" hidden="1"/>
    <cellStyle name="Hipervínculo visitado" xfId="49698" builtinId="9" hidden="1"/>
    <cellStyle name="Hipervínculo visitado" xfId="5831" builtinId="9" hidden="1"/>
    <cellStyle name="Hipervínculo visitado" xfId="2328" builtinId="9" hidden="1"/>
    <cellStyle name="Hipervínculo visitado" xfId="1325" builtinId="9" hidden="1"/>
    <cellStyle name="Hipervínculo visitado" xfId="8630" builtinId="9" hidden="1"/>
    <cellStyle name="Hipervínculo visitado" xfId="44274" builtinId="9" hidden="1"/>
    <cellStyle name="Hipervínculo visitado" xfId="7839" builtinId="9" hidden="1"/>
    <cellStyle name="Hipervínculo visitado" xfId="9023" builtinId="9" hidden="1"/>
    <cellStyle name="Hipervínculo visitado" xfId="49982" builtinId="9" hidden="1"/>
    <cellStyle name="Hipervínculo visitado" xfId="43511" builtinId="9" hidden="1"/>
    <cellStyle name="Hipervínculo visitado" xfId="58343" builtinId="9" hidden="1"/>
    <cellStyle name="Hipervínculo visitado" xfId="29457" builtinId="9" hidden="1"/>
    <cellStyle name="Hipervínculo visitado" xfId="27406" builtinId="9" hidden="1"/>
    <cellStyle name="Hipervínculo visitado" xfId="30200" builtinId="9" hidden="1"/>
    <cellStyle name="Hipervínculo visitado" xfId="49500" builtinId="9" hidden="1"/>
    <cellStyle name="Hipervínculo visitado" xfId="15985" builtinId="9" hidden="1"/>
    <cellStyle name="Hipervínculo visitado" xfId="14562" builtinId="9" hidden="1"/>
    <cellStyle name="Hipervínculo visitado" xfId="9944" builtinId="9" hidden="1"/>
    <cellStyle name="Hipervínculo visitado" xfId="8626" builtinId="9" hidden="1"/>
    <cellStyle name="Hipervínculo visitado" xfId="3093" builtinId="9" hidden="1"/>
    <cellStyle name="Hipervínculo visitado" xfId="10734" builtinId="9" hidden="1"/>
    <cellStyle name="Hipervínculo visitado" xfId="26705" builtinId="9" hidden="1"/>
    <cellStyle name="Hipervínculo visitado" xfId="46732" builtinId="9" hidden="1"/>
    <cellStyle name="Hipervínculo visitado" xfId="25708" builtinId="9" hidden="1"/>
    <cellStyle name="Hipervínculo visitado" xfId="58107" builtinId="9" hidden="1"/>
    <cellStyle name="Hipervínculo visitado" xfId="37957" builtinId="9" hidden="1"/>
    <cellStyle name="Hipervínculo visitado" xfId="49660" builtinId="9" hidden="1"/>
    <cellStyle name="Hipervínculo visitado" xfId="24489" builtinId="9" hidden="1"/>
    <cellStyle name="Hipervínculo visitado" xfId="25186" builtinId="9" hidden="1"/>
    <cellStyle name="Hipervínculo visitado" xfId="25379" builtinId="9" hidden="1"/>
    <cellStyle name="Hipervínculo visitado" xfId="36372" builtinId="9" hidden="1"/>
    <cellStyle name="Hipervínculo visitado" xfId="47285" builtinId="9" hidden="1"/>
    <cellStyle name="Hipervínculo visitado" xfId="52180" builtinId="9" hidden="1"/>
    <cellStyle name="Hipervínculo visitado" xfId="33422" builtinId="9" hidden="1"/>
    <cellStyle name="Hipervínculo visitado" xfId="38459" builtinId="9" hidden="1"/>
    <cellStyle name="Hipervínculo visitado" xfId="25495" builtinId="9" hidden="1"/>
    <cellStyle name="Hipervínculo visitado" xfId="46573" builtinId="9" hidden="1"/>
    <cellStyle name="Hipervínculo visitado" xfId="12861" builtinId="9" hidden="1"/>
    <cellStyle name="Hipervínculo visitado" xfId="46571" builtinId="9" hidden="1"/>
    <cellStyle name="Hipervínculo visitado" xfId="27276" builtinId="9" hidden="1"/>
    <cellStyle name="Hipervínculo visitado" xfId="10024" builtinId="9" hidden="1"/>
    <cellStyle name="Hipervínculo visitado" xfId="7843" builtinId="9" hidden="1"/>
    <cellStyle name="Hipervínculo visitado" xfId="31364" builtinId="9" hidden="1"/>
    <cellStyle name="Hipervínculo visitado" xfId="56227" builtinId="9" hidden="1"/>
    <cellStyle name="Hipervínculo visitado" xfId="16450" builtinId="9" hidden="1"/>
    <cellStyle name="Hipervínculo visitado" xfId="18057" builtinId="9" hidden="1"/>
    <cellStyle name="Hipervínculo visitado" xfId="34105" builtinId="9" hidden="1"/>
    <cellStyle name="Hipervínculo visitado" xfId="7664" builtinId="9" hidden="1"/>
    <cellStyle name="Hipervínculo visitado" xfId="40208" builtinId="9" hidden="1"/>
    <cellStyle name="Hipervínculo visitado" xfId="53877" builtinId="9" hidden="1"/>
    <cellStyle name="Hipervínculo visitado" xfId="7454" builtinId="9" hidden="1"/>
    <cellStyle name="Hipervínculo visitado" xfId="22335" builtinId="9" hidden="1"/>
    <cellStyle name="Hipervínculo visitado" xfId="7835" builtinId="9" hidden="1"/>
    <cellStyle name="Hipervínculo visitado" xfId="37825" builtinId="9" hidden="1"/>
    <cellStyle name="Hipervínculo visitado" xfId="39776" builtinId="9" hidden="1"/>
    <cellStyle name="Hipervínculo visitado" xfId="52963" builtinId="9" hidden="1"/>
    <cellStyle name="Hipervínculo visitado" xfId="53543" builtinId="9" hidden="1"/>
    <cellStyle name="Hipervínculo visitado" xfId="51598" builtinId="9" hidden="1"/>
    <cellStyle name="Hipervínculo visitado" xfId="40332" builtinId="9" hidden="1"/>
    <cellStyle name="Hipervínculo visitado" xfId="30442" builtinId="9" hidden="1"/>
    <cellStyle name="Hipervínculo visitado" xfId="46213" builtinId="9" hidden="1"/>
    <cellStyle name="Hipervínculo visitado" xfId="27195" builtinId="9" hidden="1"/>
    <cellStyle name="Hipervínculo visitado" xfId="27663" builtinId="9" hidden="1"/>
    <cellStyle name="Hipervínculo visitado" xfId="54181" builtinId="9" hidden="1"/>
    <cellStyle name="Hipervínculo visitado" xfId="53371" builtinId="9" hidden="1"/>
    <cellStyle name="Hipervínculo visitado" xfId="53229" builtinId="9" hidden="1"/>
    <cellStyle name="Hipervínculo visitado" xfId="1705" builtinId="9" hidden="1"/>
    <cellStyle name="Hipervínculo visitado" xfId="54493" builtinId="9" hidden="1"/>
    <cellStyle name="Hipervínculo visitado" xfId="56861" builtinId="9" hidden="1"/>
    <cellStyle name="Hipervínculo visitado" xfId="20529" builtinId="9" hidden="1"/>
    <cellStyle name="Hipervínculo visitado" xfId="25587" builtinId="9" hidden="1"/>
    <cellStyle name="Hipervínculo visitado" xfId="58567" builtinId="9" hidden="1"/>
    <cellStyle name="Hipervínculo visitado" xfId="48293" builtinId="9" hidden="1"/>
    <cellStyle name="Hipervínculo visitado" xfId="33586" builtinId="9" hidden="1"/>
    <cellStyle name="Hipervínculo visitado" xfId="11621" builtinId="9" hidden="1"/>
    <cellStyle name="Hipervínculo visitado" xfId="54003" builtinId="9" hidden="1"/>
    <cellStyle name="Hipervínculo visitado" xfId="12619" builtinId="9" hidden="1"/>
    <cellStyle name="Hipervínculo visitado" xfId="14928" builtinId="9" hidden="1"/>
    <cellStyle name="Hipervínculo visitado" xfId="23513" builtinId="9" hidden="1"/>
    <cellStyle name="Hipervínculo visitado" xfId="43028" builtinId="9" hidden="1"/>
    <cellStyle name="Hipervínculo visitado" xfId="38969" builtinId="9" hidden="1"/>
    <cellStyle name="Hipervínculo visitado" xfId="43429" builtinId="9" hidden="1"/>
    <cellStyle name="Hipervínculo visitado" xfId="17862" builtinId="9" hidden="1"/>
    <cellStyle name="Hipervínculo visitado" xfId="34165" builtinId="9" hidden="1"/>
    <cellStyle name="Hipervínculo visitado" xfId="53781" builtinId="9" hidden="1"/>
    <cellStyle name="Hipervínculo visitado" xfId="94" builtinId="9" hidden="1"/>
    <cellStyle name="Hipervínculo visitado" xfId="4253" builtinId="9" hidden="1"/>
    <cellStyle name="Hipervínculo visitado" xfId="34428" builtinId="9" hidden="1"/>
    <cellStyle name="Hipervínculo visitado" xfId="986" builtinId="9" hidden="1"/>
    <cellStyle name="Hipervínculo visitado" xfId="14713" builtinId="9" hidden="1"/>
    <cellStyle name="Hipervínculo visitado" xfId="24603" builtinId="9" hidden="1"/>
    <cellStyle name="Hipervínculo visitado" xfId="16334" builtinId="9" hidden="1"/>
    <cellStyle name="Hipervínculo visitado" xfId="16175" builtinId="9" hidden="1"/>
    <cellStyle name="Hipervínculo visitado" xfId="3477" builtinId="9" hidden="1"/>
    <cellStyle name="Hipervínculo visitado" xfId="6667" builtinId="9" hidden="1"/>
    <cellStyle name="Hipervínculo visitado" xfId="24327" builtinId="9" hidden="1"/>
    <cellStyle name="Hipervínculo visitado" xfId="33047" builtinId="9" hidden="1"/>
    <cellStyle name="Hipervínculo visitado" xfId="57905" builtinId="9" hidden="1"/>
    <cellStyle name="Hipervínculo visitado" xfId="33124" builtinId="9" hidden="1"/>
    <cellStyle name="Hipervínculo visitado" xfId="22115" builtinId="9" hidden="1"/>
    <cellStyle name="Hipervínculo visitado" xfId="31344" builtinId="9" hidden="1"/>
    <cellStyle name="Hipervínculo visitado" xfId="7728" builtinId="9" hidden="1"/>
    <cellStyle name="Hipervínculo visitado" xfId="19766" builtinId="9" hidden="1"/>
    <cellStyle name="Hipervínculo visitado" xfId="34121" builtinId="9" hidden="1"/>
    <cellStyle name="Hipervínculo visitado" xfId="14662" builtinId="9" hidden="1"/>
    <cellStyle name="Hipervínculo visitado" xfId="55213" builtinId="9" hidden="1"/>
    <cellStyle name="Hipervínculo visitado" xfId="38840" builtinId="9" hidden="1"/>
    <cellStyle name="Hipervínculo visitado" xfId="17958" builtinId="9" hidden="1"/>
    <cellStyle name="Hipervínculo visitado" xfId="53192" builtinId="9" hidden="1"/>
    <cellStyle name="Hipervínculo visitado" xfId="53170" builtinId="9" hidden="1"/>
    <cellStyle name="Hipervínculo visitado" xfId="26615" builtinId="9" hidden="1"/>
    <cellStyle name="Hipervínculo visitado" xfId="32906" builtinId="9" hidden="1"/>
    <cellStyle name="Hipervínculo visitado" xfId="56632" builtinId="9" hidden="1"/>
    <cellStyle name="Hipervínculo visitado" xfId="52346" builtinId="9" hidden="1"/>
    <cellStyle name="Hipervínculo visitado" xfId="34973" builtinId="9" hidden="1"/>
    <cellStyle name="Hipervínculo visitado" xfId="8602" builtinId="9" hidden="1"/>
    <cellStyle name="Hipervínculo visitado" xfId="16069" builtinId="9" hidden="1"/>
    <cellStyle name="Hipervínculo visitado" xfId="17886" builtinId="9" hidden="1"/>
    <cellStyle name="Hipervínculo visitado" xfId="56565" builtinId="9" hidden="1"/>
    <cellStyle name="Hipervínculo visitado" xfId="58501" builtinId="9" hidden="1"/>
    <cellStyle name="Hipervínculo visitado" xfId="9994" builtinId="9" hidden="1"/>
    <cellStyle name="Hipervínculo visitado" xfId="22902" builtinId="9" hidden="1"/>
    <cellStyle name="Hipervínculo visitado" xfId="58317" builtinId="9" hidden="1"/>
    <cellStyle name="Hipervínculo visitado" xfId="55787" builtinId="9" hidden="1"/>
    <cellStyle name="Hipervínculo visitado" xfId="1797" builtinId="9" hidden="1"/>
    <cellStyle name="Hipervínculo visitado" xfId="11187" builtinId="9" hidden="1"/>
    <cellStyle name="Hipervínculo visitado" xfId="55018" builtinId="9" hidden="1"/>
    <cellStyle name="Hipervínculo visitado" xfId="33644" builtinId="9" hidden="1"/>
    <cellStyle name="Hipervínculo visitado" xfId="54635" builtinId="9" hidden="1"/>
    <cellStyle name="Hipervínculo visitado" xfId="8983" builtinId="9" hidden="1"/>
    <cellStyle name="Hipervínculo visitado" xfId="30257" builtinId="9" hidden="1"/>
    <cellStyle name="Hipervínculo visitado" xfId="50203" builtinId="9" hidden="1"/>
    <cellStyle name="Hipervínculo visitado" xfId="7794" builtinId="9" hidden="1"/>
    <cellStyle name="Hipervínculo visitado" xfId="45220" builtinId="9" hidden="1"/>
    <cellStyle name="Hipervínculo visitado" xfId="12653" builtinId="9" hidden="1"/>
    <cellStyle name="Hipervínculo visitado" xfId="42906" builtinId="9" hidden="1"/>
    <cellStyle name="Hipervínculo visitado" xfId="11984" builtinId="9" hidden="1"/>
    <cellStyle name="Hipervínculo visitado" xfId="43812" builtinId="9" hidden="1"/>
    <cellStyle name="Hipervínculo visitado" xfId="35417" builtinId="9" hidden="1"/>
    <cellStyle name="Hipervínculo visitado" xfId="19740" builtinId="9" hidden="1"/>
    <cellStyle name="Hipervínculo visitado" xfId="25755" builtinId="9" hidden="1"/>
    <cellStyle name="Hipervínculo visitado" xfId="8398" builtinId="9" hidden="1"/>
    <cellStyle name="Hipervínculo visitado" xfId="33944" builtinId="9" hidden="1"/>
    <cellStyle name="Hipervínculo visitado" xfId="4576" builtinId="9" hidden="1"/>
    <cellStyle name="Hipervínculo visitado" xfId="10864" builtinId="9" hidden="1"/>
    <cellStyle name="Hipervínculo visitado" xfId="8508" builtinId="9" hidden="1"/>
    <cellStyle name="Hipervínculo visitado" xfId="1585" builtinId="9" hidden="1"/>
    <cellStyle name="Hipervínculo visitado" xfId="32535" builtinId="9" hidden="1"/>
    <cellStyle name="Hipervínculo visitado" xfId="25793" builtinId="9" hidden="1"/>
    <cellStyle name="Hipervínculo visitado" xfId="12111" builtinId="9" hidden="1"/>
    <cellStyle name="Hipervínculo visitado" xfId="22339" builtinId="9" hidden="1"/>
    <cellStyle name="Hipervínculo visitado" xfId="34689" builtinId="9" hidden="1"/>
    <cellStyle name="Hipervínculo visitado" xfId="36530" builtinId="9" hidden="1"/>
    <cellStyle name="Hipervínculo visitado" xfId="56025" builtinId="9" hidden="1"/>
    <cellStyle name="Hipervínculo visitado" xfId="32890" builtinId="9" hidden="1"/>
    <cellStyle name="Hipervínculo visitado" xfId="6701" builtinId="9" hidden="1"/>
    <cellStyle name="Hipervínculo visitado" xfId="23463" builtinId="9" hidden="1"/>
    <cellStyle name="Hipervínculo visitado" xfId="4772" builtinId="9" hidden="1"/>
    <cellStyle name="Hipervínculo visitado" xfId="2190" builtinId="9" hidden="1"/>
    <cellStyle name="Hipervínculo visitado" xfId="56915" builtinId="9" hidden="1"/>
    <cellStyle name="Hipervínculo visitado" xfId="30243" builtinId="9" hidden="1"/>
    <cellStyle name="Hipervínculo visitado" xfId="23323" builtinId="9" hidden="1"/>
    <cellStyle name="Hipervínculo visitado" xfId="55424" builtinId="9" hidden="1"/>
    <cellStyle name="Hipervínculo visitado" xfId="52921" builtinId="9" hidden="1"/>
    <cellStyle name="Hipervínculo visitado" xfId="54419" builtinId="9" hidden="1"/>
    <cellStyle name="Hipervínculo visitado" xfId="5950" builtinId="9" hidden="1"/>
    <cellStyle name="Hipervínculo visitado" xfId="49824" builtinId="9" hidden="1"/>
    <cellStyle name="Hipervínculo visitado" xfId="42104" builtinId="9" hidden="1"/>
    <cellStyle name="Hipervínculo visitado" xfId="5500" builtinId="9" hidden="1"/>
    <cellStyle name="Hipervínculo visitado" xfId="26627" builtinId="9" hidden="1"/>
    <cellStyle name="Hipervínculo visitado" xfId="39405" builtinId="9" hidden="1"/>
    <cellStyle name="Hipervínculo visitado" xfId="7328" builtinId="9" hidden="1"/>
    <cellStyle name="Hipervínculo visitado" xfId="5396" builtinId="9" hidden="1"/>
    <cellStyle name="Hipervínculo visitado" xfId="10590" builtinId="9" hidden="1"/>
    <cellStyle name="Hipervínculo visitado" xfId="35399" builtinId="9" hidden="1"/>
    <cellStyle name="Hipervínculo visitado" xfId="24851" builtinId="9" hidden="1"/>
    <cellStyle name="Hipervínculo visitado" xfId="56251" builtinId="9" hidden="1"/>
    <cellStyle name="Hipervínculo visitado" xfId="44846" builtinId="9" hidden="1"/>
    <cellStyle name="Hipervínculo visitado" xfId="6036" builtinId="9" hidden="1"/>
    <cellStyle name="Hipervínculo visitado" xfId="11251" builtinId="9" hidden="1"/>
    <cellStyle name="Hipervínculo visitado" xfId="48636" builtinId="9" hidden="1"/>
    <cellStyle name="Hipervínculo visitado" xfId="13423" builtinId="9" hidden="1"/>
    <cellStyle name="Hipervínculo visitado" xfId="11158" builtinId="9" hidden="1"/>
    <cellStyle name="Hipervínculo visitado" xfId="140" builtinId="9" hidden="1"/>
    <cellStyle name="Hipervínculo visitado" xfId="29393" builtinId="9" hidden="1"/>
    <cellStyle name="Hipervínculo visitado" xfId="11891" builtinId="9" hidden="1"/>
    <cellStyle name="Hipervínculo visitado" xfId="17180" builtinId="9" hidden="1"/>
    <cellStyle name="Hipervínculo visitado" xfId="25985" builtinId="9" hidden="1"/>
    <cellStyle name="Hipervínculo visitado" xfId="18478" builtinId="9" hidden="1"/>
    <cellStyle name="Hipervínculo visitado" xfId="23227" builtinId="9" hidden="1"/>
    <cellStyle name="Hipervínculo visitado" xfId="51228" builtinId="9" hidden="1"/>
    <cellStyle name="Hipervínculo visitado" xfId="32954" builtinId="9" hidden="1"/>
    <cellStyle name="Hipervínculo visitado" xfId="4319" builtinId="9" hidden="1"/>
    <cellStyle name="Hipervínculo visitado" xfId="3867" builtinId="9" hidden="1"/>
    <cellStyle name="Hipervínculo visitado" xfId="12151" builtinId="9" hidden="1"/>
    <cellStyle name="Hipervínculo visitado" xfId="48072" builtinId="9" hidden="1"/>
    <cellStyle name="Hipervínculo visitado" xfId="2084" builtinId="9" hidden="1"/>
    <cellStyle name="Hipervínculo visitado" xfId="27432" builtinId="9" hidden="1"/>
    <cellStyle name="Hipervínculo visitado" xfId="34848" builtinId="9" hidden="1"/>
    <cellStyle name="Hipervínculo visitado" xfId="23345" builtinId="9" hidden="1"/>
    <cellStyle name="Hipervínculo visitado" xfId="15340" builtinId="9" hidden="1"/>
    <cellStyle name="Hipervínculo visitado" xfId="27171" builtinId="9" hidden="1"/>
    <cellStyle name="Hipervínculo visitado" xfId="51764" builtinId="9" hidden="1"/>
    <cellStyle name="Hipervínculo visitado" xfId="50601" builtinId="9" hidden="1"/>
    <cellStyle name="Hipervínculo visitado" xfId="44296" builtinId="9" hidden="1"/>
    <cellStyle name="Hipervínculo visitado" xfId="21323" builtinId="9" hidden="1"/>
    <cellStyle name="Hipervínculo visitado" xfId="32788" builtinId="9" hidden="1"/>
    <cellStyle name="Hipervínculo visitado" xfId="25204" builtinId="9" hidden="1"/>
    <cellStyle name="Hipervínculo visitado" xfId="24459" builtinId="9" hidden="1"/>
    <cellStyle name="Hipervínculo visitado" xfId="30340" builtinId="9" hidden="1"/>
    <cellStyle name="Hipervínculo visitado" xfId="19860" builtinId="9" hidden="1"/>
    <cellStyle name="Hipervínculo visitado" xfId="27821" builtinId="9" hidden="1"/>
    <cellStyle name="Hipervínculo visitado" xfId="51028" builtinId="9" hidden="1"/>
    <cellStyle name="Hipervínculo visitado" xfId="38295" builtinId="9" hidden="1"/>
    <cellStyle name="Hipervínculo visitado" xfId="17902" builtinId="9" hidden="1"/>
    <cellStyle name="Hipervínculo visitado" xfId="21829" builtinId="9" hidden="1"/>
    <cellStyle name="Hipervínculo visitado" xfId="44236" builtinId="9" hidden="1"/>
    <cellStyle name="Hipervínculo visitado" xfId="36913" builtinId="9" hidden="1"/>
    <cellStyle name="Hipervínculo visitado" xfId="7554" builtinId="9" hidden="1"/>
    <cellStyle name="Hipervínculo visitado" xfId="30366" builtinId="9" hidden="1"/>
    <cellStyle name="Hipervínculo visitado" xfId="9528" builtinId="9" hidden="1"/>
    <cellStyle name="Hipervínculo visitado" xfId="28167" builtinId="9" hidden="1"/>
    <cellStyle name="Hipervínculo visitado" xfId="433" builtinId="9" hidden="1"/>
    <cellStyle name="Hipervínculo visitado" xfId="28406" builtinId="9" hidden="1"/>
    <cellStyle name="Hipervínculo visitado" xfId="42986" builtinId="9" hidden="1"/>
    <cellStyle name="Hipervínculo visitado" xfId="7528" builtinId="9" hidden="1"/>
    <cellStyle name="Hipervínculo visitado" xfId="57254" builtinId="9" hidden="1"/>
    <cellStyle name="Hipervínculo visitado" xfId="44170" builtinId="9" hidden="1"/>
    <cellStyle name="Hipervínculo visitado" xfId="17500" builtinId="9" hidden="1"/>
    <cellStyle name="Hipervínculo visitado" xfId="44118" builtinId="9" hidden="1"/>
    <cellStyle name="Hipervínculo visitado" xfId="38207" builtinId="9" hidden="1"/>
    <cellStyle name="Hipervínculo visitado" xfId="4279" builtinId="9" hidden="1"/>
    <cellStyle name="Hipervínculo visitado" xfId="35859" builtinId="9" hidden="1"/>
    <cellStyle name="Hipervínculo visitado" xfId="30490" builtinId="9" hidden="1"/>
    <cellStyle name="Hipervínculo visitado" xfId="25718" builtinId="9" hidden="1"/>
    <cellStyle name="Hipervínculo visitado" xfId="12587" builtinId="9" hidden="1"/>
    <cellStyle name="Hipervínculo visitado" xfId="40931" builtinId="9" hidden="1"/>
    <cellStyle name="Hipervínculo visitado" xfId="5510" builtinId="9" hidden="1"/>
    <cellStyle name="Hipervínculo visitado" xfId="38243" builtinId="9" hidden="1"/>
    <cellStyle name="Hipervínculo visitado" xfId="43744" builtinId="9" hidden="1"/>
    <cellStyle name="Hipervínculo visitado" xfId="429" builtinId="9" hidden="1"/>
    <cellStyle name="Hipervínculo visitado" xfId="2396" builtinId="9" hidden="1"/>
    <cellStyle name="Hipervínculo visitado" xfId="17066" builtinId="9" hidden="1"/>
    <cellStyle name="Hipervínculo visitado" xfId="48252" builtinId="9" hidden="1"/>
    <cellStyle name="Hipervínculo visitado" xfId="39895" builtinId="9" hidden="1"/>
    <cellStyle name="Hipervínculo visitado" xfId="2092" builtinId="9" hidden="1"/>
    <cellStyle name="Hipervínculo visitado" xfId="25156" builtinId="9" hidden="1"/>
    <cellStyle name="Hipervínculo visitado" xfId="55293" builtinId="9" hidden="1"/>
    <cellStyle name="Hipervínculo visitado" xfId="59079" builtinId="9" hidden="1"/>
    <cellStyle name="Hipervínculo visitado" xfId="53425" builtinId="9" hidden="1"/>
    <cellStyle name="Hipervínculo visitado" xfId="2806" builtinId="9" hidden="1"/>
    <cellStyle name="Hipervínculo visitado" xfId="28026" builtinId="9" hidden="1"/>
    <cellStyle name="Hipervínculo visitado" xfId="57132" builtinId="9" hidden="1"/>
    <cellStyle name="Hipervínculo visitado" xfId="24257" builtinId="9" hidden="1"/>
    <cellStyle name="Hipervínculo visitado" xfId="10222" builtinId="9" hidden="1"/>
    <cellStyle name="Hipervínculo visitado" xfId="48567" builtinId="9" hidden="1"/>
    <cellStyle name="Hipervínculo visitado" xfId="37887" builtinId="9" hidden="1"/>
    <cellStyle name="Hipervínculo visitado" xfId="44328" builtinId="9" hidden="1"/>
    <cellStyle name="Hipervínculo visitado" xfId="3675" builtinId="9" hidden="1"/>
    <cellStyle name="Hipervínculo visitado" xfId="43814" builtinId="9" hidden="1"/>
    <cellStyle name="Hipervínculo visitado" xfId="23110" builtinId="9" hidden="1"/>
    <cellStyle name="Hipervínculo visitado" xfId="20038" builtinId="9" hidden="1"/>
    <cellStyle name="Hipervínculo visitado" xfId="37055" builtinId="9" hidden="1"/>
    <cellStyle name="Hipervínculo visitado" xfId="11552" builtinId="9" hidden="1"/>
    <cellStyle name="Hipervínculo visitado" xfId="952" builtinId="9" hidden="1"/>
    <cellStyle name="Hipervínculo visitado" xfId="9709" builtinId="9" hidden="1"/>
    <cellStyle name="Hipervínculo visitado" xfId="47956" builtinId="9" hidden="1"/>
    <cellStyle name="Hipervínculo visitado" xfId="52354" builtinId="9" hidden="1"/>
    <cellStyle name="Hipervínculo visitado" xfId="34139" builtinId="9" hidden="1"/>
    <cellStyle name="Hipervínculo visitado" xfId="45643" builtinId="9" hidden="1"/>
    <cellStyle name="Hipervínculo visitado" xfId="31380" builtinId="9" hidden="1"/>
    <cellStyle name="Hipervínculo visitado" xfId="53335" builtinId="9" hidden="1"/>
    <cellStyle name="Hipervínculo visitado" xfId="14532" builtinId="9" hidden="1"/>
    <cellStyle name="Hipervínculo visitado" xfId="35418" builtinId="9" hidden="1"/>
    <cellStyle name="Hipervínculo visitado" xfId="10588" builtinId="9" hidden="1"/>
    <cellStyle name="Hipervínculo visitado" xfId="8894" builtinId="9" hidden="1"/>
    <cellStyle name="Hipervínculo visitado" xfId="2400" builtinId="9" hidden="1"/>
    <cellStyle name="Hipervínculo visitado" xfId="20310" builtinId="9" hidden="1"/>
    <cellStyle name="Hipervínculo visitado" xfId="2340" builtinId="9" hidden="1"/>
    <cellStyle name="Hipervínculo visitado" xfId="2238" builtinId="9" hidden="1"/>
    <cellStyle name="Hipervínculo visitado" xfId="2485" builtinId="9" hidden="1"/>
    <cellStyle name="Hipervínculo visitado" xfId="51092" builtinId="9" hidden="1"/>
    <cellStyle name="Hipervínculo visitado" xfId="48240" builtinId="9" hidden="1"/>
    <cellStyle name="Hipervínculo visitado" xfId="58093" builtinId="9" hidden="1"/>
    <cellStyle name="Hipervínculo visitado" xfId="32858" builtinId="9" hidden="1"/>
    <cellStyle name="Hipervínculo visitado" xfId="13628" builtinId="9" hidden="1"/>
    <cellStyle name="Hipervínculo visitado" xfId="37035" builtinId="9" hidden="1"/>
    <cellStyle name="Hipervínculo visitado" xfId="19279" builtinId="9" hidden="1"/>
    <cellStyle name="Hipervínculo visitado" xfId="2406" builtinId="9" hidden="1"/>
    <cellStyle name="Hipervínculo visitado" xfId="58533" builtinId="9" hidden="1"/>
    <cellStyle name="Hipervínculo visitado" xfId="40792" builtinId="9" hidden="1"/>
    <cellStyle name="Hipervínculo visitado" xfId="43981" builtinId="9" hidden="1"/>
    <cellStyle name="Hipervínculo visitado" xfId="29185" builtinId="9" hidden="1"/>
    <cellStyle name="Hipervínculo visitado" xfId="51836" builtinId="9" hidden="1"/>
    <cellStyle name="Hipervínculo visitado" xfId="29193" builtinId="9" hidden="1"/>
    <cellStyle name="Hipervínculo visitado" xfId="40712" builtinId="9" hidden="1"/>
    <cellStyle name="Hipervínculo visitado" xfId="37084" builtinId="9" hidden="1"/>
    <cellStyle name="Hipervínculo visitado" xfId="13558" builtinId="9" hidden="1"/>
    <cellStyle name="Hipervínculo visitado" xfId="38772" builtinId="9" hidden="1"/>
    <cellStyle name="Hipervínculo visitado" xfId="49950" builtinId="9" hidden="1"/>
    <cellStyle name="Hipervínculo visitado" xfId="27670" builtinId="9" hidden="1"/>
    <cellStyle name="Hipervínculo visitado" xfId="22613" builtinId="9" hidden="1"/>
    <cellStyle name="Hipervínculo visitado" xfId="6388" builtinId="9" hidden="1"/>
    <cellStyle name="Hipervínculo visitado" xfId="17798" builtinId="9" hidden="1"/>
    <cellStyle name="Hipervínculo visitado" xfId="34711" builtinId="9" hidden="1"/>
    <cellStyle name="Hipervínculo visitado" xfId="38878" builtinId="9" hidden="1"/>
    <cellStyle name="Hipervínculo visitado" xfId="21554" builtinId="9" hidden="1"/>
    <cellStyle name="Hipervínculo visitado" xfId="23257" builtinId="9" hidden="1"/>
    <cellStyle name="Hipervínculo visitado" xfId="24635" builtinId="9" hidden="1"/>
    <cellStyle name="Hipervínculo visitado" xfId="4548" builtinId="9" hidden="1"/>
    <cellStyle name="Hipervínculo visitado" xfId="28969" builtinId="9" hidden="1"/>
    <cellStyle name="Hipervínculo visitado" xfId="972" builtinId="9" hidden="1"/>
    <cellStyle name="Hipervínculo visitado" xfId="27849" builtinId="9" hidden="1"/>
    <cellStyle name="Hipervínculo visitado" xfId="47401" builtinId="9" hidden="1"/>
    <cellStyle name="Hipervínculo visitado" xfId="31754" builtinId="9" hidden="1"/>
    <cellStyle name="Hipervínculo visitado" xfId="57621" builtinId="9" hidden="1"/>
    <cellStyle name="Hipervínculo visitado" xfId="32527" builtinId="9" hidden="1"/>
    <cellStyle name="Hipervínculo visitado" xfId="40708" builtinId="9" hidden="1"/>
    <cellStyle name="Hipervínculo visitado" xfId="41466" builtinId="9" hidden="1"/>
    <cellStyle name="Hipervínculo visitado" xfId="22117" builtinId="9" hidden="1"/>
    <cellStyle name="Hipervínculo visitado" xfId="31484" builtinId="9" hidden="1"/>
    <cellStyle name="Hipervínculo visitado" xfId="37707" builtinId="9" hidden="1"/>
    <cellStyle name="Hipervínculo visitado" xfId="58257" builtinId="9" hidden="1"/>
    <cellStyle name="Hipervínculo visitado" xfId="38005" builtinId="9" hidden="1"/>
    <cellStyle name="Hipervínculo visitado" xfId="32734" builtinId="9" hidden="1"/>
    <cellStyle name="Hipervínculo visitado" xfId="37997" builtinId="9" hidden="1"/>
    <cellStyle name="Hipervínculo visitado" xfId="25672" builtinId="9" hidden="1"/>
    <cellStyle name="Hipervínculo visitado" xfId="22577" builtinId="9" hidden="1"/>
    <cellStyle name="Hipervínculo visitado" xfId="37140" builtinId="9" hidden="1"/>
    <cellStyle name="Hipervínculo visitado" xfId="33287" builtinId="9" hidden="1"/>
    <cellStyle name="Hipervínculo visitado" xfId="36993" builtinId="9" hidden="1"/>
    <cellStyle name="Hipervínculo visitado" xfId="21941" builtinId="9" hidden="1"/>
    <cellStyle name="Hipervínculo visitado" xfId="48660" builtinId="9" hidden="1"/>
    <cellStyle name="Hipervínculo visitado" xfId="28049" builtinId="9" hidden="1"/>
    <cellStyle name="Hipervínculo visitado" xfId="35843" builtinId="9" hidden="1"/>
    <cellStyle name="Hipervínculo visitado" xfId="41315" builtinId="9" hidden="1"/>
    <cellStyle name="Hipervínculo visitado" xfId="34647" builtinId="9" hidden="1"/>
    <cellStyle name="Hipervínculo visitado" xfId="50347" builtinId="9" hidden="1"/>
    <cellStyle name="Hipervínculo visitado" xfId="29367" builtinId="9" hidden="1"/>
    <cellStyle name="Hipervínculo visitado" xfId="34719" builtinId="9" hidden="1"/>
    <cellStyle name="Hipervínculo visitado" xfId="44934" builtinId="9" hidden="1"/>
    <cellStyle name="Hipervínculo visitado" xfId="18431" builtinId="9" hidden="1"/>
    <cellStyle name="Hipervínculo visitado" xfId="1609" builtinId="9" hidden="1"/>
    <cellStyle name="Hipervínculo visitado" xfId="43112" builtinId="9" hidden="1"/>
    <cellStyle name="Hipervínculo visitado" xfId="50263" builtinId="9" hidden="1"/>
    <cellStyle name="Hipervínculo visitado" xfId="27454" builtinId="9" hidden="1"/>
    <cellStyle name="Hipervínculo visitado" xfId="6969" builtinId="9" hidden="1"/>
    <cellStyle name="Hipervínculo visitado" xfId="45356" builtinId="9" hidden="1"/>
    <cellStyle name="Hipervínculo visitado" xfId="23341" builtinId="9" hidden="1"/>
    <cellStyle name="Hipervínculo visitado" xfId="23757" builtinId="9" hidden="1"/>
    <cellStyle name="Hipervínculo visitado" xfId="15276" builtinId="9" hidden="1"/>
    <cellStyle name="Hipervínculo visitado" xfId="7580" builtinId="9" hidden="1"/>
    <cellStyle name="Hipervínculo visitado" xfId="32420" builtinId="9" hidden="1"/>
    <cellStyle name="Hipervínculo visitado" xfId="7103" builtinId="9" hidden="1"/>
    <cellStyle name="Hipervínculo visitado" xfId="52425" builtinId="9" hidden="1"/>
    <cellStyle name="Hipervínculo visitado" xfId="28933" builtinId="9" hidden="1"/>
    <cellStyle name="Hipervínculo visitado" xfId="55613" builtinId="9" hidden="1"/>
    <cellStyle name="Hipervínculo visitado" xfId="53763" builtinId="9" hidden="1"/>
    <cellStyle name="Hipervínculo visitado" xfId="3607" builtinId="9" hidden="1"/>
    <cellStyle name="Hipervínculo visitado" xfId="41512" builtinId="9" hidden="1"/>
    <cellStyle name="Hipervínculo visitado" xfId="44950" builtinId="9" hidden="1"/>
    <cellStyle name="Hipervínculo visitado" xfId="12067" builtinId="9" hidden="1"/>
    <cellStyle name="Hipervínculo visitado" xfId="50469" builtinId="9" hidden="1"/>
    <cellStyle name="Hipervínculo visitado" xfId="76" builtinId="9" hidden="1"/>
    <cellStyle name="Hipervínculo visitado" xfId="41472" builtinId="9" hidden="1"/>
    <cellStyle name="Hipervínculo visitado" xfId="34925" builtinId="9" hidden="1"/>
    <cellStyle name="Hipervínculo visitado" xfId="55460" builtinId="9" hidden="1"/>
    <cellStyle name="Hipervínculo visitado" xfId="36444" builtinId="9" hidden="1"/>
    <cellStyle name="Hipervínculo visitado" xfId="23485" builtinId="9" hidden="1"/>
    <cellStyle name="Hipervínculo visitado" xfId="49174" builtinId="9" hidden="1"/>
    <cellStyle name="Hipervínculo visitado" xfId="20925" builtinId="9" hidden="1"/>
    <cellStyle name="Hipervínculo visitado" xfId="24523" builtinId="9" hidden="1"/>
    <cellStyle name="Hipervínculo visitado" xfId="33398" builtinId="9" hidden="1"/>
    <cellStyle name="Hipervínculo visitado" xfId="27420" builtinId="9" hidden="1"/>
    <cellStyle name="Hipervínculo visitado" xfId="10826" builtinId="9" hidden="1"/>
    <cellStyle name="Hipervínculo visitado" xfId="35296" builtinId="9" hidden="1"/>
    <cellStyle name="Hipervínculo visitado" xfId="41109" builtinId="9" hidden="1"/>
    <cellStyle name="Hipervínculo visitado" xfId="31590" builtinId="9" hidden="1"/>
    <cellStyle name="Hipervínculo visitado" xfId="19000" builtinId="9" hidden="1"/>
    <cellStyle name="Hipervínculo visitado" xfId="29231" builtinId="9" hidden="1"/>
    <cellStyle name="Hipervínculo visitado" xfId="51726" builtinId="9" hidden="1"/>
    <cellStyle name="Hipervínculo visitado" xfId="47293" builtinId="9" hidden="1"/>
    <cellStyle name="Hipervínculo visitado" xfId="28371" builtinId="9" hidden="1"/>
    <cellStyle name="Hipervínculo visitado" xfId="46730" builtinId="9" hidden="1"/>
    <cellStyle name="Hipervínculo visitado" xfId="59286" builtinId="9" hidden="1"/>
    <cellStyle name="Hipervínculo visitado" xfId="15724" builtinId="9" hidden="1"/>
    <cellStyle name="Hipervínculo visitado" xfId="10464" builtinId="9" hidden="1"/>
    <cellStyle name="Hipervínculo visitado" xfId="43024" builtinId="9" hidden="1"/>
    <cellStyle name="Hipervínculo visitado" xfId="4780" builtinId="9" hidden="1"/>
    <cellStyle name="Hipervínculo visitado" xfId="12081" builtinId="9" hidden="1"/>
    <cellStyle name="Hipervínculo visitado" xfId="18519" builtinId="9" hidden="1"/>
    <cellStyle name="Hipervínculo visitado" xfId="11150" builtinId="9" hidden="1"/>
    <cellStyle name="Hipervínculo visitado" xfId="37663" builtinId="9" hidden="1"/>
    <cellStyle name="Hipervínculo visitado" xfId="43874" builtinId="9" hidden="1"/>
    <cellStyle name="Hipervínculo visitado" xfId="12037" builtinId="9" hidden="1"/>
    <cellStyle name="Hipervínculo visitado" xfId="25132" builtinId="9" hidden="1"/>
    <cellStyle name="Hipervínculo visitado" xfId="31666" builtinId="9" hidden="1"/>
    <cellStyle name="Hipervínculo visitado" xfId="37495" builtinId="9" hidden="1"/>
    <cellStyle name="Hipervínculo visitado" xfId="29332" builtinId="9" hidden="1"/>
    <cellStyle name="Hipervínculo visitado" xfId="25501" builtinId="9" hidden="1"/>
    <cellStyle name="Hipervínculo visitado" xfId="11548" builtinId="9" hidden="1"/>
    <cellStyle name="Hipervínculo visitado" xfId="43144" builtinId="9" hidden="1"/>
    <cellStyle name="Hipervínculo visitado" xfId="19610" builtinId="9" hidden="1"/>
    <cellStyle name="Hipervínculo visitado" xfId="4031" builtinId="9" hidden="1"/>
    <cellStyle name="Hipervínculo visitado" xfId="45651" builtinId="9" hidden="1"/>
    <cellStyle name="Hipervínculo visitado" xfId="10127" builtinId="9" hidden="1"/>
    <cellStyle name="Hipervínculo visitado" xfId="21877" builtinId="9" hidden="1"/>
    <cellStyle name="Hipervínculo visitado" xfId="47755" builtinId="9" hidden="1"/>
    <cellStyle name="Hipervínculo visitado" xfId="40224" builtinId="9" hidden="1"/>
    <cellStyle name="Hipervínculo visitado" xfId="10854" builtinId="9" hidden="1"/>
    <cellStyle name="Hipervínculo visitado" xfId="23251" builtinId="9" hidden="1"/>
    <cellStyle name="Hipervínculo visitado" xfId="35191" builtinId="9" hidden="1"/>
    <cellStyle name="Hipervínculo visitado" xfId="28018" builtinId="9" hidden="1"/>
    <cellStyle name="Hipervínculo visitado" xfId="56619" builtinId="9" hidden="1"/>
    <cellStyle name="Hipervínculo visitado" xfId="36722" builtinId="9" hidden="1"/>
    <cellStyle name="Hipervínculo visitado" xfId="48010" builtinId="9" hidden="1"/>
    <cellStyle name="Hipervínculo visitado" xfId="19164" builtinId="9" hidden="1"/>
    <cellStyle name="Hipervínculo visitado" xfId="55215" builtinId="9" hidden="1"/>
    <cellStyle name="Hipervínculo visitado" xfId="39538" builtinId="9" hidden="1"/>
    <cellStyle name="Hipervínculo visitado" xfId="22047" builtinId="9" hidden="1"/>
    <cellStyle name="Hipervínculo visitado" xfId="29165" builtinId="9" hidden="1"/>
    <cellStyle name="Hipervínculo visitado" xfId="44224" builtinId="9" hidden="1"/>
    <cellStyle name="Hipervínculo visitado" xfId="22379" builtinId="9" hidden="1"/>
    <cellStyle name="Hipervínculo visitado" xfId="4480" builtinId="9" hidden="1"/>
    <cellStyle name="Hipervínculo visitado" xfId="49598" builtinId="9" hidden="1"/>
    <cellStyle name="Hipervínculo visitado" xfId="19652" builtinId="9" hidden="1"/>
    <cellStyle name="Hipervínculo visitado" xfId="47747" builtinId="9" hidden="1"/>
    <cellStyle name="Hipervínculo visitado" xfId="2408" builtinId="9" hidden="1"/>
    <cellStyle name="Hipervínculo visitado" xfId="6470" builtinId="9" hidden="1"/>
    <cellStyle name="Hipervínculo visitado" xfId="12371" builtinId="9" hidden="1"/>
    <cellStyle name="Hipervínculo visitado" xfId="40018" builtinId="9" hidden="1"/>
    <cellStyle name="Hipervínculo visitado" xfId="21917" builtinId="9" hidden="1"/>
    <cellStyle name="Hipervínculo visitado" xfId="38487" builtinId="9" hidden="1"/>
    <cellStyle name="Hipervínculo visitado" xfId="27617" builtinId="9" hidden="1"/>
    <cellStyle name="Hipervínculo visitado" xfId="14476" builtinId="9" hidden="1"/>
    <cellStyle name="Hipervínculo visitado" xfId="24589" builtinId="9" hidden="1"/>
    <cellStyle name="Hipervínculo visitado" xfId="6290" builtinId="9" hidden="1"/>
    <cellStyle name="Hipervínculo visitado" xfId="46923" builtinId="9" hidden="1"/>
    <cellStyle name="Hipervínculo visitado" xfId="3751" builtinId="9" hidden="1"/>
    <cellStyle name="Hipervínculo visitado" xfId="26999" builtinId="9" hidden="1"/>
    <cellStyle name="Hipervínculo visitado" xfId="45376" builtinId="9" hidden="1"/>
    <cellStyle name="Hipervínculo visitado" xfId="32289" builtinId="9" hidden="1"/>
    <cellStyle name="Hipervínculo visitado" xfId="9352" builtinId="9" hidden="1"/>
    <cellStyle name="Hipervínculo visitado" xfId="27835" builtinId="9" hidden="1"/>
    <cellStyle name="Hipervínculo visitado" xfId="9237" builtinId="9" hidden="1"/>
    <cellStyle name="Hipervínculo visitado" xfId="28325" builtinId="9" hidden="1"/>
    <cellStyle name="Hipervínculo visitado" xfId="50944" builtinId="9" hidden="1"/>
    <cellStyle name="Hipervínculo visitado" xfId="25879" builtinId="9" hidden="1"/>
    <cellStyle name="Hipervínculo visitado" xfId="16436" builtinId="9" hidden="1"/>
    <cellStyle name="Hipervínculo visitado" xfId="7302" builtinId="9" hidden="1"/>
    <cellStyle name="Hipervínculo visitado" xfId="6781" builtinId="9" hidden="1"/>
    <cellStyle name="Hipervínculo visitado" xfId="49472" builtinId="9" hidden="1"/>
    <cellStyle name="Hipervínculo visitado" xfId="47898" builtinId="9" hidden="1"/>
    <cellStyle name="Hipervínculo visitado" xfId="21371" builtinId="9" hidden="1"/>
    <cellStyle name="Hipervínculo visitado" xfId="30450" builtinId="9" hidden="1"/>
    <cellStyle name="Hipervínculo visitado" xfId="55930" builtinId="9" hidden="1"/>
    <cellStyle name="Hipervínculo visitado" xfId="397" builtinId="9" hidden="1"/>
    <cellStyle name="Hipervínculo visitado" xfId="44571" builtinId="9" hidden="1"/>
    <cellStyle name="Hipervínculo visitado" xfId="38463" builtinId="9" hidden="1"/>
    <cellStyle name="Hipervínculo visitado" xfId="25549" builtinId="9" hidden="1"/>
    <cellStyle name="Hipervínculo visitado" xfId="19048" builtinId="9" hidden="1"/>
    <cellStyle name="Hipervínculo visitado" xfId="6777" builtinId="9" hidden="1"/>
    <cellStyle name="Hipervínculo visitado" xfId="5890" builtinId="9" hidden="1"/>
    <cellStyle name="Hipervínculo visitado" xfId="1891" builtinId="9" hidden="1"/>
    <cellStyle name="Hipervínculo visitado" xfId="25114" builtinId="9" hidden="1"/>
    <cellStyle name="Hipervínculo visitado" xfId="733" builtinId="9" hidden="1"/>
    <cellStyle name="Hipervínculo visitado" xfId="20417" builtinId="9" hidden="1"/>
    <cellStyle name="Hipervínculo visitado" xfId="39873" builtinId="9" hidden="1"/>
    <cellStyle name="Hipervínculo visitado" xfId="23947" builtinId="9" hidden="1"/>
    <cellStyle name="Hipervínculo visitado" xfId="23929" builtinId="9" hidden="1"/>
    <cellStyle name="Hipervínculo visitado" xfId="15526" builtinId="9" hidden="1"/>
    <cellStyle name="Hipervínculo visitado" xfId="12105" builtinId="9" hidden="1"/>
    <cellStyle name="Hipervínculo visitado" xfId="23038" builtinId="9" hidden="1"/>
    <cellStyle name="Hipervínculo visitado" xfId="20742" builtinId="9" hidden="1"/>
    <cellStyle name="Hipervínculo visitado" xfId="18321" builtinId="9" hidden="1"/>
    <cellStyle name="Hipervínculo visitado" xfId="26711" builtinId="9" hidden="1"/>
    <cellStyle name="Hipervínculo visitado" xfId="56155" builtinId="9" hidden="1"/>
    <cellStyle name="Hipervínculo visitado" xfId="33562" builtinId="9" hidden="1"/>
    <cellStyle name="Hipervínculo visitado" xfId="53182" builtinId="9" hidden="1"/>
    <cellStyle name="Hipervínculo visitado" xfId="25887" builtinId="9" hidden="1"/>
    <cellStyle name="Hipervínculo visitado" xfId="31186" builtinId="9" hidden="1"/>
    <cellStyle name="Hipervínculo visitado" xfId="8450" builtinId="9" hidden="1"/>
    <cellStyle name="Hipervínculo visitado" xfId="30462" builtinId="9" hidden="1"/>
    <cellStyle name="Hipervínculo visitado" xfId="30084" builtinId="9" hidden="1"/>
    <cellStyle name="Hipervínculo visitado" xfId="1333" builtinId="9" hidden="1"/>
    <cellStyle name="Hipervínculo visitado" xfId="15200" builtinId="9" hidden="1"/>
    <cellStyle name="Hipervínculo visitado" xfId="59227" builtinId="9" hidden="1"/>
    <cellStyle name="Hipervínculo visitado" xfId="53871" builtinId="9" hidden="1"/>
    <cellStyle name="Hipervínculo visitado" xfId="41630" builtinId="9" hidden="1"/>
    <cellStyle name="Hipervínculo visitado" xfId="28006" builtinId="9" hidden="1"/>
    <cellStyle name="Hipervínculo visitado" xfId="52513" builtinId="9" hidden="1"/>
    <cellStyle name="Hipervínculo visitado" xfId="6192" builtinId="9" hidden="1"/>
    <cellStyle name="Hipervínculo visitado" xfId="20208" builtinId="9" hidden="1"/>
    <cellStyle name="Hipervínculo visitado" xfId="5470" builtinId="9" hidden="1"/>
    <cellStyle name="Hipervínculo visitado" xfId="54808" builtinId="9" hidden="1"/>
    <cellStyle name="Hipervínculo visitado" xfId="19044" builtinId="9" hidden="1"/>
    <cellStyle name="Hipervínculo visitado" xfId="44511" builtinId="9" hidden="1"/>
    <cellStyle name="Hipervínculo visitado" xfId="7966" builtinId="9" hidden="1"/>
    <cellStyle name="Hipervínculo visitado" xfId="3335" builtinId="9" hidden="1"/>
    <cellStyle name="Hipervínculo visitado" xfId="5848" builtinId="9" hidden="1"/>
    <cellStyle name="Hipervínculo visitado" xfId="1215" builtinId="9" hidden="1"/>
    <cellStyle name="Hipervínculo visitado" xfId="37391" builtinId="9" hidden="1"/>
    <cellStyle name="Hipervínculo visitado" xfId="1715" builtinId="9" hidden="1"/>
    <cellStyle name="Hipervínculo visitado" xfId="17234" builtinId="9" hidden="1"/>
    <cellStyle name="Hipervínculo visitado" xfId="32870" builtinId="9" hidden="1"/>
    <cellStyle name="Hipervínculo visitado" xfId="5190" builtinId="9" hidden="1"/>
    <cellStyle name="Hipervínculo visitado" xfId="54527" builtinId="9" hidden="1"/>
    <cellStyle name="Hipervínculo visitado" xfId="484" builtinId="9" hidden="1"/>
    <cellStyle name="Hipervínculo visitado" xfId="16045" builtinId="9" hidden="1"/>
    <cellStyle name="Hipervínculo visitado" xfId="3745" builtinId="9" hidden="1"/>
    <cellStyle name="Hipervínculo visitado" xfId="41713" builtinId="9" hidden="1"/>
    <cellStyle name="Hipervínculo visitado" xfId="20485" builtinId="9" hidden="1"/>
    <cellStyle name="Hipervínculo visitado" xfId="1923" builtinId="9" hidden="1"/>
    <cellStyle name="Hipervínculo visitado" xfId="6570" builtinId="9" hidden="1"/>
    <cellStyle name="Hipervínculo visitado" xfId="4065" builtinId="9" hidden="1"/>
    <cellStyle name="Hipervínculo visitado" xfId="45080" builtinId="9" hidden="1"/>
    <cellStyle name="Hipervínculo visitado" xfId="42062" builtinId="9" hidden="1"/>
    <cellStyle name="Hipervínculo visitado" xfId="18539" builtinId="9" hidden="1"/>
    <cellStyle name="Hipervínculo visitado" xfId="38305" builtinId="9" hidden="1"/>
    <cellStyle name="Hipervínculo visitado" xfId="1447" builtinId="9" hidden="1"/>
    <cellStyle name="Hipervínculo visitado" xfId="21437" builtinId="9" hidden="1"/>
    <cellStyle name="Hipervínculo visitado" xfId="30552" builtinId="9" hidden="1"/>
    <cellStyle name="Hipervínculo visitado" xfId="45472" builtinId="9" hidden="1"/>
    <cellStyle name="Hipervínculo visitado" xfId="45969" builtinId="9" hidden="1"/>
    <cellStyle name="Hipervínculo visitado" xfId="57460" builtinId="9" hidden="1"/>
    <cellStyle name="Hipervínculo visitado" xfId="11357" builtinId="9" hidden="1"/>
    <cellStyle name="Hipervínculo visitado" xfId="13297" builtinId="9" hidden="1"/>
    <cellStyle name="Hipervínculo visitado" xfId="19488" builtinId="9" hidden="1"/>
    <cellStyle name="Hipervínculo visitado" xfId="51434" builtinId="9" hidden="1"/>
    <cellStyle name="Hipervínculo visitado" xfId="5286" builtinId="9" hidden="1"/>
    <cellStyle name="Hipervínculo visitado" xfId="20060" builtinId="9" hidden="1"/>
    <cellStyle name="Hipervínculo visitado" xfId="5966" builtinId="9" hidden="1"/>
    <cellStyle name="Hipervínculo visitado" xfId="44284" builtinId="9" hidden="1"/>
    <cellStyle name="Hipervínculo visitado" xfId="9504" builtinId="9" hidden="1"/>
    <cellStyle name="Hipervínculo visitado" xfId="24637" builtinId="9" hidden="1"/>
    <cellStyle name="Hipervínculo visitado" xfId="437" builtinId="9" hidden="1"/>
    <cellStyle name="Hipervínculo visitado" xfId="28985" builtinId="9" hidden="1"/>
    <cellStyle name="Hipervínculo visitado" xfId="29618" builtinId="9" hidden="1"/>
    <cellStyle name="Hipervínculo visitado" xfId="36163" builtinId="9" hidden="1"/>
    <cellStyle name="Hipervínculo visitado" xfId="25869" builtinId="9" hidden="1"/>
    <cellStyle name="Hipervínculo visitado" xfId="42570" builtinId="9" hidden="1"/>
    <cellStyle name="Hipervínculo visitado" xfId="30094" builtinId="9" hidden="1"/>
    <cellStyle name="Hipervínculo visitado" xfId="35071" builtinId="9" hidden="1"/>
    <cellStyle name="Hipervínculo visitado" xfId="47946" builtinId="9" hidden="1"/>
    <cellStyle name="Hipervínculo visitado" xfId="22055" builtinId="9" hidden="1"/>
    <cellStyle name="Hipervínculo visitado" xfId="38561" builtinId="9" hidden="1"/>
    <cellStyle name="Hipervínculo visitado" xfId="14084" builtinId="9" hidden="1"/>
    <cellStyle name="Hipervínculo visitado" xfId="39698" builtinId="9" hidden="1"/>
    <cellStyle name="Hipervínculo visitado" xfId="53015" builtinId="9" hidden="1"/>
    <cellStyle name="Hipervínculo visitado" xfId="52971" builtinId="9" hidden="1"/>
    <cellStyle name="Hipervínculo visitado" xfId="41735" builtinId="9" hidden="1"/>
    <cellStyle name="Hipervínculo visitado" xfId="34595" builtinId="9" hidden="1"/>
    <cellStyle name="Hipervínculo visitado" xfId="38053" builtinId="9" hidden="1"/>
    <cellStyle name="Hipervínculo visitado" xfId="29803" builtinId="9" hidden="1"/>
    <cellStyle name="Hipervínculo visitado" xfId="8050" builtinId="9" hidden="1"/>
    <cellStyle name="Hipervínculo visitado" xfId="2284" builtinId="9" hidden="1"/>
    <cellStyle name="Hipervínculo visitado" xfId="15754" builtinId="9" hidden="1"/>
    <cellStyle name="Hipervínculo visitado" xfId="9687" builtinId="9" hidden="1"/>
    <cellStyle name="Hipervínculo visitado" xfId="56539" builtinId="9" hidden="1"/>
    <cellStyle name="Hipervínculo visitado" xfId="47974" builtinId="9" hidden="1"/>
    <cellStyle name="Hipervínculo visitado" xfId="13528" builtinId="9" hidden="1"/>
    <cellStyle name="Hipervínculo visitado" xfId="20246" builtinId="9" hidden="1"/>
    <cellStyle name="Hipervínculo visitado" xfId="20889" builtinId="9" hidden="1"/>
    <cellStyle name="Hipervínculo visitado" xfId="39449" builtinId="9" hidden="1"/>
    <cellStyle name="Hipervínculo visitado" xfId="53031" builtinId="9" hidden="1"/>
    <cellStyle name="Hipervínculo visitado" xfId="22718" builtinId="9" hidden="1"/>
    <cellStyle name="Hipervínculo visitado" xfId="34239" builtinId="9" hidden="1"/>
    <cellStyle name="Hipervínculo visitado" xfId="31108" builtinId="9" hidden="1"/>
    <cellStyle name="Hipervínculo visitado" xfId="23179" builtinId="9" hidden="1"/>
    <cellStyle name="Hipervínculo visitado" xfId="51262" builtinId="9" hidden="1"/>
    <cellStyle name="Hipervínculo visitado" xfId="31855" builtinId="9" hidden="1"/>
    <cellStyle name="Hipervínculo visitado" xfId="27813" builtinId="9" hidden="1"/>
    <cellStyle name="Hipervínculo visitado" xfId="49448" builtinId="9" hidden="1"/>
    <cellStyle name="Hipervínculo visitado" xfId="33440" builtinId="9" hidden="1"/>
    <cellStyle name="Hipervínculo visitado" xfId="35671" builtinId="9" hidden="1"/>
    <cellStyle name="Hipervínculo visitado" xfId="34067" builtinId="9" hidden="1"/>
    <cellStyle name="Hipervínculo visitado" xfId="30974" builtinId="9" hidden="1"/>
    <cellStyle name="Hipervínculo visitado" xfId="44786" builtinId="9" hidden="1"/>
    <cellStyle name="Hipervínculo visitado" xfId="28269" builtinId="9" hidden="1"/>
    <cellStyle name="Hipervínculo visitado" xfId="31945" builtinId="9" hidden="1"/>
    <cellStyle name="Hipervínculo visitado" xfId="46887" builtinId="9" hidden="1"/>
    <cellStyle name="Hipervínculo visitado" xfId="45390" builtinId="9" hidden="1"/>
    <cellStyle name="Hipervínculo visitado" xfId="25365" builtinId="9" hidden="1"/>
    <cellStyle name="Hipervínculo visitado" xfId="24982" builtinId="9" hidden="1"/>
    <cellStyle name="Hipervínculo visitado" xfId="24537" builtinId="9" hidden="1"/>
    <cellStyle name="Hipervínculo visitado" xfId="15412" builtinId="9" hidden="1"/>
    <cellStyle name="Hipervínculo visitado" xfId="21841" builtinId="9" hidden="1"/>
    <cellStyle name="Hipervínculo visitado" xfId="22203" builtinId="9" hidden="1"/>
    <cellStyle name="Hipervínculo visitado" xfId="46786" builtinId="9" hidden="1"/>
    <cellStyle name="Hipervínculo visitado" xfId="43285" builtinId="9" hidden="1"/>
    <cellStyle name="Hipervínculo visitado" xfId="2336" builtinId="9" hidden="1"/>
    <cellStyle name="Hipervínculo visitado" xfId="23199" builtinId="9" hidden="1"/>
    <cellStyle name="Hipervínculo visitado" xfId="28379" builtinId="9" hidden="1"/>
    <cellStyle name="Hipervínculo visitado" xfId="14848" builtinId="9" hidden="1"/>
    <cellStyle name="Hipervínculo visitado" xfId="14962" builtinId="9" hidden="1"/>
    <cellStyle name="Hipervínculo visitado" xfId="15634" builtinId="9" hidden="1"/>
    <cellStyle name="Hipervínculo visitado" xfId="27053" builtinId="9" hidden="1"/>
    <cellStyle name="Hipervínculo visitado" xfId="9578" builtinId="9" hidden="1"/>
    <cellStyle name="Hipervínculo visitado" xfId="14273" builtinId="9" hidden="1"/>
    <cellStyle name="Hipervínculo visitado" xfId="23265" builtinId="9" hidden="1"/>
    <cellStyle name="Hipervínculo visitado" xfId="42976" builtinId="9" hidden="1"/>
    <cellStyle name="Hipervínculo visitado" xfId="4328" builtinId="9" hidden="1"/>
    <cellStyle name="Hipervínculo visitado" xfId="37765" builtinId="9" hidden="1"/>
    <cellStyle name="Hipervínculo visitado" xfId="431" builtinId="9" hidden="1"/>
    <cellStyle name="Hipervínculo visitado" xfId="2717" builtinId="9" hidden="1"/>
    <cellStyle name="Hipervínculo visitado" xfId="54882" builtinId="9" hidden="1"/>
    <cellStyle name="Hipervínculo visitado" xfId="20973" builtinId="9" hidden="1"/>
    <cellStyle name="Hipervínculo visitado" xfId="28151" builtinId="9" hidden="1"/>
    <cellStyle name="Hipervínculo visitado" xfId="28217" builtinId="9" hidden="1"/>
    <cellStyle name="Hipervínculo visitado" xfId="43305" builtinId="9" hidden="1"/>
    <cellStyle name="Hipervínculo visitado" xfId="54950" builtinId="9" hidden="1"/>
    <cellStyle name="Hipervínculo visitado" xfId="11835" builtinId="9" hidden="1"/>
    <cellStyle name="Hipervínculo visitado" xfId="3583" builtinId="9" hidden="1"/>
    <cellStyle name="Hipervínculo visitado" xfId="48986" builtinId="9" hidden="1"/>
    <cellStyle name="Hipervínculo visitado" xfId="25761" builtinId="9" hidden="1"/>
    <cellStyle name="Hipervínculo visitado" xfId="19838" builtinId="9" hidden="1"/>
    <cellStyle name="Hipervínculo visitado" xfId="4990" builtinId="9" hidden="1"/>
    <cellStyle name="Hipervínculo visitado" xfId="17530" builtinId="9" hidden="1"/>
    <cellStyle name="Hipervínculo visitado" xfId="23619" builtinId="9" hidden="1"/>
    <cellStyle name="Hipervínculo visitado" xfId="791" builtinId="9" hidden="1"/>
    <cellStyle name="Hipervínculo visitado" xfId="21909" builtinId="9" hidden="1"/>
    <cellStyle name="Hipervínculo visitado" xfId="59290" builtinId="9" hidden="1"/>
    <cellStyle name="Hipervínculo visitado" xfId="21963" builtinId="9" hidden="1"/>
    <cellStyle name="Hipervínculo visitado" xfId="56845" builtinId="9" hidden="1"/>
    <cellStyle name="Hipervínculo visitado" xfId="45974" builtinId="9" hidden="1"/>
    <cellStyle name="Hipervínculo visitado" xfId="20429" builtinId="9" hidden="1"/>
    <cellStyle name="Hipervínculo visitado" xfId="39100" builtinId="9" hidden="1"/>
    <cellStyle name="Hipervínculo visitado" xfId="21767" builtinId="9" hidden="1"/>
    <cellStyle name="Hipervínculo visitado" xfId="25422" builtinId="9" hidden="1"/>
    <cellStyle name="Hipervínculo visitado" xfId="29149" builtinId="9" hidden="1"/>
    <cellStyle name="Hipervínculo visitado" xfId="25694" builtinId="9" hidden="1"/>
    <cellStyle name="Hipervínculo visitado" xfId="5565" builtinId="9" hidden="1"/>
    <cellStyle name="Hipervínculo visitado" xfId="59205" builtinId="9" hidden="1"/>
    <cellStyle name="Hipervínculo visitado" xfId="8858" builtinId="9" hidden="1"/>
    <cellStyle name="Hipervínculo visitado" xfId="2834" builtinId="9" hidden="1"/>
    <cellStyle name="Hipervínculo visitado" xfId="35965" builtinId="9" hidden="1"/>
    <cellStyle name="Hipervínculo visitado" xfId="15106" builtinId="9" hidden="1"/>
    <cellStyle name="Hipervínculo visitado" xfId="45480" builtinId="9" hidden="1"/>
    <cellStyle name="Hipervínculo visitado" xfId="4450" builtinId="9" hidden="1"/>
    <cellStyle name="Hipervínculo visitado" xfId="11516" builtinId="9" hidden="1"/>
    <cellStyle name="Hipervínculo visitado" xfId="26523" builtinId="9" hidden="1"/>
    <cellStyle name="Hipervínculo visitado" xfId="22149" builtinId="9" hidden="1"/>
    <cellStyle name="Hipervínculo visitado" xfId="46873" builtinId="9" hidden="1"/>
    <cellStyle name="Hipervínculo visitado" xfId="51276" builtinId="9" hidden="1"/>
    <cellStyle name="Hipervínculo visitado" xfId="15997" builtinId="9" hidden="1"/>
    <cellStyle name="Hipervínculo visitado" xfId="28509" builtinId="9" hidden="1"/>
    <cellStyle name="Hipervínculo visitado" xfId="42034" builtinId="9" hidden="1"/>
    <cellStyle name="Hipervínculo visitado" xfId="36676" builtinId="9" hidden="1"/>
    <cellStyle name="Hipervínculo visitado" xfId="58182" builtinId="9" hidden="1"/>
    <cellStyle name="Hipervínculo visitado" xfId="47599" builtinId="9" hidden="1"/>
    <cellStyle name="Hipervínculo visitado" xfId="48970" builtinId="9" hidden="1"/>
    <cellStyle name="Hipervínculo visitado" xfId="40420" builtinId="9" hidden="1"/>
    <cellStyle name="Hipervínculo visitado" xfId="35605" builtinId="9" hidden="1"/>
    <cellStyle name="Hipervínculo visitado" xfId="4295" builtinId="9" hidden="1"/>
    <cellStyle name="Hipervínculo visitado" xfId="56457" builtinId="9" hidden="1"/>
    <cellStyle name="Hipervínculo visitado" xfId="29606" builtinId="9" hidden="1"/>
    <cellStyle name="Hipervínculo visitado" xfId="8330" builtinId="9" hidden="1"/>
    <cellStyle name="Hipervínculo visitado" xfId="6627" builtinId="9" hidden="1"/>
    <cellStyle name="Hipervínculo visitado" xfId="2499" builtinId="9" hidden="1"/>
    <cellStyle name="Hipervínculo visitado" xfId="27544" builtinId="9" hidden="1"/>
    <cellStyle name="Hipervínculo visitado" xfId="48002" builtinId="9" hidden="1"/>
    <cellStyle name="Hipervínculo visitado" xfId="58477" builtinId="9" hidden="1"/>
    <cellStyle name="Hipervínculo visitado" xfId="35300" builtinId="9" hidden="1"/>
    <cellStyle name="Hipervínculo visitado" xfId="33976" builtinId="9" hidden="1"/>
    <cellStyle name="Hipervínculo visitado" xfId="45306" builtinId="9" hidden="1"/>
    <cellStyle name="Hipervínculo visitado" xfId="3933" builtinId="9" hidden="1"/>
    <cellStyle name="Hipervínculo visitado" xfId="24191" builtinId="9" hidden="1"/>
    <cellStyle name="Hipervínculo visitado" xfId="6973" builtinId="9" hidden="1"/>
    <cellStyle name="Hipervínculo visitado" xfId="32908" builtinId="9" hidden="1"/>
    <cellStyle name="Hipervínculo visitado" xfId="57983" builtinId="9" hidden="1"/>
    <cellStyle name="Hipervínculo visitado" xfId="43664" builtinId="9" hidden="1"/>
    <cellStyle name="Hipervínculo visitado" xfId="26505" builtinId="9" hidden="1"/>
    <cellStyle name="Hipervínculo visitado" xfId="30592" builtinId="9" hidden="1"/>
    <cellStyle name="Hipervínculo visitado" xfId="22227" builtinId="9" hidden="1"/>
    <cellStyle name="Hipervínculo visitado" xfId="10208" builtinId="9" hidden="1"/>
    <cellStyle name="Hipervínculo visitado" xfId="31392" builtinId="9" hidden="1"/>
    <cellStyle name="Hipervínculo visitado" xfId="45310" builtinId="9" hidden="1"/>
    <cellStyle name="Hipervínculo visitado" xfId="29704" builtinId="9" hidden="1"/>
    <cellStyle name="Hipervínculo visitado" xfId="31871" builtinId="9" hidden="1"/>
    <cellStyle name="Hipervínculo visitado" xfId="37969" builtinId="9" hidden="1"/>
    <cellStyle name="Hipervínculo visitado" xfId="36195" builtinId="9" hidden="1"/>
    <cellStyle name="Hipervínculo visitado" xfId="38147" builtinId="9" hidden="1"/>
    <cellStyle name="Hipervínculo visitado" xfId="32642" builtinId="9" hidden="1"/>
    <cellStyle name="Hipervínculo visitado" xfId="38161" builtinId="9" hidden="1"/>
    <cellStyle name="Hipervínculo visitado" xfId="10400" builtinId="9" hidden="1"/>
    <cellStyle name="Hipervínculo visitado" xfId="47265" builtinId="9" hidden="1"/>
    <cellStyle name="Hipervínculo visitado" xfId="27382" builtinId="9" hidden="1"/>
    <cellStyle name="Hipervínculo visitado" xfId="33150" builtinId="9" hidden="1"/>
    <cellStyle name="Hipervínculo visitado" xfId="23705" builtinId="9" hidden="1"/>
    <cellStyle name="Hipervínculo visitado" xfId="15861" builtinId="9" hidden="1"/>
    <cellStyle name="Hipervínculo visitado" xfId="24241" builtinId="9" hidden="1"/>
    <cellStyle name="Hipervínculo visitado" xfId="4737" builtinId="9" hidden="1"/>
    <cellStyle name="Hipervínculo visitado" xfId="47994" builtinId="9" hidden="1"/>
    <cellStyle name="Hipervínculo visitado" xfId="275" builtinId="9" hidden="1"/>
    <cellStyle name="Hipervínculo visitado" xfId="38059" builtinId="9" hidden="1"/>
    <cellStyle name="Hipervínculo visitado" xfId="49190" builtinId="9" hidden="1"/>
    <cellStyle name="Hipervínculo visitado" xfId="23422" builtinId="9" hidden="1"/>
    <cellStyle name="Hipervínculo visitado" xfId="44978" builtinId="9" hidden="1"/>
    <cellStyle name="Hipervínculo visitado" xfId="23508" builtinId="9" hidden="1"/>
    <cellStyle name="Hipervínculo visitado" xfId="10161" builtinId="9" hidden="1"/>
    <cellStyle name="Hipervínculo visitado" xfId="15851" builtinId="9" hidden="1"/>
    <cellStyle name="Hipervínculo visitado" xfId="23247" builtinId="9" hidden="1"/>
    <cellStyle name="Hipervínculo visitado" xfId="43154" builtinId="9" hidden="1"/>
    <cellStyle name="Hipervínculo visitado" xfId="19084" builtinId="9" hidden="1"/>
    <cellStyle name="Hipervínculo visitado" xfId="20686" builtinId="9" hidden="1"/>
    <cellStyle name="Hipervínculo visitado" xfId="31724" builtinId="9" hidden="1"/>
    <cellStyle name="Hipervínculo visitado" xfId="37614" builtinId="9" hidden="1"/>
    <cellStyle name="Hipervínculo visitado" xfId="51746" builtinId="9" hidden="1"/>
    <cellStyle name="Hipervínculo visitado" xfId="26893" builtinId="9" hidden="1"/>
    <cellStyle name="Hipervínculo visitado" xfId="40372" builtinId="9" hidden="1"/>
    <cellStyle name="Hipervínculo visitado" xfId="23824" builtinId="9" hidden="1"/>
    <cellStyle name="Hipervínculo visitado" xfId="16509" builtinId="9" hidden="1"/>
    <cellStyle name="Hipervínculo visitado" xfId="21263" builtinId="9" hidden="1"/>
    <cellStyle name="Hipervínculo visitado" xfId="18966" builtinId="9" hidden="1"/>
    <cellStyle name="Hipervínculo visitado" xfId="43417" builtinId="9" hidden="1"/>
    <cellStyle name="Hipervínculo visitado" xfId="42406" builtinId="9" hidden="1"/>
    <cellStyle name="Hipervínculo visitado" xfId="28947" builtinId="9" hidden="1"/>
    <cellStyle name="Hipervínculo visitado" xfId="34747" builtinId="9" hidden="1"/>
    <cellStyle name="Hipervínculo visitado" xfId="54141" builtinId="9" hidden="1"/>
    <cellStyle name="Hipervínculo visitado" xfId="49750" builtinId="9" hidden="1"/>
    <cellStyle name="Hipervínculo visitado" xfId="44964" builtinId="9" hidden="1"/>
    <cellStyle name="Hipervínculo visitado" xfId="5162" builtinId="9" hidden="1"/>
    <cellStyle name="Hipervínculo visitado" xfId="9780" builtinId="9" hidden="1"/>
    <cellStyle name="Hipervínculo visitado" xfId="42" builtinId="9" hidden="1"/>
    <cellStyle name="Hipervínculo visitado" xfId="6038" builtinId="9" hidden="1"/>
    <cellStyle name="Hipervínculo visitado" xfId="2102" builtinId="9" hidden="1"/>
    <cellStyle name="Hipervínculo visitado" xfId="45729" builtinId="9" hidden="1"/>
    <cellStyle name="Hipervínculo visitado" xfId="49780" builtinId="9" hidden="1"/>
    <cellStyle name="Hipervínculo visitado" xfId="51730" builtinId="9" hidden="1"/>
    <cellStyle name="Hipervínculo visitado" xfId="19374" builtinId="9" hidden="1"/>
    <cellStyle name="Hipervínculo visitado" xfId="6506" builtinId="9" hidden="1"/>
    <cellStyle name="Hipervínculo visitado" xfId="37303" builtinId="9" hidden="1"/>
    <cellStyle name="Hipervínculo visitado" xfId="18813" builtinId="9" hidden="1"/>
    <cellStyle name="Hipervínculo visitado" xfId="53110" builtinId="9" hidden="1"/>
    <cellStyle name="Hipervínculo visitado" xfId="32585" builtinId="9" hidden="1"/>
    <cellStyle name="Hipervínculo visitado" xfId="7083" builtinId="9" hidden="1"/>
    <cellStyle name="Hipervínculo visitado" xfId="29995" builtinId="9" hidden="1"/>
    <cellStyle name="Hipervínculo visitado" xfId="5352" builtinId="9" hidden="1"/>
    <cellStyle name="Hipervínculo visitado" xfId="40246" builtinId="9" hidden="1"/>
    <cellStyle name="Hipervínculo visitado" xfId="42982" builtinId="9" hidden="1"/>
    <cellStyle name="Hipervínculo visitado" xfId="23691" builtinId="9" hidden="1"/>
    <cellStyle name="Hipervínculo visitado" xfId="45358" builtinId="9" hidden="1"/>
    <cellStyle name="Hipervínculo visitado" xfId="41906" builtinId="9" hidden="1"/>
    <cellStyle name="Hipervínculo visitado" xfId="39618" builtinId="9" hidden="1"/>
    <cellStyle name="Hipervínculo visitado" xfId="26381" builtinId="9" hidden="1"/>
    <cellStyle name="Hipervínculo visitado" xfId="28484" builtinId="9" hidden="1"/>
    <cellStyle name="Hipervínculo visitado" xfId="25396" builtinId="9" hidden="1"/>
    <cellStyle name="Hipervínculo visitado" xfId="21995" builtinId="9" hidden="1"/>
    <cellStyle name="Hipervínculo visitado" xfId="19094" builtinId="9" hidden="1"/>
    <cellStyle name="Hipervínculo visitado" xfId="21431" builtinId="9" hidden="1"/>
    <cellStyle name="Hipervínculo visitado" xfId="22221" builtinId="9" hidden="1"/>
    <cellStyle name="Hipervínculo visitado" xfId="45665" builtinId="9" hidden="1"/>
    <cellStyle name="Hipervínculo visitado" xfId="50524" builtinId="9" hidden="1"/>
    <cellStyle name="Hipervínculo visitado" xfId="498" builtinId="9" hidden="1"/>
    <cellStyle name="Hipervínculo visitado" xfId="3071" builtinId="9" hidden="1"/>
    <cellStyle name="Hipervínculo visitado" xfId="20264" builtinId="9" hidden="1"/>
    <cellStyle name="Hipervínculo visitado" xfId="35921" builtinId="9" hidden="1"/>
    <cellStyle name="Hipervínculo visitado" xfId="42124" builtinId="9" hidden="1"/>
    <cellStyle name="Hipervínculo visitado" xfId="14968" builtinId="9" hidden="1"/>
    <cellStyle name="Hipervínculo visitado" xfId="12755" builtinId="9" hidden="1"/>
    <cellStyle name="Hipervínculo visitado" xfId="26875" builtinId="9" hidden="1"/>
    <cellStyle name="Hipervínculo visitado" xfId="22499" builtinId="9" hidden="1"/>
    <cellStyle name="Hipervínculo visitado" xfId="30791" builtinId="9" hidden="1"/>
    <cellStyle name="Hipervínculo visitado" xfId="13287" builtinId="9" hidden="1"/>
    <cellStyle name="Hipervínculo visitado" xfId="16456" builtinId="9" hidden="1"/>
    <cellStyle name="Hipervínculo visitado" xfId="24667" builtinId="9" hidden="1"/>
    <cellStyle name="Hipervínculo visitado" xfId="33410" builtinId="9" hidden="1"/>
    <cellStyle name="Hipervínculo visitado" xfId="29069" builtinId="9" hidden="1"/>
    <cellStyle name="Hipervínculo visitado" xfId="21013" builtinId="9" hidden="1"/>
    <cellStyle name="Hipervínculo visitado" xfId="18319" builtinId="9" hidden="1"/>
    <cellStyle name="Hipervínculo visitado" xfId="44202" builtinId="9" hidden="1"/>
    <cellStyle name="Hipervínculo visitado" xfId="14060" builtinId="9" hidden="1"/>
    <cellStyle name="Hipervínculo visitado" xfId="16376" builtinId="9" hidden="1"/>
    <cellStyle name="Hipervínculo visitado" xfId="54143" builtinId="9" hidden="1"/>
    <cellStyle name="Hipervínculo visitado" xfId="14180" builtinId="9" hidden="1"/>
    <cellStyle name="Hipervínculo visitado" xfId="43733" builtinId="9" hidden="1"/>
    <cellStyle name="Hipervínculo visitado" xfId="15228" builtinId="9" hidden="1"/>
    <cellStyle name="Hipervínculo visitado" xfId="33614" builtinId="9" hidden="1"/>
    <cellStyle name="Hipervínculo visitado" xfId="14154" builtinId="9" hidden="1"/>
    <cellStyle name="Hipervínculo visitado" xfId="14305" builtinId="9" hidden="1"/>
    <cellStyle name="Hipervínculo visitado" xfId="24145" builtinId="9" hidden="1"/>
    <cellStyle name="Hipervínculo visitado" xfId="56765" builtinId="9" hidden="1"/>
    <cellStyle name="Hipervínculo visitado" xfId="51022" builtinId="9" hidden="1"/>
    <cellStyle name="Hipervínculo visitado" xfId="13526" builtinId="9" hidden="1"/>
    <cellStyle name="Hipervínculo visitado" xfId="45965" builtinId="9" hidden="1"/>
    <cellStyle name="Hipervínculo visitado" xfId="11956" builtinId="9" hidden="1"/>
    <cellStyle name="Hipervínculo visitado" xfId="17007" builtinId="9" hidden="1"/>
    <cellStyle name="Hipervínculo visitado" xfId="54898" builtinId="9" hidden="1"/>
    <cellStyle name="Hipervínculo visitado" xfId="18932" builtinId="9" hidden="1"/>
    <cellStyle name="Hipervínculo visitado" xfId="40658" builtinId="9" hidden="1"/>
    <cellStyle name="Hipervínculo visitado" xfId="6558" builtinId="9" hidden="1"/>
    <cellStyle name="Hipervínculo visitado" xfId="47467" builtinId="9" hidden="1"/>
    <cellStyle name="Hipervínculo visitado" xfId="488" builtinId="9" hidden="1"/>
    <cellStyle name="Hipervínculo visitado" xfId="11974" builtinId="9" hidden="1"/>
    <cellStyle name="Hipervínculo visitado" xfId="27710" builtinId="9" hidden="1"/>
    <cellStyle name="Hipervínculo visitado" xfId="51588" builtinId="9" hidden="1"/>
    <cellStyle name="Hipervínculo visitado" xfId="3625" builtinId="9" hidden="1"/>
    <cellStyle name="Hipervínculo visitado" xfId="44628" builtinId="9" hidden="1"/>
    <cellStyle name="Hipervínculo visitado" xfId="3905" builtinId="9" hidden="1"/>
    <cellStyle name="Hipervínculo visitado" xfId="2885" builtinId="9" hidden="1"/>
    <cellStyle name="Hipervínculo visitado" xfId="16206" builtinId="9" hidden="1"/>
    <cellStyle name="Hipervínculo visitado" xfId="12603" builtinId="9" hidden="1"/>
    <cellStyle name="Hipervínculo visitado" xfId="58039" builtinId="9" hidden="1"/>
    <cellStyle name="Hipervínculo visitado" xfId="23325" builtinId="9" hidden="1"/>
    <cellStyle name="Hipervínculo visitado" xfId="16529" builtinId="9" hidden="1"/>
    <cellStyle name="Hipervínculo visitado" xfId="51880" builtinId="9" hidden="1"/>
    <cellStyle name="Hipervínculo visitado" xfId="3631" builtinId="9" hidden="1"/>
    <cellStyle name="Hipervínculo visitado" xfId="29139" builtinId="9" hidden="1"/>
    <cellStyle name="Hipervínculo visitado" xfId="23529" builtinId="9" hidden="1"/>
    <cellStyle name="Hipervínculo visitado" xfId="59430" builtinId="9" hidden="1"/>
    <cellStyle name="Hipervínculo visitado" xfId="56239" builtinId="9" hidden="1"/>
    <cellStyle name="Hipervínculo visitado" xfId="43689" builtinId="9" hidden="1"/>
    <cellStyle name="Hipervínculo visitado" xfId="44928" builtinId="9" hidden="1"/>
    <cellStyle name="Hipervínculo visitado" xfId="4864" builtinId="9" hidden="1"/>
    <cellStyle name="Hipervínculo visitado" xfId="44011" builtinId="9" hidden="1"/>
    <cellStyle name="Hipervínculo visitado" xfId="54497" builtinId="9" hidden="1"/>
    <cellStyle name="Hipervínculo visitado" xfId="54517" builtinId="9" hidden="1"/>
    <cellStyle name="Hipervínculo visitado" xfId="10478" builtinId="9" hidden="1"/>
    <cellStyle name="Hipervínculo visitado" xfId="35749" builtinId="9" hidden="1"/>
    <cellStyle name="Hipervínculo visitado" xfId="9932" builtinId="9" hidden="1"/>
    <cellStyle name="Hipervínculo visitado" xfId="5632" builtinId="9" hidden="1"/>
    <cellStyle name="Hipervínculo visitado" xfId="38746" builtinId="9" hidden="1"/>
    <cellStyle name="Hipervínculo visitado" xfId="14102" builtinId="9" hidden="1"/>
    <cellStyle name="Hipervínculo visitado" xfId="15128" builtinId="9" hidden="1"/>
    <cellStyle name="Hipervínculo visitado" xfId="26393" builtinId="9" hidden="1"/>
    <cellStyle name="Hipervínculo visitado" xfId="30828" builtinId="9" hidden="1"/>
    <cellStyle name="Hipervínculo visitado" xfId="9998" builtinId="9" hidden="1"/>
    <cellStyle name="Hipervínculo visitado" xfId="45458" builtinId="9" hidden="1"/>
    <cellStyle name="Hipervínculo visitado" xfId="27472" builtinId="9" hidden="1"/>
    <cellStyle name="Hipervínculo visitado" xfId="8880" builtinId="9" hidden="1"/>
    <cellStyle name="Hipervínculo visitado" xfId="48151" builtinId="9" hidden="1"/>
    <cellStyle name="Hipervínculo visitado" xfId="26503" builtinId="9" hidden="1"/>
    <cellStyle name="Hipervínculo visitado" xfId="25030" builtinId="9" hidden="1"/>
    <cellStyle name="Hipervínculo visitado" xfId="13121" builtinId="9" hidden="1"/>
    <cellStyle name="Hipervínculo visitado" xfId="38269" builtinId="9" hidden="1"/>
    <cellStyle name="Hipervínculo visitado" xfId="21905" builtinId="9" hidden="1"/>
    <cellStyle name="Hipervínculo visitado" xfId="24819" builtinId="9" hidden="1"/>
    <cellStyle name="Hipervínculo visitado" xfId="29129" builtinId="9" hidden="1"/>
    <cellStyle name="Hipervínculo visitado" xfId="41882" builtinId="9" hidden="1"/>
    <cellStyle name="Hipervínculo visitado" xfId="353" builtinId="9" hidden="1"/>
    <cellStyle name="Hipervínculo visitado" xfId="22495" builtinId="9" hidden="1"/>
    <cellStyle name="Hipervínculo visitado" xfId="7944" builtinId="9" hidden="1"/>
    <cellStyle name="Hipervínculo visitado" xfId="51654" builtinId="9" hidden="1"/>
    <cellStyle name="Hipervínculo visitado" xfId="8038" builtinId="9" hidden="1"/>
    <cellStyle name="Hipervínculo visitado" xfId="17039" builtinId="9" hidden="1"/>
    <cellStyle name="Hipervínculo visitado" xfId="41749" builtinId="9" hidden="1"/>
    <cellStyle name="Hipervínculo visitado" xfId="25573" builtinId="9" hidden="1"/>
    <cellStyle name="Hipervínculo visitado" xfId="21853" builtinId="9" hidden="1"/>
    <cellStyle name="Hipervínculo visitado" xfId="18700" builtinId="9" hidden="1"/>
    <cellStyle name="Hipervínculo visitado" xfId="34470" builtinId="9" hidden="1"/>
    <cellStyle name="Hipervínculo visitado" xfId="26557" builtinId="9" hidden="1"/>
    <cellStyle name="Hipervínculo visitado" xfId="11495" builtinId="9" hidden="1"/>
    <cellStyle name="Hipervínculo visitado" xfId="51488" builtinId="9" hidden="1"/>
    <cellStyle name="Hipervínculo visitado" xfId="52076" builtinId="9" hidden="1"/>
    <cellStyle name="Hipervínculo visitado" xfId="36674" builtinId="9" hidden="1"/>
    <cellStyle name="Hipervínculo visitado" xfId="22139" builtinId="9" hidden="1"/>
    <cellStyle name="Hipervínculo visitado" xfId="3493" builtinId="9" hidden="1"/>
    <cellStyle name="Hipervínculo visitado" xfId="32394" builtinId="9" hidden="1"/>
    <cellStyle name="Hipervínculo visitado" xfId="53037" builtinId="9" hidden="1"/>
    <cellStyle name="Hipervínculo visitado" xfId="39544" builtinId="9" hidden="1"/>
    <cellStyle name="Hipervínculo visitado" xfId="31490" builtinId="9" hidden="1"/>
    <cellStyle name="Hipervínculo visitado" xfId="6366" builtinId="9" hidden="1"/>
    <cellStyle name="Hipervínculo visitado" xfId="27522" builtinId="9" hidden="1"/>
    <cellStyle name="Hipervínculo visitado" xfId="38039" builtinId="9" hidden="1"/>
    <cellStyle name="Hipervínculo visitado" xfId="32293" builtinId="9" hidden="1"/>
    <cellStyle name="Hipervínculo visitado" xfId="5502" builtinId="9" hidden="1"/>
    <cellStyle name="Hipervínculo visitado" xfId="58035" builtinId="9" hidden="1"/>
    <cellStyle name="Hipervínculo visitado" xfId="58075" builtinId="9" hidden="1"/>
    <cellStyle name="Hipervínculo visitado" xfId="46016" builtinId="9" hidden="1"/>
    <cellStyle name="Hipervínculo visitado" xfId="30313" builtinId="9" hidden="1"/>
    <cellStyle name="Hipervínculo visitado" xfId="37435" builtinId="9" hidden="1"/>
    <cellStyle name="Hipervínculo visitado" xfId="42217" builtinId="9" hidden="1"/>
    <cellStyle name="Hipervínculo visitado" xfId="28157" builtinId="9" hidden="1"/>
    <cellStyle name="Hipervínculo visitado" xfId="27552" builtinId="9" hidden="1"/>
    <cellStyle name="Hipervínculo visitado" xfId="30962" builtinId="9" hidden="1"/>
    <cellStyle name="Hipervínculo visitado" xfId="28979" builtinId="9" hidden="1"/>
    <cellStyle name="Hipervínculo visitado" xfId="56735" builtinId="9" hidden="1"/>
    <cellStyle name="Hipervínculo visitado" xfId="37453" builtinId="9" hidden="1"/>
    <cellStyle name="Hipervínculo visitado" xfId="36392" builtinId="9" hidden="1"/>
    <cellStyle name="Hipervínculo visitado" xfId="35601" builtinId="9" hidden="1"/>
    <cellStyle name="Hipervínculo visitado" xfId="29580" builtinId="9" hidden="1"/>
    <cellStyle name="Hipervínculo visitado" xfId="2858" builtinId="9" hidden="1"/>
    <cellStyle name="Hipervínculo visitado" xfId="26413" builtinId="9" hidden="1"/>
    <cellStyle name="Hipervínculo visitado" xfId="30090" builtinId="9" hidden="1"/>
    <cellStyle name="Hipervínculo visitado" xfId="28045" builtinId="9" hidden="1"/>
    <cellStyle name="Hipervínculo visitado" xfId="10458" builtinId="9" hidden="1"/>
    <cellStyle name="Hipervínculo visitado" xfId="14776" builtinId="9" hidden="1"/>
    <cellStyle name="Hipervínculo visitado" xfId="51784" builtinId="9" hidden="1"/>
    <cellStyle name="Hipervínculo visitado" xfId="33003" builtinId="9" hidden="1"/>
    <cellStyle name="Hipervínculo visitado" xfId="39210" builtinId="9" hidden="1"/>
    <cellStyle name="Hipervínculo visitado" xfId="48141" builtinId="9" hidden="1"/>
    <cellStyle name="Hipervínculo visitado" xfId="51172" builtinId="9" hidden="1"/>
    <cellStyle name="Hipervínculo visitado" xfId="8943" builtinId="9" hidden="1"/>
    <cellStyle name="Hipervínculo visitado" xfId="34499" builtinId="9" hidden="1"/>
    <cellStyle name="Hipervínculo visitado" xfId="34915" builtinId="9" hidden="1"/>
    <cellStyle name="Hipervínculo visitado" xfId="9476" builtinId="9" hidden="1"/>
    <cellStyle name="Hipervínculo visitado" xfId="15016" builtinId="9" hidden="1"/>
    <cellStyle name="Hipervínculo visitado" xfId="20320" builtinId="9" hidden="1"/>
    <cellStyle name="Hipervínculo visitado" xfId="32488" builtinId="9" hidden="1"/>
    <cellStyle name="Hipervínculo visitado" xfId="53211" builtinId="9" hidden="1"/>
    <cellStyle name="Hipervínculo visitado" xfId="11128" builtinId="9" hidden="1"/>
    <cellStyle name="Hipervínculo visitado" xfId="34761" builtinId="9" hidden="1"/>
    <cellStyle name="Hipervínculo visitado" xfId="25710" builtinId="9" hidden="1"/>
    <cellStyle name="Hipervínculo visitado" xfId="24457" builtinId="9" hidden="1"/>
    <cellStyle name="Hipervínculo visitado" xfId="15122" builtinId="9" hidden="1"/>
    <cellStyle name="Hipervínculo visitado" xfId="9952" builtinId="9" hidden="1"/>
    <cellStyle name="Hipervínculo visitado" xfId="38375" builtinId="9" hidden="1"/>
    <cellStyle name="Hipervínculo visitado" xfId="2260" builtinId="9" hidden="1"/>
    <cellStyle name="Hipervínculo visitado" xfId="48000" builtinId="9" hidden="1"/>
    <cellStyle name="Hipervínculo visitado" xfId="56131" builtinId="9" hidden="1"/>
    <cellStyle name="Hipervínculo visitado" xfId="19698" builtinId="9" hidden="1"/>
    <cellStyle name="Hipervínculo visitado" xfId="58935" builtinId="9" hidden="1"/>
    <cellStyle name="Hipervínculo visitado" xfId="797" builtinId="9" hidden="1"/>
    <cellStyle name="Hipervínculo visitado" xfId="41462" builtinId="9" hidden="1"/>
    <cellStyle name="Hipervínculo visitado" xfId="39256" builtinId="9" hidden="1"/>
    <cellStyle name="Hipervínculo visitado" xfId="4346" builtinId="9" hidden="1"/>
    <cellStyle name="Hipervínculo visitado" xfId="45194" builtinId="9" hidden="1"/>
    <cellStyle name="Hipervínculo visitado" xfId="54605" builtinId="9" hidden="1"/>
    <cellStyle name="Hipervínculo visitado" xfId="30717" builtinId="9" hidden="1"/>
    <cellStyle name="Hipervínculo visitado" xfId="19556" builtinId="9" hidden="1"/>
    <cellStyle name="Hipervínculo visitado" xfId="20088" builtinId="9" hidden="1"/>
    <cellStyle name="Hipervínculo visitado" xfId="2479" builtinId="9" hidden="1"/>
    <cellStyle name="Hipervínculo visitado" xfId="6394" builtinId="9" hidden="1"/>
    <cellStyle name="Hipervínculo visitado" xfId="7907" builtinId="9" hidden="1"/>
    <cellStyle name="Hipervínculo visitado" xfId="16169" builtinId="9" hidden="1"/>
    <cellStyle name="Hipervínculo visitado" xfId="12195" builtinId="9" hidden="1"/>
    <cellStyle name="Hipervínculo visitado" xfId="46137" builtinId="9" hidden="1"/>
    <cellStyle name="Hipervínculo visitado" xfId="33930" builtinId="9" hidden="1"/>
    <cellStyle name="Hipervínculo visitado" xfId="26134" builtinId="9" hidden="1"/>
    <cellStyle name="Hipervínculo visitado" xfId="42133" builtinId="9" hidden="1"/>
    <cellStyle name="Hipervínculo visitado" xfId="35805" builtinId="9" hidden="1"/>
    <cellStyle name="Hipervínculo visitado" xfId="15734" builtinId="9" hidden="1"/>
    <cellStyle name="Hipervínculo visitado" xfId="554" builtinId="9" hidden="1"/>
    <cellStyle name="Hipervínculo visitado" xfId="8036" builtinId="9" hidden="1"/>
    <cellStyle name="Hipervínculo visitado" xfId="43595" builtinId="9" hidden="1"/>
    <cellStyle name="Hipervínculo visitado" xfId="27330" builtinId="9" hidden="1"/>
    <cellStyle name="Hipervínculo visitado" xfId="21041" builtinId="9" hidden="1"/>
    <cellStyle name="Hipervínculo visitado" xfId="40038" builtinId="9" hidden="1"/>
    <cellStyle name="Hipervínculo visitado" xfId="1377" builtinId="9" hidden="1"/>
    <cellStyle name="Hipervínculo visitado" xfId="34311" builtinId="9" hidden="1"/>
    <cellStyle name="Hipervínculo visitado" xfId="29137" builtinId="9" hidden="1"/>
    <cellStyle name="Hipervínculo visitado" xfId="57671" builtinId="9" hidden="1"/>
    <cellStyle name="Hipervínculo visitado" xfId="58709" builtinId="9" hidden="1"/>
    <cellStyle name="Hipervínculo visitado" xfId="33366" builtinId="9" hidden="1"/>
    <cellStyle name="Hipervínculo visitado" xfId="35312" builtinId="9" hidden="1"/>
    <cellStyle name="Hipervínculo visitado" xfId="2604" builtinId="9" hidden="1"/>
    <cellStyle name="Hipervínculo visitado" xfId="42470" builtinId="9" hidden="1"/>
    <cellStyle name="Hipervínculo visitado" xfId="30402" builtinId="9" hidden="1"/>
    <cellStyle name="Hipervínculo visitado" xfId="671" builtinId="9" hidden="1"/>
    <cellStyle name="Hipervínculo visitado" xfId="6014" builtinId="9" hidden="1"/>
    <cellStyle name="Hipervínculo visitado" xfId="22908" builtinId="9" hidden="1"/>
    <cellStyle name="Hipervínculo visitado" xfId="22630" builtinId="9" hidden="1"/>
    <cellStyle name="Hipervínculo visitado" xfId="43022" builtinId="9" hidden="1"/>
    <cellStyle name="Hipervínculo visitado" xfId="21517" builtinId="9" hidden="1"/>
    <cellStyle name="Hipervínculo visitado" xfId="11189" builtinId="9" hidden="1"/>
    <cellStyle name="Hipervínculo visitado" xfId="13091" builtinId="9" hidden="1"/>
    <cellStyle name="Hipervínculo visitado" xfId="9348" builtinId="9" hidden="1"/>
    <cellStyle name="Hipervínculo visitado" xfId="21361" builtinId="9" hidden="1"/>
    <cellStyle name="Hipervínculo visitado" xfId="21757" builtinId="9" hidden="1"/>
    <cellStyle name="Hipervínculo visitado" xfId="21525" builtinId="9" hidden="1"/>
    <cellStyle name="Hipervínculo visitado" xfId="28091" builtinId="9" hidden="1"/>
    <cellStyle name="Hipervínculo visitado" xfId="44088" builtinId="9" hidden="1"/>
    <cellStyle name="Hipervínculo visitado" xfId="25196" builtinId="9" hidden="1"/>
    <cellStyle name="Hipervínculo visitado" xfId="28245" builtinId="9" hidden="1"/>
    <cellStyle name="Hipervínculo visitado" xfId="46744" builtinId="9" hidden="1"/>
    <cellStyle name="Hipervínculo visitado" xfId="45621" builtinId="9" hidden="1"/>
    <cellStyle name="Hipervínculo visitado" xfId="44461" builtinId="9" hidden="1"/>
    <cellStyle name="Hipervínculo visitado" xfId="46959" builtinId="9" hidden="1"/>
    <cellStyle name="Hipervínculo visitado" xfId="43521" builtinId="9" hidden="1"/>
    <cellStyle name="Hipervínculo visitado" xfId="51778" builtinId="9" hidden="1"/>
    <cellStyle name="Hipervínculo visitado" xfId="12675" builtinId="9" hidden="1"/>
    <cellStyle name="Hipervínculo visitado" xfId="673" builtinId="9" hidden="1"/>
    <cellStyle name="Hipervínculo visitado" xfId="55478" builtinId="9" hidden="1"/>
    <cellStyle name="Hipervínculo visitado" xfId="40930" builtinId="9" hidden="1"/>
    <cellStyle name="Hipervínculo visitado" xfId="50909" builtinId="9" hidden="1"/>
    <cellStyle name="Hipervínculo visitado" xfId="26911" builtinId="9" hidden="1"/>
    <cellStyle name="Hipervínculo visitado" xfId="20114" builtinId="9" hidden="1"/>
    <cellStyle name="Hipervínculo visitado" xfId="40404" builtinId="9" hidden="1"/>
    <cellStyle name="Hipervínculo visitado" xfId="44288" builtinId="9" hidden="1"/>
    <cellStyle name="Hipervínculo visitado" xfId="57232" builtinId="9" hidden="1"/>
    <cellStyle name="Hipervínculo visitado" xfId="7608" builtinId="9" hidden="1"/>
    <cellStyle name="Hipervínculo visitado" xfId="25511" builtinId="9" hidden="1"/>
    <cellStyle name="Hipervínculo visitado" xfId="35131" builtinId="9" hidden="1"/>
    <cellStyle name="Hipervínculo visitado" xfId="56701" builtinId="9" hidden="1"/>
    <cellStyle name="Hipervínculo visitado" xfId="35397" builtinId="9" hidden="1"/>
    <cellStyle name="Hipervínculo visitado" xfId="33592" builtinId="9" hidden="1"/>
    <cellStyle name="Hipervínculo visitado" xfId="4964" builtinId="9" hidden="1"/>
    <cellStyle name="Hipervínculo visitado" xfId="55375" builtinId="9" hidden="1"/>
    <cellStyle name="Hipervínculo visitado" xfId="6336" builtinId="9" hidden="1"/>
    <cellStyle name="Hipervínculo visitado" xfId="34878" builtinId="9" hidden="1"/>
    <cellStyle name="Hipervínculo visitado" xfId="27875" builtinId="9" hidden="1"/>
    <cellStyle name="Hipervínculo visitado" xfId="33792" builtinId="9" hidden="1"/>
    <cellStyle name="Hipervínculo visitado" xfId="31772" builtinId="9" hidden="1"/>
    <cellStyle name="Hipervínculo visitado" xfId="25146" builtinId="9" hidden="1"/>
    <cellStyle name="Hipervínculo visitado" xfId="55170" builtinId="9" hidden="1"/>
    <cellStyle name="Hipervínculo visitado" xfId="58899" builtinId="9" hidden="1"/>
    <cellStyle name="Hipervínculo visitado" xfId="14518" builtinId="9" hidden="1"/>
    <cellStyle name="Hipervínculo visitado" xfId="38533" builtinId="9" hidden="1"/>
    <cellStyle name="Hipervínculo visitado" xfId="12797" builtinId="9" hidden="1"/>
    <cellStyle name="Hipervínculo visitado" xfId="5788" builtinId="9" hidden="1"/>
    <cellStyle name="Hipervínculo visitado" xfId="43682" builtinId="9" hidden="1"/>
    <cellStyle name="Hipervínculo visitado" xfId="1295" builtinId="9" hidden="1"/>
    <cellStyle name="Hipervínculo visitado" xfId="56749" builtinId="9" hidden="1"/>
    <cellStyle name="Hipervínculo visitado" xfId="16190" builtinId="9" hidden="1"/>
    <cellStyle name="Hipervínculo visitado" xfId="55454" builtinId="9" hidden="1"/>
    <cellStyle name="Hipervínculo visitado" xfId="3393" builtinId="9" hidden="1"/>
    <cellStyle name="Hipervínculo visitado" xfId="22057" builtinId="9" hidden="1"/>
    <cellStyle name="Hipervínculo visitado" xfId="29319" builtinId="9" hidden="1"/>
    <cellStyle name="Hipervínculo visitado" xfId="42328" builtinId="9" hidden="1"/>
    <cellStyle name="Hipervínculo visitado" xfId="853" builtinId="9" hidden="1"/>
    <cellStyle name="Hipervínculo visitado" xfId="23959" builtinId="9" hidden="1"/>
    <cellStyle name="Hipervínculo visitado" xfId="31778" builtinId="9" hidden="1"/>
    <cellStyle name="Hipervínculo visitado" xfId="14134" builtinId="9" hidden="1"/>
    <cellStyle name="Hipervínculo visitado" xfId="26196" builtinId="9" hidden="1"/>
    <cellStyle name="Hipervínculo visitado" xfId="21193" builtinId="9" hidden="1"/>
    <cellStyle name="Hipervínculo visitado" xfId="24331" builtinId="9" hidden="1"/>
    <cellStyle name="Hipervínculo visitado" xfId="37576" builtinId="9" hidden="1"/>
    <cellStyle name="Hipervínculo visitado" xfId="52158" builtinId="9" hidden="1"/>
    <cellStyle name="Hipervínculo visitado" xfId="56491" builtinId="9" hidden="1"/>
    <cellStyle name="Hipervínculo visitado" xfId="46373" builtinId="9" hidden="1"/>
    <cellStyle name="Hipervínculo visitado" xfId="24527" builtinId="9" hidden="1"/>
    <cellStyle name="Hipervínculo visitado" xfId="44524" builtinId="9" hidden="1"/>
    <cellStyle name="Hipervínculo visitado" xfId="45118" builtinId="9" hidden="1"/>
    <cellStyle name="Hipervínculo visitado" xfId="28197" builtinId="9" hidden="1"/>
    <cellStyle name="Hipervínculo visitado" xfId="21181" builtinId="9" hidden="1"/>
    <cellStyle name="Hipervínculo visitado" xfId="46889" builtinId="9" hidden="1"/>
    <cellStyle name="Hipervínculo visitado" xfId="9764" builtinId="9" hidden="1"/>
    <cellStyle name="Hipervínculo visitado" xfId="4928" builtinId="9" hidden="1"/>
    <cellStyle name="Hipervínculo visitado" xfId="43725" builtinId="9" hidden="1"/>
    <cellStyle name="Hipervínculo visitado" xfId="31602" builtinId="9" hidden="1"/>
    <cellStyle name="Hipervínculo visitado" xfId="16803" builtinId="9" hidden="1"/>
    <cellStyle name="Hipervínculo visitado" xfId="49236" builtinId="9" hidden="1"/>
    <cellStyle name="Hipervínculo visitado" xfId="34653" builtinId="9" hidden="1"/>
    <cellStyle name="Hipervínculo visitado" xfId="32710" builtinId="9" hidden="1"/>
    <cellStyle name="Hipervínculo visitado" xfId="35861" builtinId="9" hidden="1"/>
    <cellStyle name="Hipervínculo visitado" xfId="32085" builtinId="9" hidden="1"/>
    <cellStyle name="Hipervínculo visitado" xfId="38057" builtinId="9" hidden="1"/>
    <cellStyle name="Hipervínculo visitado" xfId="35851" builtinId="9" hidden="1"/>
    <cellStyle name="Hipervínculo visitado" xfId="3453" builtinId="9" hidden="1"/>
    <cellStyle name="Hipervínculo visitado" xfId="26655" builtinId="9" hidden="1"/>
    <cellStyle name="Hipervínculo visitado" xfId="42546" builtinId="9" hidden="1"/>
    <cellStyle name="Hipervínculo visitado" xfId="36261" builtinId="9" hidden="1"/>
    <cellStyle name="Hipervínculo visitado" xfId="42710" builtinId="9" hidden="1"/>
    <cellStyle name="Hipervínculo visitado" xfId="30796" builtinId="9" hidden="1"/>
    <cellStyle name="Hipervínculo visitado" xfId="31672" builtinId="9" hidden="1"/>
    <cellStyle name="Hipervínculo visitado" xfId="28115" builtinId="9" hidden="1"/>
    <cellStyle name="Hipervínculo visitado" xfId="29329" builtinId="9" hidden="1"/>
    <cellStyle name="Hipervínculo visitado" xfId="7359" builtinId="9" hidden="1"/>
    <cellStyle name="Hipervínculo visitado" xfId="46756" builtinId="9" hidden="1"/>
    <cellStyle name="Hipervínculo visitado" xfId="13638" builtinId="9" hidden="1"/>
    <cellStyle name="Hipervínculo visitado" xfId="42706" builtinId="9" hidden="1"/>
    <cellStyle name="Hipervínculo visitado" xfId="3473" builtinId="9" hidden="1"/>
    <cellStyle name="Hipervínculo visitado" xfId="8686" builtinId="9" hidden="1"/>
    <cellStyle name="Hipervínculo visitado" xfId="2897" builtinId="9" hidden="1"/>
    <cellStyle name="Hipervínculo visitado" xfId="22996" builtinId="9" hidden="1"/>
    <cellStyle name="Hipervínculo visitado" xfId="44828" builtinId="9" hidden="1"/>
    <cellStyle name="Hipervínculo visitado" xfId="39260" builtinId="9" hidden="1"/>
    <cellStyle name="Hipervínculo visitado" xfId="9313" builtinId="9" hidden="1"/>
    <cellStyle name="Hipervínculo visitado" xfId="17118" builtinId="9" hidden="1"/>
    <cellStyle name="Hipervínculo visitado" xfId="46565" builtinId="9" hidden="1"/>
    <cellStyle name="Hipervínculo visitado" xfId="45753" builtinId="9" hidden="1"/>
    <cellStyle name="Hipervínculo visitado" xfId="50622" builtinId="9" hidden="1"/>
    <cellStyle name="Hipervínculo visitado" xfId="21509" builtinId="9" hidden="1"/>
    <cellStyle name="Hipervínculo visitado" xfId="21687" builtinId="9" hidden="1"/>
    <cellStyle name="Hipervínculo visitado" xfId="17049" builtinId="9" hidden="1"/>
    <cellStyle name="Hipervínculo visitado" xfId="45142" builtinId="9" hidden="1"/>
    <cellStyle name="Hipervínculo visitado" xfId="58995" builtinId="9" hidden="1"/>
    <cellStyle name="Hipervínculo visitado" xfId="50427" builtinId="9" hidden="1"/>
    <cellStyle name="Hipervínculo visitado" xfId="1189" builtinId="9" hidden="1"/>
    <cellStyle name="Hipervínculo visitado" xfId="12629" builtinId="9" hidden="1"/>
    <cellStyle name="Hipervínculo visitado" xfId="40812" builtinId="9" hidden="1"/>
    <cellStyle name="Hipervínculo visitado" xfId="33013" builtinId="9" hidden="1"/>
    <cellStyle name="Hipervínculo visitado" xfId="16099" builtinId="9" hidden="1"/>
    <cellStyle name="Hipervínculo visitado" xfId="24663" builtinId="9" hidden="1"/>
    <cellStyle name="Hipervínculo visitado" xfId="1551" builtinId="9" hidden="1"/>
    <cellStyle name="Hipervínculo visitado" xfId="20397" builtinId="9" hidden="1"/>
    <cellStyle name="Hipervínculo visitado" xfId="16848" builtinId="9" hidden="1"/>
    <cellStyle name="Hipervínculo visitado" xfId="19333" builtinId="9" hidden="1"/>
    <cellStyle name="Hipervínculo visitado" xfId="50062" builtinId="9" hidden="1"/>
    <cellStyle name="Hipervínculo visitado" xfId="10820" builtinId="9" hidden="1"/>
    <cellStyle name="Hipervínculo visitado" xfId="38939" builtinId="9" hidden="1"/>
    <cellStyle name="Hipervínculo visitado" xfId="50491" builtinId="9" hidden="1"/>
    <cellStyle name="Hipervínculo visitado" xfId="4091" builtinId="9" hidden="1"/>
    <cellStyle name="Hipervínculo visitado" xfId="34495" builtinId="9" hidden="1"/>
    <cellStyle name="Hipervínculo visitado" xfId="29708" builtinId="9" hidden="1"/>
    <cellStyle name="Hipervínculo visitado" xfId="28663" builtinId="9" hidden="1"/>
    <cellStyle name="Hipervínculo visitado" xfId="16782" builtinId="9" hidden="1"/>
    <cellStyle name="Hipervínculo visitado" xfId="38760" builtinId="9" hidden="1"/>
    <cellStyle name="Hipervínculo visitado" xfId="14856" builtinId="9" hidden="1"/>
    <cellStyle name="Hipervínculo visitado" xfId="38768" builtinId="9" hidden="1"/>
    <cellStyle name="Hipervínculo visitado" xfId="7899" builtinId="9" hidden="1"/>
    <cellStyle name="Hipervínculo visitado" xfId="3099" builtinId="9" hidden="1"/>
    <cellStyle name="Hipervínculo visitado" xfId="54966" builtinId="9" hidden="1"/>
    <cellStyle name="Hipervínculo visitado" xfId="7474" builtinId="9" hidden="1"/>
    <cellStyle name="Hipervínculo visitado" xfId="27428" builtinId="9" hidden="1"/>
    <cellStyle name="Hipervínculo visitado" xfId="23372" builtinId="9" hidden="1"/>
    <cellStyle name="Hipervínculo visitado" xfId="49706" builtinId="9" hidden="1"/>
    <cellStyle name="Hipervínculo visitado" xfId="21690" builtinId="9" hidden="1"/>
    <cellStyle name="Hipervínculo visitado" xfId="45963" builtinId="9" hidden="1"/>
    <cellStyle name="Hipervínculo visitado" xfId="17830" builtinId="9" hidden="1"/>
    <cellStyle name="Hipervínculo visitado" xfId="5103" builtinId="9" hidden="1"/>
    <cellStyle name="Hipervínculo visitado" xfId="27950" builtinId="9" hidden="1"/>
    <cellStyle name="Hipervínculo visitado" xfId="13309" builtinId="9" hidden="1"/>
    <cellStyle name="Hipervínculo visitado" xfId="14780" builtinId="9" hidden="1"/>
    <cellStyle name="Hipervínculo visitado" xfId="27927" builtinId="9" hidden="1"/>
    <cellStyle name="Hipervínculo visitado" xfId="41201" builtinId="9" hidden="1"/>
    <cellStyle name="Hipervínculo visitado" xfId="20513" builtinId="9" hidden="1"/>
    <cellStyle name="Hipervínculo visitado" xfId="20128" builtinId="9" hidden="1"/>
    <cellStyle name="Hipervínculo visitado" xfId="28480" builtinId="9" hidden="1"/>
    <cellStyle name="Hipervínculo visitado" xfId="39003" builtinId="9" hidden="1"/>
    <cellStyle name="Hipervínculo visitado" xfId="46288" builtinId="9" hidden="1"/>
    <cellStyle name="Hipervínculo visitado" xfId="6516" builtinId="9" hidden="1"/>
    <cellStyle name="Hipervínculo visitado" xfId="23155" builtinId="9" hidden="1"/>
    <cellStyle name="Hipervínculo visitado" xfId="44485" builtinId="9" hidden="1"/>
    <cellStyle name="Hipervínculo visitado" xfId="10626" builtinId="9" hidden="1"/>
    <cellStyle name="Hipervínculo visitado" xfId="36438" builtinId="9" hidden="1"/>
    <cellStyle name="Hipervínculo visitado" xfId="7996" builtinId="9" hidden="1"/>
    <cellStyle name="Hipervínculo visitado" xfId="33049" builtinId="9" hidden="1"/>
    <cellStyle name="Hipervínculo visitado" xfId="14020" builtinId="9" hidden="1"/>
    <cellStyle name="Hipervínculo visitado" xfId="15520" builtinId="9" hidden="1"/>
    <cellStyle name="Hipervínculo visitado" xfId="1307" builtinId="9" hidden="1"/>
    <cellStyle name="Hipervínculo visitado" xfId="15584" builtinId="9" hidden="1"/>
    <cellStyle name="Hipervínculo visitado" xfId="27055" builtinId="9" hidden="1"/>
    <cellStyle name="Hipervínculo visitado" xfId="16119" builtinId="9" hidden="1"/>
    <cellStyle name="Hipervínculo visitado" xfId="48828" builtinId="9" hidden="1"/>
    <cellStyle name="Hipervínculo visitado" xfId="54553" builtinId="9" hidden="1"/>
    <cellStyle name="Hipervínculo visitado" xfId="59452" builtinId="9" hidden="1"/>
    <cellStyle name="Hipervínculo visitado" xfId="20818" builtinId="9" hidden="1"/>
    <cellStyle name="Hipervínculo visitado" xfId="51432" builtinId="9" hidden="1"/>
    <cellStyle name="Hipervínculo visitado" xfId="1529" builtinId="9" hidden="1"/>
    <cellStyle name="Hipervínculo visitado" xfId="10694" builtinId="9" hidden="1"/>
    <cellStyle name="Hipervínculo visitado" xfId="30652" builtinId="9" hidden="1"/>
    <cellStyle name="Hipervínculo visitado" xfId="1109" builtinId="9" hidden="1"/>
    <cellStyle name="Hipervínculo visitado" xfId="52931" builtinId="9" hidden="1"/>
    <cellStyle name="Hipervínculo visitado" xfId="21741" builtinId="9" hidden="1"/>
    <cellStyle name="Hipervínculo visitado" xfId="19186" builtinId="9" hidden="1"/>
    <cellStyle name="Hipervínculo visitado" xfId="3431" builtinId="9" hidden="1"/>
    <cellStyle name="Hipervínculo visitado" xfId="4023" builtinId="9" hidden="1"/>
    <cellStyle name="Hipervínculo visitado" xfId="46425" builtinId="9" hidden="1"/>
    <cellStyle name="Hipervínculo visitado" xfId="36436" builtinId="9" hidden="1"/>
    <cellStyle name="Hipervínculo visitado" xfId="41926" builtinId="9" hidden="1"/>
    <cellStyle name="Hipervínculo visitado" xfId="10834" builtinId="9" hidden="1"/>
    <cellStyle name="Hipervínculo visitado" xfId="3013" builtinId="9" hidden="1"/>
    <cellStyle name="Hipervínculo visitado" xfId="3429" builtinId="9" hidden="1"/>
    <cellStyle name="Hipervínculo visitado" xfId="40824" builtinId="9" hidden="1"/>
    <cellStyle name="Hipervínculo visitado" xfId="6270" builtinId="9" hidden="1"/>
    <cellStyle name="Hipervínculo visitado" xfId="58156" builtinId="9" hidden="1"/>
    <cellStyle name="Hipervínculo visitado" xfId="45683" builtinId="9" hidden="1"/>
    <cellStyle name="Hipervínculo visitado" xfId="36822" builtinId="9" hidden="1"/>
    <cellStyle name="Hipervínculo visitado" xfId="2100" builtinId="9" hidden="1"/>
    <cellStyle name="Hipervínculo visitado" xfId="21602" builtinId="9" hidden="1"/>
    <cellStyle name="Hipervínculo visitado" xfId="37065" builtinId="9" hidden="1"/>
    <cellStyle name="Hipervínculo visitado" xfId="25268" builtinId="9" hidden="1"/>
    <cellStyle name="Hipervínculo visitado" xfId="15068" builtinId="9" hidden="1"/>
    <cellStyle name="Hipervínculo visitado" xfId="33826" builtinId="9" hidden="1"/>
    <cellStyle name="Hipervínculo visitado" xfId="23685" builtinId="9" hidden="1"/>
    <cellStyle name="Hipervínculo visitado" xfId="52547" builtinId="9" hidden="1"/>
    <cellStyle name="Hipervínculo visitado" xfId="56451" builtinId="9" hidden="1"/>
    <cellStyle name="Hipervínculo visitado" xfId="58593" builtinId="9" hidden="1"/>
    <cellStyle name="Hipervínculo visitado" xfId="14380" builtinId="9" hidden="1"/>
    <cellStyle name="Hipervínculo visitado" xfId="53707" builtinId="9" hidden="1"/>
    <cellStyle name="Hipervínculo visitado" xfId="30106" builtinId="9" hidden="1"/>
    <cellStyle name="Hipervínculo visitado" xfId="54513" builtinId="9" hidden="1"/>
    <cellStyle name="Hipervínculo visitado" xfId="13855" builtinId="9" hidden="1"/>
    <cellStyle name="Hipervínculo visitado" xfId="55488" builtinId="9" hidden="1"/>
    <cellStyle name="Hipervínculo visitado" xfId="55807" builtinId="9" hidden="1"/>
    <cellStyle name="Hipervínculo visitado" xfId="3799" builtinId="9" hidden="1"/>
    <cellStyle name="Hipervínculo visitado" xfId="3775" builtinId="9" hidden="1"/>
    <cellStyle name="Hipervínculo visitado" xfId="37369" builtinId="9" hidden="1"/>
    <cellStyle name="Hipervínculo visitado" xfId="42958" builtinId="9" hidden="1"/>
    <cellStyle name="Hipervínculo visitado" xfId="3161" builtinId="9" hidden="1"/>
    <cellStyle name="Hipervínculo visitado" xfId="34931" builtinId="9" hidden="1"/>
    <cellStyle name="Hipervínculo visitado" xfId="5756" builtinId="9" hidden="1"/>
    <cellStyle name="Hipervínculo visitado" xfId="5133" builtinId="9" hidden="1"/>
    <cellStyle name="Hipervínculo visitado" xfId="38971" builtinId="9" hidden="1"/>
    <cellStyle name="Hipervínculo visitado" xfId="19734" builtinId="9" hidden="1"/>
    <cellStyle name="Hipervínculo visitado" xfId="13081" builtinId="9" hidden="1"/>
    <cellStyle name="Hipervínculo visitado" xfId="7928" builtinId="9" hidden="1"/>
    <cellStyle name="Hipervínculo visitado" xfId="1119" builtinId="9" hidden="1"/>
    <cellStyle name="Hipervínculo visitado" xfId="36061" builtinId="9" hidden="1"/>
    <cellStyle name="Hipervínculo visitado" xfId="17678" builtinId="9" hidden="1"/>
    <cellStyle name="Hipervínculo visitado" xfId="20437" builtinId="9" hidden="1"/>
    <cellStyle name="Hipervínculo visitado" xfId="34623" builtinId="9" hidden="1"/>
    <cellStyle name="Hipervínculo visitado" xfId="9358" builtinId="9" hidden="1"/>
    <cellStyle name="Hipervínculo visitado" xfId="13059" builtinId="9" hidden="1"/>
    <cellStyle name="Hipervínculo visitado" xfId="5888" builtinId="9" hidden="1"/>
    <cellStyle name="Hipervínculo visitado" xfId="38901" builtinId="9" hidden="1"/>
    <cellStyle name="Hipervínculo visitado" xfId="9165" builtinId="9" hidden="1"/>
    <cellStyle name="Hipervínculo visitado" xfId="15240" builtinId="9" hidden="1"/>
    <cellStyle name="Hipervínculo visitado" xfId="1651" builtinId="9" hidden="1"/>
    <cellStyle name="Hipervínculo visitado" xfId="51566" builtinId="9" hidden="1"/>
    <cellStyle name="Hipervínculo visitado" xfId="5382" builtinId="9" hidden="1"/>
    <cellStyle name="Hipervínculo visitado" xfId="13912" builtinId="9" hidden="1"/>
    <cellStyle name="Hipervínculo visitado" xfId="45048" builtinId="9" hidden="1"/>
    <cellStyle name="Hipervínculo visitado" xfId="7222" builtinId="9" hidden="1"/>
    <cellStyle name="Hipervínculo visitado" xfId="41165" builtinId="9" hidden="1"/>
    <cellStyle name="Hipervínculo visitado" xfId="15895" builtinId="9" hidden="1"/>
    <cellStyle name="Hipervínculo visitado" xfId="33936" builtinId="9" hidden="1"/>
    <cellStyle name="Hipervínculo visitado" xfId="9330" builtinId="9" hidden="1"/>
    <cellStyle name="Hipervínculo visitado" xfId="3671" builtinId="9" hidden="1"/>
    <cellStyle name="Hipervínculo visitado" xfId="47948" builtinId="9" hidden="1"/>
    <cellStyle name="Hipervínculo visitado" xfId="54529" builtinId="9" hidden="1"/>
    <cellStyle name="Hipervínculo visitado" xfId="28795" builtinId="9" hidden="1"/>
    <cellStyle name="Hipervínculo visitado" xfId="45571" builtinId="9" hidden="1"/>
    <cellStyle name="Hipervínculo visitado" xfId="12023" builtinId="9" hidden="1"/>
    <cellStyle name="Hipervínculo visitado" xfId="19032" builtinId="9" hidden="1"/>
    <cellStyle name="Hipervínculo visitado" xfId="9580" builtinId="9" hidden="1"/>
    <cellStyle name="Hipervínculo visitado" xfId="18353" builtinId="9" hidden="1"/>
    <cellStyle name="Hipervínculo visitado" xfId="27783" builtinId="9" hidden="1"/>
    <cellStyle name="Hipervínculo visitado" xfId="4609" builtinId="9" hidden="1"/>
    <cellStyle name="Hipervínculo visitado" xfId="59246" builtinId="9" hidden="1"/>
    <cellStyle name="Hipervínculo visitado" xfId="12412" builtinId="9" hidden="1"/>
    <cellStyle name="Hipervínculo visitado" xfId="20875" builtinId="9" hidden="1"/>
    <cellStyle name="Hipervínculo visitado" xfId="36177" builtinId="9" hidden="1"/>
    <cellStyle name="Hipervínculo visitado" xfId="10374" builtinId="9" hidden="1"/>
    <cellStyle name="Hipervínculo visitado" xfId="40086" builtinId="9" hidden="1"/>
    <cellStyle name="Hipervínculo visitado" xfId="17031" builtinId="9" hidden="1"/>
    <cellStyle name="Hipervínculo visitado" xfId="59372" builtinId="9" hidden="1"/>
    <cellStyle name="Hipervínculo visitado" xfId="53638" builtinId="9" hidden="1"/>
    <cellStyle name="Hipervínculo visitado" xfId="39029" builtinId="9" hidden="1"/>
    <cellStyle name="Hipervínculo visitado" xfId="25642" builtinId="9" hidden="1"/>
    <cellStyle name="Hipervínculo visitado" xfId="10276" builtinId="9" hidden="1"/>
    <cellStyle name="Hipervínculo visitado" xfId="12617" builtinId="9" hidden="1"/>
    <cellStyle name="Hipervínculo visitado" xfId="30024" builtinId="9" hidden="1"/>
    <cellStyle name="Hipervínculo visitado" xfId="32368" builtinId="9" hidden="1"/>
    <cellStyle name="Hipervínculo visitado" xfId="48488" builtinId="9" hidden="1"/>
    <cellStyle name="Hipervínculo visitado" xfId="30235" builtinId="9" hidden="1"/>
    <cellStyle name="Hipervínculo visitado" xfId="4970" builtinId="9" hidden="1"/>
    <cellStyle name="Hipervínculo visitado" xfId="1921" builtinId="9" hidden="1"/>
    <cellStyle name="Hipervínculo visitado" xfId="55456" builtinId="9" hidden="1"/>
    <cellStyle name="Hipervínculo visitado" xfId="51916" builtinId="9" hidden="1"/>
    <cellStyle name="Hipervínculo visitado" xfId="28625" builtinId="9" hidden="1"/>
    <cellStyle name="Hipervínculo visitado" xfId="6887" builtinId="9" hidden="1"/>
    <cellStyle name="Hipervínculo visitado" xfId="19486" builtinId="9" hidden="1"/>
    <cellStyle name="Hipervínculo visitado" xfId="5754" builtinId="9" hidden="1"/>
    <cellStyle name="Hipervínculo visitado" xfId="7274" builtinId="9" hidden="1"/>
    <cellStyle name="Hipervínculo visitado" xfId="41757" builtinId="9" hidden="1"/>
    <cellStyle name="Hipervínculo visitado" xfId="4472" builtinId="9" hidden="1"/>
    <cellStyle name="Hipervínculo visitado" xfId="7680" builtinId="9" hidden="1"/>
    <cellStyle name="Hipervínculo visitado" xfId="10028" builtinId="9" hidden="1"/>
    <cellStyle name="Hipervínculo visitado" xfId="9715" builtinId="9" hidden="1"/>
    <cellStyle name="Hipervínculo visitado" xfId="13385" builtinId="9" hidden="1"/>
    <cellStyle name="Hipervínculo visitado" xfId="6827" builtinId="9" hidden="1"/>
    <cellStyle name="Hipervínculo visitado" xfId="30022" builtinId="9" hidden="1"/>
    <cellStyle name="Hipervínculo visitado" xfId="36019" builtinId="9" hidden="1"/>
    <cellStyle name="Hipervínculo visitado" xfId="4868" builtinId="9" hidden="1"/>
    <cellStyle name="Hipervínculo visitado" xfId="9145" builtinId="9" hidden="1"/>
    <cellStyle name="Hipervínculo visitado" xfId="4655" builtinId="9" hidden="1"/>
    <cellStyle name="Hipervínculo visitado" xfId="1607" builtinId="9" hidden="1"/>
    <cellStyle name="Hipervínculo visitado" xfId="21871" builtinId="9" hidden="1"/>
    <cellStyle name="Hipervínculo visitado" xfId="57941" builtinId="9" hidden="1"/>
    <cellStyle name="Hipervínculo visitado" xfId="1099" builtinId="9" hidden="1"/>
    <cellStyle name="Hipervínculo visitado" xfId="52774" builtinId="9" hidden="1"/>
    <cellStyle name="Hipervínculo visitado" xfId="9119" builtinId="9" hidden="1"/>
    <cellStyle name="Hipervínculo visitado" xfId="45162" builtinId="9" hidden="1"/>
    <cellStyle name="Hipervínculo visitado" xfId="8830" builtinId="9" hidden="1"/>
    <cellStyle name="Hipervínculo visitado" xfId="17466" builtinId="9" hidden="1"/>
    <cellStyle name="Hipervínculo visitado" xfId="1757" builtinId="9" hidden="1"/>
    <cellStyle name="Hipervínculo visitado" xfId="5928" builtinId="9" hidden="1"/>
    <cellStyle name="Hipervínculo visitado" xfId="6060" builtinId="9" hidden="1"/>
    <cellStyle name="Hipervínculo visitado" xfId="19536" builtinId="9" hidden="1"/>
    <cellStyle name="Hipervínculo visitado" xfId="20118" builtinId="9" hidden="1"/>
    <cellStyle name="Hipervínculo visitado" xfId="8412" builtinId="9" hidden="1"/>
    <cellStyle name="Hipervínculo visitado" xfId="29429" builtinId="9" hidden="1"/>
    <cellStyle name="Hipervínculo visitado" xfId="53168" builtinId="9" hidden="1"/>
    <cellStyle name="Hipervínculo visitado" xfId="1935" builtinId="9" hidden="1"/>
    <cellStyle name="Hipervínculo visitado" xfId="33356" builtinId="9" hidden="1"/>
    <cellStyle name="Hipervínculo visitado" xfId="59061" builtinId="9" hidden="1"/>
    <cellStyle name="Hipervínculo visitado" xfId="801" builtinId="9" hidden="1"/>
    <cellStyle name="Hipervínculo visitado" xfId="30508" builtinId="9" hidden="1"/>
    <cellStyle name="Hipervínculo visitado" xfId="57631" builtinId="9" hidden="1"/>
    <cellStyle name="Hipervínculo visitado" xfId="48724" builtinId="9" hidden="1"/>
    <cellStyle name="Hipervínculo visitado" xfId="33590" builtinId="9" hidden="1"/>
    <cellStyle name="Hipervínculo visitado" xfId="43212" builtinId="9" hidden="1"/>
    <cellStyle name="Hipervínculo visitado" xfId="7682" builtinId="9" hidden="1"/>
    <cellStyle name="Hipervínculo visitado" xfId="8098" builtinId="9" hidden="1"/>
    <cellStyle name="Hipervínculo visitado" xfId="2136" builtinId="9" hidden="1"/>
    <cellStyle name="Hipervínculo visitado" xfId="9249" builtinId="9" hidden="1"/>
    <cellStyle name="Hipervínculo visitado" xfId="18892" builtinId="9" hidden="1"/>
    <cellStyle name="Hipervínculo visitado" xfId="3935" builtinId="9" hidden="1"/>
    <cellStyle name="Hipervínculo visitado" xfId="7393" builtinId="9" hidden="1"/>
    <cellStyle name="Hipervínculo visitado" xfId="5932" builtinId="9" hidden="1"/>
    <cellStyle name="Hipervínculo visitado" xfId="5814" builtinId="9" hidden="1"/>
    <cellStyle name="Hipervínculo visitado" xfId="16151" builtinId="9" hidden="1"/>
    <cellStyle name="Hipervínculo visitado" xfId="54888" builtinId="9" hidden="1"/>
    <cellStyle name="Hipervínculo visitado" xfId="19122" builtinId="9" hidden="1"/>
    <cellStyle name="Hipervínculo visitado" xfId="47505" builtinId="9" hidden="1"/>
    <cellStyle name="Hipervínculo visitado" xfId="57397" builtinId="9" hidden="1"/>
    <cellStyle name="Hipervínculo visitado" xfId="42318" builtinId="9" hidden="1"/>
    <cellStyle name="Hipervínculo visitado" xfId="13934" builtinId="9" hidden="1"/>
    <cellStyle name="Hipervínculo visitado" xfId="29225" builtinId="9" hidden="1"/>
    <cellStyle name="Hipervínculo visitado" xfId="12957" builtinId="9" hidden="1"/>
    <cellStyle name="Hipervínculo visitado" xfId="29105" builtinId="9" hidden="1"/>
    <cellStyle name="Hipervínculo visitado" xfId="27837" builtinId="9" hidden="1"/>
    <cellStyle name="Hipervínculo visitado" xfId="37509" builtinId="9" hidden="1"/>
    <cellStyle name="Hipervínculo visitado" xfId="14116" builtinId="9" hidden="1"/>
    <cellStyle name="Hipervínculo visitado" xfId="58875" builtinId="9" hidden="1"/>
    <cellStyle name="Hipervínculo visitado" xfId="37991" builtinId="9" hidden="1"/>
    <cellStyle name="Hipervínculo visitado" xfId="48543" builtinId="9" hidden="1"/>
    <cellStyle name="Hipervínculo visitado" xfId="38271" builtinId="9" hidden="1"/>
    <cellStyle name="Hipervínculo visitado" xfId="10234" builtinId="9" hidden="1"/>
    <cellStyle name="Hipervínculo visitado" xfId="28103" builtinId="9" hidden="1"/>
    <cellStyle name="Hipervínculo visitado" xfId="45258" builtinId="9" hidden="1"/>
    <cellStyle name="Hipervínculo visitado" xfId="40619" builtinId="9" hidden="1"/>
    <cellStyle name="Hipervínculo visitado" xfId="45611" builtinId="9" hidden="1"/>
    <cellStyle name="Hipervínculo visitado" xfId="37602" builtinId="9" hidden="1"/>
    <cellStyle name="Hipervínculo visitado" xfId="50399" builtinId="9" hidden="1"/>
    <cellStyle name="Hipervínculo visitado" xfId="4422" builtinId="9" hidden="1"/>
    <cellStyle name="Hipervínculo visitado" xfId="14634" builtinId="9" hidden="1"/>
    <cellStyle name="Hipervínculo visitado" xfId="260" builtinId="9" hidden="1"/>
    <cellStyle name="Hipervínculo visitado" xfId="22926" builtinId="9" hidden="1"/>
    <cellStyle name="Hipervínculo visitado" xfId="28179" builtinId="9" hidden="1"/>
    <cellStyle name="Hipervínculo visitado" xfId="55948" builtinId="9" hidden="1"/>
    <cellStyle name="Hipervínculo visitado" xfId="9490" builtinId="9" hidden="1"/>
    <cellStyle name="Hipervínculo visitado" xfId="7044" builtinId="9" hidden="1"/>
    <cellStyle name="Hipervínculo visitado" xfId="57531" builtinId="9" hidden="1"/>
    <cellStyle name="Hipervínculo visitado" xfId="59338" builtinId="9" hidden="1"/>
    <cellStyle name="Hipervínculo visitado" xfId="50040" builtinId="9" hidden="1"/>
    <cellStyle name="Hipervínculo visitado" xfId="56751" builtinId="9" hidden="1"/>
    <cellStyle name="Hipervínculo visitado" xfId="17208" builtinId="9" hidden="1"/>
    <cellStyle name="Hipervínculo visitado" xfId="28871" builtinId="9" hidden="1"/>
    <cellStyle name="Hipervínculo visitado" xfId="25937" builtinId="9" hidden="1"/>
    <cellStyle name="Hipervínculo visitado" xfId="36862" builtinId="9" hidden="1"/>
    <cellStyle name="Hipervínculo visitado" xfId="13469" builtinId="9" hidden="1"/>
    <cellStyle name="Hipervínculo visitado" xfId="26315" builtinId="9" hidden="1"/>
    <cellStyle name="Hipervínculo visitado" xfId="5077" builtinId="9" hidden="1"/>
    <cellStyle name="Hipervínculo visitado" xfId="45585" builtinId="9" hidden="1"/>
    <cellStyle name="Hipervínculo visitado" xfId="25408" builtinId="9" hidden="1"/>
    <cellStyle name="Hipervínculo visitado" xfId="2749" builtinId="9" hidden="1"/>
    <cellStyle name="Hipervínculo visitado" xfId="34410" builtinId="9" hidden="1"/>
    <cellStyle name="Hipervínculo visitado" xfId="32983" builtinId="9" hidden="1"/>
    <cellStyle name="Hipervínculo visitado" xfId="20082" builtinId="9" hidden="1"/>
    <cellStyle name="Hipervínculo visitado" xfId="38347" builtinId="9" hidden="1"/>
    <cellStyle name="Hipervínculo visitado" xfId="51762" builtinId="9" hidden="1"/>
    <cellStyle name="Hipervínculo visitado" xfId="22992" builtinId="9" hidden="1"/>
    <cellStyle name="Hipervínculo visitado" xfId="46505" builtinId="9" hidden="1"/>
    <cellStyle name="Hipervínculo visitado" xfId="42430" builtinId="9" hidden="1"/>
    <cellStyle name="Hipervínculo visitado" xfId="27532" builtinId="9" hidden="1"/>
    <cellStyle name="Hipervínculo visitado" xfId="9729" builtinId="9" hidden="1"/>
    <cellStyle name="Hipervínculo visitado" xfId="38383" builtinId="9" hidden="1"/>
    <cellStyle name="Hipervínculo visitado" xfId="55119" builtinId="9" hidden="1"/>
    <cellStyle name="Hipervínculo visitado" xfId="48533" builtinId="9" hidden="1"/>
    <cellStyle name="Hipervínculo visitado" xfId="6554" builtinId="9" hidden="1"/>
    <cellStyle name="Hipervínculo visitado" xfId="9924" builtinId="9" hidden="1"/>
    <cellStyle name="Hipervínculo visitado" xfId="9948" builtinId="9" hidden="1"/>
    <cellStyle name="Hipervínculo visitado" xfId="7308" builtinId="9" hidden="1"/>
    <cellStyle name="Hipervínculo visitado" xfId="19642" builtinId="9" hidden="1"/>
    <cellStyle name="Hipervínculo visitado" xfId="41673" builtinId="9" hidden="1"/>
    <cellStyle name="Hipervínculo visitado" xfId="37003" builtinId="9" hidden="1"/>
    <cellStyle name="Hipervínculo visitado" xfId="9544" builtinId="9" hidden="1"/>
    <cellStyle name="Hipervínculo visitado" xfId="47165" builtinId="9" hidden="1"/>
    <cellStyle name="Hipervínculo visitado" xfId="53745" builtinId="9" hidden="1"/>
    <cellStyle name="Hipervínculo visitado" xfId="37277" builtinId="9" hidden="1"/>
    <cellStyle name="Hipervínculo visitado" xfId="45781" builtinId="9" hidden="1"/>
    <cellStyle name="Hipervínculo visitado" xfId="27772" builtinId="9" hidden="1"/>
    <cellStyle name="Hipervínculo visitado" xfId="12175" builtinId="9" hidden="1"/>
    <cellStyle name="Hipervínculo visitado" xfId="19293" builtinId="9" hidden="1"/>
    <cellStyle name="Hipervínculo visitado" xfId="13171" builtinId="9" hidden="1"/>
    <cellStyle name="Hipervínculo visitado" xfId="30114" builtinId="9" hidden="1"/>
    <cellStyle name="Hipervínculo visitado" xfId="51264" builtinId="9" hidden="1"/>
    <cellStyle name="Hipervínculo visitado" xfId="30372" builtinId="9" hidden="1"/>
    <cellStyle name="Hipervínculo visitado" xfId="43922" builtinId="9" hidden="1"/>
    <cellStyle name="Hipervínculo visitado" xfId="18861" builtinId="9" hidden="1"/>
    <cellStyle name="Hipervínculo visitado" xfId="20645" builtinId="9" hidden="1"/>
    <cellStyle name="Hipervínculo visitado" xfId="23575" builtinId="9" hidden="1"/>
    <cellStyle name="Hipervínculo visitado" xfId="28813" builtinId="9" hidden="1"/>
    <cellStyle name="Hipervínculo visitado" xfId="8901" builtinId="9" hidden="1"/>
    <cellStyle name="Hipervínculo visitado" xfId="38668" builtinId="9" hidden="1"/>
    <cellStyle name="Hipervínculo visitado" xfId="54934" builtinId="9" hidden="1"/>
    <cellStyle name="Hipervínculo visitado" xfId="40894" builtinId="9" hidden="1"/>
    <cellStyle name="Hipervínculo visitado" xfId="33700" builtinId="9" hidden="1"/>
    <cellStyle name="Hipervínculo visitado" xfId="27308" builtinId="9" hidden="1"/>
    <cellStyle name="Hipervínculo visitado" xfId="29211" builtinId="9" hidden="1"/>
    <cellStyle name="Hipervínculo visitado" xfId="46135" builtinId="9" hidden="1"/>
    <cellStyle name="Hipervínculo visitado" xfId="15258" builtinId="9" hidden="1"/>
    <cellStyle name="Hipervínculo visitado" xfId="25024" builtinId="9" hidden="1"/>
    <cellStyle name="Hipervínculo visitado" xfId="48993" builtinId="9" hidden="1"/>
    <cellStyle name="Hipervínculo visitado" xfId="20680" builtinId="9" hidden="1"/>
    <cellStyle name="Hipervínculo visitado" xfId="20014" builtinId="9" hidden="1"/>
    <cellStyle name="Hipervínculo visitado" xfId="18533" builtinId="9" hidden="1"/>
    <cellStyle name="Hipervínculo visitado" xfId="52823" builtinId="9" hidden="1"/>
    <cellStyle name="Hipervínculo visitado" xfId="21673" builtinId="9" hidden="1"/>
    <cellStyle name="Hipervínculo visitado" xfId="56187" builtinId="9" hidden="1"/>
    <cellStyle name="Hipervínculo visitado" xfId="38782" builtinId="9" hidden="1"/>
    <cellStyle name="Hipervínculo visitado" xfId="46413" builtinId="9" hidden="1"/>
    <cellStyle name="Hipervínculo visitado" xfId="27942" builtinId="9" hidden="1"/>
    <cellStyle name="Hipervínculo visitado" xfId="17356" builtinId="9" hidden="1"/>
    <cellStyle name="Hipervínculo visitado" xfId="17402" builtinId="9" hidden="1"/>
    <cellStyle name="Hipervínculo visitado" xfId="13861" builtinId="9" hidden="1"/>
    <cellStyle name="Hipervínculo visitado" xfId="41770" builtinId="9" hidden="1"/>
    <cellStyle name="Hipervínculo visitado" xfId="49286" builtinId="9" hidden="1"/>
    <cellStyle name="Hipervínculo visitado" xfId="33966" builtinId="9" hidden="1"/>
    <cellStyle name="Hipervínculo visitado" xfId="11948" builtinId="9" hidden="1"/>
    <cellStyle name="Hipervínculo visitado" xfId="31849" builtinId="9" hidden="1"/>
    <cellStyle name="Hipervínculo visitado" xfId="45951" builtinId="9" hidden="1"/>
    <cellStyle name="Hipervínculo visitado" xfId="59101" builtinId="9" hidden="1"/>
    <cellStyle name="Hipervínculo visitado" xfId="56387" builtinId="9" hidden="1"/>
    <cellStyle name="Hipervínculo visitado" xfId="29313" builtinId="9" hidden="1"/>
    <cellStyle name="Hipervínculo visitado" xfId="26803" builtinId="9" hidden="1"/>
    <cellStyle name="Hipervínculo visitado" xfId="37574" builtinId="9" hidden="1"/>
    <cellStyle name="Hipervínculo visitado" xfId="26035" builtinId="9" hidden="1"/>
    <cellStyle name="Hipervínculo visitado" xfId="31318" builtinId="9" hidden="1"/>
    <cellStyle name="Hipervínculo visitado" xfId="17752" builtinId="9" hidden="1"/>
    <cellStyle name="Hipervínculo visitado" xfId="42720" builtinId="9" hidden="1"/>
    <cellStyle name="Hipervínculo visitado" xfId="56943" builtinId="9" hidden="1"/>
    <cellStyle name="Hipervínculo visitado" xfId="31542" builtinId="9" hidden="1"/>
    <cellStyle name="Hipervínculo visitado" xfId="26095" builtinId="9" hidden="1"/>
    <cellStyle name="Hipervínculo visitado" xfId="42410" builtinId="9" hidden="1"/>
    <cellStyle name="Hipervínculo visitado" xfId="18956" builtinId="9" hidden="1"/>
    <cellStyle name="Hipervínculo visitado" xfId="25565" builtinId="9" hidden="1"/>
    <cellStyle name="Hipervínculo visitado" xfId="51982" builtinId="9" hidden="1"/>
    <cellStyle name="Hipervínculo visitado" xfId="45062" builtinId="9" hidden="1"/>
    <cellStyle name="Hipervínculo visitado" xfId="18632" builtinId="9" hidden="1"/>
    <cellStyle name="Hipervínculo visitado" xfId="1252" builtinId="9" hidden="1"/>
    <cellStyle name="Hipervínculo visitado" xfId="3805" builtinId="9" hidden="1"/>
    <cellStyle name="Hipervínculo visitado" xfId="38223" builtinId="9" hidden="1"/>
    <cellStyle name="Hipervínculo visitado" xfId="55095" builtinId="9" hidden="1"/>
    <cellStyle name="Hipervínculo visitado" xfId="50740" builtinId="9" hidden="1"/>
    <cellStyle name="Hipervínculo visitado" xfId="51258" builtinId="9" hidden="1"/>
    <cellStyle name="Hipervínculo visitado" xfId="36656" builtinId="9" hidden="1"/>
    <cellStyle name="Hipervínculo visitado" xfId="40979" builtinId="9" hidden="1"/>
    <cellStyle name="Hipervínculo visitado" xfId="37853" builtinId="9" hidden="1"/>
    <cellStyle name="Hipervínculo visitado" xfId="51944" builtinId="9" hidden="1"/>
    <cellStyle name="Hipervínculo visitado" xfId="48860" builtinId="9" hidden="1"/>
    <cellStyle name="Hipervínculo visitado" xfId="10218" builtinId="9" hidden="1"/>
    <cellStyle name="Hipervínculo visitado" xfId="47733" builtinId="9" hidden="1"/>
    <cellStyle name="Hipervínculo visitado" xfId="39887" builtinId="9" hidden="1"/>
    <cellStyle name="Hipervínculo visitado" xfId="29321" builtinId="9" hidden="1"/>
    <cellStyle name="Hipervínculo visitado" xfId="48950" builtinId="9" hidden="1"/>
    <cellStyle name="Hipervínculo visitado" xfId="8684" builtinId="9" hidden="1"/>
    <cellStyle name="Hipervínculo visitado" xfId="53705" builtinId="9" hidden="1"/>
    <cellStyle name="Hipervínculo visitado" xfId="39909" builtinId="9" hidden="1"/>
    <cellStyle name="Hipervínculo visitado" xfId="2559" builtinId="9" hidden="1"/>
    <cellStyle name="Hipervínculo visitado" xfId="3115" builtinId="9" hidden="1"/>
    <cellStyle name="Hipervínculo visitado" xfId="47777" builtinId="9" hidden="1"/>
    <cellStyle name="Hipervínculo visitado" xfId="54203" builtinId="9" hidden="1"/>
    <cellStyle name="Hipervínculo visitado" xfId="25716" builtinId="9" hidden="1"/>
    <cellStyle name="Hipervínculo visitado" xfId="14314" builtinId="9" hidden="1"/>
    <cellStyle name="Hipervínculo visitado" xfId="48988" builtinId="9" hidden="1"/>
    <cellStyle name="Hipervínculo visitado" xfId="38421" builtinId="9" hidden="1"/>
    <cellStyle name="Hipervínculo visitado" xfId="24605" builtinId="9" hidden="1"/>
    <cellStyle name="Hipervínculo visitado" xfId="26431" builtinId="9" hidden="1"/>
    <cellStyle name="Hipervínculo visitado" xfId="45533" builtinId="9" hidden="1"/>
    <cellStyle name="Hipervínculo visitado" xfId="15246" builtinId="9" hidden="1"/>
    <cellStyle name="Hipervínculo visitado" xfId="40977" builtinId="9" hidden="1"/>
    <cellStyle name="Hipervínculo visitado" xfId="22812" builtinId="9" hidden="1"/>
    <cellStyle name="Hipervínculo visitado" xfId="32432" builtinId="9" hidden="1"/>
    <cellStyle name="Hipervínculo visitado" xfId="14348" builtinId="9" hidden="1"/>
    <cellStyle name="Hipervínculo visitado" xfId="23819" builtinId="9" hidden="1"/>
    <cellStyle name="Hipervínculo visitado" xfId="53632" builtinId="9" hidden="1"/>
    <cellStyle name="Hipervínculo visitado" xfId="29307" builtinId="9" hidden="1"/>
    <cellStyle name="Hipervínculo visitado" xfId="58845" builtinId="9" hidden="1"/>
    <cellStyle name="Hipervínculo visitado" xfId="52953" builtinId="9" hidden="1"/>
    <cellStyle name="Hipervínculo visitado" xfId="39272" builtinId="9" hidden="1"/>
    <cellStyle name="Hipervínculo visitado" xfId="50712" builtinId="9" hidden="1"/>
    <cellStyle name="Hipervínculo visitado" xfId="11191" builtinId="9" hidden="1"/>
    <cellStyle name="Hipervínculo visitado" xfId="37743" builtinId="9" hidden="1"/>
    <cellStyle name="Hipervínculo visitado" xfId="18177" builtinId="9" hidden="1"/>
    <cellStyle name="Hipervínculo visitado" xfId="56033" builtinId="9" hidden="1"/>
    <cellStyle name="Hipervínculo visitado" xfId="8290" builtinId="9" hidden="1"/>
    <cellStyle name="Hipervínculo visitado" xfId="32591" builtinId="9" hidden="1"/>
    <cellStyle name="Hipervínculo visitado" xfId="55259" builtinId="9" hidden="1"/>
    <cellStyle name="Hipervínculo visitado" xfId="54309" builtinId="9" hidden="1"/>
    <cellStyle name="Hipervínculo visitado" xfId="14299" builtinId="9" hidden="1"/>
    <cellStyle name="Hipervínculo visitado" xfId="17950" builtinId="9" hidden="1"/>
    <cellStyle name="Hipervínculo visitado" xfId="34793" builtinId="9" hidden="1"/>
    <cellStyle name="Hipervínculo visitado" xfId="31877" builtinId="9" hidden="1"/>
    <cellStyle name="Hipervínculo visitado" xfId="46347" builtinId="9" hidden="1"/>
    <cellStyle name="Hipervínculo visitado" xfId="11536" builtinId="9" hidden="1"/>
    <cellStyle name="Hipervínculo visitado" xfId="30986" builtinId="9" hidden="1"/>
    <cellStyle name="Hipervínculo visitado" xfId="1465" builtinId="9" hidden="1"/>
    <cellStyle name="Hipervínculo visitado" xfId="20433" builtinId="9" hidden="1"/>
    <cellStyle name="Hipervínculo visitado" xfId="7722" builtinId="9" hidden="1"/>
    <cellStyle name="Hipervínculo visitado" xfId="32972" builtinId="9" hidden="1"/>
    <cellStyle name="Hipervínculo visitado" xfId="50593" builtinId="9" hidden="1"/>
    <cellStyle name="Hipervínculo visitado" xfId="56593" builtinId="9" hidden="1"/>
    <cellStyle name="Hipervínculo visitado" xfId="15002" builtinId="9" hidden="1"/>
    <cellStyle name="Hipervínculo visitado" xfId="50932" builtinId="9" hidden="1"/>
    <cellStyle name="Hipervínculo visitado" xfId="44340" builtinId="9" hidden="1"/>
    <cellStyle name="Hipervínculo visitado" xfId="13067" builtinId="9" hidden="1"/>
    <cellStyle name="Hipervínculo visitado" xfId="47243" builtinId="9" hidden="1"/>
    <cellStyle name="Hipervínculo visitado" xfId="33104" builtinId="9" hidden="1"/>
    <cellStyle name="Hipervínculo visitado" xfId="44706" builtinId="9" hidden="1"/>
    <cellStyle name="Hipervínculo visitado" xfId="22684" builtinId="9" hidden="1"/>
    <cellStyle name="Hipervínculo visitado" xfId="12341" builtinId="9" hidden="1"/>
    <cellStyle name="Hipervínculo visitado" xfId="46479" builtinId="9" hidden="1"/>
    <cellStyle name="Hipervínculo visitado" xfId="35869" builtinId="9" hidden="1"/>
    <cellStyle name="Hipervínculo visitado" xfId="4797" builtinId="9" hidden="1"/>
    <cellStyle name="Hipervínculo visitado" xfId="2300" builtinId="9" hidden="1"/>
    <cellStyle name="Hipervínculo visitado" xfId="54031" builtinId="9" hidden="1"/>
    <cellStyle name="Hipervínculo visitado" xfId="47814" builtinId="9" hidden="1"/>
    <cellStyle name="Hipervínculo visitado" xfId="3761" builtinId="9" hidden="1"/>
    <cellStyle name="Hipervínculo visitado" xfId="9886" builtinId="9" hidden="1"/>
    <cellStyle name="Hipervínculo visitado" xfId="14878" builtinId="9" hidden="1"/>
    <cellStyle name="Hipervínculo visitado" xfId="10714" builtinId="9" hidden="1"/>
    <cellStyle name="Hipervínculo visitado" xfId="20134" builtinId="9" hidden="1"/>
    <cellStyle name="Hipervínculo visitado" xfId="37231" builtinId="9" hidden="1"/>
    <cellStyle name="Hipervínculo visitado" xfId="19650" builtinId="9" hidden="1"/>
    <cellStyle name="Hipervínculo visitado" xfId="11845" builtinId="9" hidden="1"/>
    <cellStyle name="Hipervínculo visitado" xfId="39478" builtinId="9" hidden="1"/>
    <cellStyle name="Hipervínculo visitado" xfId="47289" builtinId="9" hidden="1"/>
    <cellStyle name="Hipervínculo visitado" xfId="2192" builtinId="9" hidden="1"/>
    <cellStyle name="Hipervínculo visitado" xfId="38363" builtinId="9" hidden="1"/>
    <cellStyle name="Hipervínculo visitado" xfId="20913" builtinId="9" hidden="1"/>
    <cellStyle name="Hipervínculo visitado" xfId="6278" builtinId="9" hidden="1"/>
    <cellStyle name="Hipervínculo visitado" xfId="11506" builtinId="9" hidden="1"/>
    <cellStyle name="Hipervínculo visitado" xfId="44612" builtinId="9" hidden="1"/>
    <cellStyle name="Hipervínculo visitado" xfId="31148" builtinId="9" hidden="1"/>
    <cellStyle name="Hipervínculo visitado" xfId="31314" builtinId="9" hidden="1"/>
    <cellStyle name="Hipervínculo visitado" xfId="33218" builtinId="9" hidden="1"/>
    <cellStyle name="Hipervínculo visitado" xfId="49772" builtinId="9" hidden="1"/>
    <cellStyle name="Hipervínculo visitado" xfId="45152" builtinId="9" hidden="1"/>
    <cellStyle name="Hipervínculo visitado" xfId="35609" builtinId="9" hidden="1"/>
    <cellStyle name="Hipervínculo visitado" xfId="49666" builtinId="9" hidden="1"/>
    <cellStyle name="Hipervínculo visitado" xfId="22804" builtinId="9" hidden="1"/>
    <cellStyle name="Hipervínculo visitado" xfId="13801" builtinId="9" hidden="1"/>
    <cellStyle name="Hipervínculo visitado" xfId="30476" builtinId="9" hidden="1"/>
    <cellStyle name="Hipervínculo visitado" xfId="10906" builtinId="9" hidden="1"/>
    <cellStyle name="Hipervínculo visitado" xfId="23805" builtinId="9" hidden="1"/>
    <cellStyle name="Hipervínculo visitado" xfId="9364" builtinId="9" hidden="1"/>
    <cellStyle name="Hipervínculo visitado" xfId="8790" builtinId="9" hidden="1"/>
    <cellStyle name="Hipervínculo visitado" xfId="38563" builtinId="9" hidden="1"/>
    <cellStyle name="Hipervínculo visitado" xfId="45218" builtinId="9" hidden="1"/>
    <cellStyle name="Hipervínculo visitado" xfId="38263" builtinId="9" hidden="1"/>
    <cellStyle name="Hipervínculo visitado" xfId="1735" builtinId="9" hidden="1"/>
    <cellStyle name="Hipervínculo visitado" xfId="26017" builtinId="9" hidden="1"/>
    <cellStyle name="Hipervínculo visitado" xfId="42197" builtinId="9" hidden="1"/>
    <cellStyle name="Hipervínculo visitado" xfId="11022" builtinId="9" hidden="1"/>
    <cellStyle name="Hipervínculo visitado" xfId="54169" builtinId="9" hidden="1"/>
    <cellStyle name="Hipervínculo visitado" xfId="6893" builtinId="9" hidden="1"/>
    <cellStyle name="Hipervínculo visitado" xfId="8252" builtinId="9" hidden="1"/>
    <cellStyle name="Hipervínculo visitado" xfId="5816" builtinId="9" hidden="1"/>
    <cellStyle name="Hipervínculo visitado" xfId="58925" builtinId="9" hidden="1"/>
    <cellStyle name="Hipervínculo visitado" xfId="26385" builtinId="9" hidden="1"/>
    <cellStyle name="Hipervínculo visitado" xfId="33176" builtinId="9" hidden="1"/>
    <cellStyle name="Hipervínculo visitado" xfId="3847" builtinId="9" hidden="1"/>
    <cellStyle name="Hipervínculo visitado" xfId="45955" builtinId="9" hidden="1"/>
    <cellStyle name="Hipervínculo visitado" xfId="42480" builtinId="9" hidden="1"/>
    <cellStyle name="Hipervínculo visitado" xfId="58623" builtinId="9" hidden="1"/>
    <cellStyle name="Hipervínculo visitado" xfId="18365" builtinId="9" hidden="1"/>
    <cellStyle name="Hipervínculo visitado" xfId="52373" builtinId="9" hidden="1"/>
    <cellStyle name="Hipervínculo visitado" xfId="44471" builtinId="9" hidden="1"/>
    <cellStyle name="Hipervínculo visitado" xfId="18457" builtinId="9" hidden="1"/>
    <cellStyle name="Hipervínculo visitado" xfId="11795" builtinId="9" hidden="1"/>
    <cellStyle name="Hipervínculo visitado" xfId="3521" builtinId="9" hidden="1"/>
    <cellStyle name="Hipervínculo visitado" xfId="11481" builtinId="9" hidden="1"/>
    <cellStyle name="Hipervínculo visitado" xfId="42718" builtinId="9" hidden="1"/>
    <cellStyle name="Hipervínculo visitado" xfId="20228" builtinId="9" hidden="1"/>
    <cellStyle name="Hipervínculo visitado" xfId="38690" builtinId="9" hidden="1"/>
    <cellStyle name="Hipervínculo visitado" xfId="58577" builtinId="9" hidden="1"/>
    <cellStyle name="Hipervínculo visitado" xfId="24719" builtinId="9" hidden="1"/>
    <cellStyle name="Hipervínculo visitado" xfId="38015" builtinId="9" hidden="1"/>
    <cellStyle name="Hipervínculo visitado" xfId="14654" builtinId="9" hidden="1"/>
    <cellStyle name="Hipervínculo visitado" xfId="52174" builtinId="9" hidden="1"/>
    <cellStyle name="Hipervínculo visitado" xfId="57969" builtinId="9" hidden="1"/>
    <cellStyle name="Hipervínculo visitado" xfId="31716" builtinId="9" hidden="1"/>
    <cellStyle name="Hipervínculo visitado" xfId="50319" builtinId="9" hidden="1"/>
    <cellStyle name="Hipervínculo visitado" xfId="18044" builtinId="9" hidden="1"/>
    <cellStyle name="Hipervínculo visitado" xfId="49232" builtinId="9" hidden="1"/>
    <cellStyle name="Hipervínculo visitado" xfId="38979" builtinId="9" hidden="1"/>
    <cellStyle name="Hipervínculo visitado" xfId="25569" builtinId="9" hidden="1"/>
    <cellStyle name="Hipervínculo visitado" xfId="56773" builtinId="9" hidden="1"/>
    <cellStyle name="Hipervínculo visitado" xfId="54075" builtinId="9" hidden="1"/>
    <cellStyle name="Hipervínculo visitado" xfId="54151" builtinId="9" hidden="1"/>
    <cellStyle name="Hipervínculo visitado" xfId="16872" builtinId="9" hidden="1"/>
    <cellStyle name="Hipervínculo visitado" xfId="31534" builtinId="9" hidden="1"/>
    <cellStyle name="Hipervínculo visitado" xfId="2689" builtinId="9" hidden="1"/>
    <cellStyle name="Hipervínculo visitado" xfId="35535" builtinId="9" hidden="1"/>
    <cellStyle name="Hipervínculo visitado" xfId="27508" builtinId="9" hidden="1"/>
    <cellStyle name="Hipervínculo visitado" xfId="47313" builtinId="9" hidden="1"/>
    <cellStyle name="Hipervínculo visitado" xfId="45625" builtinId="9" hidden="1"/>
    <cellStyle name="Hipervínculo visitado" xfId="5854" builtinId="9" hidden="1"/>
    <cellStyle name="Hipervínculo visitado" xfId="10022" builtinId="9" hidden="1"/>
    <cellStyle name="Hipervínculo visitado" xfId="38995" builtinId="9" hidden="1"/>
    <cellStyle name="Hipervínculo visitado" xfId="21773" builtinId="9" hidden="1"/>
    <cellStyle name="Hipervínculo visitado" xfId="54854" builtinId="9" hidden="1"/>
    <cellStyle name="Hipervínculo visitado" xfId="57160" builtinId="9" hidden="1"/>
    <cellStyle name="Hipervínculo visitado" xfId="57575" builtinId="9" hidden="1"/>
    <cellStyle name="Hipervínculo visitado" xfId="30580" builtinId="9" hidden="1"/>
    <cellStyle name="Hipervínculo visitado" xfId="21413" builtinId="9" hidden="1"/>
    <cellStyle name="Hipervínculo visitado" xfId="3691" builtinId="9" hidden="1"/>
    <cellStyle name="Hipervínculo visitado" xfId="18904" builtinId="9" hidden="1"/>
    <cellStyle name="Hipervínculo visitado" xfId="41502" builtinId="9" hidden="1"/>
    <cellStyle name="Hipervínculo visitado" xfId="35389" builtinId="9" hidden="1"/>
    <cellStyle name="Hipervínculo visitado" xfId="10810" builtinId="9" hidden="1"/>
    <cellStyle name="Hipervínculo visitado" xfId="5238" builtinId="9" hidden="1"/>
    <cellStyle name="Hipervínculo visitado" xfId="20409" builtinId="9" hidden="1"/>
    <cellStyle name="Hipervínculo visitado" xfId="13405" builtinId="9" hidden="1"/>
    <cellStyle name="Hipervínculo visitado" xfId="41123" builtinId="9" hidden="1"/>
    <cellStyle name="Hipervínculo visitado" xfId="3031" builtinId="9" hidden="1"/>
    <cellStyle name="Hipervínculo visitado" xfId="510" builtinId="9" hidden="1"/>
    <cellStyle name="Hipervínculo visitado" xfId="56223" builtinId="9" hidden="1"/>
    <cellStyle name="Hipervínculo visitado" xfId="38389" builtinId="9" hidden="1"/>
    <cellStyle name="Hipervínculo visitado" xfId="53493" builtinId="9" hidden="1"/>
    <cellStyle name="Hipervínculo visitado" xfId="22307" builtinId="9" hidden="1"/>
    <cellStyle name="Hipervínculo visitado" xfId="9309" builtinId="9" hidden="1"/>
    <cellStyle name="Hipervínculo visitado" xfId="12775" builtinId="9" hidden="1"/>
    <cellStyle name="Hipervínculo visitado" xfId="16802" builtinId="9" hidden="1"/>
    <cellStyle name="Hipervínculo visitado" xfId="705" builtinId="9" hidden="1"/>
    <cellStyle name="Hipervínculo visitado" xfId="4305" builtinId="9" hidden="1"/>
    <cellStyle name="Hipervínculo visitado" xfId="5774" builtinId="9" hidden="1"/>
    <cellStyle name="Hipervínculo visitado" xfId="10670" builtinId="9" hidden="1"/>
    <cellStyle name="Hipervínculo visitado" xfId="57619" builtinId="9" hidden="1"/>
    <cellStyle name="Hipervínculo visitado" xfId="13303" builtinId="9" hidden="1"/>
    <cellStyle name="Hipervínculo visitado" xfId="659" builtinId="9" hidden="1"/>
    <cellStyle name="Hipervínculo visitado" xfId="33512" builtinId="9" hidden="1"/>
    <cellStyle name="Hipervínculo visitado" xfId="47759" builtinId="9" hidden="1"/>
    <cellStyle name="Hipervínculo visitado" xfId="47109" builtinId="9" hidden="1"/>
    <cellStyle name="Hipervínculo visitado" xfId="24193" builtinId="9" hidden="1"/>
    <cellStyle name="Hipervínculo visitado" xfId="24831" builtinId="9" hidden="1"/>
    <cellStyle name="Hipervínculo visitado" xfId="5166" builtinId="9" hidden="1"/>
    <cellStyle name="Hipervínculo visitado" xfId="29672" builtinId="9" hidden="1"/>
    <cellStyle name="Hipervínculo visitado" xfId="28713" builtinId="9" hidden="1"/>
    <cellStyle name="Hipervínculo visitado" xfId="55870" builtinId="9" hidden="1"/>
    <cellStyle name="Hipervínculo visitado" xfId="10406" builtinId="9" hidden="1"/>
    <cellStyle name="Hipervínculo visitado" xfId="17432" builtinId="9" hidden="1"/>
    <cellStyle name="Hipervínculo visitado" xfId="32480" builtinId="9" hidden="1"/>
    <cellStyle name="Hipervínculo visitado" xfId="15899" builtinId="9" hidden="1"/>
    <cellStyle name="Hipervínculo visitado" xfId="13746" builtinId="9" hidden="1"/>
    <cellStyle name="Hipervínculo visitado" xfId="13093" builtinId="9" hidden="1"/>
    <cellStyle name="Hipervínculo visitado" xfId="25278" builtinId="9" hidden="1"/>
    <cellStyle name="Hipervínculo visitado" xfId="24699" builtinId="9" hidden="1"/>
    <cellStyle name="Hipervínculo visitado" xfId="36807" builtinId="9" hidden="1"/>
    <cellStyle name="Hipervínculo visitado" xfId="24297" builtinId="9" hidden="1"/>
    <cellStyle name="Hipervínculo visitado" xfId="27550" builtinId="9" hidden="1"/>
    <cellStyle name="Hipervínculo visitado" xfId="12269" builtinId="9" hidden="1"/>
    <cellStyle name="Hipervínculo visitado" xfId="40060" builtinId="9" hidden="1"/>
    <cellStyle name="Hipervínculo visitado" xfId="26965" builtinId="9" hidden="1"/>
    <cellStyle name="Hipervínculo visitado" xfId="34420" builtinId="9" hidden="1"/>
    <cellStyle name="Hipervínculo visitado" xfId="10244" builtinId="9" hidden="1"/>
    <cellStyle name="Hipervínculo visitado" xfId="21606" builtinId="9" hidden="1"/>
    <cellStyle name="Hipervínculo visitado" xfId="21251" builtinId="9" hidden="1"/>
    <cellStyle name="Hipervínculo visitado" xfId="32173" builtinId="9" hidden="1"/>
    <cellStyle name="Hipervínculo visitado" xfId="21453" builtinId="9" hidden="1"/>
    <cellStyle name="Hipervínculo visitado" xfId="18922" builtinId="9" hidden="1"/>
    <cellStyle name="Hipervínculo visitado" xfId="30759" builtinId="9" hidden="1"/>
    <cellStyle name="Hipervínculo visitado" xfId="39510" builtinId="9" hidden="1"/>
    <cellStyle name="Hipervínculo visitado" xfId="3961" builtinId="9" hidden="1"/>
    <cellStyle name="Hipervínculo visitado" xfId="18724" builtinId="9" hidden="1"/>
    <cellStyle name="Hipervínculo visitado" xfId="3599" builtinId="9" hidden="1"/>
    <cellStyle name="Hipervínculo visitado" xfId="52190" builtinId="9" hidden="1"/>
    <cellStyle name="Hipervínculo visitado" xfId="20050" builtinId="9" hidden="1"/>
    <cellStyle name="Hipervínculo visitado" xfId="8390" builtinId="9" hidden="1"/>
    <cellStyle name="Hipervínculo visitado" xfId="27430" builtinId="9" hidden="1"/>
    <cellStyle name="Hipervínculo visitado" xfId="29502" builtinId="9" hidden="1"/>
    <cellStyle name="Hipervínculo visitado" xfId="19762" builtinId="9" hidden="1"/>
    <cellStyle name="Hipervínculo visitado" xfId="29111" builtinId="9" hidden="1"/>
    <cellStyle name="Hipervínculo visitado" xfId="43774" builtinId="9" hidden="1"/>
    <cellStyle name="Hipervínculo visitado" xfId="23647" builtinId="9" hidden="1"/>
    <cellStyle name="Hipervínculo visitado" xfId="24385" builtinId="9" hidden="1"/>
    <cellStyle name="Hipervínculo visitado" xfId="5073" builtinId="9" hidden="1"/>
    <cellStyle name="Hipervínculo visitado" xfId="21827" builtinId="9" hidden="1"/>
    <cellStyle name="Hipervínculo visitado" xfId="46909" builtinId="9" hidden="1"/>
    <cellStyle name="Hipervínculo visitado" xfId="31126" builtinId="9" hidden="1"/>
    <cellStyle name="Hipervínculo visitado" xfId="38325" builtinId="9" hidden="1"/>
    <cellStyle name="Hipervínculo visitado" xfId="4621" builtinId="9" hidden="1"/>
    <cellStyle name="Hipervínculo visitado" xfId="22551" builtinId="9" hidden="1"/>
    <cellStyle name="Hipervínculo visitado" xfId="26253" builtinId="9" hidden="1"/>
    <cellStyle name="Hipervínculo visitado" xfId="13867" builtinId="9" hidden="1"/>
    <cellStyle name="Hipervínculo visitado" xfId="14765" builtinId="9" hidden="1"/>
    <cellStyle name="Hipervínculo visitado" xfId="39760" builtinId="9" hidden="1"/>
    <cellStyle name="Hipervínculo visitado" xfId="7095" builtinId="9" hidden="1"/>
    <cellStyle name="Hipervínculo visitado" xfId="55916" builtinId="9" hidden="1"/>
    <cellStyle name="Hipervínculo visitado" xfId="49408" builtinId="9" hidden="1"/>
    <cellStyle name="Hipervínculo visitado" xfId="25120" builtinId="9" hidden="1"/>
    <cellStyle name="Hipervínculo visitado" xfId="5640" builtinId="9" hidden="1"/>
    <cellStyle name="Hipervínculo visitado" xfId="35697" builtinId="9" hidden="1"/>
    <cellStyle name="Hipervínculo visitado" xfId="24673" builtinId="9" hidden="1"/>
    <cellStyle name="Hipervínculo visitado" xfId="41390" builtinId="9" hidden="1"/>
    <cellStyle name="Hipervínculo visitado" xfId="44794" builtinId="9" hidden="1"/>
    <cellStyle name="Hipervínculo visitado" xfId="27807" builtinId="9" hidden="1"/>
    <cellStyle name="Hipervínculo visitado" xfId="37879" builtinId="9" hidden="1"/>
    <cellStyle name="Hipervínculo visitado" xfId="35421" builtinId="9" hidden="1"/>
    <cellStyle name="Hipervínculo visitado" xfId="36267" builtinId="9" hidden="1"/>
    <cellStyle name="Hipervínculo visitado" xfId="35429" builtinId="9" hidden="1"/>
    <cellStyle name="Hipervínculo visitado" xfId="28498" builtinId="9" hidden="1"/>
    <cellStyle name="Hipervínculo visitado" xfId="31042" builtinId="9" hidden="1"/>
    <cellStyle name="Hipervínculo visitado" xfId="5806" builtinId="9" hidden="1"/>
    <cellStyle name="Hipervínculo visitado" xfId="38359" builtinId="9" hidden="1"/>
    <cellStyle name="Hipervínculo visitado" xfId="21090" builtinId="9" hidden="1"/>
    <cellStyle name="Hipervínculo visitado" xfId="15506" builtinId="9" hidden="1"/>
    <cellStyle name="Hipervínculo visitado" xfId="21253" builtinId="9" hidden="1"/>
    <cellStyle name="Hipervínculo visitado" xfId="41723" builtinId="9" hidden="1"/>
    <cellStyle name="Hipervínculo visitado" xfId="24519" builtinId="9" hidden="1"/>
    <cellStyle name="Hipervínculo visitado" xfId="4488" builtinId="9" hidden="1"/>
    <cellStyle name="Hipervínculo visitado" xfId="53144" builtinId="9" hidden="1"/>
    <cellStyle name="Hipervínculo visitado" xfId="54581" builtinId="9" hidden="1"/>
    <cellStyle name="Hipervínculo visitado" xfId="48416" builtinId="9" hidden="1"/>
    <cellStyle name="Hipervínculo visitado" xfId="14470" builtinId="9" hidden="1"/>
    <cellStyle name="Hipervínculo visitado" xfId="20619" builtinId="9" hidden="1"/>
    <cellStyle name="Hipervínculo visitado" xfId="50583" builtinId="9" hidden="1"/>
    <cellStyle name="Hipervínculo visitado" xfId="39792" builtinId="9" hidden="1"/>
    <cellStyle name="Hipervínculo visitado" xfId="34213" builtinId="9" hidden="1"/>
    <cellStyle name="Hipervínculo visitado" xfId="31328" builtinId="9" hidden="1"/>
    <cellStyle name="Hipervínculo visitado" xfId="27187" builtinId="9" hidden="1"/>
    <cellStyle name="Hipervínculo visitado" xfId="45328" builtinId="9" hidden="1"/>
    <cellStyle name="Hipervínculo visitado" xfId="20812" builtinId="9" hidden="1"/>
    <cellStyle name="Hipervínculo visitado" xfId="22824" builtinId="9" hidden="1"/>
    <cellStyle name="Hipervínculo visitado" xfId="7186" builtinId="9" hidden="1"/>
    <cellStyle name="Hipervínculo visitado" xfId="22417" builtinId="9" hidden="1"/>
    <cellStyle name="Hipervínculo visitado" xfId="7790" builtinId="9" hidden="1"/>
    <cellStyle name="Hipervínculo visitado" xfId="494" builtinId="9" hidden="1"/>
    <cellStyle name="Hipervínculo visitado" xfId="56980" builtinId="9" hidden="1"/>
    <cellStyle name="Hipervínculo visitado" xfId="19028" builtinId="9" hidden="1"/>
    <cellStyle name="Hipervínculo visitado" xfId="31656" builtinId="9" hidden="1"/>
    <cellStyle name="Hipervínculo visitado" xfId="38235" builtinId="9" hidden="1"/>
    <cellStyle name="Hipervínculo visitado" xfId="37299" builtinId="9" hidden="1"/>
    <cellStyle name="Hipervínculo visitado" xfId="20314" builtinId="9" hidden="1"/>
    <cellStyle name="Hipervínculo visitado" xfId="17360" builtinId="9" hidden="1"/>
    <cellStyle name="Hipervínculo visitado" xfId="6112" builtinId="9" hidden="1"/>
    <cellStyle name="Hipervínculo visitado" xfId="12845" builtinId="9" hidden="1"/>
    <cellStyle name="Hipervínculo visitado" xfId="46579" builtinId="9" hidden="1"/>
    <cellStyle name="Hipervínculo visitado" xfId="45456" builtinId="9" hidden="1"/>
    <cellStyle name="Hipervínculo visitado" xfId="33057" builtinId="9" hidden="1"/>
    <cellStyle name="Hipervínculo visitado" xfId="27608" builtinId="9" hidden="1"/>
    <cellStyle name="Hipervínculo visitado" xfId="51384" builtinId="9" hidden="1"/>
    <cellStyle name="Hipervínculo visitado" xfId="45206" builtinId="9" hidden="1"/>
    <cellStyle name="Hipervínculo visitado" xfId="43473" builtinId="9" hidden="1"/>
    <cellStyle name="Hipervínculo visitado" xfId="26367" builtinId="9" hidden="1"/>
    <cellStyle name="Hipervínculo visitado" xfId="37371" builtinId="9" hidden="1"/>
    <cellStyle name="Hipervínculo visitado" xfId="46587" builtinId="9" hidden="1"/>
    <cellStyle name="Hipervínculo visitado" xfId="9395" builtinId="9" hidden="1"/>
    <cellStyle name="Hipervínculo visitado" xfId="48203" builtinId="9" hidden="1"/>
    <cellStyle name="Hipervínculo visitado" xfId="38379" builtinId="9" hidden="1"/>
    <cellStyle name="Hipervínculo visitado" xfId="52929" builtinId="9" hidden="1"/>
    <cellStyle name="Hipervínculo visitado" xfId="38319" builtinId="9" hidden="1"/>
    <cellStyle name="Hipervínculo visitado" xfId="49684" builtinId="9" hidden="1"/>
    <cellStyle name="Hipervínculo visitado" xfId="29323" builtinId="9" hidden="1"/>
    <cellStyle name="Hipervínculo visitado" xfId="36560" builtinId="9" hidden="1"/>
    <cellStyle name="Hipervínculo visitado" xfId="11747" builtinId="9" hidden="1"/>
    <cellStyle name="Hipervínculo visitado" xfId="2162" builtinId="9" hidden="1"/>
    <cellStyle name="Hipervínculo visitado" xfId="22790" builtinId="9" hidden="1"/>
    <cellStyle name="Hipervínculo visitado" xfId="54483" builtinId="9" hidden="1"/>
    <cellStyle name="Hipervínculo visitado" xfId="50060" builtinId="9" hidden="1"/>
    <cellStyle name="Hipervínculo visitado" xfId="27392" builtinId="9" hidden="1"/>
    <cellStyle name="Hipervínculo visitado" xfId="21649" builtinId="9" hidden="1"/>
    <cellStyle name="Hipervínculo visitado" xfId="33102" builtinId="9" hidden="1"/>
    <cellStyle name="Hipervínculo visitado" xfId="31370" builtinId="9" hidden="1"/>
    <cellStyle name="Hipervínculo visitado" xfId="18433" builtinId="9" hidden="1"/>
    <cellStyle name="Hipervínculo visitado" xfId="14217" builtinId="9" hidden="1"/>
    <cellStyle name="Hipervínculo visitado" xfId="43862" builtinId="9" hidden="1"/>
    <cellStyle name="Hipervínculo visitado" xfId="5240" builtinId="9" hidden="1"/>
    <cellStyle name="Hipervínculo visitado" xfId="41327" builtinId="9" hidden="1"/>
    <cellStyle name="Hipervínculo visitado" xfId="51810" builtinId="9" hidden="1"/>
    <cellStyle name="Hipervínculo visitado" xfId="15364" builtinId="9" hidden="1"/>
    <cellStyle name="Hipervínculo visitado" xfId="39834" builtinId="9" hidden="1"/>
    <cellStyle name="Hipervínculo visitado" xfId="33994" builtinId="9" hidden="1"/>
    <cellStyle name="Hipervínculo visitado" xfId="52923" builtinId="9" hidden="1"/>
    <cellStyle name="Hipervínculo visitado" xfId="39588" builtinId="9" hidden="1"/>
    <cellStyle name="Hipervínculo visitado" xfId="20459" builtinId="9" hidden="1"/>
    <cellStyle name="Hipervínculo visitado" xfId="23627" builtinId="9" hidden="1"/>
    <cellStyle name="Hipervínculo visitado" xfId="16626" builtinId="9" hidden="1"/>
    <cellStyle name="Hipervínculo visitado" xfId="56369" builtinId="9" hidden="1"/>
    <cellStyle name="Hipervínculo visitado" xfId="47369" builtinId="9" hidden="1"/>
    <cellStyle name="Hipervínculo visitado" xfId="22155" builtinId="9" hidden="1"/>
    <cellStyle name="Hipervínculo visitado" xfId="32663" builtinId="9" hidden="1"/>
    <cellStyle name="Hipervínculo visitado" xfId="24627" builtinId="9" hidden="1"/>
    <cellStyle name="Hipervínculo visitado" xfId="44768" builtinId="9" hidden="1"/>
    <cellStyle name="Hipervínculo visitado" xfId="30536" builtinId="9" hidden="1"/>
    <cellStyle name="Hipervínculo visitado" xfId="32579" builtinId="9" hidden="1"/>
    <cellStyle name="Hipervínculo visitado" xfId="36003" builtinId="9" hidden="1"/>
    <cellStyle name="Hipervínculo visitado" xfId="57288" builtinId="9" hidden="1"/>
    <cellStyle name="Hipervínculo visitado" xfId="33762" builtinId="9" hidden="1"/>
    <cellStyle name="Hipervínculo visitado" xfId="36197" builtinId="9" hidden="1"/>
    <cellStyle name="Hipervínculo visitado" xfId="47964" builtinId="9" hidden="1"/>
    <cellStyle name="Hipervínculo visitado" xfId="36632" builtinId="9" hidden="1"/>
    <cellStyle name="Hipervínculo visitado" xfId="3873" builtinId="9" hidden="1"/>
    <cellStyle name="Hipervínculo visitado" xfId="6330" builtinId="9" hidden="1"/>
    <cellStyle name="Hipervínculo visitado" xfId="2096" builtinId="9" hidden="1"/>
    <cellStyle name="Hipervínculo visitado" xfId="29950" builtinId="9" hidden="1"/>
    <cellStyle name="Hipervínculo visitado" xfId="42970" builtinId="9" hidden="1"/>
    <cellStyle name="Hipervínculo visitado" xfId="16149" builtinId="9" hidden="1"/>
    <cellStyle name="Hipervínculo visitado" xfId="50760" builtinId="9" hidden="1"/>
    <cellStyle name="Hipervínculo visitado" xfId="48704" builtinId="9" hidden="1"/>
    <cellStyle name="Hipervínculo visitado" xfId="53578" builtinId="9" hidden="1"/>
    <cellStyle name="Hipervínculo visitado" xfId="48167" builtinId="9" hidden="1"/>
    <cellStyle name="Hipervínculo visitado" xfId="4440" builtinId="9" hidden="1"/>
    <cellStyle name="Hipervínculo visitado" xfId="55821" builtinId="9" hidden="1"/>
    <cellStyle name="Hipervínculo visitado" xfId="27504" builtinId="9" hidden="1"/>
    <cellStyle name="Hipervínculo visitado" xfId="48984" builtinId="9" hidden="1"/>
    <cellStyle name="Hipervínculo visitado" xfId="19562" builtinId="9" hidden="1"/>
    <cellStyle name="Hipervínculo visitado" xfId="17696" builtinId="9" hidden="1"/>
    <cellStyle name="Hipervínculo visitado" xfId="35375" builtinId="9" hidden="1"/>
    <cellStyle name="Hipervínculo visitado" xfId="13612" builtinId="9" hidden="1"/>
    <cellStyle name="Hipervínculo visitado" xfId="47319" builtinId="9" hidden="1"/>
    <cellStyle name="Hipervínculo visitado" xfId="15803" builtinId="9" hidden="1"/>
    <cellStyle name="Hipervínculo visitado" xfId="28125" builtinId="9" hidden="1"/>
    <cellStyle name="Hipervínculo visitado" xfId="40676" builtinId="9" hidden="1"/>
    <cellStyle name="Hipervínculo visitado" xfId="7111" builtinId="9" hidden="1"/>
    <cellStyle name="Hipervínculo visitado" xfId="5636" builtinId="9" hidden="1"/>
    <cellStyle name="Hipervínculo visitado" xfId="26469" builtinId="9" hidden="1"/>
    <cellStyle name="Hipervínculo visitado" xfId="25905" builtinId="9" hidden="1"/>
    <cellStyle name="Hipervínculo visitado" xfId="30009" builtinId="9" hidden="1"/>
    <cellStyle name="Hipervínculo visitado" xfId="23755" builtinId="9" hidden="1"/>
    <cellStyle name="Hipervínculo visitado" xfId="23211" builtinId="9" hidden="1"/>
    <cellStyle name="Hipervínculo visitado" xfId="3621" builtinId="9" hidden="1"/>
    <cellStyle name="Hipervínculo visitado" xfId="6448" builtinId="9" hidden="1"/>
    <cellStyle name="Hipervínculo visitado" xfId="48794" builtinId="9" hidden="1"/>
    <cellStyle name="Hipervínculo visitado" xfId="331" builtinId="9" hidden="1"/>
    <cellStyle name="Hipervínculo visitado" xfId="17922" builtinId="9" hidden="1"/>
    <cellStyle name="Hipervínculo visitado" xfId="19253" builtinId="9" hidden="1"/>
    <cellStyle name="Hipervínculo visitado" xfId="30348" builtinId="9" hidden="1"/>
    <cellStyle name="Hipervínculo visitado" xfId="18580" builtinId="9" hidden="1"/>
    <cellStyle name="Hipervínculo visitado" xfId="16454" builtinId="9" hidden="1"/>
    <cellStyle name="Hipervínculo visitado" xfId="48060" builtinId="9" hidden="1"/>
    <cellStyle name="Hipervínculo visitado" xfId="6272" builtinId="9" hidden="1"/>
    <cellStyle name="Hipervínculo visitado" xfId="3871" builtinId="9" hidden="1"/>
    <cellStyle name="Hipervínculo visitado" xfId="58701" builtinId="9" hidden="1"/>
    <cellStyle name="Hipervínculo visitado" xfId="15859" builtinId="9" hidden="1"/>
    <cellStyle name="Hipervínculo visitado" xfId="10736" builtinId="9" hidden="1"/>
    <cellStyle name="Hipervínculo visitado" xfId="55995" builtinId="9" hidden="1"/>
    <cellStyle name="Hipervínculo visitado" xfId="10258" builtinId="9" hidden="1"/>
    <cellStyle name="Hipervínculo visitado" xfId="51512" builtinId="9" hidden="1"/>
    <cellStyle name="Hipervínculo visitado" xfId="37913" builtinId="9" hidden="1"/>
    <cellStyle name="Hipervínculo visitado" xfId="52730" builtinId="9" hidden="1"/>
    <cellStyle name="Hipervínculo visitado" xfId="33608" builtinId="9" hidden="1"/>
    <cellStyle name="Hipervínculo visitado" xfId="20353" builtinId="9" hidden="1"/>
    <cellStyle name="Hipervínculo visitado" xfId="9554" builtinId="9" hidden="1"/>
    <cellStyle name="Hipervínculo visitado" xfId="18415" builtinId="9" hidden="1"/>
    <cellStyle name="Hipervínculo visitado" xfId="37223" builtinId="9" hidden="1"/>
    <cellStyle name="Hipervínculo visitado" xfId="37596" builtinId="9" hidden="1"/>
    <cellStyle name="Hipervínculo visitado" xfId="6983" builtinId="9" hidden="1"/>
    <cellStyle name="Hipervínculo visitado" xfId="13085" builtinId="9" hidden="1"/>
    <cellStyle name="Hipervínculo visitado" xfId="57649" builtinId="9" hidden="1"/>
    <cellStyle name="Hipervínculo visitado" xfId="31284" builtinId="9" hidden="1"/>
    <cellStyle name="Hipervínculo visitado" xfId="7738" builtinId="9" hidden="1"/>
    <cellStyle name="Hipervínculo visitado" xfId="34830" builtinId="9" hidden="1"/>
    <cellStyle name="Hipervínculo visitado" xfId="42542" builtinId="9" hidden="1"/>
    <cellStyle name="Hipervínculo visitado" xfId="10630" builtinId="9" hidden="1"/>
    <cellStyle name="Hipervínculo visitado" xfId="1195" builtinId="9" hidden="1"/>
    <cellStyle name="Hipervínculo visitado" xfId="38826" builtinId="9" hidden="1"/>
    <cellStyle name="Hipervínculo visitado" xfId="18" builtinId="9" hidden="1"/>
    <cellStyle name="Hipervínculo visitado" xfId="22828" builtinId="9" hidden="1"/>
    <cellStyle name="Hipervínculo visitado" xfId="108" builtinId="9" hidden="1"/>
    <cellStyle name="Hipervínculo visitado" xfId="3971" builtinId="9" hidden="1"/>
    <cellStyle name="Hipervínculo visitado" xfId="51355" builtinId="9" hidden="1"/>
    <cellStyle name="Hipervínculo visitado" xfId="6619" builtinId="9" hidden="1"/>
    <cellStyle name="Hipervínculo visitado" xfId="9053" builtinId="9" hidden="1"/>
    <cellStyle name="Hipervínculo visitado" xfId="13843" builtinId="9" hidden="1"/>
    <cellStyle name="Hipervínculo visitado" xfId="15935" builtinId="9" hidden="1"/>
    <cellStyle name="Hipervínculo visitado" xfId="59376" builtinId="9" hidden="1"/>
    <cellStyle name="Hipervínculo visitado" xfId="45689" builtinId="9" hidden="1"/>
    <cellStyle name="Hipervínculo visitado" xfId="7572" builtinId="9" hidden="1"/>
    <cellStyle name="Hipervínculo visitado" xfId="50175" builtinId="9" hidden="1"/>
    <cellStyle name="Hipervínculo visitado" xfId="50016" builtinId="9" hidden="1"/>
    <cellStyle name="Hipervínculo visitado" xfId="7911" builtinId="9" hidden="1"/>
    <cellStyle name="Hipervínculo visitado" xfId="39514" builtinId="9" hidden="1"/>
    <cellStyle name="Hipervínculo visitado" xfId="35316" builtinId="9" hidden="1"/>
    <cellStyle name="Hipervínculo visitado" xfId="48460" builtinId="9" hidden="1"/>
    <cellStyle name="Hipervínculo visitado" xfId="18525" builtinId="9" hidden="1"/>
    <cellStyle name="Hipervínculo visitado" xfId="18604" builtinId="9" hidden="1"/>
    <cellStyle name="Hipervínculo visitado" xfId="24287" builtinId="9" hidden="1"/>
    <cellStyle name="Hipervínculo visitado" xfId="39336" builtinId="9" hidden="1"/>
    <cellStyle name="Hipervínculo visitado" xfId="11247" builtinId="9" hidden="1"/>
    <cellStyle name="Hipervínculo visitado" xfId="56161" builtinId="9" hidden="1"/>
    <cellStyle name="Hipervínculo visitado" xfId="33960" builtinId="9" hidden="1"/>
    <cellStyle name="Hipervínculo visitado" xfId="38531" builtinId="9" hidden="1"/>
    <cellStyle name="Hipervínculo visitado" xfId="34175" builtinId="9" hidden="1"/>
    <cellStyle name="Hipervínculo visitado" xfId="22181" builtinId="9" hidden="1"/>
    <cellStyle name="Hipervínculo visitado" xfId="42364" builtinId="9" hidden="1"/>
    <cellStyle name="Hipervínculo visitado" xfId="3469" builtinId="9" hidden="1"/>
    <cellStyle name="Hipervínculo visitado" xfId="20339" builtinId="9" hidden="1"/>
    <cellStyle name="Hipervínculo visitado" xfId="11028" builtinId="9" hidden="1"/>
    <cellStyle name="Hipervínculo visitado" xfId="4880" builtinId="9" hidden="1"/>
    <cellStyle name="Hipervínculo visitado" xfId="49358" builtinId="9" hidden="1"/>
    <cellStyle name="Hipervínculo visitado" xfId="23657" builtinId="9" hidden="1"/>
    <cellStyle name="Hipervínculo visitado" xfId="35953" builtinId="9" hidden="1"/>
    <cellStyle name="Hipervínculo visitado" xfId="1989" builtinId="9" hidden="1"/>
    <cellStyle name="Hipervínculo visitado" xfId="11992" builtinId="9" hidden="1"/>
    <cellStyle name="Hipervínculo visitado" xfId="35915" builtinId="9" hidden="1"/>
    <cellStyle name="Hipervínculo visitado" xfId="4301" builtinId="9" hidden="1"/>
    <cellStyle name="Hipervínculo visitado" xfId="25242" builtinId="9" hidden="1"/>
    <cellStyle name="Hipervínculo visitado" xfId="5498" builtinId="9" hidden="1"/>
    <cellStyle name="Hipervínculo visitado" xfId="50087" builtinId="9" hidden="1"/>
    <cellStyle name="Hipervínculo visitado" xfId="14981" builtinId="9" hidden="1"/>
    <cellStyle name="Hipervínculo visitado" xfId="37461" builtinId="9" hidden="1"/>
    <cellStyle name="Hipervínculo visitado" xfId="23834" builtinId="9" hidden="1"/>
    <cellStyle name="Hipervínculo visitado" xfId="21405" builtinId="9" hidden="1"/>
    <cellStyle name="Hipervínculo visitado" xfId="50585" builtinId="9" hidden="1"/>
    <cellStyle name="Hipervínculo visitado" xfId="20487" builtinId="9" hidden="1"/>
    <cellStyle name="Hipervínculo visitado" xfId="45276" builtinId="9" hidden="1"/>
    <cellStyle name="Hipervínculo visitado" xfId="52811" builtinId="9" hidden="1"/>
    <cellStyle name="Hipervínculo visitado" xfId="37132" builtinId="9" hidden="1"/>
    <cellStyle name="Hipervínculo visitado" xfId="26037" builtinId="9" hidden="1"/>
    <cellStyle name="Hipervínculo visitado" xfId="11779" builtinId="9" hidden="1"/>
    <cellStyle name="Hipervínculo visitado" xfId="25481" builtinId="9" hidden="1"/>
    <cellStyle name="Hipervínculo visitado" xfId="36748" builtinId="9" hidden="1"/>
    <cellStyle name="Hipervínculo visitado" xfId="39612" builtinId="9" hidden="1"/>
    <cellStyle name="Hipervínculo visitado" xfId="53829" builtinId="9" hidden="1"/>
    <cellStyle name="Hipervínculo visitado" xfId="34157" builtinId="9" hidden="1"/>
    <cellStyle name="Hipervínculo visitado" xfId="38824" builtinId="9" hidden="1"/>
    <cellStyle name="Hipervínculo visitado" xfId="31106" builtinId="9" hidden="1"/>
    <cellStyle name="Hipervínculo visitado" xfId="12699" builtinId="9" hidden="1"/>
    <cellStyle name="Hipervínculo visitado" xfId="26333" builtinId="9" hidden="1"/>
    <cellStyle name="Hipervínculo visitado" xfId="8336" builtinId="9" hidden="1"/>
    <cellStyle name="Hipervínculo visitado" xfId="8890" builtinId="9" hidden="1"/>
    <cellStyle name="Hipervínculo visitado" xfId="4691" builtinId="9" hidden="1"/>
    <cellStyle name="Hipervínculo visitado" xfId="2911" builtinId="9" hidden="1"/>
    <cellStyle name="Hipervínculo visitado" xfId="3553" builtinId="9" hidden="1"/>
    <cellStyle name="Hipervínculo visitado" xfId="44690" builtinId="9" hidden="1"/>
    <cellStyle name="Hipervínculo visitado" xfId="24749" builtinId="9" hidden="1"/>
    <cellStyle name="Hipervínculo visitado" xfId="36815" builtinId="9" hidden="1"/>
    <cellStyle name="Hipervínculo visitado" xfId="10314" builtinId="9" hidden="1"/>
    <cellStyle name="Hipervínculo visitado" xfId="40320" builtinId="9" hidden="1"/>
    <cellStyle name="Hipervínculo visitado" xfId="52649" builtinId="9" hidden="1"/>
    <cellStyle name="Hipervínculo visitado" xfId="8676" builtinId="9" hidden="1"/>
    <cellStyle name="Hipervínculo visitado" xfId="31010" builtinId="9" hidden="1"/>
    <cellStyle name="Hipervínculo visitado" xfId="41037" builtinId="9" hidden="1"/>
    <cellStyle name="Hipervínculo visitado" xfId="1018" builtinId="9" hidden="1"/>
    <cellStyle name="Hipervínculo visitado" xfId="29353" builtinId="9" hidden="1"/>
    <cellStyle name="Hipervínculo visitado" xfId="9604" builtinId="9" hidden="1"/>
    <cellStyle name="Hipervínculo visitado" xfId="36518" builtinId="9" hidden="1"/>
    <cellStyle name="Hipervínculo visitado" xfId="12545" builtinId="9" hidden="1"/>
    <cellStyle name="Hipervínculo visitado" xfId="57244" builtinId="9" hidden="1"/>
    <cellStyle name="Hipervínculo visitado" xfId="8708" builtinId="9" hidden="1"/>
    <cellStyle name="Hipervínculo visitado" xfId="46643" builtinId="9" hidden="1"/>
    <cellStyle name="Hipervínculo visitado" xfId="14016" builtinId="9" hidden="1"/>
    <cellStyle name="Hipervínculo visitado" xfId="8957" builtinId="9" hidden="1"/>
    <cellStyle name="Hipervínculo visitado" xfId="26223" builtinId="9" hidden="1"/>
    <cellStyle name="Hipervínculo visitado" xfId="40014" builtinId="9" hidden="1"/>
    <cellStyle name="Hipervínculo visitado" xfId="56361" builtinId="9" hidden="1"/>
    <cellStyle name="Hipervínculo visitado" xfId="18065" builtinId="9" hidden="1"/>
    <cellStyle name="Hipervínculo visitado" xfId="26487" builtinId="9" hidden="1"/>
    <cellStyle name="Hipervínculo visitado" xfId="54190" builtinId="9" hidden="1"/>
    <cellStyle name="Hipervínculo visitado" xfId="34253" builtinId="9" hidden="1"/>
    <cellStyle name="Hipervínculo visitado" xfId="51660" builtinId="9" hidden="1"/>
    <cellStyle name="Hipervínculo visitado" xfId="55749" builtinId="9" hidden="1"/>
    <cellStyle name="Hipervínculo visitado" xfId="22167" builtinId="9" hidden="1"/>
    <cellStyle name="Hipervínculo visitado" xfId="9852" builtinId="9" hidden="1"/>
    <cellStyle name="Hipervínculo visitado" xfId="34955" builtinId="9" hidden="1"/>
    <cellStyle name="Hipervínculo visitado" xfId="55243" builtinId="9" hidden="1"/>
    <cellStyle name="Hipervínculo visitado" xfId="47349" builtinId="9" hidden="1"/>
    <cellStyle name="Hipervínculo visitado" xfId="40374" builtinId="9" hidden="1"/>
    <cellStyle name="Hipervínculo visitado" xfId="15064" builtinId="9" hidden="1"/>
    <cellStyle name="Hipervínculo visitado" xfId="16620" builtinId="9" hidden="1"/>
    <cellStyle name="Hipervínculo visitado" xfId="29005" builtinId="9" hidden="1"/>
    <cellStyle name="Hipervínculo visitado" xfId="51794" builtinId="9" hidden="1"/>
    <cellStyle name="Hipervínculo visitado" xfId="8706" builtinId="9" hidden="1"/>
    <cellStyle name="Hipervínculo visitado" xfId="5726" builtinId="9" hidden="1"/>
    <cellStyle name="Hipervínculo visitado" xfId="4085" builtinId="9" hidden="1"/>
    <cellStyle name="Hipervínculo visitado" xfId="46841" builtinId="9" hidden="1"/>
    <cellStyle name="Hipervínculo visitado" xfId="38407" builtinId="9" hidden="1"/>
    <cellStyle name="Hipervínculo visitado" xfId="12035" builtinId="9" hidden="1"/>
    <cellStyle name="Hipervínculo visitado" xfId="48068" builtinId="9" hidden="1"/>
    <cellStyle name="Hipervínculo visitado" xfId="41880" builtinId="9" hidden="1"/>
    <cellStyle name="Hipervínculo visitado" xfId="33443" builtinId="9" hidden="1"/>
    <cellStyle name="Hipervínculo visitado" xfId="46861" builtinId="9" hidden="1"/>
    <cellStyle name="Hipervínculo visitado" xfId="29003" builtinId="9" hidden="1"/>
    <cellStyle name="Hipervínculo visitado" xfId="16604" builtinId="9" hidden="1"/>
    <cellStyle name="Hipervínculo visitado" xfId="1229" builtinId="9" hidden="1"/>
    <cellStyle name="Hipervínculo visitado" xfId="43411" builtinId="9" hidden="1"/>
    <cellStyle name="Hipervínculo visitado" xfId="4334" builtinId="9" hidden="1"/>
    <cellStyle name="Hipervínculo visitado" xfId="8618" builtinId="9" hidden="1"/>
    <cellStyle name="Hipervínculo visitado" xfId="34066" builtinId="9" hidden="1"/>
    <cellStyle name="Hipervínculo visitado" xfId="47721" builtinId="9" hidden="1"/>
    <cellStyle name="Hipervínculo visitado" xfId="4073" builtinId="9" hidden="1"/>
    <cellStyle name="Hipervínculo visitado" xfId="17962" builtinId="9" hidden="1"/>
    <cellStyle name="Hipervínculo visitado" xfId="984" builtinId="9" hidden="1"/>
    <cellStyle name="Hipervínculo visitado" xfId="32446" builtinId="9" hidden="1"/>
    <cellStyle name="Hipervínculo visitado" xfId="46683" builtinId="9" hidden="1"/>
    <cellStyle name="Hipervínculo visitado" xfId="48378" builtinId="9" hidden="1"/>
    <cellStyle name="Hipervínculo visitado" xfId="42764" builtinId="9" hidden="1"/>
    <cellStyle name="Hipervínculo visitado" xfId="16818" builtinId="9" hidden="1"/>
    <cellStyle name="Hipervínculo visitado" xfId="25648" builtinId="9" hidden="1"/>
    <cellStyle name="Hipervínculo visitado" xfId="771" builtinId="9" hidden="1"/>
    <cellStyle name="Hipervínculo visitado" xfId="41443" builtinId="9" hidden="1"/>
    <cellStyle name="Hipervínculo visitado" xfId="59240" builtinId="9" hidden="1"/>
    <cellStyle name="Hipervínculo visitado" xfId="35821" builtinId="9" hidden="1"/>
    <cellStyle name="Hipervínculo visitado" xfId="31636" builtinId="9" hidden="1"/>
    <cellStyle name="Hipervínculo visitado" xfId="11631" builtinId="9" hidden="1"/>
    <cellStyle name="Hipervínculo visitado" xfId="23132" builtinId="9" hidden="1"/>
    <cellStyle name="Hipervínculo visitado" xfId="25635" builtinId="9" hidden="1"/>
    <cellStyle name="Hipervínculo visitado" xfId="26375" builtinId="9" hidden="1"/>
    <cellStyle name="Hipervínculo visitado" xfId="27944" builtinId="9" hidden="1"/>
    <cellStyle name="Hipervínculo visitado" xfId="32330" builtinId="9" hidden="1"/>
    <cellStyle name="Hipervínculo visitado" xfId="6262" builtinId="9" hidden="1"/>
    <cellStyle name="Hipervínculo visitado" xfId="38888" builtinId="9" hidden="1"/>
    <cellStyle name="Hipervínculo visitado" xfId="33470" builtinId="9" hidden="1"/>
    <cellStyle name="Hipervínculo visitado" xfId="18437" builtinId="9" hidden="1"/>
    <cellStyle name="Hipervínculo visitado" xfId="41622" builtinId="9" hidden="1"/>
    <cellStyle name="Hipervínculo visitado" xfId="47922" builtinId="9" hidden="1"/>
    <cellStyle name="Hipervínculo visitado" xfId="56479" builtinId="9" hidden="1"/>
    <cellStyle name="Hipervínculo visitado" xfId="57772" builtinId="9" hidden="1"/>
    <cellStyle name="Hipervínculo visitado" xfId="41578" builtinId="9" hidden="1"/>
    <cellStyle name="Hipervínculo visitado" xfId="42786" builtinId="9" hidden="1"/>
    <cellStyle name="Hipervínculo visitado" xfId="42266" builtinId="9" hidden="1"/>
    <cellStyle name="Hipervínculo visitado" xfId="51044" builtinId="9" hidden="1"/>
    <cellStyle name="Hipervínculo visitado" xfId="33128" builtinId="9" hidden="1"/>
    <cellStyle name="Hipervínculo visitado" xfId="36235" builtinId="9" hidden="1"/>
    <cellStyle name="Hipervínculo visitado" xfId="40334" builtinId="9" hidden="1"/>
    <cellStyle name="Hipervínculo visitado" xfId="57887" builtinId="9" hidden="1"/>
    <cellStyle name="Hipervínculo visitado" xfId="55971" builtinId="9" hidden="1"/>
    <cellStyle name="Hipervínculo visitado" xfId="55705" builtinId="9" hidden="1"/>
    <cellStyle name="Hipervínculo visitado" xfId="25664" builtinId="9" hidden="1"/>
    <cellStyle name="Hipervínculo visitado" xfId="39332" builtinId="9" hidden="1"/>
    <cellStyle name="Hipervínculo visitado" xfId="53921" builtinId="9" hidden="1"/>
    <cellStyle name="Hipervínculo visitado" xfId="7220" builtinId="9" hidden="1"/>
    <cellStyle name="Hipervínculo visitado" xfId="11186" builtinId="9" hidden="1"/>
    <cellStyle name="Hipervínculo visitado" xfId="43942" builtinId="9" hidden="1"/>
    <cellStyle name="Hipervínculo visitado" xfId="56799" builtinId="9" hidden="1"/>
    <cellStyle name="Hipervínculo visitado" xfId="35519" builtinId="9" hidden="1"/>
    <cellStyle name="Hipervínculo visitado" xfId="39108" builtinId="9" hidden="1"/>
    <cellStyle name="Hipervínculo visitado" xfId="39714" builtinId="9" hidden="1"/>
    <cellStyle name="Hipervínculo visitado" xfId="48123" builtinId="9" hidden="1"/>
    <cellStyle name="Hipervínculo visitado" xfId="57138" builtinId="9" hidden="1"/>
    <cellStyle name="Hipervínculo visitado" xfId="49386" builtinId="9" hidden="1"/>
    <cellStyle name="Hipervínculo visitado" xfId="49402" builtinId="9" hidden="1"/>
    <cellStyle name="Hipervínculo visitado" xfId="23104" builtinId="9" hidden="1"/>
    <cellStyle name="Hipervínculo visitado" xfId="40908" builtinId="9" hidden="1"/>
    <cellStyle name="Hipervínculo visitado" xfId="21495" builtinId="9" hidden="1"/>
    <cellStyle name="Hipervínculo visitado" xfId="49634" builtinId="9" hidden="1"/>
    <cellStyle name="Hipervínculo visitado" xfId="46911" builtinId="9" hidden="1"/>
    <cellStyle name="Hipervínculo visitado" xfId="40300" builtinId="9" hidden="1"/>
    <cellStyle name="Hipervínculo visitado" xfId="47822" builtinId="9" hidden="1"/>
    <cellStyle name="Hipervínculo visitado" xfId="45350" builtinId="9" hidden="1"/>
    <cellStyle name="Hipervínculo visitado" xfId="3739" builtinId="9" hidden="1"/>
    <cellStyle name="Hipervínculo visitado" xfId="11758" builtinId="9" hidden="1"/>
    <cellStyle name="Hipervínculo visitado" xfId="47375" builtinId="9" hidden="1"/>
    <cellStyle name="Hipervínculo visitado" xfId="58451" builtinId="9" hidden="1"/>
    <cellStyle name="Hipervínculo visitado" xfId="17426" builtinId="9" hidden="1"/>
    <cellStyle name="Hipervínculo visitado" xfId="12803" builtinId="9" hidden="1"/>
    <cellStyle name="Hipervínculo visitado" xfId="39889" builtinId="9" hidden="1"/>
    <cellStyle name="Hipervínculo visitado" xfId="52164" builtinId="9" hidden="1"/>
    <cellStyle name="Hipervínculo visitado" xfId="36309" builtinId="9" hidden="1"/>
    <cellStyle name="Hipervínculo visitado" xfId="26729" builtinId="9" hidden="1"/>
    <cellStyle name="Hipervínculo visitado" xfId="43971" builtinId="9" hidden="1"/>
    <cellStyle name="Hipervínculo visitado" xfId="12497" builtinId="9" hidden="1"/>
    <cellStyle name="Hipervínculo visitado" xfId="34874" builtinId="9" hidden="1"/>
    <cellStyle name="Hipervínculo visitado" xfId="12891" builtinId="9" hidden="1"/>
    <cellStyle name="Hipervínculo visitado" xfId="3055" builtinId="9" hidden="1"/>
    <cellStyle name="Hipervínculo visitado" xfId="44774" builtinId="9" hidden="1"/>
    <cellStyle name="Hipervínculo visitado" xfId="56169" builtinId="9" hidden="1"/>
    <cellStyle name="Hipervínculo visitado" xfId="54445" builtinId="9" hidden="1"/>
    <cellStyle name="Hipervínculo visitado" xfId="55735" builtinId="9" hidden="1"/>
    <cellStyle name="Hipervínculo visitado" xfId="46931" builtinId="9" hidden="1"/>
    <cellStyle name="Hipervínculo visitado" xfId="49862" builtinId="9" hidden="1"/>
    <cellStyle name="Hipervínculo visitado" xfId="41872" builtinId="9" hidden="1"/>
    <cellStyle name="Hipervínculo visitado" xfId="57485" builtinId="9" hidden="1"/>
    <cellStyle name="Hipervínculo visitado" xfId="52368" builtinId="9" hidden="1"/>
    <cellStyle name="Hipervínculo visitado" xfId="7837" builtinId="9" hidden="1"/>
    <cellStyle name="Hipervínculo visitado" xfId="51770" builtinId="9" hidden="1"/>
    <cellStyle name="Hipervínculo visitado" xfId="45957" builtinId="9" hidden="1"/>
    <cellStyle name="Hipervínculo visitado" xfId="18119" builtinId="9" hidden="1"/>
    <cellStyle name="Hipervínculo visitado" xfId="50710" builtinId="9" hidden="1"/>
    <cellStyle name="Hipervínculo visitado" xfId="31875" builtinId="9" hidden="1"/>
    <cellStyle name="Hipervínculo visitado" xfId="57274" builtinId="9" hidden="1"/>
    <cellStyle name="Hipervínculo visitado" xfId="11467" builtinId="9" hidden="1"/>
    <cellStyle name="Hipervínculo visitado" xfId="39068" builtinId="9" hidden="1"/>
    <cellStyle name="Hipervínculo visitado" xfId="13947" builtinId="9" hidden="1"/>
    <cellStyle name="Hipervínculo visitado" xfId="53853" builtinId="9" hidden="1"/>
    <cellStyle name="Hipervínculo visitado" xfId="52517" builtinId="9" hidden="1"/>
    <cellStyle name="Hipervínculo visitado" xfId="52702" builtinId="9" hidden="1"/>
    <cellStyle name="Hipervínculo visitado" xfId="47671" builtinId="9" hidden="1"/>
    <cellStyle name="Hipervínculo visitado" xfId="21459" builtinId="9" hidden="1"/>
    <cellStyle name="Hipervínculo visitado" xfId="25260" builtinId="9" hidden="1"/>
    <cellStyle name="Hipervínculo visitado" xfId="22593" builtinId="9" hidden="1"/>
    <cellStyle name="Hipervínculo visitado" xfId="1719" builtinId="9" hidden="1"/>
    <cellStyle name="Hipervínculo visitado" xfId="42766" builtinId="9" hidden="1"/>
    <cellStyle name="Hipervínculo visitado" xfId="12641" builtinId="9" hidden="1"/>
    <cellStyle name="Hipervínculo visitado" xfId="40180" builtinId="9" hidden="1"/>
    <cellStyle name="Hipervínculo visitado" xfId="9760" builtinId="9" hidden="1"/>
    <cellStyle name="Hipervínculo visitado" xfId="47161" builtinId="9" hidden="1"/>
    <cellStyle name="Hipervínculo visitado" xfId="755" builtinId="9" hidden="1"/>
    <cellStyle name="Hipervínculo visitado" xfId="13536" builtinId="9" hidden="1"/>
    <cellStyle name="Hipervínculo visitado" xfId="54968" builtinId="9" hidden="1"/>
    <cellStyle name="Hipervínculo visitado" xfId="58683" builtinId="9" hidden="1"/>
    <cellStyle name="Hipervínculo visitado" xfId="55559" builtinId="9" hidden="1"/>
    <cellStyle name="Hipervínculo visitado" xfId="33194" builtinId="9" hidden="1"/>
    <cellStyle name="Hipervínculo visitado" xfId="3457" builtinId="9" hidden="1"/>
    <cellStyle name="Hipervínculo visitado" xfId="23878" builtinId="9" hidden="1"/>
    <cellStyle name="Hipervínculo visitado" xfId="31162" builtinId="9" hidden="1"/>
    <cellStyle name="Hipervínculo visitado" xfId="51250" builtinId="9" hidden="1"/>
    <cellStyle name="Hipervínculo visitado" xfId="58065" builtinId="9" hidden="1"/>
    <cellStyle name="Hipervínculo visitado" xfId="49490" builtinId="9" hidden="1"/>
    <cellStyle name="Hipervínculo visitado" xfId="17580" builtinId="9" hidden="1"/>
    <cellStyle name="Hipervínculo visitado" xfId="53389" builtinId="9" hidden="1"/>
    <cellStyle name="Hipervínculo visitado" xfId="30670" builtinId="9" hidden="1"/>
    <cellStyle name="Hipervínculo visitado" xfId="48545" builtinId="9" hidden="1"/>
    <cellStyle name="Hipervínculo visitado" xfId="47383" builtinId="9" hidden="1"/>
    <cellStyle name="Hipervínculo visitado" xfId="30454" builtinId="9" hidden="1"/>
    <cellStyle name="Hipervínculo visitado" xfId="51166" builtinId="9" hidden="1"/>
    <cellStyle name="Hipervínculo visitado" xfId="15550" builtinId="9" hidden="1"/>
    <cellStyle name="Hipervínculo visitado" xfId="2176" builtinId="9" hidden="1"/>
    <cellStyle name="Hipervínculo visitado" xfId="51246" builtinId="9" hidden="1"/>
    <cellStyle name="Hipervínculo visitado" xfId="24367" builtinId="9" hidden="1"/>
    <cellStyle name="Hipervínculo visitado" xfId="3401" builtinId="9" hidden="1"/>
    <cellStyle name="Hipervínculo visitado" xfId="779" builtinId="9" hidden="1"/>
    <cellStyle name="Hipervínculo visitado" xfId="39220" builtinId="9" hidden="1"/>
    <cellStyle name="Hipervínculo visitado" xfId="36402" builtinId="9" hidden="1"/>
    <cellStyle name="Hipervínculo visitado" xfId="36111" builtinId="9" hidden="1"/>
    <cellStyle name="Hipervínculo visitado" xfId="47013" builtinId="9" hidden="1"/>
    <cellStyle name="Hipervínculo visitado" xfId="57519" builtinId="9" hidden="1"/>
    <cellStyle name="Hipervínculo visitado" xfId="31518" builtinId="9" hidden="1"/>
    <cellStyle name="Hipervínculo visitado" xfId="28321" builtinId="9" hidden="1"/>
    <cellStyle name="Hipervínculo visitado" xfId="12857" builtinId="9" hidden="1"/>
    <cellStyle name="Hipervínculo visitado" xfId="31989" builtinId="9" hidden="1"/>
    <cellStyle name="Hipervínculo visitado" xfId="47129" builtinId="9" hidden="1"/>
    <cellStyle name="Hipervínculo visitado" xfId="52995" builtinId="9" hidden="1"/>
    <cellStyle name="Hipervínculo visitado" xfId="13991" builtinId="9" hidden="1"/>
    <cellStyle name="Hipervínculo visitado" xfId="56627" builtinId="9" hidden="1"/>
    <cellStyle name="Hipervínculo visitado" xfId="57925" builtinId="9" hidden="1"/>
    <cellStyle name="Hipervínculo visitado" xfId="54760" builtinId="9" hidden="1"/>
    <cellStyle name="Hipervínculo visitado" xfId="4599" builtinId="9" hidden="1"/>
    <cellStyle name="Hipervínculo visitado" xfId="35195" builtinId="9" hidden="1"/>
    <cellStyle name="Hipervínculo visitado" xfId="51256" builtinId="9" hidden="1"/>
    <cellStyle name="Hipervínculo visitado" xfId="38483" builtinId="9" hidden="1"/>
    <cellStyle name="Hipervínculo visitado" xfId="10860" builtinId="9" hidden="1"/>
    <cellStyle name="Hipervínculo visitado" xfId="25875" builtinId="9" hidden="1"/>
    <cellStyle name="Hipervínculo visitado" xfId="2384" builtinId="9" hidden="1"/>
    <cellStyle name="Hipervínculo visitado" xfId="44922" builtinId="9" hidden="1"/>
    <cellStyle name="Hipervínculo visitado" xfId="56453" builtinId="9" hidden="1"/>
    <cellStyle name="Hipervínculo visitado" xfId="35059" builtinId="9" hidden="1"/>
    <cellStyle name="Hipervínculo visitado" xfId="21851" builtinId="9" hidden="1"/>
    <cellStyle name="Hipervínculo visitado" xfId="35235" builtinId="9" hidden="1"/>
    <cellStyle name="Hipervínculo visitado" xfId="50732" builtinId="9" hidden="1"/>
    <cellStyle name="Hipervínculo visitado" xfId="44242" builtinId="9" hidden="1"/>
    <cellStyle name="Hipervínculo visitado" xfId="28555" builtinId="9" hidden="1"/>
    <cellStyle name="Hipervínculo visitado" xfId="23711" builtinId="9" hidden="1"/>
    <cellStyle name="Hipervínculo visitado" xfId="25873" builtinId="9" hidden="1"/>
    <cellStyle name="Hipervínculo visitado" xfId="16700" builtinId="9" hidden="1"/>
    <cellStyle name="Hipervínculo visitado" xfId="11231" builtinId="9" hidden="1"/>
    <cellStyle name="Hipervínculo visitado" xfId="39570" builtinId="9" hidden="1"/>
    <cellStyle name="Hipervínculo visitado" xfId="28349" builtinId="9" hidden="1"/>
    <cellStyle name="Hipervínculo visitado" xfId="18642" builtinId="9" hidden="1"/>
    <cellStyle name="Hipervínculo visitado" xfId="44876" builtinId="9" hidden="1"/>
    <cellStyle name="Hipervínculo visitado" xfId="22039" builtinId="9" hidden="1"/>
    <cellStyle name="Hipervínculo visitado" xfId="25803" builtinId="9" hidden="1"/>
    <cellStyle name="Hipervínculo visitado" xfId="43581" builtinId="9" hidden="1"/>
    <cellStyle name="Hipervínculo visitado" xfId="45348" builtinId="9" hidden="1"/>
    <cellStyle name="Hipervínculo visitado" xfId="12253" builtinId="9" hidden="1"/>
    <cellStyle name="Hipervínculo visitado" xfId="22575" builtinId="9" hidden="1"/>
    <cellStyle name="Hipervínculo visitado" xfId="52168" builtinId="9" hidden="1"/>
    <cellStyle name="Hipervínculo visitado" xfId="51018" builtinId="9" hidden="1"/>
    <cellStyle name="Hipervínculo visitado" xfId="36135" builtinId="9" hidden="1"/>
    <cellStyle name="Hipervínculo visitado" xfId="14825" builtinId="9" hidden="1"/>
    <cellStyle name="Hipervínculo visitado" xfId="25925" builtinId="9" hidden="1"/>
    <cellStyle name="Hipervínculo visitado" xfId="34591" builtinId="9" hidden="1"/>
    <cellStyle name="Hipervínculo visitado" xfId="21755" builtinId="9" hidden="1"/>
    <cellStyle name="Hipervínculo visitado" xfId="23795" builtinId="9" hidden="1"/>
    <cellStyle name="Hipervínculo visitado" xfId="44120" builtinId="9" hidden="1"/>
    <cellStyle name="Hipervínculo visitado" xfId="36151" builtinId="9" hidden="1"/>
    <cellStyle name="Hipervínculo visitado" xfId="59115" builtinId="9" hidden="1"/>
    <cellStyle name="Hipervínculo visitado" xfId="41131" builtinId="9" hidden="1"/>
    <cellStyle name="Hipervínculo visitado" xfId="57859" builtinId="9" hidden="1"/>
    <cellStyle name="Hipervínculo visitado" xfId="50930" builtinId="9" hidden="1"/>
    <cellStyle name="Hipervínculo visitado" xfId="39294" builtinId="9" hidden="1"/>
    <cellStyle name="Hipervínculo visitado" xfId="1691" builtinId="9" hidden="1"/>
    <cellStyle name="Hipervínculo visitado" xfId="17350" builtinId="9" hidden="1"/>
    <cellStyle name="Hipervínculo visitado" xfId="43373" builtinId="9" hidden="1"/>
    <cellStyle name="Hipervínculo visitado" xfId="5334" builtinId="9" hidden="1"/>
    <cellStyle name="Hipervínculo visitado" xfId="18565" builtinId="9" hidden="1"/>
    <cellStyle name="Hipervínculo visitado" xfId="10500" builtinId="9" hidden="1"/>
    <cellStyle name="Hipervínculo visitado" xfId="38999" builtinId="9" hidden="1"/>
    <cellStyle name="Hipervínculo visitado" xfId="27558" builtinId="9" hidden="1"/>
    <cellStyle name="Hipervínculo visitado" xfId="36638" builtinId="9" hidden="1"/>
    <cellStyle name="Hipervínculo visitado" xfId="4193" builtinId="9" hidden="1"/>
    <cellStyle name="Hipervínculo visitado" xfId="32806" builtinId="9" hidden="1"/>
    <cellStyle name="Hipervínculo visitado" xfId="31520" builtinId="9" hidden="1"/>
    <cellStyle name="Hipervínculo visitado" xfId="58101" builtinId="9" hidden="1"/>
    <cellStyle name="Hipervínculo visitado" xfId="49096" builtinId="9" hidden="1"/>
    <cellStyle name="Hipervínculo visitado" xfId="35613" builtinId="9" hidden="1"/>
    <cellStyle name="Hipervínculo visitado" xfId="59069" builtinId="9" hidden="1"/>
    <cellStyle name="Hipervínculo visitado" xfId="56503" builtinId="9" hidden="1"/>
    <cellStyle name="Hipervínculo visitado" xfId="33992" builtinId="9" hidden="1"/>
    <cellStyle name="Hipervínculo visitado" xfId="33848" builtinId="9" hidden="1"/>
    <cellStyle name="Hipervínculo visitado" xfId="37600" builtinId="9" hidden="1"/>
    <cellStyle name="Hipervínculo visitado" xfId="40498" builtinId="9" hidden="1"/>
    <cellStyle name="Hipervínculo visitado" xfId="37379" builtinId="9" hidden="1"/>
    <cellStyle name="Hipervínculo visitado" xfId="51591" builtinId="9" hidden="1"/>
    <cellStyle name="Hipervínculo visitado" xfId="54055" builtinId="9" hidden="1"/>
    <cellStyle name="Hipervínculo visitado" xfId="46375" builtinId="9" hidden="1"/>
    <cellStyle name="Hipervínculo visitado" xfId="51398" builtinId="9" hidden="1"/>
    <cellStyle name="Hipervínculo visitado" xfId="58605" builtinId="9" hidden="1"/>
    <cellStyle name="Hipervínculo visitado" xfId="53361" builtinId="9" hidden="1"/>
    <cellStyle name="Hipervínculo visitado" xfId="55247" builtinId="9" hidden="1"/>
    <cellStyle name="Hipervínculo visitado" xfId="56049" builtinId="9" hidden="1"/>
    <cellStyle name="Hipervínculo visitado" xfId="32738" builtinId="9" hidden="1"/>
    <cellStyle name="Hipervínculo visitado" xfId="56517" builtinId="9" hidden="1"/>
    <cellStyle name="Hipervínculo visitado" xfId="9454" builtinId="9" hidden="1"/>
    <cellStyle name="Hipervínculo visitado" xfId="18145" builtinId="9" hidden="1"/>
    <cellStyle name="Hipervínculo visitado" xfId="17664" builtinId="9" hidden="1"/>
    <cellStyle name="Hipervínculo visitado" xfId="12345" builtinId="9" hidden="1"/>
    <cellStyle name="Hipervínculo visitado" xfId="55975" builtinId="9" hidden="1"/>
    <cellStyle name="Hipervínculo visitado" xfId="42602" builtinId="9" hidden="1"/>
    <cellStyle name="Hipervínculo visitado" xfId="39125" builtinId="9" hidden="1"/>
    <cellStyle name="Hipervínculo visitado" xfId="29375" builtinId="9" hidden="1"/>
    <cellStyle name="Hipervínculo visitado" xfId="33984" builtinId="9" hidden="1"/>
    <cellStyle name="Hipervínculo visitado" xfId="56911" builtinId="9" hidden="1"/>
    <cellStyle name="Hipervínculo visitado" xfId="9792" builtinId="9" hidden="1"/>
    <cellStyle name="Hipervínculo visitado" xfId="5360" builtinId="9" hidden="1"/>
    <cellStyle name="Hipervínculo visitado" xfId="31544" builtinId="9" hidden="1"/>
    <cellStyle name="Hipervínculo visitado" xfId="26819" builtinId="9" hidden="1"/>
    <cellStyle name="Hipervínculo visitado" xfId="57931" builtinId="9" hidden="1"/>
    <cellStyle name="Hipervínculo visitado" xfId="22491" builtinId="9" hidden="1"/>
    <cellStyle name="Hipervínculo visitado" xfId="22894" builtinId="9" hidden="1"/>
    <cellStyle name="Hipervínculo visitado" xfId="12663" builtinId="9" hidden="1"/>
    <cellStyle name="Hipervínculo visitado" xfId="39246" builtinId="9" hidden="1"/>
    <cellStyle name="Hipervínculo visitado" xfId="56043" builtinId="9" hidden="1"/>
    <cellStyle name="Hipervínculo visitado" xfId="7570" builtinId="9" hidden="1"/>
    <cellStyle name="Hipervínculo visitado" xfId="44372" builtinId="9" hidden="1"/>
    <cellStyle name="Hipervínculo visitado" xfId="36654" builtinId="9" hidden="1"/>
    <cellStyle name="Hipervínculo visitado" xfId="55201" builtinId="9" hidden="1"/>
    <cellStyle name="Hipervínculo visitado" xfId="51448" builtinId="9" hidden="1"/>
    <cellStyle name="Hipervínculo visitado" xfId="31376" builtinId="9" hidden="1"/>
    <cellStyle name="Hipervínculo visitado" xfId="6198" builtinId="9" hidden="1"/>
    <cellStyle name="Hipervínculo visitado" xfId="26953" builtinId="9" hidden="1"/>
    <cellStyle name="Hipervínculo visitado" xfId="56769" builtinId="9" hidden="1"/>
    <cellStyle name="Hipervínculo visitado" xfId="22660" builtinId="9" hidden="1"/>
    <cellStyle name="Hipervínculo visitado" xfId="38343" builtinId="9" hidden="1"/>
    <cellStyle name="Hipervínculo visitado" xfId="47753" builtinId="9" hidden="1"/>
    <cellStyle name="Hipervínculo visitado" xfId="45947" builtinId="9" hidden="1"/>
    <cellStyle name="Hipervínculo visitado" xfId="35027" builtinId="9" hidden="1"/>
    <cellStyle name="Hipervínculo visitado" xfId="17904" builtinId="9" hidden="1"/>
    <cellStyle name="Hipervínculo visitado" xfId="39897" builtinId="9" hidden="1"/>
    <cellStyle name="Hipervínculo visitado" xfId="43327" builtinId="9" hidden="1"/>
    <cellStyle name="Hipervínculo visitado" xfId="6813" builtinId="9" hidden="1"/>
    <cellStyle name="Hipervínculo visitado" xfId="305" builtinId="9" hidden="1"/>
    <cellStyle name="Hipervínculo visitado" xfId="10682" builtinId="9" hidden="1"/>
    <cellStyle name="Hipervínculo visitado" xfId="8762" builtinId="9" hidden="1"/>
    <cellStyle name="Hipervínculo visitado" xfId="47081" builtinId="9" hidden="1"/>
    <cellStyle name="Hipervínculo visitado" xfId="23493" builtinId="9" hidden="1"/>
    <cellStyle name="Hipervínculo visitado" xfId="26631" builtinId="9" hidden="1"/>
    <cellStyle name="Hipervínculo visitado" xfId="15542" builtinId="9" hidden="1"/>
    <cellStyle name="Hipervínculo visitado" xfId="9470" builtinId="9" hidden="1"/>
    <cellStyle name="Hipervínculo visitado" xfId="37150" builtinId="9" hidden="1"/>
    <cellStyle name="Hipervínculo visitado" xfId="51480" builtinId="9" hidden="1"/>
    <cellStyle name="Hipervínculo visitado" xfId="50070" builtinId="9" hidden="1"/>
    <cellStyle name="Hipervínculo visitado" xfId="11865" builtinId="9" hidden="1"/>
    <cellStyle name="Hipervínculo visitado" xfId="38792" builtinId="9" hidden="1"/>
    <cellStyle name="Hipervínculo visitado" xfId="47061" builtinId="9" hidden="1"/>
    <cellStyle name="Hipervínculo visitado" xfId="49324" builtinId="9" hidden="1"/>
    <cellStyle name="Hipervínculo visitado" xfId="12115" builtinId="9" hidden="1"/>
    <cellStyle name="Hipervínculo visitado" xfId="54463" builtinId="9" hidden="1"/>
    <cellStyle name="Hipervínculo visitado" xfId="47339" builtinId="9" hidden="1"/>
    <cellStyle name="Hipervínculo visitado" xfId="53993" builtinId="9" hidden="1"/>
    <cellStyle name="Hipervínculo visitado" xfId="42554" builtinId="9" hidden="1"/>
    <cellStyle name="Hipervínculo visitado" xfId="41147" builtinId="9" hidden="1"/>
    <cellStyle name="Hipervínculo visitado" xfId="36634" builtinId="9" hidden="1"/>
    <cellStyle name="Hipervínculo visitado" xfId="12221" builtinId="9" hidden="1"/>
    <cellStyle name="Hipervínculo visitado" xfId="48778" builtinId="9" hidden="1"/>
    <cellStyle name="Hipervínculo visitado" xfId="36870" builtinId="9" hidden="1"/>
    <cellStyle name="Hipervínculo visitado" xfId="58837" builtinId="9" hidden="1"/>
    <cellStyle name="Hipervínculo visitado" xfId="56709" builtinId="9" hidden="1"/>
    <cellStyle name="Hipervínculo visitado" xfId="31398" builtinId="9" hidden="1"/>
    <cellStyle name="Hipervínculo visitado" xfId="1683" builtinId="9" hidden="1"/>
    <cellStyle name="Hipervínculo visitado" xfId="3280" builtinId="9" hidden="1"/>
    <cellStyle name="Hipervínculo visitado" xfId="56115" builtinId="9" hidden="1"/>
    <cellStyle name="Hipervínculo visitado" xfId="56275" builtinId="9" hidden="1"/>
    <cellStyle name="Hipervínculo visitado" xfId="12087" builtinId="9" hidden="1"/>
    <cellStyle name="Hipervínculo visitado" xfId="17952" builtinId="9" hidden="1"/>
    <cellStyle name="Hipervínculo visitado" xfId="50563" builtinId="9" hidden="1"/>
    <cellStyle name="Hipervínculo visitado" xfId="54926" builtinId="9" hidden="1"/>
    <cellStyle name="Hipervínculo visitado" xfId="39364" builtinId="9" hidden="1"/>
    <cellStyle name="Hipervínculo visitado" xfId="34544" builtinId="9" hidden="1"/>
    <cellStyle name="Hipervínculo visitado" xfId="33582" builtinId="9" hidden="1"/>
    <cellStyle name="Hipervínculo visitado" xfId="13095" builtinId="9" hidden="1"/>
    <cellStyle name="Hipervínculo visitado" xfId="18894" builtinId="9" hidden="1"/>
    <cellStyle name="Hipervínculo visitado" xfId="55517" builtinId="9" hidden="1"/>
    <cellStyle name="Hipervínculo visitado" xfId="56509" builtinId="9" hidden="1"/>
    <cellStyle name="Hipervínculo visitado" xfId="59131" builtinId="9" hidden="1"/>
    <cellStyle name="Hipervínculo visitado" xfId="34735" builtinId="9" hidden="1"/>
    <cellStyle name="Hipervínculo visitado" xfId="24417" builtinId="9" hidden="1"/>
    <cellStyle name="Hipervínculo visitado" xfId="22051" builtinId="9" hidden="1"/>
    <cellStyle name="Hipervínculo visitado" xfId="38597" builtinId="9" hidden="1"/>
    <cellStyle name="Hipervínculo visitado" xfId="36376" builtinId="9" hidden="1"/>
    <cellStyle name="Hipervínculo visitado" xfId="37895" builtinId="9" hidden="1"/>
    <cellStyle name="Hipervínculo visitado" xfId="23446" builtinId="9" hidden="1"/>
    <cellStyle name="Hipervínculo visitado" xfId="26477" builtinId="9" hidden="1"/>
    <cellStyle name="Hipervínculo visitado" xfId="30808" builtinId="9" hidden="1"/>
    <cellStyle name="Hipervínculo visitado" xfId="12651" builtinId="9" hidden="1"/>
    <cellStyle name="Hipervínculo visitado" xfId="57667" builtinId="9" hidden="1"/>
    <cellStyle name="Hipervínculo visitado" xfId="32346" builtinId="9" hidden="1"/>
    <cellStyle name="Hipervínculo visitado" xfId="20399" builtinId="9" hidden="1"/>
    <cellStyle name="Hipervínculo visitado" xfId="7064" builtinId="9" hidden="1"/>
    <cellStyle name="Hipervínculo visitado" xfId="18946" builtinId="9" hidden="1"/>
    <cellStyle name="Hipervínculo visitado" xfId="55940" builtinId="9" hidden="1"/>
    <cellStyle name="Hipervínculo visitado" xfId="53891" builtinId="9" hidden="1"/>
    <cellStyle name="Hipervínculo visitado" xfId="56711" builtinId="9" hidden="1"/>
    <cellStyle name="Hipervínculo visitado" xfId="55687" builtinId="9" hidden="1"/>
    <cellStyle name="Hipervínculo visitado" xfId="58991" builtinId="9" hidden="1"/>
    <cellStyle name="Hipervínculo visitado" xfId="54920" builtinId="9" hidden="1"/>
    <cellStyle name="Hipervínculo visitado" xfId="56243" builtinId="9" hidden="1"/>
    <cellStyle name="Hipervínculo visitado" xfId="32638" builtinId="9" hidden="1"/>
    <cellStyle name="Hipervínculo visitado" xfId="2312" builtinId="9" hidden="1"/>
    <cellStyle name="Hipervínculo visitado" xfId="28299" builtinId="9" hidden="1"/>
    <cellStyle name="Hipervínculo visitado" xfId="21889" builtinId="9" hidden="1"/>
    <cellStyle name="Hipervínculo visitado" xfId="40660" builtinId="9" hidden="1"/>
    <cellStyle name="Hipervínculo visitado" xfId="30374" builtinId="9" hidden="1"/>
    <cellStyle name="Hipervínculo visitado" xfId="48472" builtinId="9" hidden="1"/>
    <cellStyle name="Hipervínculo visitado" xfId="46885" builtinId="9" hidden="1"/>
    <cellStyle name="Hipervínculo visitado" xfId="19976" builtinId="9" hidden="1"/>
    <cellStyle name="Hipervínculo visitado" xfId="18417" builtinId="9" hidden="1"/>
    <cellStyle name="Hipervínculo visitado" xfId="46943" builtinId="9" hidden="1"/>
    <cellStyle name="Hipervínculo visitado" xfId="52258" builtinId="9" hidden="1"/>
    <cellStyle name="Hipervínculo visitado" xfId="47435" builtinId="9" hidden="1"/>
    <cellStyle name="Hipervínculo visitado" xfId="36875" builtinId="9" hidden="1"/>
    <cellStyle name="Hipervínculo visitado" xfId="31623" builtinId="9" hidden="1"/>
    <cellStyle name="Hipervínculo visitado" xfId="18259" builtinId="9" hidden="1"/>
    <cellStyle name="Hipervínculo visitado" xfId="42898" builtinId="9" hidden="1"/>
    <cellStyle name="Hipervínculo visitado" xfId="18089" builtinId="9" hidden="1"/>
    <cellStyle name="Hipervínculo visitado" xfId="45860" builtinId="9" hidden="1"/>
    <cellStyle name="Hipervínculo visitado" xfId="13033" builtinId="9" hidden="1"/>
    <cellStyle name="Hipervínculo visitado" xfId="2216" builtinId="9" hidden="1"/>
    <cellStyle name="Hipervínculo visitado" xfId="19866" builtinId="9" hidden="1"/>
    <cellStyle name="Hipervínculo visitado" xfId="845" builtinId="9" hidden="1"/>
    <cellStyle name="Hipervínculo visitado" xfId="16571" builtinId="9" hidden="1"/>
    <cellStyle name="Hipervínculo visitado" xfId="7986" builtinId="9" hidden="1"/>
    <cellStyle name="Hipervínculo visitado" xfId="13572" builtinId="9" hidden="1"/>
    <cellStyle name="Hipervínculo visitado" xfId="33226" builtinId="9" hidden="1"/>
    <cellStyle name="Hipervínculo visitado" xfId="35503" builtinId="9" hidden="1"/>
    <cellStyle name="Hipervínculo visitado" xfId="55273" builtinId="9" hidden="1"/>
    <cellStyle name="Hipervínculo visitado" xfId="32167" builtinId="9" hidden="1"/>
    <cellStyle name="Hipervínculo visitado" xfId="26689" builtinId="9" hidden="1"/>
    <cellStyle name="Hipervínculo visitado" xfId="25535" builtinId="9" hidden="1"/>
    <cellStyle name="Hipervínculo visitado" xfId="27003" builtinId="9" hidden="1"/>
    <cellStyle name="Hipervínculo visitado" xfId="35987" builtinId="9" hidden="1"/>
    <cellStyle name="Hipervínculo visitado" xfId="14324" builtinId="9" hidden="1"/>
    <cellStyle name="Hipervínculo visitado" xfId="18910" builtinId="9" hidden="1"/>
    <cellStyle name="Hipervínculo visitado" xfId="26667" builtinId="9" hidden="1"/>
    <cellStyle name="Hipervínculo visitado" xfId="58659" builtinId="9" hidden="1"/>
    <cellStyle name="Hipervínculo visitado" xfId="28733" builtinId="9" hidden="1"/>
    <cellStyle name="Hipervínculo visitado" xfId="10149" builtinId="9" hidden="1"/>
    <cellStyle name="Hipervínculo visitado" xfId="54712" builtinId="9" hidden="1"/>
    <cellStyle name="Hipervínculo visitado" xfId="46027" builtinId="9" hidden="1"/>
    <cellStyle name="Hipervínculo visitado" xfId="8066" builtinId="9" hidden="1"/>
    <cellStyle name="Hipervínculo visitado" xfId="7954" builtinId="9" hidden="1"/>
    <cellStyle name="Hipervínculo visitado" xfId="40862" builtinId="9" hidden="1"/>
    <cellStyle name="Hipervínculo visitado" xfId="30277" builtinId="9" hidden="1"/>
    <cellStyle name="Hipervínculo visitado" xfId="20750" builtinId="9" hidden="1"/>
    <cellStyle name="Hipervínculo visitado" xfId="17330" builtinId="9" hidden="1"/>
    <cellStyle name="Hipervínculo visitado" xfId="48340" builtinId="9" hidden="1"/>
    <cellStyle name="Hipervínculo visitado" xfId="14990" builtinId="9" hidden="1"/>
    <cellStyle name="Hipervínculo visitado" xfId="47437" builtinId="9" hidden="1"/>
    <cellStyle name="Hipervínculo visitado" xfId="50565" builtinId="9" hidden="1"/>
    <cellStyle name="Hipervínculo visitado" xfId="34562" builtinId="9" hidden="1"/>
    <cellStyle name="Hipervínculo visitado" xfId="55283" builtinId="9" hidden="1"/>
    <cellStyle name="Hipervínculo visitado" xfId="33708" builtinId="9" hidden="1"/>
    <cellStyle name="Hipervínculo visitado" xfId="55012" builtinId="9" hidden="1"/>
    <cellStyle name="Hipervínculo visitado" xfId="58549" builtinId="9" hidden="1"/>
    <cellStyle name="Hipervínculo visitado" xfId="18385" builtinId="9" hidden="1"/>
    <cellStyle name="Hipervínculo visitado" xfId="36067" builtinId="9" hidden="1"/>
    <cellStyle name="Hipervínculo visitado" xfId="57068" builtinId="9" hidden="1"/>
    <cellStyle name="Hipervínculo visitado" xfId="27264" builtinId="9" hidden="1"/>
    <cellStyle name="Hipervínculo visitado" xfId="38810" builtinId="9" hidden="1"/>
    <cellStyle name="Hipervínculo visitado" xfId="57674" builtinId="9" hidden="1"/>
    <cellStyle name="Hipervínculo visitado" xfId="55954" builtinId="9" hidden="1"/>
    <cellStyle name="Hipervínculo visitado" xfId="33082" builtinId="9" hidden="1"/>
    <cellStyle name="Hipervínculo visitado" xfId="49212" builtinId="9" hidden="1"/>
    <cellStyle name="Hipervínculo visitado" xfId="16880" builtinId="9" hidden="1"/>
    <cellStyle name="Hipervínculo visitado" xfId="39830" builtinId="9" hidden="1"/>
    <cellStyle name="Hipervínculo visitado" xfId="56171" builtinId="9" hidden="1"/>
    <cellStyle name="Hipervínculo visitado" xfId="31174" builtinId="9" hidden="1"/>
    <cellStyle name="Hipervínculo visitado" xfId="35179" builtinId="9" hidden="1"/>
    <cellStyle name="Hipervínculo visitado" xfId="52583" builtinId="9" hidden="1"/>
    <cellStyle name="Hipervínculo visitado" xfId="53735" builtinId="9" hidden="1"/>
    <cellStyle name="Hipervínculo visitado" xfId="50536" builtinId="9" hidden="1"/>
    <cellStyle name="Hipervínculo visitado" xfId="38991" builtinId="9" hidden="1"/>
    <cellStyle name="Hipervínculo visitado" xfId="35505" builtinId="9" hidden="1"/>
    <cellStyle name="Hipervínculo visitado" xfId="5174" builtinId="9" hidden="1"/>
    <cellStyle name="Hipervínculo visitado" xfId="1445" builtinId="9" hidden="1"/>
    <cellStyle name="Hipervínculo visitado" xfId="42674" builtinId="9" hidden="1"/>
    <cellStyle name="Hipervínculo visitado" xfId="20070" builtinId="9" hidden="1"/>
    <cellStyle name="Hipervínculo visitado" xfId="54537" builtinId="9" hidden="1"/>
    <cellStyle name="Hipervínculo visitado" xfId="50413" builtinId="9" hidden="1"/>
    <cellStyle name="Hipervínculo visitado" xfId="36568" builtinId="9" hidden="1"/>
    <cellStyle name="Hipervínculo visitado" xfId="40967" builtinId="9" hidden="1"/>
    <cellStyle name="Hipervínculo visitado" xfId="40446" builtinId="9" hidden="1"/>
    <cellStyle name="Hipervínculo visitado" xfId="52617" builtinId="9" hidden="1"/>
    <cellStyle name="Hipervínculo visitado" xfId="49532" builtinId="9" hidden="1"/>
    <cellStyle name="Hipervínculo visitado" xfId="38199" builtinId="9" hidden="1"/>
    <cellStyle name="Hipervínculo visitado" xfId="50817" builtinId="9" hidden="1"/>
    <cellStyle name="Hipervínculo visitado" xfId="7742" builtinId="9" hidden="1"/>
    <cellStyle name="Hipervínculo visitado" xfId="38587" builtinId="9" hidden="1"/>
    <cellStyle name="Hipervínculo visitado" xfId="45613" builtinId="9" hidden="1"/>
    <cellStyle name="Hipervínculo visitado" xfId="8814" builtinId="9" hidden="1"/>
    <cellStyle name="Hipervínculo visitado" xfId="7510" builtinId="9" hidden="1"/>
    <cellStyle name="Hipervínculo visitado" xfId="49486" builtinId="9" hidden="1"/>
    <cellStyle name="Hipervínculo visitado" xfId="16346" builtinId="9" hidden="1"/>
    <cellStyle name="Hipervínculo visitado" xfId="36724" builtinId="9" hidden="1"/>
    <cellStyle name="Hipervínculo visitado" xfId="35741" builtinId="9" hidden="1"/>
    <cellStyle name="Hipervínculo visitado" xfId="20252" builtinId="9" hidden="1"/>
    <cellStyle name="Hipervínculo visitado" xfId="48064" builtinId="9" hidden="1"/>
    <cellStyle name="Hipervínculo visitado" xfId="53313" builtinId="9" hidden="1"/>
    <cellStyle name="Hipervínculo visitado" xfId="18113" builtinId="9" hidden="1"/>
    <cellStyle name="Hipervínculo visitado" xfId="11893" builtinId="9" hidden="1"/>
    <cellStyle name="Hipervínculo visitado" xfId="1657" builtinId="9" hidden="1"/>
    <cellStyle name="Hipervínculo visitado" xfId="25351" builtinId="9" hidden="1"/>
    <cellStyle name="Hipervínculo visitado" xfId="35763" builtinId="9" hidden="1"/>
    <cellStyle name="Hipervínculo visitado" xfId="28659" builtinId="9" hidden="1"/>
    <cellStyle name="Hipervínculo visitado" xfId="13596" builtinId="9" hidden="1"/>
    <cellStyle name="Hipervínculo visitado" xfId="21331" builtinId="9" hidden="1"/>
    <cellStyle name="Hipervínculo visitado" xfId="43541" builtinId="9" hidden="1"/>
    <cellStyle name="Hipervínculo visitado" xfId="22391" builtinId="9" hidden="1"/>
    <cellStyle name="Hipervínculo visitado" xfId="31971" builtinId="9" hidden="1"/>
    <cellStyle name="Hipervínculo visitado" xfId="24093" builtinId="9" hidden="1"/>
    <cellStyle name="Hipervínculo visitado" xfId="23241" builtinId="9" hidden="1"/>
    <cellStyle name="Hipervínculo visitado" xfId="18602" builtinId="9" hidden="1"/>
    <cellStyle name="Hipervínculo visitado" xfId="9389" builtinId="9" hidden="1"/>
    <cellStyle name="Hipervínculo visitado" xfId="14721" builtinId="9" hidden="1"/>
    <cellStyle name="Hipervínculo visitado" xfId="44350" builtinId="9" hidden="1"/>
    <cellStyle name="Hipervínculo visitado" xfId="35453" builtinId="9" hidden="1"/>
    <cellStyle name="Hipervínculo visitado" xfId="28416" builtinId="9" hidden="1"/>
    <cellStyle name="Hipervínculo visitado" xfId="27994" builtinId="9" hidden="1"/>
    <cellStyle name="Hipervínculo visitado" xfId="48750" builtinId="9" hidden="1"/>
    <cellStyle name="Hipervínculo visitado" xfId="58009" builtinId="9" hidden="1"/>
    <cellStyle name="Hipervínculo visitado" xfId="35471" builtinId="9" hidden="1"/>
    <cellStyle name="Hipervínculo visitado" xfId="57016" builtinId="9" hidden="1"/>
    <cellStyle name="Hipervínculo visitado" xfId="6721" builtinId="9" hidden="1"/>
    <cellStyle name="Hipervínculo visitado" xfId="47751" builtinId="9" hidden="1"/>
    <cellStyle name="Hipervínculo visitado" xfId="40262" builtinId="9" hidden="1"/>
    <cellStyle name="Hipervínculo visitado" xfId="13063" builtinId="9" hidden="1"/>
    <cellStyle name="Hipervínculo visitado" xfId="33696" builtinId="9" hidden="1"/>
    <cellStyle name="Hipervínculo visitado" xfId="21781" builtinId="9" hidden="1"/>
    <cellStyle name="Hipervínculo visitado" xfId="57170" builtinId="9" hidden="1"/>
    <cellStyle name="Hipervínculo visitado" xfId="48922" builtinId="9" hidden="1"/>
    <cellStyle name="Hipervínculo visitado" xfId="14729" builtinId="9" hidden="1"/>
    <cellStyle name="Hipervínculo visitado" xfId="15332" builtinId="9" hidden="1"/>
    <cellStyle name="Hipervínculo visitado" xfId="15420" builtinId="9" hidden="1"/>
    <cellStyle name="Hipervínculo visitado" xfId="55882" builtinId="9" hidden="1"/>
    <cellStyle name="Hipervínculo visitado" xfId="57895" builtinId="9" hidden="1"/>
    <cellStyle name="Hipervínculo visitado" xfId="51656" builtinId="9" hidden="1"/>
    <cellStyle name="Hipervínculo visitado" xfId="50956" builtinId="9" hidden="1"/>
    <cellStyle name="Hipervínculo visitado" xfId="46298" builtinId="9" hidden="1"/>
    <cellStyle name="Hipervínculo visitado" xfId="47926" builtinId="9" hidden="1"/>
    <cellStyle name="Hipervínculo visitado" xfId="45937" builtinId="9" hidden="1"/>
    <cellStyle name="Hipervínculo visitado" xfId="46141" builtinId="9" hidden="1"/>
    <cellStyle name="Hipervínculo visitado" xfId="14394" builtinId="9" hidden="1"/>
    <cellStyle name="Hipervínculo visitado" xfId="4786" builtinId="9" hidden="1"/>
    <cellStyle name="Hipervínculo visitado" xfId="865" builtinId="9" hidden="1"/>
    <cellStyle name="Hipervínculo visitado" xfId="45412" builtinId="9" hidden="1"/>
    <cellStyle name="Hipervínculo visitado" xfId="21791" builtinId="9" hidden="1"/>
    <cellStyle name="Hipervínculo visitado" xfId="46575" builtinId="9" hidden="1"/>
    <cellStyle name="Hipervínculo visitado" xfId="35433" builtinId="9" hidden="1"/>
    <cellStyle name="Hipervínculo visitado" xfId="17398" builtinId="9" hidden="1"/>
    <cellStyle name="Hipervínculo visitado" xfId="35304" builtinId="9" hidden="1"/>
    <cellStyle name="Hipervínculo visitado" xfId="46272" builtinId="9" hidden="1"/>
    <cellStyle name="Hipervínculo visitado" xfId="37819" builtinId="9" hidden="1"/>
    <cellStyle name="Hipervínculo visitado" xfId="42502" builtinId="9" hidden="1"/>
    <cellStyle name="Hipervínculo visitado" xfId="24055" builtinId="9" hidden="1"/>
    <cellStyle name="Hipervínculo visitado" xfId="59470" builtinId="9" hidden="1"/>
    <cellStyle name="Hipervínculo visitado" xfId="11417" builtinId="9" hidden="1"/>
    <cellStyle name="Hipervínculo visitado" xfId="2991" builtinId="9" hidden="1"/>
    <cellStyle name="Hipervínculo visitado" xfId="6869" builtinId="9" hidden="1"/>
    <cellStyle name="Hipervínculo visitado" xfId="19552" builtinId="9" hidden="1"/>
    <cellStyle name="Hipervínculo visitado" xfId="40258" builtinId="9" hidden="1"/>
    <cellStyle name="Hipervínculo visitado" xfId="31322" builtinId="9" hidden="1"/>
    <cellStyle name="Hipervínculo visitado" xfId="21556" builtinId="9" hidden="1"/>
    <cellStyle name="Hipervínculo visitado" xfId="7140" builtinId="9" hidden="1"/>
    <cellStyle name="Hipervínculo visitado" xfId="31598" builtinId="9" hidden="1"/>
    <cellStyle name="Hipervínculo visitado" xfId="57795" builtinId="9" hidden="1"/>
    <cellStyle name="Hipervínculo visitado" xfId="58753" builtinId="9" hidden="1"/>
    <cellStyle name="Hipervínculo visitado" xfId="50794" builtinId="9" hidden="1"/>
    <cellStyle name="Hipervínculo visitado" xfId="53003" builtinId="9" hidden="1"/>
    <cellStyle name="Hipervínculo visitado" xfId="9974" builtinId="9" hidden="1"/>
    <cellStyle name="Hipervínculo visitado" xfId="18289" builtinId="9" hidden="1"/>
    <cellStyle name="Hipervínculo visitado" xfId="55785" builtinId="9" hidden="1"/>
    <cellStyle name="Hipervínculo visitado" xfId="49574" builtinId="9" hidden="1"/>
    <cellStyle name="Hipervínculo visitado" xfId="36442" builtinId="9" hidden="1"/>
    <cellStyle name="Hipervínculo visitado" xfId="32612" builtinId="9" hidden="1"/>
    <cellStyle name="Hipervínculo visitado" xfId="58687" builtinId="9" hidden="1"/>
    <cellStyle name="Hipervínculo visitado" xfId="46071" builtinId="9" hidden="1"/>
    <cellStyle name="Hipervínculo visitado" xfId="50924" builtinId="9" hidden="1"/>
    <cellStyle name="Hipervínculo visitado" xfId="15362" builtinId="9" hidden="1"/>
    <cellStyle name="Hipervínculo visitado" xfId="23022" builtinId="9" hidden="1"/>
    <cellStyle name="Hipervínculo visitado" xfId="21429" builtinId="9" hidden="1"/>
    <cellStyle name="Hipervínculo visitado" xfId="18793" builtinId="9" hidden="1"/>
    <cellStyle name="Hipervínculo visitado" xfId="32295" builtinId="9" hidden="1"/>
    <cellStyle name="Hipervínculo visitado" xfId="39480" builtinId="9" hidden="1"/>
    <cellStyle name="Hipervínculo visitado" xfId="40618" builtinId="9" hidden="1"/>
    <cellStyle name="Hipervínculo visitado" xfId="39005" builtinId="9" hidden="1"/>
    <cellStyle name="Hipervínculo visitado" xfId="24071" builtinId="9" hidden="1"/>
    <cellStyle name="Hipervínculo visitado" xfId="57889" builtinId="9" hidden="1"/>
    <cellStyle name="Hipervínculo visitado" xfId="32434" builtinId="9" hidden="1"/>
    <cellStyle name="Hipervínculo visitado" xfId="48948" builtinId="9" hidden="1"/>
    <cellStyle name="Hipervínculo visitado" xfId="54409" builtinId="9" hidden="1"/>
    <cellStyle name="Hipervínculo visitado" xfId="53861" builtinId="9" hidden="1"/>
    <cellStyle name="Hipervínculo visitado" xfId="32936" builtinId="9" hidden="1"/>
    <cellStyle name="Hipervínculo visitado" xfId="36738" builtinId="9" hidden="1"/>
    <cellStyle name="Hipervínculo visitado" xfId="13267" builtinId="9" hidden="1"/>
    <cellStyle name="Hipervínculo visitado" xfId="27131" builtinId="9" hidden="1"/>
    <cellStyle name="Hipervínculo visitado" xfId="32224" builtinId="9" hidden="1"/>
    <cellStyle name="Hipervínculo visitado" xfId="58483" builtinId="9" hidden="1"/>
    <cellStyle name="Hipervínculo visitado" xfId="43723" builtinId="9" hidden="1"/>
    <cellStyle name="Hipervínculo visitado" xfId="18754" builtinId="9" hidden="1"/>
    <cellStyle name="Hipervínculo visitado" xfId="24135" builtinId="9" hidden="1"/>
    <cellStyle name="Hipervínculo visitado" xfId="42078" builtinId="9" hidden="1"/>
    <cellStyle name="Hipervínculo visitado" xfId="55426" builtinId="9" hidden="1"/>
    <cellStyle name="Hipervínculo visitado" xfId="16971" builtinId="9" hidden="1"/>
    <cellStyle name="Hipervínculo visitado" xfId="16595" builtinId="9" hidden="1"/>
    <cellStyle name="Hipervínculo visitado" xfId="35579" builtinId="9" hidden="1"/>
    <cellStyle name="Hipervínculo visitado" xfId="32015" builtinId="9" hidden="1"/>
    <cellStyle name="Hipervínculo visitado" xfId="51776" builtinId="9" hidden="1"/>
    <cellStyle name="Hipervínculo visitado" xfId="36895" builtinId="9" hidden="1"/>
    <cellStyle name="Hipervínculo visitado" xfId="18610" builtinId="9" hidden="1"/>
    <cellStyle name="Hipervínculo visitado" xfId="25455" builtinId="9" hidden="1"/>
    <cellStyle name="Hipervínculo visitado" xfId="23775" builtinId="9" hidden="1"/>
    <cellStyle name="Hipervínculo visitado" xfId="22844" builtinId="9" hidden="1"/>
    <cellStyle name="Hipervínculo visitado" xfId="11751" builtinId="9" hidden="1"/>
    <cellStyle name="Hipervínculo visitado" xfId="46871" builtinId="9" hidden="1"/>
    <cellStyle name="Hipervínculo visitado" xfId="27857" builtinId="9" hidden="1"/>
    <cellStyle name="Hipervínculo visitado" xfId="10538" builtinId="9" hidden="1"/>
    <cellStyle name="Hipervínculo visitado" xfId="56847" builtinId="9" hidden="1"/>
    <cellStyle name="Hipervínculo visitado" xfId="26323" builtinId="9" hidden="1"/>
    <cellStyle name="Hipervínculo visitado" xfId="42384" builtinId="9" hidden="1"/>
    <cellStyle name="Hipervínculo visitado" xfId="23233" builtinId="9" hidden="1"/>
    <cellStyle name="Hipervínculo visitado" xfId="27208" builtinId="9" hidden="1"/>
    <cellStyle name="Hipervínculo visitado" xfId="2957" builtinId="9" hidden="1"/>
    <cellStyle name="Hipervínculo visitado" xfId="48808" builtinId="9" hidden="1"/>
    <cellStyle name="Hipervínculo visitado" xfId="14312" builtinId="9" hidden="1"/>
    <cellStyle name="Hipervínculo visitado" xfId="45110" builtinId="9" hidden="1"/>
    <cellStyle name="Hipervínculo visitado" xfId="37791" builtinId="9" hidden="1"/>
    <cellStyle name="Hipervínculo visitado" xfId="24932" builtinId="9" hidden="1"/>
    <cellStyle name="Hipervínculo visitado" xfId="14900" builtinId="9" hidden="1"/>
    <cellStyle name="Hipervínculo visitado" xfId="17098" builtinId="9" hidden="1"/>
    <cellStyle name="Hipervínculo visitado" xfId="50734" builtinId="9" hidden="1"/>
    <cellStyle name="Hipervínculo visitado" xfId="22906" builtinId="9" hidden="1"/>
    <cellStyle name="Hipervínculo visitado" xfId="21797" builtinId="9" hidden="1"/>
    <cellStyle name="Hipervínculo visitado" xfId="51844" builtinId="9" hidden="1"/>
    <cellStyle name="Hipervínculo visitado" xfId="25983" builtinId="9" hidden="1"/>
    <cellStyle name="Hipervínculo visitado" xfId="56481" builtinId="9" hidden="1"/>
    <cellStyle name="Hipervínculo visitado" xfId="11653" builtinId="9" hidden="1"/>
    <cellStyle name="Hipervínculo visitado" xfId="45874" builtinId="9" hidden="1"/>
    <cellStyle name="Hipervínculo visitado" xfId="23293" builtinId="9" hidden="1"/>
    <cellStyle name="Hipervínculo visitado" xfId="17021" builtinId="9" hidden="1"/>
    <cellStyle name="Hipervínculo visitado" xfId="19694" builtinId="9" hidden="1"/>
    <cellStyle name="Hipervínculo visitado" xfId="58973" builtinId="9" hidden="1"/>
    <cellStyle name="Hipervínculo visitado" xfId="48311" builtinId="9" hidden="1"/>
    <cellStyle name="Hipervínculo visitado" xfId="30005" builtinId="9" hidden="1"/>
    <cellStyle name="Hipervínculo visitado" xfId="2508" builtinId="9" hidden="1"/>
    <cellStyle name="Hipervínculo visitado" xfId="28561" builtinId="9" hidden="1"/>
    <cellStyle name="Hipervínculo visitado" xfId="26273" builtinId="9" hidden="1"/>
    <cellStyle name="Hipervínculo visitado" xfId="11688" builtinId="9" hidden="1"/>
    <cellStyle name="Hipervínculo visitado" xfId="29395" builtinId="9" hidden="1"/>
    <cellStyle name="Hipervínculo visitado" xfId="58055" builtinId="9" hidden="1"/>
    <cellStyle name="Hipervínculo visitado" xfId="48197" builtinId="9" hidden="1"/>
    <cellStyle name="Hipervínculo visitado" xfId="27258" builtinId="9" hidden="1"/>
    <cellStyle name="Hipervínculo visitado" xfId="1301" builtinId="9" hidden="1"/>
    <cellStyle name="Hipervínculo visitado" xfId="11829" builtinId="9" hidden="1"/>
    <cellStyle name="Hipervínculo visitado" xfId="18419" builtinId="9" hidden="1"/>
    <cellStyle name="Hipervínculo visitado" xfId="28635" builtinId="9" hidden="1"/>
    <cellStyle name="Hipervínculo visitado" xfId="47041" builtinId="9" hidden="1"/>
    <cellStyle name="Hipervínculo visitado" xfId="35959" builtinId="9" hidden="1"/>
    <cellStyle name="Hipervínculo visitado" xfId="27919" builtinId="9" hidden="1"/>
    <cellStyle name="Hipervínculo visitado" xfId="47183" builtinId="9" hidden="1"/>
    <cellStyle name="Hipervínculo visitado" xfId="13652" builtinId="9" hidden="1"/>
    <cellStyle name="Hipervínculo visitado" xfId="49392" builtinId="9" hidden="1"/>
    <cellStyle name="Hipervínculo visitado" xfId="37067" builtinId="9" hidden="1"/>
    <cellStyle name="Hipervínculo visitado" xfId="58261" builtinId="9" hidden="1"/>
    <cellStyle name="Hipervínculo visitado" xfId="11012" builtinId="9" hidden="1"/>
    <cellStyle name="Hipervínculo visitado" xfId="5057" builtinId="9" hidden="1"/>
    <cellStyle name="Hipervínculo visitado" xfId="19570" builtinId="9" hidden="1"/>
    <cellStyle name="Hipervínculo visitado" xfId="35517" builtinId="9" hidden="1"/>
    <cellStyle name="Hipervínculo visitado" xfId="34675" builtinId="9" hidden="1"/>
    <cellStyle name="Hipervínculo visitado" xfId="4428" builtinId="9" hidden="1"/>
    <cellStyle name="Hipervínculo visitado" xfId="29001" builtinId="9" hidden="1"/>
    <cellStyle name="Hipervínculo visitado" xfId="28977" builtinId="9" hidden="1"/>
    <cellStyle name="Hipervínculo visitado" xfId="47201" builtinId="9" hidden="1"/>
    <cellStyle name="Hipervínculo visitado" xfId="27270" builtinId="9" hidden="1"/>
    <cellStyle name="Hipervínculo visitado" xfId="44230" builtinId="9" hidden="1"/>
    <cellStyle name="Hipervínculo visitado" xfId="20605" builtinId="9" hidden="1"/>
    <cellStyle name="Hipervínculo visitado" xfId="22195" builtinId="9" hidden="1"/>
    <cellStyle name="Hipervínculo visitado" xfId="21515" builtinId="9" hidden="1"/>
    <cellStyle name="Hipervínculo visitado" xfId="25789" builtinId="9" hidden="1"/>
    <cellStyle name="Hipervínculo visitado" xfId="44517" builtinId="9" hidden="1"/>
    <cellStyle name="Hipervínculo visitado" xfId="19291" builtinId="9" hidden="1"/>
    <cellStyle name="Hipervínculo visitado" xfId="10506" builtinId="9" hidden="1"/>
    <cellStyle name="Hipervínculo visitado" xfId="15424" builtinId="9" hidden="1"/>
    <cellStyle name="Hipervínculo visitado" xfId="46863" builtinId="9" hidden="1"/>
    <cellStyle name="Hipervínculo visitado" xfId="34627" builtinId="9" hidden="1"/>
    <cellStyle name="Hipervínculo visitado" xfId="31594" builtinId="9" hidden="1"/>
    <cellStyle name="Hipervínculo visitado" xfId="8134" builtinId="9" hidden="1"/>
    <cellStyle name="Hipervínculo visitado" xfId="22900" builtinId="9" hidden="1"/>
    <cellStyle name="Hipervínculo visitado" xfId="49053" builtinId="9" hidden="1"/>
    <cellStyle name="Hipervínculo visitado" xfId="17484" builtinId="9" hidden="1"/>
    <cellStyle name="Hipervínculo visitado" xfId="14022" builtinId="9" hidden="1"/>
    <cellStyle name="Hipervínculo visitado" xfId="15400" builtinId="9" hidden="1"/>
    <cellStyle name="Hipervínculo visitado" xfId="26537" builtinId="9" hidden="1"/>
    <cellStyle name="Hipervínculo visitado" xfId="1633" builtinId="9" hidden="1"/>
    <cellStyle name="Hipervínculo visitado" xfId="51646" builtinId="9" hidden="1"/>
    <cellStyle name="Hipervínculo visitado" xfId="22455" builtinId="9" hidden="1"/>
    <cellStyle name="Hipervínculo visitado" xfId="13943" builtinId="9" hidden="1"/>
    <cellStyle name="Hipervínculo visitado" xfId="57935" builtinId="9" hidden="1"/>
    <cellStyle name="Hipervínculo visitado" xfId="51126" builtinId="9" hidden="1"/>
    <cellStyle name="Hipervínculo visitado" xfId="6108" builtinId="9" hidden="1"/>
    <cellStyle name="Hipervínculo visitado" xfId="20294" builtinId="9" hidden="1"/>
    <cellStyle name="Hipervínculo visitado" xfId="58091" builtinId="9" hidden="1"/>
    <cellStyle name="Hipervínculo visitado" xfId="25256" builtinId="9" hidden="1"/>
    <cellStyle name="Hipervínculo visitado" xfId="32948" builtinId="9" hidden="1"/>
    <cellStyle name="Hipervínculo visitado" xfId="2581" builtinId="9" hidden="1"/>
    <cellStyle name="Hipervínculo visitado" xfId="44519" builtinId="9" hidden="1"/>
    <cellStyle name="Hipervínculo visitado" xfId="9205" builtinId="9" hidden="1"/>
    <cellStyle name="Hipervínculo visitado" xfId="19271" builtinId="9" hidden="1"/>
    <cellStyle name="Hipervínculo visitado" xfId="19790" builtinId="9" hidden="1"/>
    <cellStyle name="Hipervínculo visitado" xfId="46979" builtinId="9" hidden="1"/>
    <cellStyle name="Hipervínculo visitado" xfId="33566" builtinId="9" hidden="1"/>
    <cellStyle name="Hipervínculo visitado" xfId="28319" builtinId="9" hidden="1"/>
    <cellStyle name="Hipervínculo visitado" xfId="7248" builtinId="9" hidden="1"/>
    <cellStyle name="Hipervínculo visitado" xfId="15999" builtinId="9" hidden="1"/>
    <cellStyle name="Hipervínculo visitado" xfId="21209" builtinId="9" hidden="1"/>
    <cellStyle name="Hipervínculo visitado" xfId="31080" builtinId="9" hidden="1"/>
    <cellStyle name="Hipervínculo visitado" xfId="33272" builtinId="9" hidden="1"/>
    <cellStyle name="Hipervínculo visitado" xfId="44782" builtinId="9" hidden="1"/>
    <cellStyle name="Hipervínculo visitado" xfId="12010" builtinId="9" hidden="1"/>
    <cellStyle name="Hipervínculo visitado" xfId="15168" builtinId="9" hidden="1"/>
    <cellStyle name="Hipervínculo visitado" xfId="24439" builtinId="9" hidden="1"/>
    <cellStyle name="Hipervínculo visitado" xfId="43571" builtinId="9" hidden="1"/>
    <cellStyle name="Hipervínculo visitado" xfId="37586" builtinId="9" hidden="1"/>
    <cellStyle name="Hipervínculo visitado" xfId="35611" builtinId="9" hidden="1"/>
    <cellStyle name="Hipervínculo visitado" xfId="27514" builtinId="9" hidden="1"/>
    <cellStyle name="Hipervínculo visitado" xfId="36009" builtinId="9" hidden="1"/>
    <cellStyle name="Hipervínculo visitado" xfId="22233" builtinId="9" hidden="1"/>
    <cellStyle name="Hipervínculo visitado" xfId="39278" builtinId="9" hidden="1"/>
    <cellStyle name="Hipervínculo visitado" xfId="43625" builtinId="9" hidden="1"/>
    <cellStyle name="Hipervínculo visitado" xfId="32153" builtinId="9" hidden="1"/>
    <cellStyle name="Hipervínculo visitado" xfId="31690" builtinId="9" hidden="1"/>
    <cellStyle name="Hipervínculo visitado" xfId="22928" builtinId="9" hidden="1"/>
    <cellStyle name="Hipervínculo visitado" xfId="35837" builtinId="9" hidden="1"/>
    <cellStyle name="Hipervínculo visitado" xfId="32504" builtinId="9" hidden="1"/>
    <cellStyle name="Hipervínculo visitado" xfId="46953" builtinId="9" hidden="1"/>
    <cellStyle name="Hipervínculo visitado" xfId="15937" builtinId="9" hidden="1"/>
    <cellStyle name="Hipervínculo visitado" xfId="37899" builtinId="9" hidden="1"/>
    <cellStyle name="Hipervínculo visitado" xfId="35729" builtinId="9" hidden="1"/>
    <cellStyle name="Hipervínculo visitado" xfId="29485" builtinId="9" hidden="1"/>
    <cellStyle name="Hipervínculo visitado" xfId="34440" builtinId="9" hidden="1"/>
    <cellStyle name="Hipervínculo visitado" xfId="37451" builtinId="9" hidden="1"/>
    <cellStyle name="Hipervínculo visitado" xfId="23976" builtinId="9" hidden="1"/>
    <cellStyle name="Hipervínculo visitado" xfId="28155" builtinId="9" hidden="1"/>
    <cellStyle name="Hipervínculo visitado" xfId="26279" builtinId="9" hidden="1"/>
    <cellStyle name="Hipervínculo visitado" xfId="53881" builtinId="9" hidden="1"/>
    <cellStyle name="Hipervínculo visitado" xfId="25557" builtinId="9" hidden="1"/>
    <cellStyle name="Hipervínculo visitado" xfId="23689" builtinId="9" hidden="1"/>
    <cellStyle name="Hipervínculo visitado" xfId="18590" builtinId="9" hidden="1"/>
    <cellStyle name="Hipervínculo visitado" xfId="5050" builtinId="9" hidden="1"/>
    <cellStyle name="Hipervínculo visitado" xfId="530" builtinId="9" hidden="1"/>
    <cellStyle name="Hipervínculo visitado" xfId="36145" builtinId="9" hidden="1"/>
    <cellStyle name="Hipervínculo visitado" xfId="53517" builtinId="9" hidden="1"/>
    <cellStyle name="Hipervínculo visitado" xfId="56505" builtinId="9" hidden="1"/>
    <cellStyle name="Hipervínculo visitado" xfId="9344" builtinId="9" hidden="1"/>
    <cellStyle name="Hipervínculo visitado" xfId="10440" builtinId="9" hidden="1"/>
    <cellStyle name="Hipervínculo visitado" xfId="17366" builtinId="9" hidden="1"/>
    <cellStyle name="Hipervínculo visitado" xfId="6847" builtinId="9" hidden="1"/>
    <cellStyle name="Hipervínculo visitado" xfId="974" builtinId="9" hidden="1"/>
    <cellStyle name="Hipervínculo visitado" xfId="38925" builtinId="9" hidden="1"/>
    <cellStyle name="Hipervínculo visitado" xfId="17972" builtinId="9" hidden="1"/>
    <cellStyle name="Hipervínculo visitado" xfId="42442" builtinId="9" hidden="1"/>
    <cellStyle name="Hipervínculo visitado" xfId="47537" builtinId="9" hidden="1"/>
    <cellStyle name="Hipervínculo visitado" xfId="34864" builtinId="9" hidden="1"/>
    <cellStyle name="Hipervínculo visitado" xfId="10360" builtinId="9" hidden="1"/>
    <cellStyle name="Hipervínculo visitado" xfId="18217" builtinId="9" hidden="1"/>
    <cellStyle name="Hipervínculo visitado" xfId="33520" builtinId="9" hidden="1"/>
    <cellStyle name="Hipervínculo visitado" xfId="54535" builtinId="9" hidden="1"/>
    <cellStyle name="Hipervínculo visitado" xfId="11847" builtinId="9" hidden="1"/>
    <cellStyle name="Hipervínculo visitado" xfId="5292" builtinId="9" hidden="1"/>
    <cellStyle name="Hipervínculo visitado" xfId="35659" builtinId="9" hidden="1"/>
    <cellStyle name="Hipervínculo visitado" xfId="4695" builtinId="9" hidden="1"/>
    <cellStyle name="Hipervínculo visitado" xfId="16682" builtinId="9" hidden="1"/>
    <cellStyle name="Hipervínculo visitado" xfId="9377" builtinId="9" hidden="1"/>
    <cellStyle name="Hipervínculo visitado" xfId="43152" builtinId="9" hidden="1"/>
    <cellStyle name="Hipervínculo visitado" xfId="53261" builtinId="9" hidden="1"/>
    <cellStyle name="Hipervínculo visitado" xfId="51664" builtinId="9" hidden="1"/>
    <cellStyle name="Hipervínculo visitado" xfId="44214" builtinId="9" hidden="1"/>
    <cellStyle name="Hipervínculo visitado" xfId="27871" builtinId="9" hidden="1"/>
    <cellStyle name="Hipervínculo visitado" xfId="38642" builtinId="9" hidden="1"/>
    <cellStyle name="Hipervínculo visitado" xfId="21769" builtinId="9" hidden="1"/>
    <cellStyle name="Hipervínculo visitado" xfId="48442" builtinId="9" hidden="1"/>
    <cellStyle name="Hipervínculo visitado" xfId="1341" builtinId="9" hidden="1"/>
    <cellStyle name="Hipervínculo visitado" xfId="7486" builtinId="9" hidden="1"/>
    <cellStyle name="Hipervínculo visitado" xfId="29176" builtinId="9" hidden="1"/>
    <cellStyle name="Hipervínculo visitado" xfId="42012" builtinId="9" hidden="1"/>
    <cellStyle name="Hipervínculo visitado" xfId="30658" builtinId="9" hidden="1"/>
    <cellStyle name="Hipervínculo visitado" xfId="24207" builtinId="9" hidden="1"/>
    <cellStyle name="Hipervínculo visitado" xfId="15350" builtinId="9" hidden="1"/>
    <cellStyle name="Hipervínculo visitado" xfId="21483" builtinId="9" hidden="1"/>
    <cellStyle name="Hipervínculo visitado" xfId="44974" builtinId="9" hidden="1"/>
    <cellStyle name="Hipervínculo visitado" xfId="47239" builtinId="9" hidden="1"/>
    <cellStyle name="Hipervínculo visitado" xfId="32762" builtinId="9" hidden="1"/>
    <cellStyle name="Hipervínculo visitado" xfId="34798" builtinId="9" hidden="1"/>
    <cellStyle name="Hipervínculo visitado" xfId="38183" builtinId="9" hidden="1"/>
    <cellStyle name="Hipervínculo visitado" xfId="50698" builtinId="9" hidden="1"/>
    <cellStyle name="Hipervínculo visitado" xfId="22287" builtinId="9" hidden="1"/>
    <cellStyle name="Hipervínculo visitado" xfId="38217" builtinId="9" hidden="1"/>
    <cellStyle name="Hipervínculo visitado" xfId="34617" builtinId="9" hidden="1"/>
    <cellStyle name="Hipervínculo visitado" xfId="34064" builtinId="9" hidden="1"/>
    <cellStyle name="Hipervínculo visitado" xfId="57655" builtinId="9" hidden="1"/>
    <cellStyle name="Hipervínculo visitado" xfId="58857" builtinId="9" hidden="1"/>
    <cellStyle name="Hipervínculo visitado" xfId="12671" builtinId="9" hidden="1"/>
    <cellStyle name="Hipervínculo visitado" xfId="42201" builtinId="9" hidden="1"/>
    <cellStyle name="Hipervínculo visitado" xfId="42342" builtinId="9" hidden="1"/>
    <cellStyle name="Hipervínculo visitado" xfId="50085" builtinId="9" hidden="1"/>
    <cellStyle name="Hipervínculo visitado" xfId="48736" builtinId="9" hidden="1"/>
    <cellStyle name="Hipervínculo visitado" xfId="51934" builtinId="9" hidden="1"/>
    <cellStyle name="Hipervínculo visitado" xfId="18079" builtinId="9" hidden="1"/>
    <cellStyle name="Hipervínculo visitado" xfId="33430" builtinId="9" hidden="1"/>
    <cellStyle name="Hipervínculo visitado" xfId="31915" builtinId="9" hidden="1"/>
    <cellStyle name="Hipervínculo visitado" xfId="57282" builtinId="9" hidden="1"/>
    <cellStyle name="Hipervínculo visitado" xfId="4914" builtinId="9" hidden="1"/>
    <cellStyle name="Hipervínculo visitado" xfId="41299" builtinId="9" hidden="1"/>
    <cellStyle name="Hipervínculo visitado" xfId="42274" builtinId="9" hidden="1"/>
    <cellStyle name="Hipervínculo visitado" xfId="887" builtinId="9" hidden="1"/>
    <cellStyle name="Hipervínculo visitado" xfId="19450" builtinId="9" hidden="1"/>
    <cellStyle name="Hipervínculo visitado" xfId="16384" builtinId="9" hidden="1"/>
    <cellStyle name="Hipervínculo visitado" xfId="3322" builtinId="9" hidden="1"/>
    <cellStyle name="Hipervínculo visitado" xfId="37251" builtinId="9" hidden="1"/>
    <cellStyle name="Hipervínculo visitado" xfId="19870" builtinId="9" hidden="1"/>
    <cellStyle name="Hipervínculo visitado" xfId="37793" builtinId="9" hidden="1"/>
    <cellStyle name="Hipervínculo visitado" xfId="6436" builtinId="9" hidden="1"/>
    <cellStyle name="Hipervínculo visitado" xfId="4862" builtinId="9" hidden="1"/>
    <cellStyle name="Hipervínculo visitado" xfId="10420" builtinId="9" hidden="1"/>
    <cellStyle name="Hipervínculo visitado" xfId="9229" builtinId="9" hidden="1"/>
    <cellStyle name="Hipervínculo visitado" xfId="16288" builtinId="9" hidden="1"/>
    <cellStyle name="Hipervínculo visitado" xfId="45096" builtinId="9" hidden="1"/>
    <cellStyle name="Hipervínculo visitado" xfId="4669" builtinId="9" hidden="1"/>
    <cellStyle name="Hipervínculo visitado" xfId="50081" builtinId="9" hidden="1"/>
    <cellStyle name="Hipervínculo visitado" xfId="44892" builtinId="9" hidden="1"/>
    <cellStyle name="Hipervínculo visitado" xfId="641" builtinId="9" hidden="1"/>
    <cellStyle name="Hipervínculo visitado" xfId="47791" builtinId="9" hidden="1"/>
    <cellStyle name="Hipervínculo visitado" xfId="54137" builtinId="9" hidden="1"/>
    <cellStyle name="Hipervínculo visitado" xfId="29009" builtinId="9" hidden="1"/>
    <cellStyle name="Hipervínculo visitado" xfId="34651" builtinId="9" hidden="1"/>
    <cellStyle name="Hipervínculo visitado" xfId="4966" builtinId="9" hidden="1"/>
    <cellStyle name="Hipervínculo visitado" xfId="8654" builtinId="9" hidden="1"/>
    <cellStyle name="Hipervínculo visitado" xfId="41727" builtinId="9" hidden="1"/>
    <cellStyle name="Hipervínculo visitado" xfId="7266" builtinId="9" hidden="1"/>
    <cellStyle name="Hipervínculo visitado" xfId="299" builtinId="9" hidden="1"/>
    <cellStyle name="Hipervínculo visitado" xfId="20336" builtinId="9" hidden="1"/>
    <cellStyle name="Hipervínculo visitado" xfId="13123" builtinId="9" hidden="1"/>
    <cellStyle name="Hipervínculo visitado" xfId="56974" builtinId="9" hidden="1"/>
    <cellStyle name="Hipervínculo visitado" xfId="24901" builtinId="9" hidden="1"/>
    <cellStyle name="Hipervínculo visitado" xfId="41392" builtinId="9" hidden="1"/>
    <cellStyle name="Hipervínculo visitado" xfId="35035" builtinId="9" hidden="1"/>
    <cellStyle name="Hipervínculo visitado" xfId="1507" builtinId="9" hidden="1"/>
    <cellStyle name="Hipervínculo visitado" xfId="60" builtinId="9" hidden="1"/>
    <cellStyle name="Hipervínculo visitado" xfId="6639" builtinId="9" hidden="1"/>
    <cellStyle name="Hipervínculo visitado" xfId="203" builtinId="9" hidden="1"/>
    <cellStyle name="Hipervínculo visitado" xfId="34476" builtinId="9" hidden="1"/>
    <cellStyle name="Hipervínculo visitado" xfId="51834" builtinId="9" hidden="1"/>
    <cellStyle name="Hipervínculo visitado" xfId="47163" builtinId="9" hidden="1"/>
    <cellStyle name="Hipervínculo visitado" xfId="37001" builtinId="9" hidden="1"/>
    <cellStyle name="Hipervínculo visitado" xfId="54113" builtinId="9" hidden="1"/>
    <cellStyle name="Hipervínculo visitado" xfId="5593" builtinId="9" hidden="1"/>
    <cellStyle name="Hipervínculo visitado" xfId="58337" builtinId="9" hidden="1"/>
    <cellStyle name="Hipervínculo visitado" xfId="9316" builtinId="9" hidden="1"/>
    <cellStyle name="Hipervínculo visitado" xfId="4709" builtinId="9" hidden="1"/>
    <cellStyle name="Hipervínculo visitado" xfId="39208" builtinId="9" hidden="1"/>
    <cellStyle name="Hipervínculo visitado" xfId="29831" builtinId="9" hidden="1"/>
    <cellStyle name="Hipervínculo visitado" xfId="39111" builtinId="9" hidden="1"/>
    <cellStyle name="Hipervínculo visitado" xfId="9428" builtinId="9" hidden="1"/>
    <cellStyle name="Hipervínculo visitado" xfId="27789" builtinId="9" hidden="1"/>
    <cellStyle name="Hipervínculo visitado" xfId="11174" builtinId="9" hidden="1"/>
    <cellStyle name="Hipervínculo visitado" xfId="13077" builtinId="9" hidden="1"/>
    <cellStyle name="Hipervínculo visitado" xfId="19230" builtinId="9" hidden="1"/>
    <cellStyle name="Hipervínculo visitado" xfId="59119" builtinId="9" hidden="1"/>
    <cellStyle name="Hipervínculo visitado" xfId="895" builtinId="9" hidden="1"/>
    <cellStyle name="Hipervínculo visitado" xfId="11496" builtinId="9" hidden="1"/>
    <cellStyle name="Hipervínculo visitado" xfId="25386" builtinId="9" hidden="1"/>
    <cellStyle name="Hipervínculo visitado" xfId="22001" builtinId="9" hidden="1"/>
    <cellStyle name="Hipervínculo visitado" xfId="335" builtinId="9" hidden="1"/>
    <cellStyle name="Hipervínculo visitado" xfId="4185" builtinId="9" hidden="1"/>
    <cellStyle name="Hipervínculo visitado" xfId="47725" builtinId="9" hidden="1"/>
    <cellStyle name="Hipervínculo visitado" xfId="44148" builtinId="9" hidden="1"/>
    <cellStyle name="Hipervínculo visitado" xfId="15396" builtinId="9" hidden="1"/>
    <cellStyle name="Hipervínculo visitado" xfId="56005" builtinId="9" hidden="1"/>
    <cellStyle name="Hipervínculo visitado" xfId="21881" builtinId="9" hidden="1"/>
    <cellStyle name="Hipervínculo visitado" xfId="25724" builtinId="9" hidden="1"/>
    <cellStyle name="Hipervínculo visitado" xfId="35873" builtinId="9" hidden="1"/>
    <cellStyle name="Hipervínculo visitado" xfId="24938" builtinId="9" hidden="1"/>
    <cellStyle name="Hipervínculo visitado" xfId="26439" builtinId="9" hidden="1"/>
    <cellStyle name="Hipervínculo visitado" xfId="476" builtinId="9" hidden="1"/>
    <cellStyle name="Hipervínculo visitado" xfId="26307" builtinId="9" hidden="1"/>
    <cellStyle name="Hipervínculo visitado" xfId="15298" builtinId="9" hidden="1"/>
    <cellStyle name="Hipervínculo visitado" xfId="32003" builtinId="9" hidden="1"/>
    <cellStyle name="Hipervínculo visitado" xfId="48806" builtinId="9" hidden="1"/>
    <cellStyle name="Hipervínculo visitado" xfId="20238" builtinId="9" hidden="1"/>
    <cellStyle name="Hipervínculo visitado" xfId="41301" builtinId="9" hidden="1"/>
    <cellStyle name="Hipervínculo visitado" xfId="50808" builtinId="9" hidden="1"/>
    <cellStyle name="Hipervínculo visitado" xfId="42472" builtinId="9" hidden="1"/>
    <cellStyle name="Hipervínculo visitado" xfId="54467" builtinId="9" hidden="1"/>
    <cellStyle name="Hipervínculo visitado" xfId="12769" builtinId="9" hidden="1"/>
    <cellStyle name="Hipervínculo visitado" xfId="59075" builtinId="9" hidden="1"/>
    <cellStyle name="Hipervínculo visitado" xfId="53608" builtinId="9" hidden="1"/>
    <cellStyle name="Hipervínculo visitado" xfId="37399" builtinId="9" hidden="1"/>
    <cellStyle name="Hipervínculo visitado" xfId="54870" builtinId="9" hidden="1"/>
    <cellStyle name="Hipervínculo visitado" xfId="10932" builtinId="9" hidden="1"/>
    <cellStyle name="Hipervínculo visitado" xfId="58139" builtinId="9" hidden="1"/>
    <cellStyle name="Hipervínculo visitado" xfId="38497" builtinId="9" hidden="1"/>
    <cellStyle name="Hipervínculo visitado" xfId="53636" builtinId="9" hidden="1"/>
    <cellStyle name="Hipervínculo visitado" xfId="16259" builtinId="9" hidden="1"/>
    <cellStyle name="Hipervínculo visitado" xfId="32362" builtinId="9" hidden="1"/>
    <cellStyle name="Hipervínculo visitado" xfId="45854" builtinId="9" hidden="1"/>
    <cellStyle name="Hipervínculo visitado" xfId="38921" builtinId="9" hidden="1"/>
    <cellStyle name="Hipervínculo visitado" xfId="36053" builtinId="9" hidden="1"/>
    <cellStyle name="Hipervínculo visitado" xfId="11582" builtinId="9" hidden="1"/>
    <cellStyle name="Hipervínculo visitado" xfId="34731" builtinId="9" hidden="1"/>
    <cellStyle name="Hipervínculo visitado" xfId="33142" builtinId="9" hidden="1"/>
    <cellStyle name="Hipervínculo visitado" xfId="23693" builtinId="9" hidden="1"/>
    <cellStyle name="Hipervínculo visitado" xfId="40714" builtinId="9" hidden="1"/>
    <cellStyle name="Hipervínculo visitado" xfId="38259" builtinId="9" hidden="1"/>
    <cellStyle name="Hipervínculo visitado" xfId="23941" builtinId="9" hidden="1"/>
    <cellStyle name="Hipervínculo visitado" xfId="8640" builtinId="9" hidden="1"/>
    <cellStyle name="Hipervínculo visitado" xfId="57828" builtinId="9" hidden="1"/>
    <cellStyle name="Hipervínculo visitado" xfId="5662" builtinId="9" hidden="1"/>
    <cellStyle name="Hipervínculo visitado" xfId="57939" builtinId="9" hidden="1"/>
    <cellStyle name="Hipervínculo visitado" xfId="14488" builtinId="9" hidden="1"/>
    <cellStyle name="Hipervínculo visitado" xfId="32997" builtinId="9" hidden="1"/>
    <cellStyle name="Hipervínculo visitado" xfId="37335" builtinId="9" hidden="1"/>
    <cellStyle name="Hipervínculo visitado" xfId="11801" builtinId="9" hidden="1"/>
    <cellStyle name="Hipervínculo visitado" xfId="12929" builtinId="9" hidden="1"/>
    <cellStyle name="Hipervínculo visitado" xfId="38983" builtinId="9" hidden="1"/>
    <cellStyle name="Hipervínculo visitado" xfId="18656" builtinId="9" hidden="1"/>
    <cellStyle name="Hipervínculo visitado" xfId="35495" builtinId="9" hidden="1"/>
    <cellStyle name="Hipervínculo visitado" xfId="9500" builtinId="9" hidden="1"/>
    <cellStyle name="Hipervínculo visitado" xfId="3765" builtinId="9" hidden="1"/>
    <cellStyle name="Hipervínculo visitado" xfId="19878" builtinId="9" hidden="1"/>
    <cellStyle name="Hipervínculo visitado" xfId="9219" builtinId="9" hidden="1"/>
    <cellStyle name="Hipervínculo visitado" xfId="2768" builtinId="9" hidden="1"/>
    <cellStyle name="Hipervínculo visitado" xfId="2802" builtinId="9" hidden="1"/>
    <cellStyle name="Hipervínculo visitado" xfId="5523" builtinId="9" hidden="1"/>
    <cellStyle name="Hipervínculo visitado" xfId="26813" builtinId="9" hidden="1"/>
    <cellStyle name="Hipervínculo visitado" xfId="40408" builtinId="9" hidden="1"/>
    <cellStyle name="Hipervínculo visitado" xfId="41994" builtinId="9" hidden="1"/>
    <cellStyle name="Hipervínculo visitado" xfId="24671" builtinId="9" hidden="1"/>
    <cellStyle name="Hipervínculo visitado" xfId="21051" builtinId="9" hidden="1"/>
    <cellStyle name="Hipervínculo visitado" xfId="56929" builtinId="9" hidden="1"/>
    <cellStyle name="Hipervínculo visitado" xfId="17206" builtinId="9" hidden="1"/>
    <cellStyle name="Hipervínculo visitado" xfId="8506" builtinId="9" hidden="1"/>
    <cellStyle name="Hipervínculo visitado" xfId="50599" builtinId="9" hidden="1"/>
    <cellStyle name="Hipervínculo visitado" xfId="28891" builtinId="9" hidden="1"/>
    <cellStyle name="Hipervínculo visitado" xfId="43965" builtinId="9" hidden="1"/>
    <cellStyle name="Hipervínculo visitado" xfId="40306" builtinId="9" hidden="1"/>
    <cellStyle name="Hipervínculo visitado" xfId="11749" builtinId="9" hidden="1"/>
    <cellStyle name="Hipervínculo visitado" xfId="21989" builtinId="9" hidden="1"/>
    <cellStyle name="Hipervínculo visitado" xfId="14257" builtinId="9" hidden="1"/>
    <cellStyle name="Hipervínculo visitado" xfId="47001" builtinId="9" hidden="1"/>
    <cellStyle name="Hipervínculo visitado" xfId="36452" builtinId="9" hidden="1"/>
    <cellStyle name="Hipervínculo visitado" xfId="50034" builtinId="9" hidden="1"/>
    <cellStyle name="Hipervínculo visitado" xfId="56297" builtinId="9" hidden="1"/>
    <cellStyle name="Hipervínculo visitado" xfId="20971" builtinId="9" hidden="1"/>
    <cellStyle name="Hipervínculo visitado" xfId="15961" builtinId="9" hidden="1"/>
    <cellStyle name="Hipervínculo visitado" xfId="29518" builtinId="9" hidden="1"/>
    <cellStyle name="Hipervínculo visitado" xfId="31252" builtinId="9" hidden="1"/>
    <cellStyle name="Hipervínculo visitado" xfId="35465" builtinId="9" hidden="1"/>
    <cellStyle name="Hipervínculo visitado" xfId="30269" builtinId="9" hidden="1"/>
    <cellStyle name="Hipervínculo visitado" xfId="28519" builtinId="9" hidden="1"/>
    <cellStyle name="Hipervínculo visitado" xfId="1925" builtinId="9" hidden="1"/>
    <cellStyle name="Hipervínculo visitado" xfId="24017" builtinId="9" hidden="1"/>
    <cellStyle name="Hipervínculo visitado" xfId="58541" builtinId="9" hidden="1"/>
    <cellStyle name="Hipervínculo visitado" xfId="30632" builtinId="9" hidden="1"/>
    <cellStyle name="Hipervínculo visitado" xfId="58433" builtinId="9" hidden="1"/>
    <cellStyle name="Hipervínculo visitado" xfId="12223" builtinId="9" hidden="1"/>
    <cellStyle name="Hipervínculo visitado" xfId="16808" builtinId="9" hidden="1"/>
    <cellStyle name="Hipervínculo visitado" xfId="11201" builtinId="9" hidden="1"/>
    <cellStyle name="Hipervínculo visitado" xfId="11219" builtinId="9" hidden="1"/>
    <cellStyle name="Hipervínculo visitado" xfId="40290" builtinId="9" hidden="1"/>
    <cellStyle name="Hipervínculo visitado" xfId="51558" builtinId="9" hidden="1"/>
    <cellStyle name="Hipervínculo visitado" xfId="53207" builtinId="9" hidden="1"/>
    <cellStyle name="Hipervínculo visitado" xfId="59420" builtinId="9" hidden="1"/>
    <cellStyle name="Hipervínculo visitado" xfId="49272" builtinId="9" hidden="1"/>
    <cellStyle name="Hipervínculo visitado" xfId="48527" builtinId="9" hidden="1"/>
    <cellStyle name="Hipervínculo visitado" xfId="39506" builtinId="9" hidden="1"/>
    <cellStyle name="Hipervínculo visitado" xfId="55107" builtinId="9" hidden="1"/>
    <cellStyle name="Hipervínculo visitado" xfId="14070" builtinId="9" hidden="1"/>
    <cellStyle name="Hipervínculo visitado" xfId="57434" builtinId="9" hidden="1"/>
    <cellStyle name="Hipervínculo visitado" xfId="59350" builtinId="9" hidden="1"/>
    <cellStyle name="Hipervínculo visitado" xfId="7476" builtinId="9" hidden="1"/>
    <cellStyle name="Hipervínculo visitado" xfId="57609" builtinId="9" hidden="1"/>
    <cellStyle name="Hipervínculo visitado" xfId="32382" builtinId="9" hidden="1"/>
    <cellStyle name="Hipervínculo visitado" xfId="26775" builtinId="9" hidden="1"/>
    <cellStyle name="Hipervínculo visitado" xfId="37425" builtinId="9" hidden="1"/>
    <cellStyle name="Hipervínculo visitado" xfId="58851" builtinId="9" hidden="1"/>
    <cellStyle name="Hipervínculo visitado" xfId="52284" builtinId="9" hidden="1"/>
    <cellStyle name="Hipervínculo visitado" xfId="52858" builtinId="9" hidden="1"/>
    <cellStyle name="Hipervínculo visitado" xfId="58389" builtinId="9" hidden="1"/>
    <cellStyle name="Hipervínculo visitado" xfId="31546" builtinId="9" hidden="1"/>
    <cellStyle name="Hipervínculo visitado" xfId="58057" builtinId="9" hidden="1"/>
    <cellStyle name="Hipervínculo visitado" xfId="37935" builtinId="9" hidden="1"/>
    <cellStyle name="Hipervínculo visitado" xfId="31891" builtinId="9" hidden="1"/>
    <cellStyle name="Hipervínculo visitado" xfId="57110" builtinId="9" hidden="1"/>
    <cellStyle name="Hipervínculo visitado" xfId="16386" builtinId="9" hidden="1"/>
    <cellStyle name="Hipervínculo visitado" xfId="19494" builtinId="9" hidden="1"/>
    <cellStyle name="Hipervínculo visitado" xfId="13053" builtinId="9" hidden="1"/>
    <cellStyle name="Hipervínculo visitado" xfId="12482" builtinId="9" hidden="1"/>
    <cellStyle name="Hipervínculo visitado" xfId="25088" builtinId="9" hidden="1"/>
    <cellStyle name="Hipervínculo visitado" xfId="40512" builtinId="9" hidden="1"/>
    <cellStyle name="Hipervínculo visitado" xfId="58663" builtinId="9" hidden="1"/>
    <cellStyle name="Hipervínculo visitado" xfId="39956" builtinId="9" hidden="1"/>
    <cellStyle name="Hipervínculo visitado" xfId="51244" builtinId="9" hidden="1"/>
    <cellStyle name="Hipervínculo visitado" xfId="39182" builtinId="9" hidden="1"/>
    <cellStyle name="Hipervínculo visitado" xfId="40638" builtinId="9" hidden="1"/>
    <cellStyle name="Hipervínculo visitado" xfId="40646" builtinId="9" hidden="1"/>
    <cellStyle name="Hipervínculo visitado" xfId="53419" builtinId="9" hidden="1"/>
    <cellStyle name="Hipervínculo visitado" xfId="41996" builtinId="9" hidden="1"/>
    <cellStyle name="Hipervínculo visitado" xfId="55390" builtinId="9" hidden="1"/>
    <cellStyle name="Hipervínculo visitado" xfId="17576" builtinId="9" hidden="1"/>
    <cellStyle name="Hipervínculo visitado" xfId="53743" builtinId="9" hidden="1"/>
    <cellStyle name="Hipervínculo visitado" xfId="12965" builtinId="9" hidden="1"/>
    <cellStyle name="Hipervínculo visitado" xfId="28169" builtinId="9" hidden="1"/>
    <cellStyle name="Hipervínculo visitado" xfId="34388" builtinId="9" hidden="1"/>
    <cellStyle name="Hipervínculo visitado" xfId="36937" builtinId="9" hidden="1"/>
    <cellStyle name="Hipervínculo visitado" xfId="2342" builtinId="9" hidden="1"/>
    <cellStyle name="Hipervínculo visitado" xfId="43433" builtinId="9" hidden="1"/>
    <cellStyle name="Hipervínculo visitado" xfId="37289" builtinId="9" hidden="1"/>
    <cellStyle name="Hipervínculo visitado" xfId="48662" builtinId="9" hidden="1"/>
    <cellStyle name="Hipervínculo visitado" xfId="47353" builtinId="9" hidden="1"/>
    <cellStyle name="Hipervínculo visitado" xfId="40630" builtinId="9" hidden="1"/>
    <cellStyle name="Hipervínculo visitado" xfId="57014" builtinId="9" hidden="1"/>
    <cellStyle name="Hipervínculo visitado" xfId="7174" builtinId="9" hidden="1"/>
    <cellStyle name="Hipervínculo visitado" xfId="8370" builtinId="9" hidden="1"/>
    <cellStyle name="Hipervínculo visitado" xfId="33110" builtinId="9" hidden="1"/>
    <cellStyle name="Hipervínculo visitado" xfId="59195" builtinId="9" hidden="1"/>
    <cellStyle name="Hipervínculo visitado" xfId="12725" builtinId="9" hidden="1"/>
    <cellStyle name="Hipervínculo visitado" xfId="22792" builtinId="9" hidden="1"/>
    <cellStyle name="Hipervínculo visitado" xfId="31498" builtinId="9" hidden="1"/>
    <cellStyle name="Hipervínculo visitado" xfId="12257" builtinId="9" hidden="1"/>
    <cellStyle name="Hipervínculo visitado" xfId="42794" builtinId="9" hidden="1"/>
    <cellStyle name="Hipervínculo visitado" xfId="54515" builtinId="9" hidden="1"/>
    <cellStyle name="Hipervínculo visitado" xfId="8438" builtinId="9" hidden="1"/>
    <cellStyle name="Hipervínculo visitado" xfId="22712" builtinId="9" hidden="1"/>
    <cellStyle name="Hipervínculo visitado" xfId="48214" builtinId="9" hidden="1"/>
    <cellStyle name="Hipervínculo visitado" xfId="45967" builtinId="9" hidden="1"/>
    <cellStyle name="Hipervínculo visitado" xfId="27629" builtinId="9" hidden="1"/>
    <cellStyle name="Hipervínculo visitado" xfId="42468" builtinId="9" hidden="1"/>
    <cellStyle name="Hipervínculo visitado" xfId="12033" builtinId="9" hidden="1"/>
    <cellStyle name="Hipervínculo visitado" xfId="9649" builtinId="9" hidden="1"/>
    <cellStyle name="Hipervínculo visitado" xfId="52439" builtinId="9" hidden="1"/>
    <cellStyle name="Hipervínculo visitado" xfId="34884" builtinId="9" hidden="1"/>
    <cellStyle name="Hipervínculo visitado" xfId="51742" builtinId="9" hidden="1"/>
    <cellStyle name="Hipervínculo visitado" xfId="3551" builtinId="9" hidden="1"/>
    <cellStyle name="Hipervínculo visitado" xfId="48836" builtinId="9" hidden="1"/>
    <cellStyle name="Hipervínculo visitado" xfId="55132" builtinId="9" hidden="1"/>
    <cellStyle name="Hipervínculo visitado" xfId="50141" builtinId="9" hidden="1"/>
    <cellStyle name="Hipervínculo visitado" xfId="57947" builtinId="9" hidden="1"/>
    <cellStyle name="Hipervínculo visitado" xfId="42804" builtinId="9" hidden="1"/>
    <cellStyle name="Hipervínculo visitado" xfId="42054" builtinId="9" hidden="1"/>
    <cellStyle name="Hipervínculo visitado" xfId="7694" builtinId="9" hidden="1"/>
    <cellStyle name="Hipervínculo visitado" xfId="22636" builtinId="9" hidden="1"/>
    <cellStyle name="Hipervínculo visitado" xfId="34169" builtinId="9" hidden="1"/>
    <cellStyle name="Hipervínculo visitado" xfId="39304" builtinId="9" hidden="1"/>
    <cellStyle name="Hipervínculo visitado" xfId="41243" builtinId="9" hidden="1"/>
    <cellStyle name="Hipervínculo visitado" xfId="11407" builtinId="9" hidden="1"/>
    <cellStyle name="Hipervínculo visitado" xfId="3270" builtinId="9" hidden="1"/>
    <cellStyle name="Hipervínculo visitado" xfId="56203" builtinId="9" hidden="1"/>
    <cellStyle name="Hipervínculo visitado" xfId="39744" builtinId="9" hidden="1"/>
    <cellStyle name="Hipervínculo visitado" xfId="55713" builtinId="9" hidden="1"/>
    <cellStyle name="Hipervínculo visitado" xfId="38541" builtinId="9" hidden="1"/>
    <cellStyle name="Hipervínculo visitado" xfId="36652" builtinId="9" hidden="1"/>
    <cellStyle name="Hipervínculo visitado" xfId="36924" builtinId="9" hidden="1"/>
    <cellStyle name="Hipervínculo visitado" xfId="45707" builtinId="9" hidden="1"/>
    <cellStyle name="Hipervínculo visitado" xfId="19412" builtinId="9" hidden="1"/>
    <cellStyle name="Hipervínculo visitado" xfId="29075" builtinId="9" hidden="1"/>
    <cellStyle name="Hipervínculo visitado" xfId="24053" builtinId="9" hidden="1"/>
    <cellStyle name="Hipervínculo visitado" xfId="26237" builtinId="9" hidden="1"/>
    <cellStyle name="Hipervínculo visitado" xfId="46768" builtinId="9" hidden="1"/>
    <cellStyle name="Hipervínculo visitado" xfId="3907" builtinId="9" hidden="1"/>
    <cellStyle name="Hipervínculo visitado" xfId="2557" builtinId="9" hidden="1"/>
    <cellStyle name="Hipervínculo visitado" xfId="1329" builtinId="9" hidden="1"/>
    <cellStyle name="Hipervínculo visitado" xfId="31210" builtinId="9" hidden="1"/>
    <cellStyle name="Hipervínculo visitado" xfId="55418" builtinId="9" hidden="1"/>
    <cellStyle name="Hipervínculo visitado" xfId="3191" builtinId="9" hidden="1"/>
    <cellStyle name="Hipervínculo visitado" xfId="22519" builtinId="9" hidden="1"/>
    <cellStyle name="Hipervínculo visitado" xfId="31522" builtinId="9" hidden="1"/>
    <cellStyle name="Hipervínculo visitado" xfId="625" builtinId="9" hidden="1"/>
    <cellStyle name="Hipervínculo visitado" xfId="50873" builtinId="9" hidden="1"/>
    <cellStyle name="Hipervínculo visitado" xfId="13564" builtinId="9" hidden="1"/>
    <cellStyle name="Hipervínculo visitado" xfId="20395" builtinId="9" hidden="1"/>
    <cellStyle name="Hipervínculo visitado" xfId="54792" builtinId="9" hidden="1"/>
    <cellStyle name="Hipervínculo visitado" xfId="52949" builtinId="9" hidden="1"/>
    <cellStyle name="Hipervínculo visitado" xfId="58611" builtinId="9" hidden="1"/>
    <cellStyle name="Hipervínculo visitado" xfId="26697" builtinId="9" hidden="1"/>
    <cellStyle name="Hipervínculo visitado" xfId="24131" builtinId="9" hidden="1"/>
    <cellStyle name="Hipervínculo visitado" xfId="36057" builtinId="9" hidden="1"/>
    <cellStyle name="Hipervínculo visitado" xfId="16105" builtinId="9" hidden="1"/>
    <cellStyle name="Hipervínculo visitado" xfId="31851" builtinId="9" hidden="1"/>
    <cellStyle name="Hipervínculo visitado" xfId="40054" builtinId="9" hidden="1"/>
    <cellStyle name="Hipervínculo visitado" xfId="8925" builtinId="9" hidden="1"/>
    <cellStyle name="Hipervínculo visitado" xfId="31616" builtinId="9" hidden="1"/>
    <cellStyle name="Hipervínculo visitado" xfId="40768" builtinId="9" hidden="1"/>
    <cellStyle name="Hipervínculo visitado" xfId="46477" builtinId="9" hidden="1"/>
    <cellStyle name="Hipervínculo visitado" xfId="4593" builtinId="9" hidden="1"/>
    <cellStyle name="Hipervínculo visitado" xfId="17986" builtinId="9" hidden="1"/>
    <cellStyle name="Hipervínculo visitado" xfId="8214" builtinId="9" hidden="1"/>
    <cellStyle name="Hipervínculo visitado" xfId="47071" builtinId="9" hidden="1"/>
    <cellStyle name="Hipervínculo visitado" xfId="21951" builtinId="9" hidden="1"/>
    <cellStyle name="Hipervínculo visitado" xfId="50950" builtinId="9" hidden="1"/>
    <cellStyle name="Hipervínculo visitado" xfId="47217" builtinId="9" hidden="1"/>
    <cellStyle name="Hipervínculo visitado" xfId="6580" builtinId="9" hidden="1"/>
    <cellStyle name="Hipervínculo visitado" xfId="20146" builtinId="9" hidden="1"/>
    <cellStyle name="Hipervínculo visitado" xfId="35473" builtinId="9" hidden="1"/>
    <cellStyle name="Hipervínculo visitado" xfId="49240" builtinId="9" hidden="1"/>
    <cellStyle name="Hipervínculo visitado" xfId="46689" builtinId="9" hidden="1"/>
    <cellStyle name="Hipervínculo visitado" xfId="14850" builtinId="9" hidden="1"/>
    <cellStyle name="Hipervínculo visitado" xfId="53600" builtinId="9" hidden="1"/>
    <cellStyle name="Hipervínculo visitado" xfId="29257" builtinId="9" hidden="1"/>
    <cellStyle name="Hipervínculo visitado" xfId="33234" builtinId="9" hidden="1"/>
    <cellStyle name="Hipervínculo visitado" xfId="29169" builtinId="9" hidden="1"/>
    <cellStyle name="Hipervínculo visitado" xfId="24253" builtinId="9" hidden="1"/>
    <cellStyle name="Hipervínculo visitado" xfId="10084" builtinId="9" hidden="1"/>
    <cellStyle name="Hipervínculo visitado" xfId="5672" builtinId="9" hidden="1"/>
    <cellStyle name="Hipervínculo visitado" xfId="35615" builtinId="9" hidden="1"/>
    <cellStyle name="Hipervínculo visitado" xfId="12811" builtinId="9" hidden="1"/>
    <cellStyle name="Hipervínculo visitado" xfId="37471" builtinId="9" hidden="1"/>
    <cellStyle name="Hipervínculo visitado" xfId="3637" builtinId="9" hidden="1"/>
    <cellStyle name="Hipervínculo visitado" xfId="10664" builtinId="9" hidden="1"/>
    <cellStyle name="Hipervínculo visitado" xfId="43241" builtinId="9" hidden="1"/>
    <cellStyle name="Hipervínculo visitado" xfId="57330" builtinId="9" hidden="1"/>
    <cellStyle name="Hipervínculo visitado" xfId="58591" builtinId="9" hidden="1"/>
    <cellStyle name="Hipervínculo visitado" xfId="7270" builtinId="9" hidden="1"/>
    <cellStyle name="Hipervínculo visitado" xfId="35358" builtinId="9" hidden="1"/>
    <cellStyle name="Hipervínculo visitado" xfId="37144" builtinId="9" hidden="1"/>
    <cellStyle name="Hipervínculo visitado" xfId="56035" builtinId="9" hidden="1"/>
    <cellStyle name="Hipervínculo visitado" xfId="44862" builtinId="9" hidden="1"/>
    <cellStyle name="Hipervínculo visitado" xfId="28681" builtinId="9" hidden="1"/>
    <cellStyle name="Hipervínculo visitado" xfId="14761" builtinId="9" hidden="1"/>
    <cellStyle name="Hipervínculo visitado" xfId="24713" builtinId="9" hidden="1"/>
    <cellStyle name="Hipervínculo visitado" xfId="25166" builtinId="9" hidden="1"/>
    <cellStyle name="Hipervínculo visitado" xfId="53943" builtinId="9" hidden="1"/>
    <cellStyle name="Hipervínculo visitado" xfId="13924" builtinId="9" hidden="1"/>
    <cellStyle name="Hipervínculo visitado" xfId="21353" builtinId="9" hidden="1"/>
    <cellStyle name="Hipervínculo visitado" xfId="55781" builtinId="9" hidden="1"/>
    <cellStyle name="Hipervínculo visitado" xfId="20678" builtinId="9" hidden="1"/>
    <cellStyle name="Hipervínculo visitado" xfId="27444" builtinId="9" hidden="1"/>
    <cellStyle name="Hipervínculo visitado" xfId="49838" builtinId="9" hidden="1"/>
    <cellStyle name="Hipervínculo visitado" xfId="55902" builtinId="9" hidden="1"/>
    <cellStyle name="Hipervínculo visitado" xfId="38275" builtinId="9" hidden="1"/>
    <cellStyle name="Hipervínculo visitado" xfId="56263" builtinId="9" hidden="1"/>
    <cellStyle name="Hipervínculo visitado" xfId="42828" builtinId="9" hidden="1"/>
    <cellStyle name="Hipervínculo visitado" xfId="50313" builtinId="9" hidden="1"/>
    <cellStyle name="Hipervínculo visitado" xfId="13760" builtinId="9" hidden="1"/>
    <cellStyle name="Hipervínculo visitado" xfId="48153" builtinId="9" hidden="1"/>
    <cellStyle name="Hipervínculo visitado" xfId="7604" builtinId="9" hidden="1"/>
    <cellStyle name="Hipervínculo visitado" xfId="42372" builtinId="9" hidden="1"/>
    <cellStyle name="Hipervínculo visitado" xfId="15394" builtinId="9" hidden="1"/>
    <cellStyle name="Hipervínculo visitado" xfId="15991" builtinId="9" hidden="1"/>
    <cellStyle name="Hipervínculo visitado" xfId="27781" builtinId="9" hidden="1"/>
    <cellStyle name="Hipervínculo visitado" xfId="24879" builtinId="9" hidden="1"/>
    <cellStyle name="Hipervínculo visitado" xfId="27480" builtinId="9" hidden="1"/>
    <cellStyle name="Hipervínculo visitado" xfId="26891" builtinId="9" hidden="1"/>
    <cellStyle name="Hipervínculo visitado" xfId="52801" builtinId="9" hidden="1"/>
    <cellStyle name="Hipervínculo visitado" xfId="29765" builtinId="9" hidden="1"/>
    <cellStyle name="Hipervínculo visitado" xfId="42580" builtinId="9" hidden="1"/>
    <cellStyle name="Hipervínculo visitado" xfId="13590" builtinId="9" hidden="1"/>
    <cellStyle name="Hipervínculo visitado" xfId="50351" builtinId="9" hidden="1"/>
    <cellStyle name="Hipervínculo visitado" xfId="18696" builtinId="9" hidden="1"/>
    <cellStyle name="Hipervínculo visitado" xfId="25702" builtinId="9" hidden="1"/>
    <cellStyle name="Hipervínculo visitado" xfId="49744" builtinId="9" hidden="1"/>
    <cellStyle name="Hipervínculo visitado" xfId="15887" builtinId="9" hidden="1"/>
    <cellStyle name="Hipervínculo visitado" xfId="32269" builtinId="9" hidden="1"/>
    <cellStyle name="Hipervínculo visitado" xfId="12243" builtinId="9" hidden="1"/>
    <cellStyle name="Hipervínculo visitado" xfId="17037" builtinId="9" hidden="1"/>
    <cellStyle name="Hipervínculo visitado" xfId="54623" builtinId="9" hidden="1"/>
    <cellStyle name="Hipervínculo visitado" xfId="41374" builtinId="9" hidden="1"/>
    <cellStyle name="Hipervínculo visitado" xfId="12454" builtinId="9" hidden="1"/>
    <cellStyle name="Hipervínculo visitado" xfId="8102" builtinId="9" hidden="1"/>
    <cellStyle name="Hipervínculo visitado" xfId="37313" builtinId="9" hidden="1"/>
    <cellStyle name="Hipervínculo visitado" xfId="13209" builtinId="9" hidden="1"/>
    <cellStyle name="Hipervínculo visitado" xfId="56831" builtinId="9" hidden="1"/>
    <cellStyle name="Hipervínculo visitado" xfId="20132" builtinId="9" hidden="1"/>
    <cellStyle name="Hipervínculo visitado" xfId="8941" builtinId="9" hidden="1"/>
    <cellStyle name="Hipervínculo visitado" xfId="7070" builtinId="9" hidden="1"/>
    <cellStyle name="Hipervínculo visitado" xfId="48646" builtinId="9" hidden="1"/>
    <cellStyle name="Hipervínculo visitado" xfId="52214" builtinId="9" hidden="1"/>
    <cellStyle name="Hipervínculo visitado" xfId="1564" builtinId="9" hidden="1"/>
    <cellStyle name="Hipervínculo visitado" xfId="30727" builtinId="9" hidden="1"/>
    <cellStyle name="Hipervínculo visitado" xfId="31324" builtinId="9" hidden="1"/>
    <cellStyle name="Hipervínculo visitado" xfId="50845" builtinId="9" hidden="1"/>
    <cellStyle name="Hipervínculo visitado" xfId="8917" builtinId="9" hidden="1"/>
    <cellStyle name="Hipervínculo visitado" xfId="53857" builtinId="9" hidden="1"/>
    <cellStyle name="Hipervínculo visitado" xfId="1095" builtinId="9" hidden="1"/>
    <cellStyle name="Hipervínculo visitado" xfId="56351" builtinId="9" hidden="1"/>
    <cellStyle name="Hipervínculo visitado" xfId="18960" builtinId="9" hidden="1"/>
    <cellStyle name="Hipervínculo visitado" xfId="45609" builtinId="9" hidden="1"/>
    <cellStyle name="Hipervínculo visitado" xfId="21375" builtinId="9" hidden="1"/>
    <cellStyle name="Hipervínculo visitado" xfId="32790" builtinId="9" hidden="1"/>
    <cellStyle name="Hipervínculo visitado" xfId="25753" builtinId="9" hidden="1"/>
    <cellStyle name="Hipervínculo visitado" xfId="36349" builtinId="9" hidden="1"/>
    <cellStyle name="Hipervínculo visitado" xfId="19598" builtinId="9" hidden="1"/>
    <cellStyle name="Hipervínculo visitado" xfId="1121" builtinId="9" hidden="1"/>
    <cellStyle name="Hipervínculo visitado" xfId="32342" builtinId="9" hidden="1"/>
    <cellStyle name="Hipervínculo visitado" xfId="16460" builtinId="9" hidden="1"/>
    <cellStyle name="Hipervínculo visitado" xfId="28633" builtinId="9" hidden="1"/>
    <cellStyle name="Hipervínculo visitado" xfId="2392" builtinId="9" hidden="1"/>
    <cellStyle name="Hipervínculo visitado" xfId="40900" builtinId="9" hidden="1"/>
    <cellStyle name="Hipervínculo visitado" xfId="53833" builtinId="9" hidden="1"/>
    <cellStyle name="Hipervínculo visitado" xfId="56459" builtinId="9" hidden="1"/>
    <cellStyle name="Hipervínculo visitado" xfId="57722" builtinId="9" hidden="1"/>
    <cellStyle name="Hipervínculo visitado" xfId="49594" builtinId="9" hidden="1"/>
    <cellStyle name="Hipervínculo visitado" xfId="30638" builtinId="9" hidden="1"/>
    <cellStyle name="Hipervínculo visitado" xfId="49011" builtinId="9" hidden="1"/>
    <cellStyle name="Hipervínculo visitado" xfId="55573" builtinId="9" hidden="1"/>
    <cellStyle name="Hipervínculo visitado" xfId="46661" builtinId="9" hidden="1"/>
    <cellStyle name="Hipervínculo visitado" xfId="1695" builtinId="9" hidden="1"/>
    <cellStyle name="Hipervínculo visitado" xfId="36051" builtinId="9" hidden="1"/>
    <cellStyle name="Hipervínculo visitado" xfId="45180" builtinId="9" hidden="1"/>
    <cellStyle name="Hipervínculo visitado" xfId="929" builtinId="9" hidden="1"/>
    <cellStyle name="Hipervínculo visitado" xfId="11164" builtinId="9" hidden="1"/>
    <cellStyle name="Hipervínculo visitado" xfId="53915" builtinId="9" hidden="1"/>
    <cellStyle name="Hipervínculo visitado" xfId="6106" builtinId="9" hidden="1"/>
    <cellStyle name="Hipervínculo visitado" xfId="12271" builtinId="9" hidden="1"/>
    <cellStyle name="Hipervínculo visitado" xfId="13379" builtinId="9" hidden="1"/>
    <cellStyle name="Hipervínculo visitado" xfId="7632" builtinId="9" hidden="1"/>
    <cellStyle name="Hipervínculo visitado" xfId="28215" builtinId="9" hidden="1"/>
    <cellStyle name="Hipervínculo visitado" xfId="48026" builtinId="9" hidden="1"/>
    <cellStyle name="Hipervínculo visitado" xfId="8264" builtinId="9" hidden="1"/>
    <cellStyle name="Hipervínculo visitado" xfId="40394" builtinId="9" hidden="1"/>
    <cellStyle name="Hipervínculo visitado" xfId="43383" builtinId="9" hidden="1"/>
    <cellStyle name="Hipervínculo visitado" xfId="8965" builtinId="9" hidden="1"/>
    <cellStyle name="Hipervínculo visitado" xfId="8460" builtinId="9" hidden="1"/>
    <cellStyle name="Hipervínculo visitado" xfId="20539" builtinId="9" hidden="1"/>
    <cellStyle name="Hipervínculo visitado" xfId="52096" builtinId="9" hidden="1"/>
    <cellStyle name="Hipervínculo visitado" xfId="24611" builtinId="9" hidden="1"/>
    <cellStyle name="Hipervínculo visitado" xfId="42944" builtinId="9" hidden="1"/>
    <cellStyle name="Hipervínculo visitado" xfId="41717" builtinId="9" hidden="1"/>
    <cellStyle name="Hipervínculo visitado" xfId="54676" builtinId="9" hidden="1"/>
    <cellStyle name="Hipervínculo visitado" xfId="26347" builtinId="9" hidden="1"/>
    <cellStyle name="Hipervínculo visitado" xfId="962" builtinId="9" hidden="1"/>
    <cellStyle name="Hipervínculo visitado" xfId="4051" builtinId="9" hidden="1"/>
    <cellStyle name="Hipervínculo visitado" xfId="20210" builtinId="9" hidden="1"/>
    <cellStyle name="Hipervínculo visitado" xfId="7260" builtinId="9" hidden="1"/>
    <cellStyle name="Hipervínculo visitado" xfId="40914" builtinId="9" hidden="1"/>
    <cellStyle name="Hipervínculo visitado" xfId="53176" builtinId="9" hidden="1"/>
    <cellStyle name="Hipervínculo visitado" xfId="30426" builtinId="9" hidden="1"/>
    <cellStyle name="Hipervínculo visitado" xfId="30350" builtinId="9" hidden="1"/>
    <cellStyle name="Hipervínculo visitado" xfId="50966" builtinId="9" hidden="1"/>
    <cellStyle name="Hipervínculo visitado" xfId="1075" builtinId="9" hidden="1"/>
    <cellStyle name="Hipervínculo visitado" xfId="17744" builtinId="9" hidden="1"/>
    <cellStyle name="Hipervínculo visitado" xfId="21325" builtinId="9" hidden="1"/>
    <cellStyle name="Hipervínculo visitado" xfId="3571" builtinId="9" hidden="1"/>
    <cellStyle name="Hipervínculo visitado" xfId="32531" builtinId="9" hidden="1"/>
    <cellStyle name="Hipervínculo visitado" xfId="33986" builtinId="9" hidden="1"/>
    <cellStyle name="Hipervínculo visitado" xfId="7764" builtinId="9" hidden="1"/>
    <cellStyle name="Hipervínculo visitado" xfId="50241" builtinId="9" hidden="1"/>
    <cellStyle name="Hipervínculo visitado" xfId="8352" builtinId="9" hidden="1"/>
    <cellStyle name="Hipervínculo visitado" xfId="10038" builtinId="9" hidden="1"/>
    <cellStyle name="Hipervínculo visitado" xfId="19792" builtinId="9" hidden="1"/>
    <cellStyle name="Hipervínculo visitado" xfId="44322" builtinId="9" hidden="1"/>
    <cellStyle name="Hipervínculo visitado" xfId="502" builtinId="9" hidden="1"/>
    <cellStyle name="Hipervínculo visitado" xfId="36141" builtinId="9" hidden="1"/>
    <cellStyle name="Hipervínculo visitado" xfId="38079" builtinId="9" hidden="1"/>
    <cellStyle name="Hipervínculo visitado" xfId="54662" builtinId="9" hidden="1"/>
    <cellStyle name="Hipervínculo visitado" xfId="13738" builtinId="9" hidden="1"/>
    <cellStyle name="Hipervínculo visitado" xfId="25308" builtinId="9" hidden="1"/>
    <cellStyle name="Hipervínculo visitado" xfId="20036" builtinId="9" hidden="1"/>
    <cellStyle name="Hipervínculo visitado" xfId="16778" builtinId="9" hidden="1"/>
    <cellStyle name="Hipervínculo visitado" xfId="21523" builtinId="9" hidden="1"/>
    <cellStyle name="Hipervínculo visitado" xfId="30227" builtinId="9" hidden="1"/>
    <cellStyle name="Hipervínculo visitado" xfId="5553" builtinId="9" hidden="1"/>
    <cellStyle name="Hipervínculo visitado" xfId="8736" builtinId="9" hidden="1"/>
    <cellStyle name="Hipervínculo visitado" xfId="11205" builtinId="9" hidden="1"/>
    <cellStyle name="Hipervínculo visitado" xfId="33222" builtinId="9" hidden="1"/>
    <cellStyle name="Hipervínculo visitado" xfId="26144" builtinId="9" hidden="1"/>
    <cellStyle name="Hipervínculo visitado" xfId="6240" builtinId="9" hidden="1"/>
    <cellStyle name="Hipervínculo visitado" xfId="4568" builtinId="9" hidden="1"/>
    <cellStyle name="Hipervínculo visitado" xfId="14940" builtinId="9" hidden="1"/>
    <cellStyle name="Hipervínculo visitado" xfId="19996" builtinId="9" hidden="1"/>
    <cellStyle name="Hipervínculo visitado" xfId="568" builtinId="9" hidden="1"/>
    <cellStyle name="Hipervínculo visitado" xfId="38553" builtinId="9" hidden="1"/>
    <cellStyle name="Hipervínculo visitado" xfId="33460" builtinId="9" hidden="1"/>
    <cellStyle name="Hipervínculo visitado" xfId="3129" builtinId="9" hidden="1"/>
    <cellStyle name="Hipervínculo visitado" xfId="50197" builtinId="9" hidden="1"/>
    <cellStyle name="Hipervínculo visitado" xfId="28641" builtinId="9" hidden="1"/>
    <cellStyle name="Hipervínculo visitado" xfId="13449" builtinId="9" hidden="1"/>
    <cellStyle name="Hipervínculo visitado" xfId="45850" builtinId="9" hidden="1"/>
    <cellStyle name="Hipervínculo visitado" xfId="43078" builtinId="9" hidden="1"/>
    <cellStyle name="Hipervínculo visitado" xfId="59097" builtinId="9" hidden="1"/>
    <cellStyle name="Hipervínculo visitado" xfId="19428" builtinId="9" hidden="1"/>
    <cellStyle name="Hipervínculo visitado" xfId="54081" builtinId="9" hidden="1"/>
    <cellStyle name="Hipervínculo visitado" xfId="46513" builtinId="9" hidden="1"/>
    <cellStyle name="Hipervínculo visitado" xfId="17092" builtinId="9" hidden="1"/>
    <cellStyle name="Hipervínculo visitado" xfId="10260" builtinId="9" hidden="1"/>
    <cellStyle name="Hipervínculo visitado" xfId="8953" builtinId="9" hidden="1"/>
    <cellStyle name="Hipervínculo visitado" xfId="40184" builtinId="9" hidden="1"/>
    <cellStyle name="Hipervínculo visitado" xfId="8662" builtinId="9" hidden="1"/>
    <cellStyle name="Hipervínculo visitado" xfId="14800" builtinId="9" hidden="1"/>
    <cellStyle name="Hipervínculo visitado" xfId="51323" builtinId="9" hidden="1"/>
    <cellStyle name="Hipervínculo visitado" xfId="27972" builtinId="9" hidden="1"/>
    <cellStyle name="Hipervínculo visitado" xfId="4659" builtinId="9" hidden="1"/>
    <cellStyle name="Hipervínculo visitado" xfId="39322" builtinId="9" hidden="1"/>
    <cellStyle name="Hipervínculo visitado" xfId="32183" builtinId="9" hidden="1"/>
    <cellStyle name="Hipervínculo visitado" xfId="47323" builtinId="9" hidden="1"/>
    <cellStyle name="Hipervínculo visitado" xfId="51470" builtinId="9" hidden="1"/>
    <cellStyle name="Hipervínculo visitado" xfId="51242" builtinId="9" hidden="1"/>
    <cellStyle name="Hipervínculo visitado" xfId="26545" builtinId="9" hidden="1"/>
    <cellStyle name="Hipervínculo visitado" xfId="14526" builtinId="9" hidden="1"/>
    <cellStyle name="Hipervínculo visitado" xfId="58242" builtinId="9" hidden="1"/>
    <cellStyle name="Hipervínculo visitado" xfId="53009" builtinId="9" hidden="1"/>
    <cellStyle name="Hipervínculo visitado" xfId="54686" builtinId="9" hidden="1"/>
    <cellStyle name="Hipervínculo visitado" xfId="46589" builtinId="9" hidden="1"/>
    <cellStyle name="Hipervínculo visitado" xfId="47735" builtinId="9" hidden="1"/>
    <cellStyle name="Hipervínculo visitado" xfId="33220" builtinId="9" hidden="1"/>
    <cellStyle name="Hipervínculo visitado" xfId="32129" builtinId="9" hidden="1"/>
    <cellStyle name="Hipervínculo visitado" xfId="34959" builtinId="9" hidden="1"/>
    <cellStyle name="Hipervínculo visitado" xfId="9283" builtinId="9" hidden="1"/>
    <cellStyle name="Hipervínculo visitado" xfId="49590" builtinId="9" hidden="1"/>
    <cellStyle name="Hipervínculo visitado" xfId="58823" builtinId="9" hidden="1"/>
    <cellStyle name="Hipervínculo visitado" xfId="47611" builtinId="9" hidden="1"/>
    <cellStyle name="Hipervínculo visitado" xfId="11674" builtinId="9" hidden="1"/>
    <cellStyle name="Hipervínculo visitado" xfId="41860" builtinId="9" hidden="1"/>
    <cellStyle name="Hipervínculo visitado" xfId="5220" builtinId="9" hidden="1"/>
    <cellStyle name="Hipervínculo visitado" xfId="25290" builtinId="9" hidden="1"/>
    <cellStyle name="Hipervínculo visitado" xfId="18783" builtinId="9" hidden="1"/>
    <cellStyle name="Hipervínculo visitado" xfId="45523" builtinId="9" hidden="1"/>
    <cellStyle name="Hipervínculo visitado" xfId="13666" builtinId="9" hidden="1"/>
    <cellStyle name="Hipervínculo visitado" xfId="18143" builtinId="9" hidden="1"/>
    <cellStyle name="Hipervínculo visitado" xfId="46881" builtinId="9" hidden="1"/>
    <cellStyle name="Hipervínculo visitado" xfId="6941" builtinId="9" hidden="1"/>
    <cellStyle name="Hipervínculo visitado" xfId="32079" builtinId="9" hidden="1"/>
    <cellStyle name="Hipervínculo visitado" xfId="35969" builtinId="9" hidden="1"/>
    <cellStyle name="Hipervínculo visitado" xfId="3242" builtinId="9" hidden="1"/>
    <cellStyle name="Hipervínculo visitado" xfId="40772" builtinId="9" hidden="1"/>
    <cellStyle name="Hipervínculo visitado" xfId="10772" builtinId="9" hidden="1"/>
    <cellStyle name="Hipervínculo visitado" xfId="37160" builtinId="9" hidden="1"/>
    <cellStyle name="Hipervínculo visitado" xfId="37077" builtinId="9" hidden="1"/>
    <cellStyle name="Hipervínculo visitado" xfId="43012" builtinId="9" hidden="1"/>
    <cellStyle name="Hipervínculo visitado" xfId="7893" builtinId="9" hidden="1"/>
    <cellStyle name="Hipervínculo visitado" xfId="1277" builtinId="9" hidden="1"/>
    <cellStyle name="Hipervínculo visitado" xfId="224" builtinId="9" hidden="1"/>
    <cellStyle name="Hipervínculo visitado" xfId="2048" builtinId="9" hidden="1"/>
    <cellStyle name="Hipervínculo visitado" xfId="5466" builtinId="9" hidden="1"/>
    <cellStyle name="Hipervínculo visitado" xfId="4611" builtinId="9" hidden="1"/>
    <cellStyle name="Hipervínculo visitado" xfId="20104" builtinId="9" hidden="1"/>
    <cellStyle name="Hipervínculo visitado" xfId="16093" builtinId="9" hidden="1"/>
    <cellStyle name="Hipervínculo visitado" xfId="16241" builtinId="9" hidden="1"/>
    <cellStyle name="Hipervínculo visitado" xfId="9159" builtinId="9" hidden="1"/>
    <cellStyle name="Hipervínculo visitado" xfId="7464" builtinId="9" hidden="1"/>
    <cellStyle name="Hipervínculo visitado" xfId="52134" builtinId="9" hidden="1"/>
    <cellStyle name="Hipervínculo visitado" xfId="14711" builtinId="9" hidden="1"/>
    <cellStyle name="Hipervínculo visitado" xfId="15230" builtinId="9" hidden="1"/>
    <cellStyle name="Hipervínculo visitado" xfId="53769" builtinId="9" hidden="1"/>
    <cellStyle name="Hipervínculo visitado" xfId="48261" builtinId="9" hidden="1"/>
    <cellStyle name="Hipervínculo visitado" xfId="5200" builtinId="9" hidden="1"/>
    <cellStyle name="Hipervínculo visitado" xfId="50279" builtinId="9" hidden="1"/>
    <cellStyle name="Hipervínculo visitado" xfId="15971" builtinId="9" hidden="1"/>
    <cellStyle name="Hipervínculo visitado" xfId="7034" builtinId="9" hidden="1"/>
    <cellStyle name="Hipervínculo visitado" xfId="5758" builtinId="9" hidden="1"/>
    <cellStyle name="Hipervínculo visitado" xfId="33326" builtinId="9" hidden="1"/>
    <cellStyle name="Hipervínculo visitado" xfId="8334" builtinId="9" hidden="1"/>
    <cellStyle name="Hipervínculo visitado" xfId="15344" builtinId="9" hidden="1"/>
    <cellStyle name="Hipervínculo visitado" xfId="9972" builtinId="9" hidden="1"/>
    <cellStyle name="Hipervínculo visitado" xfId="3139" builtinId="9" hidden="1"/>
    <cellStyle name="Hipervínculo visitado" xfId="56555" builtinId="9" hidden="1"/>
    <cellStyle name="Hipervínculo visitado" xfId="1405" builtinId="9" hidden="1"/>
    <cellStyle name="Hipervínculo visitado" xfId="49400" builtinId="9" hidden="1"/>
    <cellStyle name="Hipervínculo visitado" xfId="16196" builtinId="9" hidden="1"/>
    <cellStyle name="Hipervínculo visitado" xfId="45494" builtinId="9" hidden="1"/>
    <cellStyle name="Hipervínculo visitado" xfId="28129" builtinId="9" hidden="1"/>
    <cellStyle name="Hipervínculo visitado" xfId="28885" builtinId="9" hidden="1"/>
    <cellStyle name="Hipervínculo visitado" xfId="7286" builtinId="9" hidden="1"/>
    <cellStyle name="Hipervínculo visitado" xfId="59408" builtinId="9" hidden="1"/>
    <cellStyle name="Hipervínculo visitado" xfId="46123" builtinId="9" hidden="1"/>
    <cellStyle name="Hipervínculo visitado" xfId="30520" builtinId="9" hidden="1"/>
    <cellStyle name="Hipervínculo visitado" xfId="48762" builtinId="9" hidden="1"/>
    <cellStyle name="Hipervínculo visitado" xfId="43176" builtinId="9" hidden="1"/>
    <cellStyle name="Hipervínculo visitado" xfId="14404" builtinId="9" hidden="1"/>
    <cellStyle name="Hipervínculo visitado" xfId="37628" builtinId="9" hidden="1"/>
    <cellStyle name="Hipervínculo visitado" xfId="5856" builtinId="9" hidden="1"/>
    <cellStyle name="Hipervínculo visitado" xfId="2935" builtinId="9" hidden="1"/>
    <cellStyle name="Hipervínculo visitado" xfId="2735" builtinId="9" hidden="1"/>
    <cellStyle name="Hipervínculo visitado" xfId="44988" builtinId="9" hidden="1"/>
    <cellStyle name="Hipervínculo visitado" xfId="41858" builtinId="9" hidden="1"/>
    <cellStyle name="Hipervínculo visitado" xfId="20381" builtinId="9" hidden="1"/>
    <cellStyle name="Hipervínculo visitado" xfId="8907" builtinId="9" hidden="1"/>
    <cellStyle name="Hipervínculo visitado" xfId="6903" builtinId="9" hidden="1"/>
    <cellStyle name="Hipervínculo visitado" xfId="54267" builtinId="9" hidden="1"/>
    <cellStyle name="Hipervínculo visitado" xfId="35223" builtinId="9" hidden="1"/>
    <cellStyle name="Hipervínculo visitado" xfId="9912" builtinId="9" hidden="1"/>
    <cellStyle name="Hipervínculo visitado" xfId="10532" builtinId="9" hidden="1"/>
    <cellStyle name="Hipervínculo visitado" xfId="19850" builtinId="9" hidden="1"/>
    <cellStyle name="Hipervínculo visitado" xfId="8332" builtinId="9" hidden="1"/>
    <cellStyle name="Hipervínculo visitado" xfId="44300" builtinId="9" hidden="1"/>
    <cellStyle name="Hipervínculo visitado" xfId="37459" builtinId="9" hidden="1"/>
    <cellStyle name="Hipervínculo visitado" xfId="19994" builtinId="9" hidden="1"/>
    <cellStyle name="Hipervínculo visitado" xfId="57704" builtinId="9" hidden="1"/>
    <cellStyle name="Hipervínculo visitado" xfId="4731" builtinId="9" hidden="1"/>
    <cellStyle name="Hipervínculo visitado" xfId="4946" builtinId="9" hidden="1"/>
    <cellStyle name="Hipervínculo visitado" xfId="49166" builtinId="9" hidden="1"/>
    <cellStyle name="Hipervínculo visitado" xfId="10230" builtinId="9" hidden="1"/>
    <cellStyle name="Hipervínculo visitado" xfId="10792" builtinId="9" hidden="1"/>
    <cellStyle name="Hipervínculo visitado" xfId="12703" builtinId="9" hidden="1"/>
    <cellStyle name="Hipervínculo visitado" xfId="12456" builtinId="9" hidden="1"/>
    <cellStyle name="Hipervínculo visitado" xfId="9645" builtinId="9" hidden="1"/>
    <cellStyle name="Hipervínculo visitado" xfId="7250" builtinId="9" hidden="1"/>
    <cellStyle name="Hipervínculo visitado" xfId="38927" builtinId="9" hidden="1"/>
    <cellStyle name="Hipervínculo visitado" xfId="13467" builtinId="9" hidden="1"/>
    <cellStyle name="Hipervínculo visitado" xfId="8818" builtinId="9" hidden="1"/>
    <cellStyle name="Hipervínculo visitado" xfId="8178" builtinId="9" hidden="1"/>
    <cellStyle name="Hipervínculo visitado" xfId="4750" builtinId="9" hidden="1"/>
    <cellStyle name="Hipervínculo visitado" xfId="6693" builtinId="9" hidden="1"/>
    <cellStyle name="Hipervínculo visitado" xfId="5591" builtinId="9" hidden="1"/>
    <cellStyle name="Hipervínculo visitado" xfId="32308" builtinId="9" hidden="1"/>
    <cellStyle name="Hipervínculo visitado" xfId="51293" builtinId="9" hidden="1"/>
    <cellStyle name="Hipervínculo visitado" xfId="41548" builtinId="9" hidden="1"/>
    <cellStyle name="Hipervínculo visitado" xfId="43908" builtinId="9" hidden="1"/>
    <cellStyle name="Hipervínculo visitado" xfId="2208" builtinId="9" hidden="1"/>
    <cellStyle name="Hipervínculo visitado" xfId="25505" builtinId="9" hidden="1"/>
    <cellStyle name="Hipervínculo visitado" xfId="53967" builtinId="9" hidden="1"/>
    <cellStyle name="Hipervínculo visitado" xfId="19626" builtinId="9" hidden="1"/>
    <cellStyle name="Hipervínculo visitado" xfId="12835" builtinId="9" hidden="1"/>
    <cellStyle name="Hipervínculo visitado" xfId="59076" builtinId="9" hidden="1"/>
    <cellStyle name="Hipervínculo visitado" xfId="6070" builtinId="9" hidden="1"/>
    <cellStyle name="Hipervínculo visitado" xfId="16065" builtinId="9" hidden="1"/>
    <cellStyle name="Hipervínculo visitado" xfId="37753" builtinId="9" hidden="1"/>
    <cellStyle name="Hipervínculo visitado" xfId="26357" builtinId="9" hidden="1"/>
    <cellStyle name="Hipervínculo visitado" xfId="31821" builtinId="9" hidden="1"/>
    <cellStyle name="Hipervínculo visitado" xfId="23287" builtinId="9" hidden="1"/>
    <cellStyle name="Hipervínculo visitado" xfId="14225" builtinId="9" hidden="1"/>
    <cellStyle name="Hipervínculo visitado" xfId="29373" builtinId="9" hidden="1"/>
    <cellStyle name="Hipervínculo visitado" xfId="36390" builtinId="9" hidden="1"/>
    <cellStyle name="Hipervínculo visitado" xfId="46819" builtinId="9" hidden="1"/>
    <cellStyle name="Hipervínculo visitado" xfId="48283" builtinId="9" hidden="1"/>
    <cellStyle name="Hipervínculo visitado" xfId="54992" builtinId="9" hidden="1"/>
    <cellStyle name="Hipervínculo visitado" xfId="45787" builtinId="9" hidden="1"/>
    <cellStyle name="Hipervínculo visitado" xfId="48285" builtinId="9" hidden="1"/>
    <cellStyle name="Hipervínculo visitado" xfId="5046" builtinId="9" hidden="1"/>
    <cellStyle name="Hipervínculo visitado" xfId="33744" builtinId="9" hidden="1"/>
    <cellStyle name="Hipervínculo visitado" xfId="3601" builtinId="9" hidden="1"/>
    <cellStyle name="Hipervínculo visitado" xfId="1449" builtinId="9" hidden="1"/>
    <cellStyle name="Hipervínculo visitado" xfId="30836" builtinId="9" hidden="1"/>
    <cellStyle name="Hipervínculo visitado" xfId="38569" builtinId="9" hidden="1"/>
    <cellStyle name="Hipervínculo visitado" xfId="58865" builtinId="9" hidden="1"/>
    <cellStyle name="Hipervínculo visitado" xfId="9087" builtinId="9" hidden="1"/>
    <cellStyle name="Hipervínculo visitado" xfId="19946" builtinId="9" hidden="1"/>
    <cellStyle name="Hipervínculo visitado" xfId="500" builtinId="9" hidden="1"/>
    <cellStyle name="Hipervínculo visitado" xfId="39488" builtinId="9" hidden="1"/>
    <cellStyle name="Hipervínculo visitado" xfId="4934" builtinId="9" hidden="1"/>
    <cellStyle name="Hipervínculo visitado" xfId="6602" builtinId="9" hidden="1"/>
    <cellStyle name="Hipervínculo visitado" xfId="13730" builtinId="9" hidden="1"/>
    <cellStyle name="Hipervínculo visitado" xfId="10846" builtinId="9" hidden="1"/>
    <cellStyle name="Hipervínculo visitado" xfId="12307" builtinId="9" hidden="1"/>
    <cellStyle name="Hipervínculo visitado" xfId="10187" builtinId="9" hidden="1"/>
    <cellStyle name="Hipervínculo visitado" xfId="5260" builtinId="9" hidden="1"/>
    <cellStyle name="Hipervínculo visitado" xfId="38427" builtinId="9" hidden="1"/>
    <cellStyle name="Hipervínculo visitado" xfId="16497" builtinId="9" hidden="1"/>
    <cellStyle name="Hipervínculo visitado" xfId="4245" builtinId="9" hidden="1"/>
    <cellStyle name="Hipervínculo visitado" xfId="57559" builtinId="9" hidden="1"/>
    <cellStyle name="Hipervínculo visitado" xfId="40178" builtinId="9" hidden="1"/>
    <cellStyle name="Hipervínculo visitado" xfId="70" builtinId="9" hidden="1"/>
    <cellStyle name="Hipervínculo visitado" xfId="2320" builtinId="9" hidden="1"/>
    <cellStyle name="Hipervínculo visitado" xfId="44487" builtinId="9" hidden="1"/>
    <cellStyle name="Hipervínculo visitado" xfId="25369" builtinId="9" hidden="1"/>
    <cellStyle name="Hipervínculo visitado" xfId="45066" builtinId="9" hidden="1"/>
    <cellStyle name="Hipervínculo visitado" xfId="2963" builtinId="9" hidden="1"/>
    <cellStyle name="Hipervínculo visitado" xfId="2467" builtinId="9" hidden="1"/>
    <cellStyle name="Hipervínculo visitado" xfId="41085" builtinId="9" hidden="1"/>
    <cellStyle name="Hipervínculo visitado" xfId="42326" builtinId="9" hidden="1"/>
    <cellStyle name="Hipervínculo visitado" xfId="542" builtinId="9" hidden="1"/>
    <cellStyle name="Hipervínculo visitado" xfId="2118" builtinId="9" hidden="1"/>
    <cellStyle name="Hipervínculo visitado" xfId="33816" builtinId="9" hidden="1"/>
    <cellStyle name="Hipervínculo visitado" xfId="37669" builtinId="9" hidden="1"/>
    <cellStyle name="Hipervínculo visitado" xfId="30032" builtinId="9" hidden="1"/>
    <cellStyle name="Hipervínculo visitado" xfId="40436" builtinId="9" hidden="1"/>
    <cellStyle name="Hipervínculo visitado" xfId="16173" builtinId="9" hidden="1"/>
    <cellStyle name="Hipervínculo visitado" xfId="48145" builtinId="9" hidden="1"/>
    <cellStyle name="Hipervínculo visitado" xfId="11058" builtinId="9" hidden="1"/>
    <cellStyle name="Hipervínculo visitado" xfId="4801" builtinId="9" hidden="1"/>
    <cellStyle name="Hipervínculo visitado" xfId="4366" builtinId="9" hidden="1"/>
    <cellStyle name="Hipervínculo visitado" xfId="30598" builtinId="9" hidden="1"/>
    <cellStyle name="Hipervínculo visitado" xfId="9261" builtinId="9" hidden="1"/>
    <cellStyle name="Hipervínculo visitado" xfId="45502" builtinId="9" hidden="1"/>
    <cellStyle name="Hipervínculo visitado" xfId="56109" builtinId="9" hidden="1"/>
    <cellStyle name="Hipervínculo visitado" xfId="43058" builtinId="9" hidden="1"/>
    <cellStyle name="Hipervínculo visitado" xfId="51444" builtinId="9" hidden="1"/>
    <cellStyle name="Hipervínculo visitado" xfId="58487" builtinId="9" hidden="1"/>
    <cellStyle name="Hipervínculo visitado" xfId="59358" builtinId="9" hidden="1"/>
    <cellStyle name="Hipervínculo visitado" xfId="54223" builtinId="9" hidden="1"/>
    <cellStyle name="Hipervínculo visitado" xfId="47950" builtinId="9" hidden="1"/>
    <cellStyle name="Hipervínculo visitado" xfId="50954" builtinId="9" hidden="1"/>
    <cellStyle name="Hipervínculo visitado" xfId="39064" builtinId="9" hidden="1"/>
    <cellStyle name="Hipervínculo visitado" xfId="1073" builtinId="9" hidden="1"/>
    <cellStyle name="Hipervínculo visitado" xfId="6200" builtinId="9" hidden="1"/>
    <cellStyle name="Hipervínculo visitado" xfId="36516" builtinId="9" hidden="1"/>
    <cellStyle name="Hipervínculo visitado" xfId="24329" builtinId="9" hidden="1"/>
    <cellStyle name="Hipervínculo visitado" xfId="9245" builtinId="9" hidden="1"/>
    <cellStyle name="Hipervínculo visitado" xfId="30315" builtinId="9" hidden="1"/>
    <cellStyle name="Hipervínculo visitado" xfId="33258" builtinId="9" hidden="1"/>
    <cellStyle name="Hipervínculo visitado" xfId="3167" builtinId="9" hidden="1"/>
    <cellStyle name="Hipervínculo visitado" xfId="18682" builtinId="9" hidden="1"/>
    <cellStyle name="Hipervínculo visitado" xfId="15666" builtinId="9" hidden="1"/>
    <cellStyle name="Hipervínculo visitado" xfId="8746" builtinId="9" hidden="1"/>
    <cellStyle name="Hipervínculo visitado" xfId="8758" builtinId="9" hidden="1"/>
    <cellStyle name="Hipervínculo visitado" xfId="1613" builtinId="9" hidden="1"/>
    <cellStyle name="Hipervínculo visitado" xfId="1623" builtinId="9" hidden="1"/>
    <cellStyle name="Hipervínculo visitado" xfId="1399" builtinId="9" hidden="1"/>
    <cellStyle name="Hipervínculo visitado" xfId="13441" builtinId="9" hidden="1"/>
    <cellStyle name="Hipervínculo visitado" xfId="23012" builtinId="9" hidden="1"/>
    <cellStyle name="Hipervínculo visitado" xfId="29463" builtinId="9" hidden="1"/>
    <cellStyle name="Hipervínculo visitado" xfId="55219" builtinId="9" hidden="1"/>
    <cellStyle name="Hipervínculo visitado" xfId="46201" builtinId="9" hidden="1"/>
    <cellStyle name="Hipervínculo visitado" xfId="40252" builtinId="9" hidden="1"/>
    <cellStyle name="Hipervínculo visitado" xfId="24271" builtinId="9" hidden="1"/>
    <cellStyle name="Hipervínculo visitado" xfId="19244" builtinId="9" hidden="1"/>
    <cellStyle name="Hipervínculo visitado" xfId="58465" builtinId="9" hidden="1"/>
    <cellStyle name="Hipervínculo visitado" xfId="5597" builtinId="9" hidden="1"/>
    <cellStyle name="Hipervínculo visitado" xfId="20226" builtinId="9" hidden="1"/>
    <cellStyle name="Hipervínculo visitado" xfId="31066" builtinId="9" hidden="1"/>
    <cellStyle name="Hipervínculo visitado" xfId="6979" builtinId="9" hidden="1"/>
    <cellStyle name="Hipervínculo visitado" xfId="13331" builtinId="9" hidden="1"/>
    <cellStyle name="Hipervínculo visitado" xfId="28545" builtinId="9" hidden="1"/>
    <cellStyle name="Hipervínculo visitado" xfId="39149" builtinId="9" hidden="1"/>
    <cellStyle name="Hipervínculo visitado" xfId="5026" builtinId="9" hidden="1"/>
    <cellStyle name="Hipervínculo visitado" xfId="8434" builtinId="9" hidden="1"/>
    <cellStyle name="Hipervínculo visitado" xfId="14378" builtinId="9" hidden="1"/>
    <cellStyle name="Hipervínculo visitado" xfId="7698" builtinId="9" hidden="1"/>
    <cellStyle name="Hipervínculo visitado" xfId="3449" builtinId="9" hidden="1"/>
    <cellStyle name="Hipervínculo visitado" xfId="39808" builtinId="9" hidden="1"/>
    <cellStyle name="Hipervínculo visitado" xfId="6705" builtinId="9" hidden="1"/>
    <cellStyle name="Hipervínculo visitado" xfId="827" builtinId="9" hidden="1"/>
    <cellStyle name="Hipervínculo visitado" xfId="16521" builtinId="9" hidden="1"/>
    <cellStyle name="Hipervínculo visitado" xfId="48111" builtinId="9" hidden="1"/>
    <cellStyle name="Hipervínculo visitado" xfId="39913" builtinId="9" hidden="1"/>
    <cellStyle name="Hipervínculo visitado" xfId="41303" builtinId="9" hidden="1"/>
    <cellStyle name="Hipervínculo visitado" xfId="41982" builtinId="9" hidden="1"/>
    <cellStyle name="Hipervínculo visitado" xfId="33362" builtinId="9" hidden="1"/>
    <cellStyle name="Hipervínculo visitado" xfId="36021" builtinId="9" hidden="1"/>
    <cellStyle name="Hipervínculo visitado" xfId="36690" builtinId="9" hidden="1"/>
    <cellStyle name="Hipervínculo visitado" xfId="2909" builtinId="9" hidden="1"/>
    <cellStyle name="Hipervínculo visitado" xfId="11062" builtinId="9" hidden="1"/>
    <cellStyle name="Hipervínculo visitado" xfId="40430" builtinId="9" hidden="1"/>
    <cellStyle name="Hipervínculo visitado" xfId="48452" builtinId="9" hidden="1"/>
    <cellStyle name="Hipervínculo visitado" xfId="49916" builtinId="9" hidden="1"/>
    <cellStyle name="Hipervínculo visitado" xfId="46925" builtinId="9" hidden="1"/>
    <cellStyle name="Hipervínculo visitado" xfId="50612" builtinId="9" hidden="1"/>
    <cellStyle name="Hipervínculo visitado" xfId="13041" builtinId="9" hidden="1"/>
    <cellStyle name="Hipervínculo visitado" xfId="49494" builtinId="9" hidden="1"/>
    <cellStyle name="Hipervínculo visitado" xfId="18954" builtinId="9" hidden="1"/>
    <cellStyle name="Hipervínculo visitado" xfId="54439" builtinId="9" hidden="1"/>
    <cellStyle name="Hipervínculo visitado" xfId="26497" builtinId="9" hidden="1"/>
    <cellStyle name="Hipervínculo visitado" xfId="48350" builtinId="9" hidden="1"/>
    <cellStyle name="Hipervínculo visitado" xfId="58043" builtinId="9" hidden="1"/>
    <cellStyle name="Hipervínculo visitado" xfId="56743" builtinId="9" hidden="1"/>
    <cellStyle name="Hipervínculo visitado" xfId="46367" builtinId="9" hidden="1"/>
    <cellStyle name="Hipervínculo visitado" xfId="15686" builtinId="9" hidden="1"/>
    <cellStyle name="Hipervínculo visitado" xfId="11605" builtinId="9" hidden="1"/>
    <cellStyle name="Hipervínculo visitado" xfId="9187" builtinId="9" hidden="1"/>
    <cellStyle name="Hipervínculo visitado" xfId="44872" builtinId="9" hidden="1"/>
    <cellStyle name="Hipervínculo visitado" xfId="55956" builtinId="9" hidden="1"/>
    <cellStyle name="Hipervínculo visitado" xfId="34923" builtinId="9" hidden="1"/>
    <cellStyle name="Hipervínculo visitado" xfId="45834" builtinId="9" hidden="1"/>
    <cellStyle name="Hipervínculo visitado" xfId="39133" builtinId="9" hidden="1"/>
    <cellStyle name="Hipervínculo visitado" xfId="52907" builtinId="9" hidden="1"/>
    <cellStyle name="Hipervínculo visitado" xfId="19616" builtinId="9" hidden="1"/>
    <cellStyle name="Hipervínculo visitado" xfId="2076" builtinId="9" hidden="1"/>
    <cellStyle name="Hipervínculo visitado" xfId="58289" builtinId="9" hidden="1"/>
    <cellStyle name="Hipervínculo visitado" xfId="51716" builtinId="9" hidden="1"/>
    <cellStyle name="Hipervínculo visitado" xfId="10900" builtinId="9" hidden="1"/>
    <cellStyle name="Hipervínculo visitado" xfId="13863" builtinId="9" hidden="1"/>
    <cellStyle name="Hipervínculo visitado" xfId="59390" builtinId="9" hidden="1"/>
    <cellStyle name="Hipervínculo visitado" xfId="18774" builtinId="9" hidden="1"/>
    <cellStyle name="Hipervínculo visitado" xfId="21519" builtinId="9" hidden="1"/>
    <cellStyle name="Hipervínculo visitado" xfId="34412" builtinId="9" hidden="1"/>
    <cellStyle name="Hipervínculo visitado" xfId="34081" builtinId="9" hidden="1"/>
    <cellStyle name="Hipervínculo visitado" xfId="20475" builtinId="9" hidden="1"/>
    <cellStyle name="Hipervínculo visitado" xfId="13887" builtinId="9" hidden="1"/>
    <cellStyle name="Hipervínculo visitado" xfId="52062" builtinId="9" hidden="1"/>
    <cellStyle name="Hipervínculo visitado" xfId="34657" builtinId="9" hidden="1"/>
    <cellStyle name="Hipervínculo visitado" xfId="48626" builtinId="9" hidden="1"/>
    <cellStyle name="Hipervínculo visitado" xfId="25941" builtinId="9" hidden="1"/>
    <cellStyle name="Hipervínculo visitado" xfId="13726" builtinId="9" hidden="1"/>
    <cellStyle name="Hipervínculo visitado" xfId="55835" builtinId="9" hidden="1"/>
    <cellStyle name="Hipervínculo visitado" xfId="33852" builtinId="9" hidden="1"/>
    <cellStyle name="Hipervínculo visitado" xfId="50748" builtinId="9" hidden="1"/>
    <cellStyle name="Hipervínculo visitado" xfId="19954" builtinId="9" hidden="1"/>
    <cellStyle name="Hipervínculo visitado" xfId="48698" builtinId="9" hidden="1"/>
    <cellStyle name="Hipervínculo visitado" xfId="41854" builtinId="9" hidden="1"/>
    <cellStyle name="Hipervínculo visitado" xfId="40975" builtinId="9" hidden="1"/>
    <cellStyle name="Hipervínculo visitado" xfId="40710" builtinId="9" hidden="1"/>
    <cellStyle name="Hipervínculo visitado" xfId="40398" builtinId="9" hidden="1"/>
    <cellStyle name="Hipervínculo visitado" xfId="51798" builtinId="9" hidden="1"/>
    <cellStyle name="Hipervínculo visitado" xfId="51774" builtinId="9" hidden="1"/>
    <cellStyle name="Hipervínculo visitado" xfId="46531" builtinId="9" hidden="1"/>
    <cellStyle name="Hipervínculo visitado" xfId="56123" builtinId="9" hidden="1"/>
    <cellStyle name="Hipervínculo visitado" xfId="58847" builtinId="9" hidden="1"/>
    <cellStyle name="Hipervínculo visitado" xfId="57817" builtinId="9" hidden="1"/>
    <cellStyle name="Hipervínculo visitado" xfId="56177" builtinId="9" hidden="1"/>
    <cellStyle name="Hipervínculo visitado" xfId="25817" builtinId="9" hidden="1"/>
    <cellStyle name="Hipervínculo visitado" xfId="17524" builtinId="9" hidden="1"/>
    <cellStyle name="Hipervínculo visitado" xfId="55729" builtinId="9" hidden="1"/>
    <cellStyle name="Hipervínculo visitado" xfId="49616" builtinId="9" hidden="1"/>
    <cellStyle name="Hipervínculo visitado" xfId="29883" builtinId="9" hidden="1"/>
    <cellStyle name="Hipervínculo visitado" xfId="37675" builtinId="9" hidden="1"/>
    <cellStyle name="Hipervínculo visitado" xfId="31660" builtinId="9" hidden="1"/>
    <cellStyle name="Hipervínculo visitado" xfId="17506" builtinId="9" hidden="1"/>
    <cellStyle name="Hipervínculo visitado" xfId="48309" builtinId="9" hidden="1"/>
    <cellStyle name="Hipervínculo visitado" xfId="1977" builtinId="9" hidden="1"/>
    <cellStyle name="Hipervínculo visitado" xfId="6458" builtinId="9" hidden="1"/>
    <cellStyle name="Hipervínculo visitado" xfId="17115" builtinId="9" hidden="1"/>
    <cellStyle name="Hipervínculo visitado" xfId="31248" builtinId="9" hidden="1"/>
    <cellStyle name="Hipervínculo visitado" xfId="38145" builtinId="9" hidden="1"/>
    <cellStyle name="Hipervínculo visitado" xfId="33706" builtinId="9" hidden="1"/>
    <cellStyle name="Hipervínculo visitado" xfId="36907" builtinId="9" hidden="1"/>
    <cellStyle name="Hipervínculo visitado" xfId="26707" builtinId="9" hidden="1"/>
    <cellStyle name="Hipervínculo visitado" xfId="16157" builtinId="9" hidden="1"/>
    <cellStyle name="Hipervínculo visitado" xfId="37443" builtinId="9" hidden="1"/>
    <cellStyle name="Hipervínculo visitado" xfId="39011" builtinId="9" hidden="1"/>
    <cellStyle name="Hipervínculo visitado" xfId="58234" builtinId="9" hidden="1"/>
    <cellStyle name="Hipervínculo visitado" xfId="33414" builtinId="9" hidden="1"/>
    <cellStyle name="Hipervínculo visitado" xfId="55482" builtinId="9" hidden="1"/>
    <cellStyle name="Hipervínculo visitado" xfId="59294" builtinId="9" hidden="1"/>
    <cellStyle name="Hipervínculo visitado" xfId="55287" builtinId="9" hidden="1"/>
    <cellStyle name="Hipervínculo visitado" xfId="13932" builtinId="9" hidden="1"/>
    <cellStyle name="Hipervínculo visitado" xfId="53305" builtinId="9" hidden="1"/>
    <cellStyle name="Hipervínculo visitado" xfId="49412" builtinId="9" hidden="1"/>
    <cellStyle name="Hipervínculo visitado" xfId="49832" builtinId="9" hidden="1"/>
    <cellStyle name="Hipervínculo visitado" xfId="50534" builtinId="9" hidden="1"/>
    <cellStyle name="Hipervínculo visitado" xfId="33200" builtinId="9" hidden="1"/>
    <cellStyle name="Hipervínculo visitado" xfId="49116" builtinId="9" hidden="1"/>
    <cellStyle name="Hipervínculo visitado" xfId="46125" builtinId="9" hidden="1"/>
    <cellStyle name="Hipervínculo visitado" xfId="56639" builtinId="9" hidden="1"/>
    <cellStyle name="Hipervínculo visitado" xfId="49814" builtinId="9" hidden="1"/>
    <cellStyle name="Hipervínculo visitado" xfId="32752" builtinId="9" hidden="1"/>
    <cellStyle name="Hipervínculo visitado" xfId="29405" builtinId="9" hidden="1"/>
    <cellStyle name="Hipervínculo visitado" xfId="42574" builtinId="9" hidden="1"/>
    <cellStyle name="Hipervínculo visitado" xfId="46993" builtinId="9" hidden="1"/>
    <cellStyle name="Hipervínculo visitado" xfId="39526" builtinId="9" hidden="1"/>
    <cellStyle name="Hipervínculo visitado" xfId="59464" builtinId="9" hidden="1"/>
    <cellStyle name="Hipervínculo visitado" xfId="49804" builtinId="9" hidden="1"/>
    <cellStyle name="Hipervínculo visitado" xfId="32067" builtinId="9" hidden="1"/>
    <cellStyle name="Hipervínculo visitado" xfId="53893" builtinId="9" hidden="1"/>
    <cellStyle name="Hipervínculo visitado" xfId="57318" builtinId="9" hidden="1"/>
    <cellStyle name="Hipervínculo visitado" xfId="30662" builtinId="9" hidden="1"/>
    <cellStyle name="Hipervínculo visitado" xfId="45986" builtinId="9" hidden="1"/>
    <cellStyle name="Hipervínculo visitado" xfId="36610" builtinId="9" hidden="1"/>
    <cellStyle name="Hipervínculo visitado" xfId="12149" builtinId="9" hidden="1"/>
    <cellStyle name="Hipervínculo visitado" xfId="18716" builtinId="9" hidden="1"/>
    <cellStyle name="Hipervínculo visitado" xfId="24415" builtinId="9" hidden="1"/>
    <cellStyle name="Hipervínculo visitado" xfId="44584" builtinId="9" hidden="1"/>
    <cellStyle name="Hipervínculo visitado" xfId="50259" builtinId="9" hidden="1"/>
    <cellStyle name="Hipervínculo visitado" xfId="6100" builtinId="9" hidden="1"/>
    <cellStyle name="Hipervínculo visitado" xfId="37749" builtinId="9" hidden="1"/>
    <cellStyle name="Hipervínculo visitado" xfId="16021" builtinId="9" hidden="1"/>
    <cellStyle name="Hipervínculo visitado" xfId="104" builtinId="9" hidden="1"/>
    <cellStyle name="Hipervínculo visitado" xfId="14516" builtinId="9" hidden="1"/>
    <cellStyle name="Hipervínculo visitado" xfId="25086" builtinId="9" hidden="1"/>
    <cellStyle name="Hipervínculo visitado" xfId="24467" builtinId="9" hidden="1"/>
    <cellStyle name="Hipervínculo visitado" xfId="19012" builtinId="9" hidden="1"/>
    <cellStyle name="Hipervínculo visitado" xfId="35757" builtinId="9" hidden="1"/>
    <cellStyle name="Hipervínculo visitado" xfId="34558" builtinId="9" hidden="1"/>
    <cellStyle name="Hipervínculo visitado" xfId="32698" builtinId="9" hidden="1"/>
    <cellStyle name="Hipervínculo visitado" xfId="48396" builtinId="9" hidden="1"/>
    <cellStyle name="Hipervínculo visitado" xfId="57849" builtinId="9" hidden="1"/>
    <cellStyle name="Hipervínculo visitado" xfId="23655" builtinId="9" hidden="1"/>
    <cellStyle name="Hipervínculo visitado" xfId="13003" builtinId="9" hidden="1"/>
    <cellStyle name="Hipervínculo visitado" xfId="46857" builtinId="9" hidden="1"/>
    <cellStyle name="Hipervínculo visitado" xfId="53158" builtinId="9" hidden="1"/>
    <cellStyle name="Hipervínculo visitado" xfId="17472" builtinId="9" hidden="1"/>
    <cellStyle name="Hipervínculo visitado" xfId="57903" builtinId="9" hidden="1"/>
    <cellStyle name="Hipervínculo visitado" xfId="46371" builtinId="9" hidden="1"/>
    <cellStyle name="Hipervínculo visitado" xfId="39736" builtinId="9" hidden="1"/>
    <cellStyle name="Hipervínculo visitado" xfId="40124" builtinId="9" hidden="1"/>
    <cellStyle name="Hipervínculo visitado" xfId="58236" builtinId="9" hidden="1"/>
    <cellStyle name="Hipervínculo visitado" xfId="38957" builtinId="9" hidden="1"/>
    <cellStyle name="Hipervínculo visitado" xfId="37203" builtinId="9" hidden="1"/>
    <cellStyle name="Hipervínculo visitado" xfId="8690" builtinId="9" hidden="1"/>
    <cellStyle name="Hipervínculo visitado" xfId="6833" builtinId="9" hidden="1"/>
    <cellStyle name="Hipervínculo visitado" xfId="44754" builtinId="9" hidden="1"/>
    <cellStyle name="Hipervínculo visitado" xfId="19072" builtinId="9" hidden="1"/>
    <cellStyle name="Hipervínculo visitado" xfId="1937" builtinId="9" hidden="1"/>
    <cellStyle name="Hipervínculo visitado" xfId="16057" builtinId="9" hidden="1"/>
    <cellStyle name="Hipervínculo visitado" xfId="46963" builtinId="9" hidden="1"/>
    <cellStyle name="Hipervínculo visitado" xfId="5654" builtinId="9" hidden="1"/>
    <cellStyle name="Hipervínculo visitado" xfId="27490" builtinId="9" hidden="1"/>
    <cellStyle name="Hipervínculo visitado" xfId="12865" builtinId="9" hidden="1"/>
    <cellStyle name="Hipervínculo visitado" xfId="21005" builtinId="9" hidden="1"/>
    <cellStyle name="Hipervínculo visitado" xfId="18825" builtinId="9" hidden="1"/>
    <cellStyle name="Hipervínculo visitado" xfId="43040" builtinId="9" hidden="1"/>
    <cellStyle name="Hipervínculo visitado" xfId="21632" builtinId="9" hidden="1"/>
    <cellStyle name="Hipervínculo visitado" xfId="39135" builtinId="9" hidden="1"/>
    <cellStyle name="Hipervínculo visitado" xfId="24753" builtinId="9" hidden="1"/>
    <cellStyle name="Hipervínculo visitado" xfId="12229" builtinId="9" hidden="1"/>
    <cellStyle name="Hipervínculo visitado" xfId="15656" builtinId="9" hidden="1"/>
    <cellStyle name="Hipervínculo visitado" xfId="24553" builtinId="9" hidden="1"/>
    <cellStyle name="Hipervínculo visitado" xfId="365" builtinId="9" hidden="1"/>
    <cellStyle name="Hipervínculo visitado" xfId="29540" builtinId="9" hidden="1"/>
    <cellStyle name="Hipervínculo visitado" xfId="1249" builtinId="9" hidden="1"/>
    <cellStyle name="Hipervínculo visitado" xfId="32049" builtinId="9" hidden="1"/>
    <cellStyle name="Hipervínculo visitado" xfId="29710" builtinId="9" hidden="1"/>
    <cellStyle name="Hipervínculo visitado" xfId="25096" builtinId="9" hidden="1"/>
    <cellStyle name="Hipervínculo visitado" xfId="33304" builtinId="9" hidden="1"/>
    <cellStyle name="Hipervínculo visitado" xfId="28877" builtinId="9" hidden="1"/>
    <cellStyle name="Hipervínculo visitado" xfId="21939" builtinId="9" hidden="1"/>
    <cellStyle name="Hipervínculo visitado" xfId="41249" builtinId="9" hidden="1"/>
    <cellStyle name="Hipervínculo visitado" xfId="12897" builtinId="9" hidden="1"/>
    <cellStyle name="Hipervínculo visitado" xfId="43888" builtinId="9" hidden="1"/>
    <cellStyle name="Hipervínculo visitado" xfId="28329" builtinId="9" hidden="1"/>
    <cellStyle name="Hipervínculo visitado" xfId="30868" builtinId="9" hidden="1"/>
    <cellStyle name="Hipervínculo visitado" xfId="33884" builtinId="9" hidden="1"/>
    <cellStyle name="Hipervínculo visitado" xfId="34534" builtinId="9" hidden="1"/>
    <cellStyle name="Hipervínculo visitado" xfId="37953" builtinId="9" hidden="1"/>
    <cellStyle name="Hipervínculo visitado" xfId="34638" builtinId="9" hidden="1"/>
    <cellStyle name="Hipervínculo visitado" xfId="31112" builtinId="9" hidden="1"/>
    <cellStyle name="Hipervínculo visitado" xfId="35911" builtinId="9" hidden="1"/>
    <cellStyle name="Hipervínculo visitado" xfId="41761" builtinId="9" hidden="1"/>
    <cellStyle name="Hipervínculo visitado" xfId="38750" builtinId="9" hidden="1"/>
    <cellStyle name="Hipervínculo visitado" xfId="20979" builtinId="9" hidden="1"/>
    <cellStyle name="Hipervínculo visitado" xfId="47906" builtinId="9" hidden="1"/>
    <cellStyle name="Hipervínculo visitado" xfId="11453" builtinId="9" hidden="1"/>
    <cellStyle name="Hipervínculo visitado" xfId="22832" builtinId="9" hidden="1"/>
    <cellStyle name="Hipervínculo visitado" xfId="6390" builtinId="9" hidden="1"/>
    <cellStyle name="Hipervínculo visitado" xfId="52750" builtinId="9" hidden="1"/>
    <cellStyle name="Hipervínculo visitado" xfId="55068" builtinId="9" hidden="1"/>
    <cellStyle name="Hipervínculo visitado" xfId="29407" builtinId="9" hidden="1"/>
    <cellStyle name="Hipervínculo visitado" xfId="42938" builtinId="9" hidden="1"/>
    <cellStyle name="Hipervínculo visitado" xfId="47541" builtinId="9" hidden="1"/>
    <cellStyle name="Hipervínculo visitado" xfId="19632" builtinId="9" hidden="1"/>
    <cellStyle name="Hipervínculo visitado" xfId="20481" builtinId="9" hidden="1"/>
    <cellStyle name="Hipervínculo visitado" xfId="29584" builtinId="9" hidden="1"/>
    <cellStyle name="Hipervínculo visitado" xfId="49468" builtinId="9" hidden="1"/>
    <cellStyle name="Hipervínculo visitado" xfId="35481" builtinId="9" hidden="1"/>
    <cellStyle name="Hipervínculo visitado" xfId="48356" builtinId="9" hidden="1"/>
    <cellStyle name="Hipervínculo visitado" xfId="54123" builtinId="9" hidden="1"/>
    <cellStyle name="Hipervínculo visitado" xfId="23201" builtinId="9" hidden="1"/>
    <cellStyle name="Hipervínculo visitado" xfId="31921" builtinId="9" hidden="1"/>
    <cellStyle name="Hipervínculo visitado" xfId="50887" builtinId="9" hidden="1"/>
    <cellStyle name="Hipervínculo visitado" xfId="17764" builtinId="9" hidden="1"/>
    <cellStyle name="Hipervínculo visitado" xfId="2302" builtinId="9" hidden="1"/>
    <cellStyle name="Hipervínculo visitado" xfId="2571" builtinId="9" hidden="1"/>
    <cellStyle name="Hipervínculo visitado" xfId="39614" builtinId="9" hidden="1"/>
    <cellStyle name="Hipervínculo visitado" xfId="20268" builtinId="9" hidden="1"/>
    <cellStyle name="Hipervínculo visitado" xfId="6294" builtinId="9" hidden="1"/>
    <cellStyle name="Hipervínculo visitado" xfId="37009" builtinId="9" hidden="1"/>
    <cellStyle name="Hipervínculo visitado" xfId="54043" builtinId="9" hidden="1"/>
    <cellStyle name="Hipervínculo visitado" xfId="1503" builtinId="9" hidden="1"/>
    <cellStyle name="Hipervínculo visitado" xfId="11972" builtinId="9" hidden="1"/>
    <cellStyle name="Hipervínculo visitado" xfId="16844" builtinId="9" hidden="1"/>
    <cellStyle name="Hipervínculo visitado" xfId="40284" builtinId="9" hidden="1"/>
    <cellStyle name="Hipervínculo visitado" xfId="58841" builtinId="9" hidden="1"/>
    <cellStyle name="Hipervínculo visitado" xfId="47275" builtinId="9" hidden="1"/>
    <cellStyle name="Hipervínculo visitado" xfId="7036" builtinId="9" hidden="1"/>
    <cellStyle name="Hipervínculo visitado" xfId="6146" builtinId="9" hidden="1"/>
    <cellStyle name="Hipervínculo visitado" xfId="26023" builtinId="9" hidden="1"/>
    <cellStyle name="Hipervínculo visitado" xfId="19554" builtinId="9" hidden="1"/>
    <cellStyle name="Hipervínculo visitado" xfId="14566" builtinId="9" hidden="1"/>
    <cellStyle name="Hipervínculo visitado" xfId="49362" builtinId="9" hidden="1"/>
    <cellStyle name="Hipervínculo visitado" xfId="39728" builtinId="9" hidden="1"/>
    <cellStyle name="Hipervínculo visitado" xfId="31839" builtinId="9" hidden="1"/>
    <cellStyle name="Hipervínculo visitado" xfId="15000" builtinId="9" hidden="1"/>
    <cellStyle name="Hipervínculo visitado" xfId="32519" builtinId="9" hidden="1"/>
    <cellStyle name="Hipervínculo visitado" xfId="22401" builtinId="9" hidden="1"/>
    <cellStyle name="Hipervínculo visitado" xfId="26887" builtinId="9" hidden="1"/>
    <cellStyle name="Hipervínculo visitado" xfId="26921" builtinId="9" hidden="1"/>
    <cellStyle name="Hipervínculo visitado" xfId="51508" builtinId="9" hidden="1"/>
    <cellStyle name="Hipervínculo visitado" xfId="32402" builtinId="9" hidden="1"/>
    <cellStyle name="Hipervínculo visitado" xfId="53203" builtinId="9" hidden="1"/>
    <cellStyle name="Hipervínculo visitado" xfId="35338" builtinId="9" hidden="1"/>
    <cellStyle name="Hipervínculo visitado" xfId="22674" builtinId="9" hidden="1"/>
    <cellStyle name="Hipervínculo visitado" xfId="27745" builtinId="9" hidden="1"/>
    <cellStyle name="Hipervínculo visitado" xfId="57074" builtinId="9" hidden="1"/>
    <cellStyle name="Hipervínculo visitado" xfId="51456" builtinId="9" hidden="1"/>
    <cellStyle name="Hipervínculo visitado" xfId="55060" builtinId="9" hidden="1"/>
    <cellStyle name="Hipervínculo visitado" xfId="18077" builtinId="9" hidden="1"/>
    <cellStyle name="Hipervínculo visitado" xfId="46445" builtinId="9" hidden="1"/>
    <cellStyle name="Hipervínculo visitado" xfId="23400" builtinId="9" hidden="1"/>
    <cellStyle name="Hipervínculo visitado" xfId="4229" builtinId="9" hidden="1"/>
    <cellStyle name="Hipervínculo visitado" xfId="52210" builtinId="9" hidden="1"/>
    <cellStyle name="Hipervínculo visitado" xfId="53565" builtinId="9" hidden="1"/>
    <cellStyle name="Hipervínculo visitado" xfId="40360" builtinId="9" hidden="1"/>
    <cellStyle name="Hipervínculo visitado" xfId="56007" builtinId="9" hidden="1"/>
    <cellStyle name="Hipervínculo visitado" xfId="22314" builtinId="9" hidden="1"/>
    <cellStyle name="Hipervínculo visitado" xfId="13057" builtinId="9" hidden="1"/>
    <cellStyle name="Hipervínculo visitado" xfId="55527" builtinId="9" hidden="1"/>
    <cellStyle name="Hipervínculo visitado" xfId="5095" builtinId="9" hidden="1"/>
    <cellStyle name="Hipervínculo visitado" xfId="11449" builtinId="9" hidden="1"/>
    <cellStyle name="Hipervínculo visitado" xfId="31422" builtinId="9" hidden="1"/>
    <cellStyle name="Hipervínculo visitado" xfId="13349" builtinId="9" hidden="1"/>
    <cellStyle name="Hipervínculo visitado" xfId="15857" builtinId="9" hidden="1"/>
    <cellStyle name="Hipervínculo visitado" xfId="5710" builtinId="9" hidden="1"/>
    <cellStyle name="Hipervínculo visitado" xfId="163" builtinId="9" hidden="1"/>
    <cellStyle name="Hipervínculo visitado" xfId="41319" builtinId="9" hidden="1"/>
    <cellStyle name="Hipervínculo visitado" xfId="49194" builtinId="9" hidden="1"/>
    <cellStyle name="Hipervínculo visitado" xfId="5870" builtinId="9" hidden="1"/>
    <cellStyle name="Hipervínculo visitado" xfId="12573" builtinId="9" hidden="1"/>
    <cellStyle name="Hipervínculo visitado" xfId="5898" builtinId="9" hidden="1"/>
    <cellStyle name="Hipervínculo visitado" xfId="12400" builtinId="9" hidden="1"/>
    <cellStyle name="Hipervínculo visitado" xfId="10456" builtinId="9" hidden="1"/>
    <cellStyle name="Hipervínculo visitado" xfId="5004" builtinId="9" hidden="1"/>
    <cellStyle name="Hipervínculo visitado" xfId="6488" builtinId="9" hidden="1"/>
    <cellStyle name="Hipervínculo visitado" xfId="9522" builtinId="9" hidden="1"/>
    <cellStyle name="Hipervínculo visitado" xfId="39214" builtinId="9" hidden="1"/>
    <cellStyle name="Hipervínculo visitado" xfId="15210" builtinId="9" hidden="1"/>
    <cellStyle name="Hipervínculo visitado" xfId="4063" builtinId="9" hidden="1"/>
    <cellStyle name="Hipervínculo visitado" xfId="31825" builtinId="9" hidden="1"/>
    <cellStyle name="Hipervínculo visitado" xfId="30146" builtinId="9" hidden="1"/>
    <cellStyle name="Hipervínculo visitado" xfId="42189" builtinId="9" hidden="1"/>
    <cellStyle name="Hipervínculo visitado" xfId="6691" builtinId="9" hidden="1"/>
    <cellStyle name="Hipervínculo visitado" xfId="32940" builtinId="9" hidden="1"/>
    <cellStyle name="Hipervínculo visitado" xfId="44414" builtinId="9" hidden="1"/>
    <cellStyle name="Hipervínculo visitado" xfId="41954" builtinId="9" hidden="1"/>
    <cellStyle name="Hipervínculo visitado" xfId="41950" builtinId="9" hidden="1"/>
    <cellStyle name="Hipervínculo visitado" xfId="44626" builtinId="9" hidden="1"/>
    <cellStyle name="Hipervínculo visitado" xfId="16198" builtinId="9" hidden="1"/>
    <cellStyle name="Hipervínculo visitado" xfId="20006" builtinId="9" hidden="1"/>
    <cellStyle name="Hipervínculo visitado" xfId="9782" builtinId="9" hidden="1"/>
    <cellStyle name="Hipervínculo visitado" xfId="39580" builtinId="9" hidden="1"/>
    <cellStyle name="Hipervínculo visitado" xfId="18734" builtinId="9" hidden="1"/>
    <cellStyle name="Hipervínculo visitado" xfId="45567" builtinId="9" hidden="1"/>
    <cellStyle name="Hipervínculo visitado" xfId="42946" builtinId="9" hidden="1"/>
    <cellStyle name="Hipervínculo visitado" xfId="6238" builtinId="9" hidden="1"/>
    <cellStyle name="Hipervínculo visitado" xfId="4021" builtinId="9" hidden="1"/>
    <cellStyle name="Hipervínculo visitado" xfId="27775" builtinId="9" hidden="1"/>
    <cellStyle name="Hipervínculo visitado" xfId="38395" builtinId="9" hidden="1"/>
    <cellStyle name="Hipervínculo visitado" xfId="6222" builtinId="9" hidden="1"/>
    <cellStyle name="Hipervínculo visitado" xfId="55085" builtinId="9" hidden="1"/>
    <cellStyle name="Hipervínculo visitado" xfId="55064" builtinId="9" hidden="1"/>
    <cellStyle name="Hipervínculo visitado" xfId="106" builtinId="9" hidden="1"/>
    <cellStyle name="Hipervínculo visitado" xfId="32553" builtinId="9" hidden="1"/>
    <cellStyle name="Hipervínculo visitado" xfId="13447" builtinId="9" hidden="1"/>
    <cellStyle name="Hipervínculo visitado" xfId="1417" builtinId="9" hidden="1"/>
    <cellStyle name="Hipervínculo visitado" xfId="33880" builtinId="9" hidden="1"/>
    <cellStyle name="Hipervínculo visitado" xfId="44930" builtinId="9" hidden="1"/>
    <cellStyle name="Hipervínculo visitado" xfId="25907" builtinId="9" hidden="1"/>
    <cellStyle name="Hipervínculo visitado" xfId="19317" builtinId="9" hidden="1"/>
    <cellStyle name="Hipervínculo visitado" xfId="34749" builtinId="9" hidden="1"/>
    <cellStyle name="Hipervínculo visitado" xfId="8951" builtinId="9" hidden="1"/>
    <cellStyle name="Hipervínculo visitado" xfId="5386" builtinId="9" hidden="1"/>
    <cellStyle name="Hipervínculo visitado" xfId="6154" builtinId="9" hidden="1"/>
    <cellStyle name="Hipervínculo visitado" xfId="42578" builtinId="9" hidden="1"/>
    <cellStyle name="Hipervínculo visitado" xfId="32511" builtinId="9" hidden="1"/>
    <cellStyle name="Hipervínculo visitado" xfId="37263" builtinId="9" hidden="1"/>
    <cellStyle name="Hipervínculo visitado" xfId="49112" builtinId="9" hidden="1"/>
    <cellStyle name="Hipervínculo visitado" xfId="37517" builtinId="9" hidden="1"/>
    <cellStyle name="Hipervínculo visitado" xfId="28490" builtinId="9" hidden="1"/>
    <cellStyle name="Hipervínculo visitado" xfId="4243" builtinId="9" hidden="1"/>
    <cellStyle name="Hipervínculo visitado" xfId="8828" builtinId="9" hidden="1"/>
    <cellStyle name="Hipervínculo visitado" xfId="42118" builtinId="9" hidden="1"/>
    <cellStyle name="Hipervínculo visitado" xfId="50992" builtinId="9" hidden="1"/>
    <cellStyle name="Hipervínculo visitado" xfId="28957" builtinId="9" hidden="1"/>
    <cellStyle name="Hipervínculo visitado" xfId="57032" builtinId="9" hidden="1"/>
    <cellStyle name="Hipervínculo visitado" xfId="49882" builtinId="9" hidden="1"/>
    <cellStyle name="Hipervínculo visitado" xfId="46312" builtinId="9" hidden="1"/>
    <cellStyle name="Hipervínculo visitado" xfId="29107" builtinId="9" hidden="1"/>
    <cellStyle name="Hipervínculo visitado" xfId="29608" builtinId="9" hidden="1"/>
    <cellStyle name="Hipervínculo visitado" xfId="36358" builtinId="9" hidden="1"/>
    <cellStyle name="Hipervínculo visitado" xfId="58192" builtinId="9" hidden="1"/>
    <cellStyle name="Hipervínculo visitado" xfId="54952" builtinId="9" hidden="1"/>
    <cellStyle name="Hipervínculo visitado" xfId="28488" builtinId="9" hidden="1"/>
    <cellStyle name="Hipervínculo visitado" xfId="30178" builtinId="9" hidden="1"/>
    <cellStyle name="Hipervínculo visitado" xfId="21977" builtinId="9" hidden="1"/>
    <cellStyle name="Hipervínculo visitado" xfId="35227" builtinId="9" hidden="1"/>
    <cellStyle name="Hipervínculo visitado" xfId="57505" builtinId="9" hidden="1"/>
    <cellStyle name="Hipervínculo visitado" xfId="50030" builtinId="9" hidden="1"/>
    <cellStyle name="Hipervínculo visitado" xfId="18559" builtinId="9" hidden="1"/>
    <cellStyle name="Hipervínculo visitado" xfId="59161" builtinId="9" hidden="1"/>
    <cellStyle name="Hipervínculo visitado" xfId="7054" builtinId="9" hidden="1"/>
    <cellStyle name="Hipervínculo visitado" xfId="54457" builtinId="9" hidden="1"/>
    <cellStyle name="Hipervínculo visitado" xfId="56839" builtinId="9" hidden="1"/>
    <cellStyle name="Hipervínculo visitado" xfId="37311" builtinId="9" hidden="1"/>
    <cellStyle name="Hipervínculo visitado" xfId="29875" builtinId="9" hidden="1"/>
    <cellStyle name="Hipervínculo visitado" xfId="21285" builtinId="9" hidden="1"/>
    <cellStyle name="Hipervínculo visitado" xfId="32191" builtinId="9" hidden="1"/>
    <cellStyle name="Hipervínculo visitado" xfId="46469" builtinId="9" hidden="1"/>
    <cellStyle name="Hipervínculo visitado" xfId="37937" builtinId="9" hidden="1"/>
    <cellStyle name="Hipervínculo visitado" xfId="40362" builtinId="9" hidden="1"/>
    <cellStyle name="Hipervínculo visitado" xfId="46266" builtinId="9" hidden="1"/>
    <cellStyle name="Hipervínculo visitado" xfId="34822" builtinId="9" hidden="1"/>
    <cellStyle name="Hipervínculo visitado" xfId="52391" builtinId="9" hidden="1"/>
    <cellStyle name="Hipervínculo visitado" xfId="46833" builtinId="9" hidden="1"/>
    <cellStyle name="Hipervínculo visitado" xfId="58571" builtinId="9" hidden="1"/>
    <cellStyle name="Hipervínculo visitado" xfId="31588" builtinId="9" hidden="1"/>
    <cellStyle name="Hipervínculo visitado" xfId="31096" builtinId="9" hidden="1"/>
    <cellStyle name="Hipervínculo visitado" xfId="43567" builtinId="9" hidden="1"/>
    <cellStyle name="Hipervínculo visitado" xfId="26659" builtinId="9" hidden="1"/>
    <cellStyle name="Hipervínculo visitado" xfId="20583" builtinId="9" hidden="1"/>
    <cellStyle name="Hipervínculo visitado" xfId="8260" builtinId="9" hidden="1"/>
    <cellStyle name="Hipervínculo visitado" xfId="35847" builtinId="9" hidden="1"/>
    <cellStyle name="Hipervínculo visitado" xfId="40288" builtinId="9" hidden="1"/>
    <cellStyle name="Hipervínculo visitado" xfId="42834" builtinId="9" hidden="1"/>
    <cellStyle name="Hipervínculo visitado" xfId="51564" builtinId="9" hidden="1"/>
    <cellStyle name="Hipervínculo visitado" xfId="17088" builtinId="9" hidden="1"/>
    <cellStyle name="Hipervínculo visitado" xfId="59159" builtinId="9" hidden="1"/>
    <cellStyle name="Hipervínculo visitado" xfId="34769" builtinId="9" hidden="1"/>
    <cellStyle name="Hipervínculo visitado" xfId="12249" builtinId="9" hidden="1"/>
    <cellStyle name="Hipervínculo visitado" xfId="54844" builtinId="9" hidden="1"/>
    <cellStyle name="Hipervínculo visitado" xfId="58144" builtinId="9" hidden="1"/>
    <cellStyle name="Hipervínculo visitado" xfId="24227" builtinId="9" hidden="1"/>
    <cellStyle name="Hipervínculo visitado" xfId="10137" builtinId="9" hidden="1"/>
    <cellStyle name="Hipervínculo visitado" xfId="4643" builtinId="9" hidden="1"/>
    <cellStyle name="Hipervínculo visitado" xfId="45168" builtinId="9" hidden="1"/>
    <cellStyle name="Hipervínculo visitado" xfId="11303" builtinId="9" hidden="1"/>
    <cellStyle name="Hipervínculo visitado" xfId="25965" builtinId="9" hidden="1"/>
    <cellStyle name="Hipervínculo visitado" xfId="12605" builtinId="9" hidden="1"/>
    <cellStyle name="Hipervínculo visitado" xfId="14360" builtinId="9" hidden="1"/>
    <cellStyle name="Hipervínculo visitado" xfId="51120" builtinId="9" hidden="1"/>
    <cellStyle name="Hipervínculo visitado" xfId="55444" builtinId="9" hidden="1"/>
    <cellStyle name="Hipervínculo visitado" xfId="48246" builtinId="9" hidden="1"/>
    <cellStyle name="Hipervínculo visitado" xfId="11504" builtinId="9" hidden="1"/>
    <cellStyle name="Hipervínculo visitado" xfId="45691" builtinId="9" hidden="1"/>
    <cellStyle name="Hipervínculo visitado" xfId="21667" builtinId="9" hidden="1"/>
    <cellStyle name="Hipervínculo visitado" xfId="53045" builtinId="9" hidden="1"/>
    <cellStyle name="Hipervínculo visitado" xfId="3519" builtinId="9" hidden="1"/>
    <cellStyle name="Hipervínculo visitado" xfId="17832" builtinId="9" hidden="1"/>
    <cellStyle name="Hipervínculo visitado" xfId="40656" builtinId="9" hidden="1"/>
    <cellStyle name="Hipervínculo visitado" xfId="11339" builtinId="9" hidden="1"/>
    <cellStyle name="Hipervínculo visitado" xfId="35133" builtinId="9" hidden="1"/>
    <cellStyle name="Hipervínculo visitado" xfId="15829" builtinId="9" hidden="1"/>
    <cellStyle name="Hipervínculo visitado" xfId="42960" builtinId="9" hidden="1"/>
    <cellStyle name="Hipervínculo visitado" xfId="7624" builtinId="9" hidden="1"/>
    <cellStyle name="Hipervínculo visitado" xfId="21801" builtinId="9" hidden="1"/>
    <cellStyle name="Hipervínculo visitado" xfId="27859" builtinId="9" hidden="1"/>
    <cellStyle name="Hipervínculo visitado" xfId="34474" builtinId="9" hidden="1"/>
    <cellStyle name="Hipervínculo visitado" xfId="8884" builtinId="9" hidden="1"/>
    <cellStyle name="Hipervínculo visitado" xfId="20631" builtinId="9" hidden="1"/>
    <cellStyle name="Hipervínculo visitado" xfId="30267" builtinId="9" hidden="1"/>
    <cellStyle name="Hipervínculo visitado" xfId="32053" builtinId="9" hidden="1"/>
    <cellStyle name="Hipervínculo visitado" xfId="25771" builtinId="9" hidden="1"/>
    <cellStyle name="Hipervínculo visitado" xfId="31895" builtinId="9" hidden="1"/>
    <cellStyle name="Hipervínculo visitado" xfId="53709" builtinId="9" hidden="1"/>
    <cellStyle name="Hipervínculo visitado" xfId="54862" builtinId="9" hidden="1"/>
    <cellStyle name="Hipervínculo visitado" xfId="47619" builtinId="9" hidden="1"/>
    <cellStyle name="Hipervínculo visitado" xfId="28637" builtinId="9" hidden="1"/>
    <cellStyle name="Hipervínculo visitado" xfId="32200" builtinId="9" hidden="1"/>
    <cellStyle name="Hipervínculo visitado" xfId="47077" builtinId="9" hidden="1"/>
    <cellStyle name="Hipervínculo visitado" xfId="51954" builtinId="9" hidden="1"/>
    <cellStyle name="Hipervínculo visitado" xfId="24411" builtinId="9" hidden="1"/>
    <cellStyle name="Hipervínculo visitado" xfId="41904" builtinId="9" hidden="1"/>
    <cellStyle name="Hipervínculo visitado" xfId="10944" builtinId="9" hidden="1"/>
    <cellStyle name="Hipervínculo visitado" xfId="3881" builtinId="9" hidden="1"/>
    <cellStyle name="Hipervínculo visitado" xfId="23593" builtinId="9" hidden="1"/>
    <cellStyle name="Hipervínculo visitado" xfId="4464" builtinId="9" hidden="1"/>
    <cellStyle name="Hipervínculo visitado" xfId="51918" builtinId="9" hidden="1"/>
    <cellStyle name="Hipervínculo visitado" xfId="40744" builtinId="9" hidden="1"/>
    <cellStyle name="Hipervínculo visitado" xfId="47769" builtinId="9" hidden="1"/>
    <cellStyle name="Hipervínculo visitado" xfId="29443" builtinId="9" hidden="1"/>
    <cellStyle name="Hipervínculo visitado" xfId="23894" builtinId="9" hidden="1"/>
    <cellStyle name="Hipervínculo visitado" xfId="29506" builtinId="9" hidden="1"/>
    <cellStyle name="Hipervínculo visitado" xfId="12667" builtinId="9" hidden="1"/>
    <cellStyle name="Hipervínculo visitado" xfId="50936" builtinId="9" hidden="1"/>
    <cellStyle name="Hipervínculo visitado" xfId="1681" builtinId="9" hidden="1"/>
    <cellStyle name="Hipervínculo visitado" xfId="47083" builtinId="9" hidden="1"/>
    <cellStyle name="Hipervínculo visitado" xfId="45535" builtinId="9" hidden="1"/>
    <cellStyle name="Hipervínculo visitado" xfId="21259" builtinId="9" hidden="1"/>
    <cellStyle name="Hipervínculo visitado" xfId="26699" builtinId="9" hidden="1"/>
    <cellStyle name="Hipervínculo visitado" xfId="12809" builtinId="9" hidden="1"/>
    <cellStyle name="Hipervínculo visitado" xfId="43838" builtinId="9" hidden="1"/>
    <cellStyle name="Hipervínculo visitado" xfId="7968" builtinId="9" hidden="1"/>
    <cellStyle name="Hipervínculo visitado" xfId="48348" builtinId="9" hidden="1"/>
    <cellStyle name="Hipervínculo visitado" xfId="31330" builtinId="9" hidden="1"/>
    <cellStyle name="Hipervínculo visitado" xfId="7522" builtinId="9" hidden="1"/>
    <cellStyle name="Hipervínculo visitado" xfId="35715" builtinId="9" hidden="1"/>
    <cellStyle name="Hipervínculo visitado" xfId="38453" builtinId="9" hidden="1"/>
    <cellStyle name="Hipervínculo visitado" xfId="38399" builtinId="9" hidden="1"/>
    <cellStyle name="Hipervínculo visitado" xfId="29363" builtinId="9" hidden="1"/>
    <cellStyle name="Hipervínculo visitado" xfId="22758" builtinId="9" hidden="1"/>
    <cellStyle name="Hipervínculo visitado" xfId="13239" builtinId="9" hidden="1"/>
    <cellStyle name="Hipervínculo visitado" xfId="54199" builtinId="9" hidden="1"/>
    <cellStyle name="Hipervínculo visitado" xfId="29767" builtinId="9" hidden="1"/>
    <cellStyle name="Hipervínculo visitado" xfId="30174" builtinId="9" hidden="1"/>
    <cellStyle name="Hipervínculo visitado" xfId="14980" builtinId="9" hidden="1"/>
    <cellStyle name="Hipervínculo visitado" xfId="21584" builtinId="9" hidden="1"/>
    <cellStyle name="Hipervínculo visitado" xfId="31070" builtinId="9" hidden="1"/>
    <cellStyle name="Hipervínculo visitado" xfId="41115" builtinId="9" hidden="1"/>
    <cellStyle name="Hipervínculo visitado" xfId="49366" builtinId="9" hidden="1"/>
    <cellStyle name="Hipervínculo visitado" xfId="51586" builtinId="9" hidden="1"/>
    <cellStyle name="Hipervínculo visitado" xfId="21739" builtinId="9" hidden="1"/>
    <cellStyle name="Hipervínculo visitado" xfId="33264" builtinId="9" hidden="1"/>
    <cellStyle name="Hipervínculo visitado" xfId="38303" builtinId="9" hidden="1"/>
    <cellStyle name="Hipervínculo visitado" xfId="20704" builtinId="9" hidden="1"/>
    <cellStyle name="Hipervínculo visitado" xfId="14725" builtinId="9" hidden="1"/>
    <cellStyle name="Hipervínculo visitado" xfId="12517" builtinId="9" hidden="1"/>
    <cellStyle name="Hipervínculo visitado" xfId="31170" builtinId="9" hidden="1"/>
    <cellStyle name="Hipervínculo visitado" xfId="22253" builtinId="9" hidden="1"/>
    <cellStyle name="Hipervínculo visitado" xfId="22133" builtinId="9" hidden="1"/>
    <cellStyle name="Hipervínculo visitado" xfId="47073" builtinId="9" hidden="1"/>
    <cellStyle name="Hipervínculo visitado" xfId="11347" builtinId="9" hidden="1"/>
    <cellStyle name="Hipervínculo visitado" xfId="27238" builtinId="9" hidden="1"/>
    <cellStyle name="Hipervínculo visitado" xfId="30241" builtinId="9" hidden="1"/>
    <cellStyle name="Hipervínculo visitado" xfId="24701" builtinId="9" hidden="1"/>
    <cellStyle name="Hipervínculo visitado" xfId="6452" builtinId="9" hidden="1"/>
    <cellStyle name="Hipervínculo visitado" xfId="51194" builtinId="9" hidden="1"/>
    <cellStyle name="Hipervínculo visitado" xfId="8" builtinId="9" hidden="1"/>
    <cellStyle name="Hipervínculo visitado" xfId="18760" builtinId="9" hidden="1"/>
    <cellStyle name="Hipervínculo visitado" xfId="21179" builtinId="9" hidden="1"/>
    <cellStyle name="Hipervínculo visitado" xfId="32202" builtinId="9" hidden="1"/>
    <cellStyle name="Hipervínculo visitado" xfId="19764" builtinId="9" hidden="1"/>
    <cellStyle name="Hipervínculo visitado" xfId="1475" builtinId="9" hidden="1"/>
    <cellStyle name="Hipervínculo visitado" xfId="24347" builtinId="9" hidden="1"/>
    <cellStyle name="Hipervínculo visitado" xfId="41482" builtinId="9" hidden="1"/>
    <cellStyle name="Hipervínculo visitado" xfId="46788" builtinId="9" hidden="1"/>
    <cellStyle name="Hipervínculo visitado" xfId="2001" builtinId="9" hidden="1"/>
    <cellStyle name="Hipervínculo visitado" xfId="15164" builtinId="9" hidden="1"/>
    <cellStyle name="Hipervínculo visitado" xfId="2757" builtinId="9" hidden="1"/>
    <cellStyle name="Hipervínculo visitado" xfId="7881" builtinId="9" hidden="1"/>
    <cellStyle name="Hipervínculo visitado" xfId="3025" builtinId="9" hidden="1"/>
    <cellStyle name="Hipervínculo visitado" xfId="683" builtinId="9" hidden="1"/>
    <cellStyle name="Hipervínculo visitado" xfId="46813" builtinId="9" hidden="1"/>
    <cellStyle name="Hipervínculo visitado" xfId="46917" builtinId="9" hidden="1"/>
    <cellStyle name="Hipervínculo visitado" xfId="16155" builtinId="9" hidden="1"/>
    <cellStyle name="Hipervínculo visitado" xfId="6805" builtinId="9" hidden="1"/>
    <cellStyle name="Hipervínculo visitado" xfId="40080" builtinId="9" hidden="1"/>
    <cellStyle name="Hipervínculo visitado" xfId="44540" builtinId="9" hidden="1"/>
    <cellStyle name="Hipervínculo visitado" xfId="25022" builtinId="9" hidden="1"/>
    <cellStyle name="Hipervínculo visitado" xfId="57607" builtinId="9" hidden="1"/>
    <cellStyle name="Hipervínculo visitado" xfId="47479" builtinId="9" hidden="1"/>
    <cellStyle name="Hipervínculo visitado" xfId="43315" builtinId="9" hidden="1"/>
    <cellStyle name="Hipervínculo visitado" xfId="20363" builtinId="9" hidden="1"/>
    <cellStyle name="Hipervínculo visitado" xfId="38915" builtinId="9" hidden="1"/>
    <cellStyle name="Hipervínculo visitado" xfId="27346" builtinId="9" hidden="1"/>
    <cellStyle name="Hipervínculo visitado" xfId="52116" builtinId="9" hidden="1"/>
    <cellStyle name="Hipervínculo visitado" xfId="21138" builtinId="9" hidden="1"/>
    <cellStyle name="Hipervínculo visitado" xfId="42780" builtinId="9" hidden="1"/>
    <cellStyle name="Hipervínculo visitado" xfId="34071" builtinId="9" hidden="1"/>
    <cellStyle name="Hipervínculo visitado" xfId="29151" builtinId="9" hidden="1"/>
    <cellStyle name="Hipervínculo visitado" xfId="28063" builtinId="9" hidden="1"/>
    <cellStyle name="Hipervínculo visitado" xfId="20935" builtinId="9" hidden="1"/>
    <cellStyle name="Hipervínculo visitado" xfId="21783" builtinId="9" hidden="1"/>
    <cellStyle name="Hipervínculo visitado" xfId="18638" builtinId="9" hidden="1"/>
    <cellStyle name="Hipervínculo visitado" xfId="18662" builtinId="9" hidden="1"/>
    <cellStyle name="Hipervínculo visitado" xfId="27167" builtinId="9" hidden="1"/>
    <cellStyle name="Hipervínculo visitado" xfId="47936" builtinId="9" hidden="1"/>
    <cellStyle name="Hipervínculo visitado" xfId="86" builtinId="9" hidden="1"/>
    <cellStyle name="Hipervínculo visitado" xfId="9029" builtinId="9" hidden="1"/>
    <cellStyle name="Hipervínculo visitado" xfId="6907" builtinId="9" hidden="1"/>
    <cellStyle name="Hipervínculo visitado" xfId="19656" builtinId="9" hidden="1"/>
    <cellStyle name="Hipervínculo visitado" xfId="12460" builtinId="9" hidden="1"/>
    <cellStyle name="Hipervínculo visitado" xfId="32384" builtinId="9" hidden="1"/>
    <cellStyle name="Hipervínculo visitado" xfId="35197" builtinId="9" hidden="1"/>
    <cellStyle name="Hipervínculo visitado" xfId="37831" builtinId="9" hidden="1"/>
    <cellStyle name="Hipervínculo visitado" xfId="8620" builtinId="9" hidden="1"/>
    <cellStyle name="Hipervínculo visitado" xfId="25337" builtinId="9" hidden="1"/>
    <cellStyle name="Hipervínculo visitado" xfId="9838" builtinId="9" hidden="1"/>
    <cellStyle name="Hipervínculo visitado" xfId="38961" builtinId="9" hidden="1"/>
    <cellStyle name="Hipervínculo visitado" xfId="56265" builtinId="9" hidden="1"/>
    <cellStyle name="Hipervínculo visitado" xfId="35617" builtinId="9" hidden="1"/>
    <cellStyle name="Hipervínculo visitado" xfId="37909" builtinId="9" hidden="1"/>
    <cellStyle name="Hipervínculo visitado" xfId="38529" builtinId="9" hidden="1"/>
    <cellStyle name="Hipervínculo visitado" xfId="7371" builtinId="9" hidden="1"/>
    <cellStyle name="Hipervínculo visitado" xfId="17446" builtinId="9" hidden="1"/>
    <cellStyle name="Hipervínculo visitado" xfId="33838" builtinId="9" hidden="1"/>
    <cellStyle name="Hipervínculo visitado" xfId="26855" builtinId="9" hidden="1"/>
    <cellStyle name="Hipervínculo visitado" xfId="43810" builtinId="9" hidden="1"/>
    <cellStyle name="Hipervínculo visitado" xfId="31933" builtinId="9" hidden="1"/>
    <cellStyle name="Hipervínculo visitado" xfId="23142" builtinId="9" hidden="1"/>
    <cellStyle name="Hipervínculo visitado" xfId="21207" builtinId="9" hidden="1"/>
    <cellStyle name="Hipervínculo visitado" xfId="11002" builtinId="9" hidden="1"/>
    <cellStyle name="Hipervínculo visitado" xfId="21007" builtinId="9" hidden="1"/>
    <cellStyle name="Hipervínculo visitado" xfId="23495" builtinId="9" hidden="1"/>
    <cellStyle name="Hipervínculo visitado" xfId="44128" builtinId="9" hidden="1"/>
    <cellStyle name="Hipervínculo visitado" xfId="42668" builtinId="9" hidden="1"/>
    <cellStyle name="Hipervínculo visitado" xfId="5974" builtinId="9" hidden="1"/>
    <cellStyle name="Hipervínculo visitado" xfId="24371" builtinId="9" hidden="1"/>
    <cellStyle name="Hipervínculo visitado" xfId="24805" builtinId="9" hidden="1"/>
    <cellStyle name="Hipervínculo visitado" xfId="12125" builtinId="9" hidden="1"/>
    <cellStyle name="Hipervínculo visitado" xfId="15995" builtinId="9" hidden="1"/>
    <cellStyle name="Hipervínculo visitado" xfId="15116" builtinId="9" hidden="1"/>
    <cellStyle name="Hipervínculo visitado" xfId="34607" builtinId="9" hidden="1"/>
    <cellStyle name="Hipervínculo visitado" xfId="7568" builtinId="9" hidden="1"/>
    <cellStyle name="Hipervínculo visitado" xfId="23092" builtinId="9" hidden="1"/>
    <cellStyle name="Hipervínculo visitado" xfId="23402" builtinId="9" hidden="1"/>
    <cellStyle name="Hipervínculo visitado" xfId="25048" builtinId="9" hidden="1"/>
    <cellStyle name="Hipervínculo visitado" xfId="34273" builtinId="9" hidden="1"/>
    <cellStyle name="Hipervínculo visitado" xfId="2025" builtinId="9" hidden="1"/>
    <cellStyle name="Hipervínculo visitado" xfId="21683" builtinId="9" hidden="1"/>
    <cellStyle name="Hipervínculo visitado" xfId="25637" builtinId="9" hidden="1"/>
    <cellStyle name="Hipervínculo visitado" xfId="20286" builtinId="9" hidden="1"/>
    <cellStyle name="Hipervínculo visitado" xfId="22513" builtinId="9" hidden="1"/>
    <cellStyle name="Hipervínculo visitado" xfId="30136" builtinId="9" hidden="1"/>
    <cellStyle name="Hipervínculo visitado" xfId="18616" builtinId="9" hidden="1"/>
    <cellStyle name="Hipervínculo visitado" xfId="50038" builtinId="9" hidden="1"/>
    <cellStyle name="Hipervínculo visitado" xfId="49636" builtinId="9" hidden="1"/>
    <cellStyle name="Hipervínculo visitado" xfId="55997" builtinId="9" hidden="1"/>
    <cellStyle name="Hipervínculo visitado" xfId="18149" builtinId="9" hidden="1"/>
    <cellStyle name="Hipervínculo visitado" xfId="33788" builtinId="9" hidden="1"/>
    <cellStyle name="Hipervínculo visitado" xfId="9409" builtinId="9" hidden="1"/>
    <cellStyle name="Hipervínculo visitado" xfId="5348" builtinId="9" hidden="1"/>
    <cellStyle name="Hipervínculo visitado" xfId="9047" builtinId="9" hidden="1"/>
    <cellStyle name="Hipervínculo visitado" xfId="6937" builtinId="9" hidden="1"/>
    <cellStyle name="Hipervínculo visitado" xfId="37025" builtinId="9" hidden="1"/>
    <cellStyle name="Hipervínculo visitado" xfId="25371" builtinId="9" hidden="1"/>
    <cellStyle name="Hipervínculo visitado" xfId="10350" builtinId="9" hidden="1"/>
    <cellStyle name="Hipervínculo visitado" xfId="42135" builtinId="9" hidden="1"/>
    <cellStyle name="Hipervínculo visitado" xfId="31793" builtinId="9" hidden="1"/>
    <cellStyle name="Hipervínculo visitado" xfId="28363" builtinId="9" hidden="1"/>
    <cellStyle name="Hipervínculo visitado" xfId="25080" builtinId="9" hidden="1"/>
    <cellStyle name="Hipervínculo visitado" xfId="24243" builtinId="9" hidden="1"/>
    <cellStyle name="Hipervínculo visitado" xfId="14200" builtinId="9" hidden="1"/>
    <cellStyle name="Hipervínculo visitado" xfId="15736" builtinId="9" hidden="1"/>
    <cellStyle name="Hipervínculo visitado" xfId="12099" builtinId="9" hidden="1"/>
    <cellStyle name="Hipervínculo visitado" xfId="18888" builtinId="9" hidden="1"/>
    <cellStyle name="Hipervínculo visitado" xfId="21309" builtinId="9" hidden="1"/>
    <cellStyle name="Hipervínculo visitado" xfId="41053" builtinId="9" hidden="1"/>
    <cellStyle name="Hipervínculo visitado" xfId="29315" builtinId="9" hidden="1"/>
    <cellStyle name="Hipervínculo visitado" xfId="33598" builtinId="9" hidden="1"/>
    <cellStyle name="Hipervínculo visitado" xfId="44234" builtinId="9" hidden="1"/>
    <cellStyle name="Hipervínculo visitado" xfId="43549" builtinId="9" hidden="1"/>
    <cellStyle name="Hipervínculo visitado" xfId="26597" builtinId="9" hidden="1"/>
    <cellStyle name="Hipervínculo visitado" xfId="45517" builtinId="9" hidden="1"/>
    <cellStyle name="Hipervínculo visitado" xfId="29572" builtinId="9" hidden="1"/>
    <cellStyle name="Hipervínculo visitado" xfId="26259" builtinId="9" hidden="1"/>
    <cellStyle name="Hipervínculo visitado" xfId="42175" builtinId="9" hidden="1"/>
    <cellStyle name="Hipervínculo visitado" xfId="10822" builtinId="9" hidden="1"/>
    <cellStyle name="Hipervínculo visitado" xfId="7072" builtinId="9" hidden="1"/>
    <cellStyle name="Hipervínculo visitado" xfId="41079" builtinId="9" hidden="1"/>
    <cellStyle name="Hipervínculo visitado" xfId="27460" builtinId="9" hidden="1"/>
    <cellStyle name="Hipervínculo visitado" xfId="43138" builtinId="9" hidden="1"/>
    <cellStyle name="Hipervínculo visitado" xfId="16111" builtinId="9" hidden="1"/>
    <cellStyle name="Hipervínculo visitado" xfId="42436" builtinId="9" hidden="1"/>
    <cellStyle name="Hipervínculo visitado" xfId="32460" builtinId="9" hidden="1"/>
    <cellStyle name="Hipervínculo visitado" xfId="32370" builtinId="9" hidden="1"/>
    <cellStyle name="Hipervínculo visitado" xfId="32041" builtinId="9" hidden="1"/>
    <cellStyle name="Hipervínculo visitado" xfId="38025" builtinId="9" hidden="1"/>
    <cellStyle name="Hipervínculo visitado" xfId="34969" builtinId="9" hidden="1"/>
    <cellStyle name="Hipervínculo visitado" xfId="25749" builtinId="9" hidden="1"/>
    <cellStyle name="Hipervínculo visitado" xfId="23957" builtinId="9" hidden="1"/>
    <cellStyle name="Hipervínculo visitado" xfId="36303" builtinId="9" hidden="1"/>
    <cellStyle name="Hipervínculo visitado" xfId="30506" builtinId="9" hidden="1"/>
    <cellStyle name="Hipervínculo visitado" xfId="38091" builtinId="9" hidden="1"/>
    <cellStyle name="Hipervínculo visitado" xfId="31827" builtinId="9" hidden="1"/>
    <cellStyle name="Hipervínculo visitado" xfId="31610" builtinId="9" hidden="1"/>
    <cellStyle name="Hipervínculo visitado" xfId="27700" builtinId="9" hidden="1"/>
    <cellStyle name="Hipervínculo visitado" xfId="29698" builtinId="9" hidden="1"/>
    <cellStyle name="Hipervínculo visitado" xfId="25507" builtinId="9" hidden="1"/>
    <cellStyle name="Hipervínculo visitado" xfId="25335" builtinId="9" hidden="1"/>
    <cellStyle name="Hipervínculo visitado" xfId="56677" builtinId="9" hidden="1"/>
    <cellStyle name="Hipervínculo visitado" xfId="5448" builtinId="9" hidden="1"/>
    <cellStyle name="Hipervínculo visitado" xfId="42595" builtinId="9" hidden="1"/>
    <cellStyle name="Hipervínculo visitado" xfId="13009" builtinId="9" hidden="1"/>
    <cellStyle name="Hipervínculo visitado" xfId="22297" builtinId="9" hidden="1"/>
    <cellStyle name="Hipervínculo visitado" xfId="24727" builtinId="9" hidden="1"/>
    <cellStyle name="Hipervínculo visitado" xfId="21863" builtinId="9" hidden="1"/>
    <cellStyle name="Hipervínculo visitado" xfId="14868" builtinId="9" hidden="1"/>
    <cellStyle name="Hipervínculo visitado" xfId="9872" builtinId="9" hidden="1"/>
    <cellStyle name="Hipervínculo visitado" xfId="19684" builtinId="9" hidden="1"/>
    <cellStyle name="Hipervínculo visitado" xfId="23559" builtinId="9" hidden="1"/>
    <cellStyle name="Hipervínculo visitado" xfId="22794" builtinId="9" hidden="1"/>
    <cellStyle name="Hipervínculo visitado" xfId="27498" builtinId="9" hidden="1"/>
    <cellStyle name="Hipervínculo visitado" xfId="43445" builtinId="9" hidden="1"/>
    <cellStyle name="Hipervínculo visitado" xfId="28685" builtinId="9" hidden="1"/>
    <cellStyle name="Hipervínculo visitado" xfId="39802" builtinId="9" hidden="1"/>
    <cellStyle name="Hipervínculo visitado" xfId="47125" builtinId="9" hidden="1"/>
    <cellStyle name="Hipervínculo visitado" xfId="44019" builtinId="9" hidden="1"/>
    <cellStyle name="Hipervínculo visitado" xfId="41705" builtinId="9" hidden="1"/>
    <cellStyle name="Hipervínculo visitado" xfId="45671" builtinId="9" hidden="1"/>
    <cellStyle name="Hipervínculo visitado" xfId="47167" builtinId="9" hidden="1"/>
    <cellStyle name="Hipervínculo visitado" xfId="6953" builtinId="9" hidden="1"/>
    <cellStyle name="Hipervínculo visitado" xfId="8985" builtinId="9" hidden="1"/>
    <cellStyle name="Hipervínculo visitado" xfId="1837" builtinId="9" hidden="1"/>
    <cellStyle name="Hipervínculo visitado" xfId="32091" builtinId="9" hidden="1"/>
    <cellStyle name="Hipervínculo visitado" xfId="15442" builtinId="9" hidden="1"/>
    <cellStyle name="Hipervínculo visitado" xfId="57454" builtinId="9" hidden="1"/>
    <cellStyle name="Hipervínculo visitado" xfId="116" builtinId="9" hidden="1"/>
    <cellStyle name="Hipervínculo visitado" xfId="5180" builtinId="9" hidden="1"/>
    <cellStyle name="Hipervínculo visitado" xfId="6955" builtinId="9" hidden="1"/>
    <cellStyle name="Hipervínculo visitado" xfId="1271" builtinId="9" hidden="1"/>
    <cellStyle name="Hipervínculo visitado" xfId="13837" builtinId="9" hidden="1"/>
    <cellStyle name="Hipervínculo visitado" xfId="15670" builtinId="9" hidden="1"/>
    <cellStyle name="Hipervínculo visitado" xfId="43754" builtinId="9" hidden="1"/>
    <cellStyle name="Hipervínculo visitado" xfId="10596" builtinId="9" hidden="1"/>
    <cellStyle name="Hipervínculo visitado" xfId="46895" builtinId="9" hidden="1"/>
    <cellStyle name="Hipervínculo visitado" xfId="21463" builtinId="9" hidden="1"/>
    <cellStyle name="Hipervínculo visitado" xfId="26221" builtinId="9" hidden="1"/>
    <cellStyle name="Hipervínculo visitado" xfId="35521" builtinId="9" hidden="1"/>
    <cellStyle name="Hipervínculo visitado" xfId="21130" builtinId="9" hidden="1"/>
    <cellStyle name="Hipervínculo visitado" xfId="19514" builtinId="9" hidden="1"/>
    <cellStyle name="Hipervínculo visitado" xfId="35649" builtinId="9" hidden="1"/>
    <cellStyle name="Hipervínculo visitado" xfId="39504" builtinId="9" hidden="1"/>
    <cellStyle name="Hipervínculo visitado" xfId="47391" builtinId="9" hidden="1"/>
    <cellStyle name="Hipervínculo visitado" xfId="16400" builtinId="9" hidden="1"/>
    <cellStyle name="Hipervínculo visitado" xfId="4099" builtinId="9" hidden="1"/>
    <cellStyle name="Hipervínculo visitado" xfId="49656" builtinId="9" hidden="1"/>
    <cellStyle name="Hipervínculo visitado" xfId="52935" builtinId="9" hidden="1"/>
    <cellStyle name="Hipervínculo visitado" xfId="20000" builtinId="9" hidden="1"/>
    <cellStyle name="Hipervínculo visitado" xfId="45186" builtinId="9" hidden="1"/>
    <cellStyle name="Hipervínculo visitado" xfId="37923" builtinId="9" hidden="1"/>
    <cellStyle name="Hipervínculo visitado" xfId="23130" builtinId="9" hidden="1"/>
    <cellStyle name="Hipervínculo visitado" xfId="7148" builtinId="9" hidden="1"/>
    <cellStyle name="Hipervínculo visitado" xfId="41936" builtinId="9" hidden="1"/>
    <cellStyle name="Hipervínculo visitado" xfId="41846" builtinId="9" hidden="1"/>
    <cellStyle name="Hipervínculo visitado" xfId="3109" builtinId="9" hidden="1"/>
    <cellStyle name="Hipervínculo visitado" xfId="3304" builtinId="9" hidden="1"/>
    <cellStyle name="Hipervínculo visitado" xfId="5226" builtinId="9" hidden="1"/>
    <cellStyle name="Hipervínculo visitado" xfId="8524" builtinId="9" hidden="1"/>
    <cellStyle name="Hipervínculo visitado" xfId="20316" builtinId="9" hidden="1"/>
    <cellStyle name="Hipervínculo visitado" xfId="8522" builtinId="9" hidden="1"/>
    <cellStyle name="Hipervínculo visitado" xfId="3463" builtinId="9" hidden="1"/>
    <cellStyle name="Hipervínculo visitado" xfId="14952" builtinId="9" hidden="1"/>
    <cellStyle name="Hipervínculo visitado" xfId="16484" builtinId="9" hidden="1"/>
    <cellStyle name="Hipervínculo visitado" xfId="9063" builtinId="9" hidden="1"/>
    <cellStyle name="Hipervínculo visitado" xfId="30912" builtinId="9" hidden="1"/>
    <cellStyle name="Hipervínculo visitado" xfId="18871" builtinId="9" hidden="1"/>
    <cellStyle name="Hipervínculo visitado" xfId="15370" builtinId="9" hidden="1"/>
    <cellStyle name="Hipervínculo visitado" xfId="33158" builtinId="9" hidden="1"/>
    <cellStyle name="Hipervínculo visitado" xfId="38437" builtinId="9" hidden="1"/>
    <cellStyle name="Hipervínculo visitado" xfId="10082" builtinId="9" hidden="1"/>
    <cellStyle name="Hipervínculo visitado" xfId="7592" builtinId="9" hidden="1"/>
    <cellStyle name="Hipervínculo visitado" xfId="5137" builtinId="9" hidden="1"/>
    <cellStyle name="Hipervínculo visitado" xfId="4424" builtinId="9" hidden="1"/>
    <cellStyle name="Hipervínculo visitado" xfId="5990" builtinId="9" hidden="1"/>
    <cellStyle name="Hipervínculo visitado" xfId="4817" builtinId="9" hidden="1"/>
    <cellStyle name="Hipervínculo visitado" xfId="15390" builtinId="9" hidden="1"/>
    <cellStyle name="Hipervínculo visitado" xfId="441" builtinId="9" hidden="1"/>
    <cellStyle name="Hipervínculo visitado" xfId="38219" builtinId="9" hidden="1"/>
    <cellStyle name="Hipervínculo visitado" xfId="3250" builtinId="9" hidden="1"/>
    <cellStyle name="Hipervínculo visitado" xfId="1149" builtinId="9" hidden="1"/>
    <cellStyle name="Hipervínculo visitado" xfId="443" builtinId="9" hidden="1"/>
    <cellStyle name="Hipervínculo visitado" xfId="32171" builtinId="9" hidden="1"/>
    <cellStyle name="Hipervínculo visitado" xfId="15855" builtinId="9" hidden="1"/>
    <cellStyle name="Hipervínculo visitado" xfId="41335" builtinId="9" hidden="1"/>
    <cellStyle name="Hipervínculo visitado" xfId="2534" builtinId="9" hidden="1"/>
    <cellStyle name="Hipervínculo visitado" xfId="40104" builtinId="9" hidden="1"/>
    <cellStyle name="Hipervínculo visitado" xfId="8872" builtinId="9" hidden="1"/>
    <cellStyle name="Hipervínculo visitado" xfId="5682" builtinId="9" hidden="1"/>
    <cellStyle name="Hipervínculo visitado" xfId="24591" builtinId="9" hidden="1"/>
    <cellStyle name="Hipervínculo visitado" xfId="45832" builtinId="9" hidden="1"/>
    <cellStyle name="Hipervínculo visitado" xfId="53289" builtinId="9" hidden="1"/>
    <cellStyle name="Hipervínculo visitado" xfId="44084" builtinId="9" hidden="1"/>
    <cellStyle name="Hipervínculo visitado" xfId="37449" builtinId="9" hidden="1"/>
    <cellStyle name="Hipervínculo visitado" xfId="53701" builtinId="9" hidden="1"/>
    <cellStyle name="Hipervínculo visitado" xfId="18389" builtinId="9" hidden="1"/>
    <cellStyle name="Hipervínculo visitado" xfId="29207" builtinId="9" hidden="1"/>
    <cellStyle name="Hipervínculo visitado" xfId="52724" builtinId="9" hidden="1"/>
    <cellStyle name="Hipervínculo visitado" xfId="57491" builtinId="9" hidden="1"/>
    <cellStyle name="Hipervínculo visitado" xfId="39415" builtinId="9" hidden="1"/>
    <cellStyle name="Hipervínculo visitado" xfId="34376" builtinId="9" hidden="1"/>
    <cellStyle name="Hipervínculo visitado" xfId="16243" builtinId="9" hidden="1"/>
    <cellStyle name="Hipervínculo visitado" xfId="14261" builtinId="9" hidden="1"/>
    <cellStyle name="Hipervínculo visitado" xfId="14330" builtinId="9" hidden="1"/>
    <cellStyle name="Hipervínculo visitado" xfId="51534" builtinId="9" hidden="1"/>
    <cellStyle name="Hipervínculo visitado" xfId="6118" builtinId="9" hidden="1"/>
    <cellStyle name="Hipervínculo visitado" xfId="859" builtinId="9" hidden="1"/>
    <cellStyle name="Hipervínculo visitado" xfId="41356" builtinId="9" hidden="1"/>
    <cellStyle name="Hipervínculo visitado" xfId="6370" builtinId="9" hidden="1"/>
    <cellStyle name="Hipervínculo visitado" xfId="39810" builtinId="9" hidden="1"/>
    <cellStyle name="Hipervínculo visitado" xfId="23394" builtinId="9" hidden="1"/>
    <cellStyle name="Hipervínculo visitado" xfId="24405" builtinId="9" hidden="1"/>
    <cellStyle name="Hipervínculo visitado" xfId="33236" builtinId="9" hidden="1"/>
    <cellStyle name="Hipervínculo visitado" xfId="25660" builtinId="9" hidden="1"/>
    <cellStyle name="Hipervínculo visitado" xfId="21341" builtinId="9" hidden="1"/>
    <cellStyle name="Hipervínculo visitado" xfId="50557" builtinId="9" hidden="1"/>
    <cellStyle name="Hipervínculo visitado" xfId="30352" builtinId="9" hidden="1"/>
    <cellStyle name="Hipervínculo visitado" xfId="33274" builtinId="9" hidden="1"/>
    <cellStyle name="Hipervínculo visitado" xfId="50504" builtinId="9" hidden="1"/>
    <cellStyle name="Hipervínculo visitado" xfId="52070" builtinId="9" hidden="1"/>
    <cellStyle name="Hipervínculo visitado" xfId="14068" builtinId="9" hidden="1"/>
    <cellStyle name="Hipervínculo visitado" xfId="17674" builtinId="9" hidden="1"/>
    <cellStyle name="Hipervínculo visitado" xfId="58535" builtinId="9" hidden="1"/>
    <cellStyle name="Hipervínculo visitado" xfId="52589" builtinId="9" hidden="1"/>
    <cellStyle name="Hipervínculo visitado" xfId="28333" builtinId="9" hidden="1"/>
    <cellStyle name="Hipervínculo visitado" xfId="40118" builtinId="9" hidden="1"/>
    <cellStyle name="Hipervínculo visitado" xfId="50121" builtinId="9" hidden="1"/>
    <cellStyle name="Hipervínculo visitado" xfId="52124" builtinId="9" hidden="1"/>
    <cellStyle name="Hipervínculo visitado" xfId="21538" builtinId="9" hidden="1"/>
    <cellStyle name="Hipervínculo visitado" xfId="15722" builtinId="9" hidden="1"/>
    <cellStyle name="Hipervínculo visitado" xfId="48024" builtinId="9" hidden="1"/>
    <cellStyle name="Hipervínculo visitado" xfId="50487" builtinId="9" hidden="1"/>
    <cellStyle name="Hipervínculo visitado" xfId="37138" builtinId="9" hidden="1"/>
    <cellStyle name="Hipervínculo visitado" xfId="40260" builtinId="9" hidden="1"/>
    <cellStyle name="Hipervínculo visitado" xfId="53467" builtinId="9" hidden="1"/>
    <cellStyle name="Hipervínculo visitado" xfId="40650" builtinId="9" hidden="1"/>
    <cellStyle name="Hipervínculo visitado" xfId="42256" builtinId="9" hidden="1"/>
    <cellStyle name="Hipervínculo visitado" xfId="55311" builtinId="9" hidden="1"/>
    <cellStyle name="Hipervínculo visitado" xfId="43008" builtinId="9" hidden="1"/>
    <cellStyle name="Hipervínculo visitado" xfId="55549" builtinId="9" hidden="1"/>
    <cellStyle name="Hipervínculo visitado" xfId="44463" builtinId="9" hidden="1"/>
    <cellStyle name="Hipervínculo visitado" xfId="56631" builtinId="9" hidden="1"/>
    <cellStyle name="Hipervínculo visitado" xfId="48934" builtinId="9" hidden="1"/>
    <cellStyle name="Hipervínculo visitado" xfId="1749" builtinId="9" hidden="1"/>
    <cellStyle name="Hipervínculo visitado" xfId="22035" builtinId="9" hidden="1"/>
    <cellStyle name="Hipervínculo visitado" xfId="33800" builtinId="9" hidden="1"/>
    <cellStyle name="Hipervínculo visitado" xfId="3901" builtinId="9" hidden="1"/>
    <cellStyle name="Hipervínculo visitado" xfId="3079" builtinId="9" hidden="1"/>
    <cellStyle name="Hipervínculo visitado" xfId="20523" builtinId="9" hidden="1"/>
    <cellStyle name="Hipervínculo visitado" xfId="8416" builtinId="9" hidden="1"/>
    <cellStyle name="Hipervínculo visitado" xfId="22756" builtinId="9" hidden="1"/>
    <cellStyle name="Hipervínculo visitado" xfId="27996" builtinId="9" hidden="1"/>
    <cellStyle name="Hipervínculo visitado" xfId="52579" builtinId="9" hidden="1"/>
    <cellStyle name="Hipervínculo visitado" xfId="25190" builtinId="9" hidden="1"/>
    <cellStyle name="Hipervínculo visitado" xfId="44890" builtinId="9" hidden="1"/>
    <cellStyle name="Hipervínculo visitado" xfId="25414" builtinId="9" hidden="1"/>
    <cellStyle name="Hipervínculo visitado" xfId="34882" builtinId="9" hidden="1"/>
    <cellStyle name="Hipervínculo visitado" xfId="37293" builtinId="9" hidden="1"/>
    <cellStyle name="Hipervínculo visitado" xfId="6823" builtinId="9" hidden="1"/>
    <cellStyle name="Hipervínculo visitado" xfId="50796" builtinId="9" hidden="1"/>
    <cellStyle name="Hipervínculo visitado" xfId="23918" builtinId="9" hidden="1"/>
    <cellStyle name="Hipervínculo visitado" xfId="21425" builtinId="9" hidden="1"/>
    <cellStyle name="Hipervínculo visitado" xfId="3353" builtinId="9" hidden="1"/>
    <cellStyle name="Hipervínculo visitado" xfId="33294" builtinId="9" hidden="1"/>
    <cellStyle name="Hipervínculo visitado" xfId="53979" builtinId="9" hidden="1"/>
    <cellStyle name="Hipervínculo visitado" xfId="11193" builtinId="9" hidden="1"/>
    <cellStyle name="Hipervínculo visitado" xfId="57006" builtinId="9" hidden="1"/>
    <cellStyle name="Hipervínculo visitado" xfId="48480" builtinId="9" hidden="1"/>
    <cellStyle name="Hipervínculo visitado" xfId="47900" builtinId="9" hidden="1"/>
    <cellStyle name="Hipervínculo visitado" xfId="14685" builtinId="9" hidden="1"/>
    <cellStyle name="Hipervínculo visitado" xfId="57192" builtinId="9" hidden="1"/>
    <cellStyle name="Hipervínculo visitado" xfId="51098" builtinId="9" hidden="1"/>
    <cellStyle name="Hipervínculo visitado" xfId="36504" builtinId="9" hidden="1"/>
    <cellStyle name="Hipervínculo visitado" xfId="5529" builtinId="9" hidden="1"/>
    <cellStyle name="Hipervínculo visitado" xfId="4492" builtinId="9" hidden="1"/>
    <cellStyle name="Hipervínculo visitado" xfId="27966" builtinId="9" hidden="1"/>
    <cellStyle name="Hipervínculo visitado" xfId="43367" builtinId="9" hidden="1"/>
    <cellStyle name="Hipervínculo visitado" xfId="2553" builtinId="9" hidden="1"/>
    <cellStyle name="Hipervínculo visitado" xfId="44376" builtinId="9" hidden="1"/>
    <cellStyle name="Hipervínculo visitado" xfId="39734" builtinId="9" hidden="1"/>
    <cellStyle name="Hipervínculo visitado" xfId="19564" builtinId="9" hidden="1"/>
    <cellStyle name="Hipervínculo visitado" xfId="24928" builtinId="9" hidden="1"/>
    <cellStyle name="Hipervínculo visitado" xfId="53681" builtinId="9" hidden="1"/>
    <cellStyle name="Hipervínculo visitado" xfId="22525" builtinId="9" hidden="1"/>
    <cellStyle name="Hipervínculo visitado" xfId="24705" builtinId="9" hidden="1"/>
    <cellStyle name="Hipervínculo visitado" xfId="29093" builtinId="9" hidden="1"/>
    <cellStyle name="Hipervínculo visitado" xfId="44822" builtinId="9" hidden="1"/>
    <cellStyle name="Hipervínculo visitado" xfId="24665" builtinId="9" hidden="1"/>
    <cellStyle name="Hipervínculo visitado" xfId="14416" builtinId="9" hidden="1"/>
    <cellStyle name="Hipervínculo visitado" xfId="12101" builtinId="9" hidden="1"/>
    <cellStyle name="Hipervínculo visitado" xfId="24855" builtinId="9" hidden="1"/>
    <cellStyle name="Hipervínculo visitado" xfId="15022" builtinId="9" hidden="1"/>
    <cellStyle name="Hipervínculo visitado" xfId="44439" builtinId="9" hidden="1"/>
    <cellStyle name="Hipervínculo visitado" xfId="34665" builtinId="9" hidden="1"/>
    <cellStyle name="Hipervínculo visitado" xfId="57290" builtinId="9" hidden="1"/>
    <cellStyle name="Hipervínculo visitado" xfId="38245" builtinId="9" hidden="1"/>
    <cellStyle name="Hipervínculo visitado" xfId="44364" builtinId="9" hidden="1"/>
    <cellStyle name="Hipervínculo visitado" xfId="46563" builtinId="9" hidden="1"/>
    <cellStyle name="Hipervínculo visitado" xfId="44318" builtinId="9" hidden="1"/>
    <cellStyle name="Hipervínculo visitado" xfId="43940" builtinId="9" hidden="1"/>
    <cellStyle name="Hipervínculo visitado" xfId="18884" builtinId="9" hidden="1"/>
    <cellStyle name="Hipervínculo visitado" xfId="25441" builtinId="9" hidden="1"/>
    <cellStyle name="Hipervínculo visitado" xfId="41235" builtinId="9" hidden="1"/>
    <cellStyle name="Hipervínculo visitado" xfId="51650" builtinId="9" hidden="1"/>
    <cellStyle name="Hipervínculo visitado" xfId="30761" builtinId="9" hidden="1"/>
    <cellStyle name="Hipervínculo visitado" xfId="25224" builtinId="9" hidden="1"/>
    <cellStyle name="Hipervínculo visitado" xfId="55321" builtinId="9" hidden="1"/>
    <cellStyle name="Hipervínculo visitado" xfId="24583" builtinId="9" hidden="1"/>
    <cellStyle name="Hipervínculo visitado" xfId="35401" builtinId="9" hidden="1"/>
    <cellStyle name="Hipervínculo visitado" xfId="36219" builtinId="9" hidden="1"/>
    <cellStyle name="Hipervínculo visitado" xfId="19820" builtinId="9" hidden="1"/>
    <cellStyle name="Hipervínculo visitado" xfId="25347" builtinId="9" hidden="1"/>
    <cellStyle name="Hipervínculo visitado" xfId="43782" builtinId="9" hidden="1"/>
    <cellStyle name="Hipervínculo visitado" xfId="33682" builtinId="9" hidden="1"/>
    <cellStyle name="Hipervínculo visitado" xfId="22281" builtinId="9" hidden="1"/>
    <cellStyle name="Hipervínculo visitado" xfId="23167" builtinId="9" hidden="1"/>
    <cellStyle name="Hipervínculo visitado" xfId="20885" builtinId="9" hidden="1"/>
    <cellStyle name="Hipervínculo visitado" xfId="36734" builtinId="9" hidden="1"/>
    <cellStyle name="Hipervínculo visitado" xfId="48832" builtinId="9" hidden="1"/>
    <cellStyle name="Hipervínculo visitado" xfId="3248" builtinId="9" hidden="1"/>
    <cellStyle name="Hipervínculo visitado" xfId="59201" builtinId="9" hidden="1"/>
    <cellStyle name="Hipervínculo visitado" xfId="21305" builtinId="9" hidden="1"/>
    <cellStyle name="Hipervínculo visitado" xfId="23094" builtinId="9" hidden="1"/>
    <cellStyle name="Hipervínculo visitado" xfId="45136" builtinId="9" hidden="1"/>
    <cellStyle name="Hipervínculo visitado" xfId="31768" builtinId="9" hidden="1"/>
    <cellStyle name="Hipervínculo visitado" xfId="1241" builtinId="9" hidden="1"/>
    <cellStyle name="Hipervínculo visitado" xfId="51860" builtinId="9" hidden="1"/>
    <cellStyle name="Hipervínculo visitado" xfId="52222" builtinId="9" hidden="1"/>
    <cellStyle name="Hipervínculo visitado" xfId="6338" builtinId="9" hidden="1"/>
    <cellStyle name="Hipervínculo visitado" xfId="36215" builtinId="9" hidden="1"/>
    <cellStyle name="Hipervínculo visitado" xfId="51852" builtinId="9" hidden="1"/>
    <cellStyle name="Hipervínculo visitado" xfId="40518" builtinId="9" hidden="1"/>
    <cellStyle name="Hipervínculo visitado" xfId="5294" builtinId="9" hidden="1"/>
    <cellStyle name="Hipervínculo visitado" xfId="57298" builtinId="9" hidden="1"/>
    <cellStyle name="Hipervínculo visitado" xfId="6302" builtinId="9" hidden="1"/>
    <cellStyle name="Hipervínculo visitado" xfId="17512" builtinId="9" hidden="1"/>
    <cellStyle name="Hipervínculo visitado" xfId="4681" builtinId="9" hidden="1"/>
    <cellStyle name="Hipervínculo visitado" xfId="10002" builtinId="9" hidden="1"/>
    <cellStyle name="Hipervínculo visitado" xfId="40056" builtinId="9" hidden="1"/>
    <cellStyle name="Hipervínculo visitado" xfId="1365" builtinId="9" hidden="1"/>
    <cellStyle name="Hipervínculo visitado" xfId="19228" builtinId="9" hidden="1"/>
    <cellStyle name="Hipervínculo visitado" xfId="909" builtinId="9" hidden="1"/>
    <cellStyle name="Hipervínculo visitado" xfId="40078" builtinId="9" hidden="1"/>
    <cellStyle name="Hipervínculo visitado" xfId="7716" builtinId="9" hidden="1"/>
    <cellStyle name="Hipervínculo visitado" xfId="35849" builtinId="9" hidden="1"/>
    <cellStyle name="Hipervínculo visitado" xfId="55113" builtinId="9" hidden="1"/>
    <cellStyle name="Hipervínculo visitado" xfId="57513" builtinId="9" hidden="1"/>
    <cellStyle name="Hipervínculo visitado" xfId="22425" builtinId="9" hidden="1"/>
    <cellStyle name="Hipervínculo visitado" xfId="28163" builtinId="9" hidden="1"/>
    <cellStyle name="Hipervínculo visitado" xfId="42622" builtinId="9" hidden="1"/>
    <cellStyle name="Hipervínculo visitado" xfId="45170" builtinId="9" hidden="1"/>
    <cellStyle name="Hipervínculo visitado" xfId="697" builtinId="9" hidden="1"/>
    <cellStyle name="Hipervínculo visitado" xfId="57483" builtinId="9" hidden="1"/>
    <cellStyle name="Hipervínculo visitado" xfId="10910" builtinId="9" hidden="1"/>
    <cellStyle name="Hipervínculo visitado" xfId="55050" builtinId="9" hidden="1"/>
    <cellStyle name="Hipervínculo visitado" xfId="15939" builtinId="9" hidden="1"/>
    <cellStyle name="Hipervínculo visitado" xfId="23925" builtinId="9" hidden="1"/>
    <cellStyle name="Hipervínculo visitado" xfId="54099" builtinId="9" hidden="1"/>
    <cellStyle name="Hipervínculo visitado" xfId="38031" builtinId="9" hidden="1"/>
    <cellStyle name="Hipervínculo visitado" xfId="45438" builtinId="9" hidden="1"/>
    <cellStyle name="Hipervínculo visitado" xfId="15799" builtinId="9" hidden="1"/>
    <cellStyle name="Hipervínculo visitado" xfId="5798" builtinId="9" hidden="1"/>
    <cellStyle name="Hipervínculo visitado" xfId="881" builtinId="9" hidden="1"/>
    <cellStyle name="Hipervínculo visitado" xfId="26317" builtinId="9" hidden="1"/>
    <cellStyle name="Hipervínculo visitado" xfId="54481" builtinId="9" hidden="1"/>
    <cellStyle name="Hipervínculo visitado" xfId="24025" builtinId="9" hidden="1"/>
    <cellStyle name="Hipervínculo visitado" xfId="9097" builtinId="9" hidden="1"/>
    <cellStyle name="Hipervínculo visitado" xfId="24545" builtinId="9" hidden="1"/>
    <cellStyle name="Hipervínculo visitado" xfId="39395" builtinId="9" hidden="1"/>
    <cellStyle name="Hipervínculo visitado" xfId="52770" builtinId="9" hidden="1"/>
    <cellStyle name="Hipervínculo visitado" xfId="55123" builtinId="9" hidden="1"/>
    <cellStyle name="Hipervínculo visitado" xfId="43687" builtinId="9" hidden="1"/>
    <cellStyle name="Hipervínculo visitado" xfId="16628" builtinId="9" hidden="1"/>
    <cellStyle name="Hipervínculo visitado" xfId="58527" builtinId="9" hidden="1"/>
    <cellStyle name="Hipervínculo visitado" xfId="13969" builtinId="9" hidden="1"/>
    <cellStyle name="Hipervínculo visitado" xfId="32754" builtinId="9" hidden="1"/>
    <cellStyle name="Hipervínculo visitado" xfId="144" builtinId="9" hidden="1"/>
    <cellStyle name="Hipervínculo visitado" xfId="54778" builtinId="9" hidden="1"/>
    <cellStyle name="Hipervínculo visitado" xfId="57204" builtinId="9" hidden="1"/>
    <cellStyle name="Hipervínculo visitado" xfId="1363" builtinId="9" hidden="1"/>
    <cellStyle name="Hipervínculo visitado" xfId="7668" builtinId="9" hidden="1"/>
    <cellStyle name="Hipervínculo visitado" xfId="55394" builtinId="9" hidden="1"/>
    <cellStyle name="Hipervínculo visitado" xfId="37729" builtinId="9" hidden="1"/>
    <cellStyle name="Hipervínculo visitado" xfId="20467" builtinId="9" hidden="1"/>
    <cellStyle name="Hipervínculo visitado" xfId="14757" builtinId="9" hidden="1"/>
    <cellStyle name="Hipervínculo visitado" xfId="24313" builtinId="9" hidden="1"/>
    <cellStyle name="Hipervínculo visitado" xfId="9602" builtinId="9" hidden="1"/>
    <cellStyle name="Hipervínculo visitado" xfId="58313" builtinId="9" hidden="1"/>
    <cellStyle name="Hipervínculo visitado" xfId="38377" builtinId="9" hidden="1"/>
    <cellStyle name="Hipervínculo visitado" xfId="35877" builtinId="9" hidden="1"/>
    <cellStyle name="Hipervínculo visitado" xfId="22898" builtinId="9" hidden="1"/>
    <cellStyle name="Hipervínculo visitado" xfId="27079" builtinId="9" hidden="1"/>
    <cellStyle name="Hipervínculo visitado" xfId="25058" builtinId="9" hidden="1"/>
    <cellStyle name="Hipervínculo visitado" xfId="22970" builtinId="9" hidden="1"/>
    <cellStyle name="Hipervínculo visitado" xfId="1245" builtinId="9" hidden="1"/>
    <cellStyle name="Hipervínculo visitado" xfId="2360" builtinId="9" hidden="1"/>
    <cellStyle name="Hipervínculo visitado" xfId="20726" builtinId="9" hidden="1"/>
    <cellStyle name="Hipervínculo visitado" xfId="11739" builtinId="9" hidden="1"/>
    <cellStyle name="Hipervínculo visitado" xfId="21063" builtinId="9" hidden="1"/>
    <cellStyle name="Hipervínculo visitado" xfId="30707" builtinId="9" hidden="1"/>
    <cellStyle name="Hipervínculo visitado" xfId="47806" builtinId="9" hidden="1"/>
    <cellStyle name="Hipervínculo visitado" xfId="37863" builtinId="9" hidden="1"/>
    <cellStyle name="Hipervínculo visitado" xfId="17290" builtinId="9" hidden="1"/>
    <cellStyle name="Hipervínculo visitado" xfId="46766" builtinId="9" hidden="1"/>
    <cellStyle name="Hipervínculo visitado" xfId="14209" builtinId="9" hidden="1"/>
    <cellStyle name="Hipervínculo visitado" xfId="20090" builtinId="9" hidden="1"/>
    <cellStyle name="Hipervínculo visitado" xfId="1443" builtinId="9" hidden="1"/>
    <cellStyle name="Hipervínculo visitado" xfId="28171" builtinId="9" hidden="1"/>
    <cellStyle name="Hipervínculo visitado" xfId="56095" builtinId="9" hidden="1"/>
    <cellStyle name="Hipervínculo visitado" xfId="11249" builtinId="9" hidden="1"/>
    <cellStyle name="Hipervínculo visitado" xfId="50251" builtinId="9" hidden="1"/>
    <cellStyle name="Hipervínculo visitado" xfId="44507" builtinId="9" hidden="1"/>
    <cellStyle name="Hipervínculo visitado" xfId="32037" builtinId="9" hidden="1"/>
    <cellStyle name="Hipervínculo visitado" xfId="35211" builtinId="9" hidden="1"/>
    <cellStyle name="Hipervínculo visitado" xfId="39666" builtinId="9" hidden="1"/>
    <cellStyle name="Hipervínculo visitado" xfId="5250" builtinId="9" hidden="1"/>
    <cellStyle name="Hipervínculo visitado" xfId="54688" builtinId="9" hidden="1"/>
    <cellStyle name="Hipervínculo visitado" xfId="53610" builtinId="9" hidden="1"/>
    <cellStyle name="Hipervínculo visitado" xfId="23356" builtinId="9" hidden="1"/>
    <cellStyle name="Hipervínculo visitado" xfId="2481" builtinId="9" hidden="1"/>
    <cellStyle name="Hipervínculo visitado" xfId="46827" builtinId="9" hidden="1"/>
    <cellStyle name="Hipervínculo visitado" xfId="33624" builtinId="9" hidden="1"/>
    <cellStyle name="Hipervínculo visitado" xfId="35360" builtinId="9" hidden="1"/>
    <cellStyle name="Hipervínculo visitado" xfId="14370" builtinId="9" hidden="1"/>
    <cellStyle name="Hipervínculo visitado" xfId="25102" builtinId="9" hidden="1"/>
    <cellStyle name="Hipervínculo visitado" xfId="43822" builtinId="9" hidden="1"/>
    <cellStyle name="Hipervínculo visitado" xfId="35545" builtinId="9" hidden="1"/>
    <cellStyle name="Hipervínculo visitado" xfId="53535" builtinId="9" hidden="1"/>
    <cellStyle name="Hipervínculo visitado" xfId="43311" builtinId="9" hidden="1"/>
    <cellStyle name="Hipervínculo visitado" xfId="55450" builtinId="9" hidden="1"/>
    <cellStyle name="Hipervínculo visitado" xfId="1123" builtinId="9" hidden="1"/>
    <cellStyle name="Hipervínculo visitado" xfId="30472" builtinId="9" hidden="1"/>
    <cellStyle name="Hipervínculo visitado" xfId="601" builtinId="9" hidden="1"/>
    <cellStyle name="Hipervínculo visitado" xfId="8870" builtinId="9" hidden="1"/>
    <cellStyle name="Hipervínculo visitado" xfId="10594" builtinId="9" hidden="1"/>
    <cellStyle name="Hipervínculo visitado" xfId="3411" builtinId="9" hidden="1"/>
    <cellStyle name="Hipervínculo visitado" xfId="5372" builtinId="9" hidden="1"/>
    <cellStyle name="Hipervínculo visitado" xfId="5844" builtinId="9" hidden="1"/>
    <cellStyle name="Hipervínculo visitado" xfId="52575" builtinId="9" hidden="1"/>
    <cellStyle name="Hipervínculo visitado" xfId="47962" builtinId="9" hidden="1"/>
    <cellStyle name="Hipervínculo visitado" xfId="31130" builtinId="9" hidden="1"/>
    <cellStyle name="Hipervínculo visitado" xfId="19480" builtinId="9" hidden="1"/>
    <cellStyle name="Hipervínculo visitado" xfId="49214" builtinId="9" hidden="1"/>
    <cellStyle name="Hipervínculo visitado" xfId="42090" builtinId="9" hidden="1"/>
    <cellStyle name="Hipervínculo visitado" xfId="34995" builtinId="9" hidden="1"/>
    <cellStyle name="Hipervínculo visitado" xfId="33666" builtinId="9" hidden="1"/>
    <cellStyle name="Hipervínculo visitado" xfId="35897" builtinId="9" hidden="1"/>
    <cellStyle name="Hipervínculo visitado" xfId="27530" builtinId="9" hidden="1"/>
    <cellStyle name="Hipervínculo visitado" xfId="29253" builtinId="9" hidden="1"/>
    <cellStyle name="Hipervínculo visitado" xfId="32500" builtinId="9" hidden="1"/>
    <cellStyle name="Hipervínculo visitado" xfId="43591" builtinId="9" hidden="1"/>
    <cellStyle name="Hipervínculo visitado" xfId="18341" builtinId="9" hidden="1"/>
    <cellStyle name="Hipervínculo visitado" xfId="407" builtinId="9" hidden="1"/>
    <cellStyle name="Hipervínculo visitado" xfId="2058" builtinId="9" hidden="1"/>
    <cellStyle name="Hipervínculo visitado" xfId="9906" builtinId="9" hidden="1"/>
    <cellStyle name="Hipervínculo visitado" xfId="15444" builtinId="9" hidden="1"/>
    <cellStyle name="Hipervínculo visitado" xfId="39972" builtinId="9" hidden="1"/>
    <cellStyle name="Hipervínculo visitado" xfId="8246" builtinId="9" hidden="1"/>
    <cellStyle name="Hipervínculo visitado" xfId="42672" builtinId="9" hidden="1"/>
    <cellStyle name="Hipervínculo visitado" xfId="53865" builtinId="9" hidden="1"/>
    <cellStyle name="Hipervínculo visitado" xfId="17354" builtinId="9" hidden="1"/>
    <cellStyle name="Hipervínculo visitado" xfId="28593" builtinId="9" hidden="1"/>
    <cellStyle name="Hipervínculo visitado" xfId="2266" builtinId="9" hidden="1"/>
    <cellStyle name="Hipervínculo visitado" xfId="54427" builtinId="9" hidden="1"/>
    <cellStyle name="Hipervínculo visitado" xfId="56855" builtinId="9" hidden="1"/>
    <cellStyle name="Hipervínculo visitado" xfId="25859" builtinId="9" hidden="1"/>
    <cellStyle name="Hipervínculo visitado" xfId="51435" builtinId="9" hidden="1"/>
    <cellStyle name="Hipervínculo visitado" xfId="27936" builtinId="9" hidden="1"/>
    <cellStyle name="Hipervínculo visitado" xfId="54453" builtinId="9" hidden="1"/>
    <cellStyle name="Hipervínculo visitado" xfId="8929" builtinId="9" hidden="1"/>
    <cellStyle name="Hipervínculo visitado" xfId="56819" builtinId="9" hidden="1"/>
    <cellStyle name="Hipervínculo visitado" xfId="4550" builtinId="9" hidden="1"/>
    <cellStyle name="Hipervínculo visitado" xfId="2679" builtinId="9" hidden="1"/>
    <cellStyle name="Hipervínculo visitado" xfId="13851" builtinId="9" hidden="1"/>
    <cellStyle name="Hipervínculo visitado" xfId="19144" builtinId="9" hidden="1"/>
    <cellStyle name="Hipervínculo visitado" xfId="25921" builtinId="9" hidden="1"/>
    <cellStyle name="Hipervínculo visitado" xfId="40338" builtinId="9" hidden="1"/>
    <cellStyle name="Hipervínculo visitado" xfId="903" builtinId="9" hidden="1"/>
    <cellStyle name="Hipervínculo visitado" xfId="34151" builtinId="9" hidden="1"/>
    <cellStyle name="Hipervínculo visitado" xfId="53841" builtinId="9" hidden="1"/>
    <cellStyle name="Hipervínculo visitado" xfId="57973" builtinId="9" hidden="1"/>
    <cellStyle name="Hipervínculo visitado" xfId="36556" builtinId="9" hidden="1"/>
    <cellStyle name="Hipervínculo visitado" xfId="3893" builtinId="9" hidden="1"/>
    <cellStyle name="Hipervínculo visitado" xfId="24992" builtinId="9" hidden="1"/>
    <cellStyle name="Hipervínculo visitado" xfId="315" builtinId="9" hidden="1"/>
    <cellStyle name="Hipervínculo visitado" xfId="47689" builtinId="9" hidden="1"/>
    <cellStyle name="Hipervínculo visitado" xfId="46997" builtinId="9" hidden="1"/>
    <cellStyle name="Hipervínculo visitado" xfId="40700" builtinId="9" hidden="1"/>
    <cellStyle name="Hipervínculo visitado" xfId="28703" builtinId="9" hidden="1"/>
    <cellStyle name="Hipervínculo visitado" xfId="1767" builtinId="9" hidden="1"/>
    <cellStyle name="Hipervínculo visitado" xfId="26449" builtinId="9" hidden="1"/>
    <cellStyle name="Hipervínculo visitado" xfId="28285" builtinId="9" hidden="1"/>
    <cellStyle name="Hipervínculo visitado" xfId="13568" builtinId="9" hidden="1"/>
    <cellStyle name="Hipervínculo visitado" xfId="5587" builtinId="9" hidden="1"/>
    <cellStyle name="Hipervínculo visitado" xfId="43160" builtinId="9" hidden="1"/>
    <cellStyle name="Hipervínculo visitado" xfId="323" builtinId="9" hidden="1"/>
    <cellStyle name="Hipervínculo visitado" xfId="28030" builtinId="9" hidden="1"/>
    <cellStyle name="Hipervínculo visitado" xfId="10280" builtinId="9" hidden="1"/>
    <cellStyle name="Hipervínculo visitado" xfId="29249" builtinId="9" hidden="1"/>
    <cellStyle name="Hipervínculo visitado" xfId="35314" builtinId="9" hidden="1"/>
    <cellStyle name="Hipervínculo visitado" xfId="19574" builtinId="9" hidden="1"/>
    <cellStyle name="Hipervínculo visitado" xfId="42229" builtinId="9" hidden="1"/>
    <cellStyle name="Hipervínculo visitado" xfId="10424" builtinId="9" hidden="1"/>
    <cellStyle name="Hipervínculo visitado" xfId="8408" builtinId="9" hidden="1"/>
    <cellStyle name="Hipervínculo visitado" xfId="18153" builtinId="9" hidden="1"/>
    <cellStyle name="Hipervínculo visitado" xfId="57358" builtinId="9" hidden="1"/>
    <cellStyle name="Hipervínculo visitado" xfId="55217" builtinId="9" hidden="1"/>
    <cellStyle name="Hipervínculo visitado" xfId="7204" builtinId="9" hidden="1"/>
    <cellStyle name="Hipervínculo visitado" xfId="5826" builtinId="9" hidden="1"/>
    <cellStyle name="Hipervínculo visitado" xfId="2044" builtinId="9" hidden="1"/>
    <cellStyle name="Hipervínculo visitado" xfId="9584" builtinId="9" hidden="1"/>
    <cellStyle name="Hipervínculo visitado" xfId="51369" builtinId="9" hidden="1"/>
    <cellStyle name="Hipervínculo visitado" xfId="17190" builtinId="9" hidden="1"/>
    <cellStyle name="Hipervínculo visitado" xfId="7887" builtinId="9" hidden="1"/>
    <cellStyle name="Hipervínculo visitado" xfId="35893" builtinId="9" hidden="1"/>
    <cellStyle name="Hipervínculo visitado" xfId="19876" builtinId="9" hidden="1"/>
    <cellStyle name="Hipervínculo visitado" xfId="3371" builtinId="9" hidden="1"/>
    <cellStyle name="Hipervínculo visitado" xfId="2705" builtinId="9" hidden="1"/>
    <cellStyle name="Hipervínculo visitado" xfId="45140" builtinId="9" hidden="1"/>
    <cellStyle name="Hipervínculo visitado" xfId="39943" builtinId="9" hidden="1"/>
    <cellStyle name="Hipervínculo visitado" xfId="53301" builtinId="9" hidden="1"/>
    <cellStyle name="Hipervínculo visitado" xfId="23669" builtinId="9" hidden="1"/>
    <cellStyle name="Hipervínculo visitado" xfId="47427" builtinId="9" hidden="1"/>
    <cellStyle name="Hipervínculo visitado" xfId="1781" builtinId="9" hidden="1"/>
    <cellStyle name="Hipervínculo visitado" xfId="11367" builtinId="9" hidden="1"/>
    <cellStyle name="Hipervínculo visitado" xfId="15378" builtinId="9" hidden="1"/>
    <cellStyle name="Hipervínculo visitado" xfId="43654" builtinId="9" hidden="1"/>
    <cellStyle name="Hipervínculo visitado" xfId="34789" builtinId="9" hidden="1"/>
    <cellStyle name="Hipervínculo visitado" xfId="45082" builtinId="9" hidden="1"/>
    <cellStyle name="Hipervínculo visitado" xfId="28079" builtinId="9" hidden="1"/>
    <cellStyle name="Hipervínculo visitado" xfId="11789" builtinId="9" hidden="1"/>
    <cellStyle name="Hipervínculo visitado" xfId="36885" builtinId="9" hidden="1"/>
    <cellStyle name="Hipervínculo visitado" xfId="8478" builtinId="9" hidden="1"/>
    <cellStyle name="Hipervínculo visitado" xfId="15174" builtinId="9" hidden="1"/>
    <cellStyle name="Hipervínculo visitado" xfId="3387" builtinId="9" hidden="1"/>
    <cellStyle name="Hipervínculo visitado" xfId="48510" builtinId="9" hidden="1"/>
    <cellStyle name="Hipervínculo visitado" xfId="50195" builtinId="9" hidden="1"/>
    <cellStyle name="Hipervínculo visitado" xfId="40298" builtinId="9" hidden="1"/>
    <cellStyle name="Hipervínculo visitado" xfId="18588" builtinId="9" hidden="1"/>
    <cellStyle name="Hipervínculo visitado" xfId="41029" builtinId="9" hidden="1"/>
    <cellStyle name="Hipervínculo visitado" xfId="12661" builtinId="9" hidden="1"/>
    <cellStyle name="Hipervínculo visitado" xfId="18179" builtinId="9" hidden="1"/>
    <cellStyle name="Hipervínculo visitado" xfId="41077" builtinId="9" hidden="1"/>
    <cellStyle name="Hipervínculo visitado" xfId="54726" builtinId="9" hidden="1"/>
    <cellStyle name="Hipervínculo visitado" xfId="11044" builtinId="9" hidden="1"/>
    <cellStyle name="Hipervínculo visitado" xfId="58909" builtinId="9" hidden="1"/>
    <cellStyle name="Hipervínculo visitado" xfId="27592" builtinId="9" hidden="1"/>
    <cellStyle name="Hipervínculo visitado" xfId="51438" builtinId="9" hidden="1"/>
    <cellStyle name="Hipervínculo visitado" xfId="12837" builtinId="9" hidden="1"/>
    <cellStyle name="Hipervínculo visitado" xfId="41978" builtinId="9" hidden="1"/>
    <cellStyle name="Hipervínculo visitado" xfId="48810" builtinId="9" hidden="1"/>
    <cellStyle name="Hipervínculo visitado" xfId="44990" builtinId="9" hidden="1"/>
    <cellStyle name="Hipervínculo visitado" xfId="9956" builtinId="9" hidden="1"/>
    <cellStyle name="Hipervínculo visitado" xfId="59003" builtinId="9" hidden="1"/>
    <cellStyle name="Hipervínculo visitado" xfId="24693" builtinId="9" hidden="1"/>
    <cellStyle name="Hipervínculo visitado" xfId="29582" builtinId="9" hidden="1"/>
    <cellStyle name="Hipervínculo visitado" xfId="55271" builtinId="9" hidden="1"/>
    <cellStyle name="Hipervínculo visitado" xfId="59404" builtinId="9" hidden="1"/>
    <cellStyle name="Hipervínculo visitado" xfId="3300" builtinId="9" hidden="1"/>
    <cellStyle name="Hipervínculo visitado" xfId="21865" builtinId="9" hidden="1"/>
    <cellStyle name="Hipervínculo visitado" xfId="1407" builtinId="9" hidden="1"/>
    <cellStyle name="Hipervínculo visitado" xfId="45446" builtinId="9" hidden="1"/>
    <cellStyle name="Hipervínculo visitado" xfId="49338" builtinId="9" hidden="1"/>
    <cellStyle name="Hipervínculo visitado" xfId="30648" builtinId="9" hidden="1"/>
    <cellStyle name="Hipervínculo visitado" xfId="41153" builtinId="9" hidden="1"/>
    <cellStyle name="Hipervínculo visitado" xfId="56585" builtinId="9" hidden="1"/>
    <cellStyle name="Hipervínculo visitado" xfId="27496" builtinId="9" hidden="1"/>
    <cellStyle name="Hipervínculo visitado" xfId="2867" builtinId="9" hidden="1"/>
    <cellStyle name="Hipervínculo visitado" xfId="6825" builtinId="9" hidden="1"/>
    <cellStyle name="Hipervínculo visitado" xfId="12947" builtinId="9" hidden="1"/>
    <cellStyle name="Hipervínculo visitado" xfId="2615" builtinId="9" hidden="1"/>
    <cellStyle name="Hipervínculo visitado" xfId="43313" builtinId="9" hidden="1"/>
    <cellStyle name="Hipervínculo visitado" xfId="33098" builtinId="9" hidden="1"/>
    <cellStyle name="Hipervínculo visitado" xfId="6920" builtinId="9" hidden="1"/>
    <cellStyle name="Hipervínculo visitado" xfId="16792" builtinId="9" hidden="1"/>
    <cellStyle name="Hipervínculo visitado" xfId="9900" builtinId="9" hidden="1"/>
    <cellStyle name="Hipervínculo visitado" xfId="7626" builtinId="9" hidden="1"/>
    <cellStyle name="Hipervínculo visitado" xfId="47343" builtinId="9" hidden="1"/>
    <cellStyle name="Hipervínculo visitado" xfId="32892" builtinId="9" hidden="1"/>
    <cellStyle name="Hipervínculo visitado" xfId="12583" builtinId="9" hidden="1"/>
    <cellStyle name="Hipervínculo visitado" xfId="19830" builtinId="9" hidden="1"/>
    <cellStyle name="Hipervínculo visitado" xfId="7786" builtinId="9" hidden="1"/>
    <cellStyle name="Hipervínculo visitado" xfId="47305" builtinId="9" hidden="1"/>
    <cellStyle name="Hipervínculo visitado" xfId="15594" builtinId="9" hidden="1"/>
    <cellStyle name="Hipervínculo visitado" xfId="13229" builtinId="9" hidden="1"/>
    <cellStyle name="Hipervínculo visitado" xfId="36087" builtinId="9" hidden="1"/>
    <cellStyle name="Hipervínculo visitado" xfId="38149" builtinId="9" hidden="1"/>
    <cellStyle name="Hipervínculo visitado" xfId="25499" builtinId="9" hidden="1"/>
    <cellStyle name="Hipervínculo visitado" xfId="24089" builtinId="9" hidden="1"/>
    <cellStyle name="Hipervínculo visitado" xfId="31458" builtinId="9" hidden="1"/>
    <cellStyle name="Hipervínculo visitado" xfId="19484" builtinId="9" hidden="1"/>
    <cellStyle name="Hipervínculo visitado" xfId="15066" builtinId="9" hidden="1"/>
    <cellStyle name="Hipervínculo visitado" xfId="7117" builtinId="9" hidden="1"/>
    <cellStyle name="Hipervínculo visitado" xfId="29696" builtinId="9" hidden="1"/>
    <cellStyle name="Hipervínculo visitado" xfId="51526" builtinId="9" hidden="1"/>
    <cellStyle name="Hipervínculo visitado" xfId="10342" builtinId="9" hidden="1"/>
    <cellStyle name="Hipervínculo visitado" xfId="51552" builtinId="9" hidden="1"/>
    <cellStyle name="Hipervínculo visitado" xfId="27129" builtinId="9" hidden="1"/>
    <cellStyle name="Hipervínculo visitado" xfId="44114" builtinId="9" hidden="1"/>
    <cellStyle name="Hipervínculo visitado" xfId="32356" builtinId="9" hidden="1"/>
    <cellStyle name="Hipervínculo visitado" xfId="1231" builtinId="9" hidden="1"/>
    <cellStyle name="Hipervínculo visitado" xfId="37227" builtinId="9" hidden="1"/>
    <cellStyle name="Hipervínculo visitado" xfId="22237" builtinId="9" hidden="1"/>
    <cellStyle name="Hipervínculo visitado" xfId="37487" builtinId="9" hidden="1"/>
    <cellStyle name="Hipervínculo visitado" xfId="8304" builtinId="9" hidden="1"/>
    <cellStyle name="Hipervínculo visitado" xfId="41441" builtinId="9" hidden="1"/>
    <cellStyle name="Hipervínculo visitado" xfId="52020" builtinId="9" hidden="1"/>
    <cellStyle name="Hipervínculo visitado" xfId="40074" builtinId="9" hidden="1"/>
    <cellStyle name="Hipervínculo visitado" xfId="55462" builtinId="9" hidden="1"/>
    <cellStyle name="Hipervínculo visitado" xfId="55470" builtinId="9" hidden="1"/>
    <cellStyle name="Hipervínculo visitado" xfId="18916" builtinId="9" hidden="1"/>
    <cellStyle name="Hipervínculo visitado" xfId="48878" builtinId="9" hidden="1"/>
    <cellStyle name="Hipervínculo visitado" xfId="40136" builtinId="9" hidden="1"/>
    <cellStyle name="Hipervínculo visitado" xfId="31054" builtinId="9" hidden="1"/>
    <cellStyle name="Hipervínculo visitado" xfId="59424" builtinId="9" hidden="1"/>
    <cellStyle name="Hipervínculo visitado" xfId="56673" builtinId="9" hidden="1"/>
    <cellStyle name="Hipervínculo visitado" xfId="14648" builtinId="9" hidden="1"/>
    <cellStyle name="Hipervínculo visitado" xfId="14146" builtinId="9" hidden="1"/>
    <cellStyle name="Hipervínculo visitado" xfId="38157" builtinId="9" hidden="1"/>
    <cellStyle name="Hipervínculo visitado" xfId="24455" builtinId="9" hidden="1"/>
    <cellStyle name="Hipervínculo visitado" xfId="47677" builtinId="9" hidden="1"/>
    <cellStyle name="Hipervínculo visitado" xfId="17096" builtinId="9" hidden="1"/>
    <cellStyle name="Hipervínculo visitado" xfId="52194" builtinId="9" hidden="1"/>
    <cellStyle name="Hipervínculo visitado" xfId="11522" builtinId="9" hidden="1"/>
    <cellStyle name="Hipervínculo visitado" xfId="48185" builtinId="9" hidden="1"/>
    <cellStyle name="Hipervínculo visitado" xfId="29827" builtinId="9" hidden="1"/>
    <cellStyle name="Hipervínculo visitado" xfId="52967" builtinId="9" hidden="1"/>
    <cellStyle name="Hipervínculo visitado" xfId="18265" builtinId="9" hidden="1"/>
    <cellStyle name="Hipervínculo visitado" xfId="47003" builtinId="9" hidden="1"/>
    <cellStyle name="Hipervínculo visitado" xfId="18837" builtinId="9" hidden="1"/>
    <cellStyle name="Hipervínculo visitado" xfId="24505" builtinId="9" hidden="1"/>
    <cellStyle name="Hipervínculo visitado" xfId="17990" builtinId="9" hidden="1"/>
    <cellStyle name="Hipervínculo visitado" xfId="56757" builtinId="9" hidden="1"/>
    <cellStyle name="Hipervínculo visitado" xfId="17222" builtinId="9" hidden="1"/>
    <cellStyle name="Hipervínculo visitado" xfId="58069" builtinId="9" hidden="1"/>
    <cellStyle name="Hipervínculo visitado" xfId="43748" builtinId="9" hidden="1"/>
    <cellStyle name="Hipervínculo visitado" xfId="22553" builtinId="9" hidden="1"/>
    <cellStyle name="Hipervínculo visitado" xfId="50849" builtinId="9" hidden="1"/>
    <cellStyle name="Hipervínculo visitado" xfId="54339" builtinId="9" hidden="1"/>
    <cellStyle name="Hipervínculo visitado" xfId="48504" builtinId="9" hidden="1"/>
    <cellStyle name="Hipervínculo visitado" xfId="42520" builtinId="9" hidden="1"/>
    <cellStyle name="Hipervínculo visitado" xfId="59378" builtinId="9" hidden="1"/>
    <cellStyle name="Hipervínculo visitado" xfId="49069" builtinId="9" hidden="1"/>
    <cellStyle name="Hipervínculo visitado" xfId="41862" builtinId="9" hidden="1"/>
    <cellStyle name="Hipervínculo visitado" xfId="57539" builtinId="9" hidden="1"/>
    <cellStyle name="Hipervínculo visitado" xfId="48084" builtinId="9" hidden="1"/>
    <cellStyle name="Hipervínculo visitado" xfId="28653" builtinId="9" hidden="1"/>
    <cellStyle name="Hipervínculo visitado" xfId="56107" builtinId="9" hidden="1"/>
    <cellStyle name="Hipervínculo visitado" xfId="18061" builtinId="9" hidden="1"/>
    <cellStyle name="Hipervínculo visitado" xfId="58247" builtinId="9" hidden="1"/>
    <cellStyle name="Hipervínculo visitado" xfId="55458" builtinId="9" hidden="1"/>
    <cellStyle name="Hipervínculo visitado" xfId="49925" builtinId="9" hidden="1"/>
    <cellStyle name="Hipervínculo visitado" xfId="27843" builtinId="9" hidden="1"/>
    <cellStyle name="Hipervínculo visitado" xfId="54970" builtinId="9" hidden="1"/>
    <cellStyle name="Hipervínculo visitado" xfId="12945" builtinId="9" hidden="1"/>
    <cellStyle name="Hipervínculo visitado" xfId="32484" builtinId="9" hidden="1"/>
    <cellStyle name="Hipervínculo visitado" xfId="29598" builtinId="9" hidden="1"/>
    <cellStyle name="Hipervínculo visitado" xfId="35255" builtinId="9" hidden="1"/>
    <cellStyle name="Hipervínculo visitado" xfId="23949" builtinId="9" hidden="1"/>
    <cellStyle name="Hipervínculo visitado" xfId="59278" builtinId="9" hidden="1"/>
    <cellStyle name="Hipervínculo visitado" xfId="17588" builtinId="9" hidden="1"/>
    <cellStyle name="Hipervínculo visitado" xfId="48171" builtinId="9" hidden="1"/>
    <cellStyle name="Hipervínculo visitado" xfId="27153" builtinId="9" hidden="1"/>
    <cellStyle name="Hipervínculo visitado" xfId="34705" builtinId="9" hidden="1"/>
    <cellStyle name="Hipervínculo visitado" xfId="33684" builtinId="9" hidden="1"/>
    <cellStyle name="Hipervínculo visitado" xfId="25742" builtinId="9" hidden="1"/>
    <cellStyle name="Hipervínculo visitado" xfId="13351" builtinId="9" hidden="1"/>
    <cellStyle name="Hipervínculo visitado" xfId="52748" builtinId="9" hidden="1"/>
    <cellStyle name="Hipervínculo visitado" xfId="41632" builtinId="9" hidden="1"/>
    <cellStyle name="Hipervínculo visitado" xfId="11761" builtinId="9" hidden="1"/>
    <cellStyle name="Hipervínculo visitado" xfId="29183" builtinId="9" hidden="1"/>
    <cellStyle name="Hipervínculo visitado" xfId="44423" builtinId="9" hidden="1"/>
    <cellStyle name="Hipervínculo visitado" xfId="35161" builtinId="9" hidden="1"/>
    <cellStyle name="Hipervínculo visitado" xfId="13355" builtinId="9" hidden="1"/>
    <cellStyle name="Hipervínculo visitado" xfId="53727" builtinId="9" hidden="1"/>
    <cellStyle name="Hipervínculo visitado" xfId="52184" builtinId="9" hidden="1"/>
    <cellStyle name="Hipervínculo visitado" xfId="37507" builtinId="9" hidden="1"/>
    <cellStyle name="Hipervínculo visitado" xfId="26535" builtinId="9" hidden="1"/>
    <cellStyle name="Hipervínculo visitado" xfId="26479" builtinId="9" hidden="1"/>
    <cellStyle name="Hipervínculo visitado" xfId="8016" builtinId="9" hidden="1"/>
    <cellStyle name="Hipervínculo visitado" xfId="39188" builtinId="9" hidden="1"/>
    <cellStyle name="Hipervínculo visitado" xfId="12847" builtinId="9" hidden="1"/>
    <cellStyle name="Hipervínculo visitado" xfId="15917" builtinId="9" hidden="1"/>
    <cellStyle name="Hipervínculo visitado" xfId="7401" builtinId="9" hidden="1"/>
    <cellStyle name="Hipervínculo visitado" xfId="49476" builtinId="9" hidden="1"/>
    <cellStyle name="Hipervínculo visitado" xfId="2354" builtinId="9" hidden="1"/>
    <cellStyle name="Hipervínculo visitado" xfId="21367" builtinId="9" hidden="1"/>
    <cellStyle name="Hipervínculo visitado" xfId="11471" builtinId="9" hidden="1"/>
    <cellStyle name="Hipervínculo visitado" xfId="32904" builtinId="9" hidden="1"/>
    <cellStyle name="Hipervínculo visitado" xfId="38323" builtinId="9" hidden="1"/>
    <cellStyle name="Hipervínculo visitado" xfId="20493" builtinId="9" hidden="1"/>
    <cellStyle name="Hipervínculo visitado" xfId="21546" builtinId="9" hidden="1"/>
    <cellStyle name="Hipervínculo visitado" xfId="5111" builtinId="9" hidden="1"/>
    <cellStyle name="Hipervínculo visitado" xfId="36600" builtinId="9" hidden="1"/>
    <cellStyle name="Hipervínculo visitado" xfId="5388" builtinId="9" hidden="1"/>
    <cellStyle name="Hipervínculo visitado" xfId="55313" builtinId="9" hidden="1"/>
    <cellStyle name="Hipervínculo visitado" xfId="21313" builtinId="9" hidden="1"/>
    <cellStyle name="Hipervínculo visitado" xfId="7926" builtinId="9" hidden="1"/>
    <cellStyle name="Hipervínculo visitado" xfId="15048" builtinId="9" hidden="1"/>
    <cellStyle name="Hipervínculo visitado" xfId="49300" builtinId="9" hidden="1"/>
    <cellStyle name="Hipervínculo visitado" xfId="4854" builtinId="9" hidden="1"/>
    <cellStyle name="Hipervínculo visitado" xfId="4354" builtinId="9" hidden="1"/>
    <cellStyle name="Hipervínculo visitado" xfId="944" builtinId="9" hidden="1"/>
    <cellStyle name="Hipervínculo visitado" xfId="52110" builtinId="9" hidden="1"/>
    <cellStyle name="Hipervínculo visitado" xfId="24483" builtinId="9" hidden="1"/>
    <cellStyle name="Hipervínculo visitado" xfId="39674" builtinId="9" hidden="1"/>
    <cellStyle name="Hipervínculo visitado" xfId="36696" builtinId="9" hidden="1"/>
    <cellStyle name="Hipervínculo visitado" xfId="28097" builtinId="9" hidden="1"/>
    <cellStyle name="Hipervínculo visitado" xfId="16277" builtinId="9" hidden="1"/>
    <cellStyle name="Hipervínculo visitado" xfId="36081" builtinId="9" hidden="1"/>
    <cellStyle name="Hipervínculo visitado" xfId="2899" builtinId="9" hidden="1"/>
    <cellStyle name="Hipervínculo visitado" xfId="41914" builtinId="9" hidden="1"/>
    <cellStyle name="Hipervínculo visitado" xfId="41399" builtinId="9" hidden="1"/>
    <cellStyle name="Hipervínculo visitado" xfId="10908" builtinId="9" hidden="1"/>
    <cellStyle name="Hipervínculo visitado" xfId="15070" builtinId="9" hidden="1"/>
    <cellStyle name="Hipervínculo visitado" xfId="42444" builtinId="9" hidden="1"/>
    <cellStyle name="Hipervínculo visitado" xfId="54071" builtinId="9" hidden="1"/>
    <cellStyle name="Hipervínculo visitado" xfId="18397" builtinId="9" hidden="1"/>
    <cellStyle name="Hipervínculo visitado" xfId="36919" builtinId="9" hidden="1"/>
    <cellStyle name="Hipervínculo visitado" xfId="7183" builtinId="9" hidden="1"/>
    <cellStyle name="Hipervínculo visitado" xfId="10290" builtinId="9" hidden="1"/>
    <cellStyle name="Hipervínculo visitado" xfId="27635" builtinId="9" hidden="1"/>
    <cellStyle name="Hipervínculo visitado" xfId="21493" builtinId="9" hidden="1"/>
    <cellStyle name="Hipervínculo visitado" xfId="27049" builtinId="9" hidden="1"/>
    <cellStyle name="Hipervínculo visitado" xfId="30783" builtinId="9" hidden="1"/>
    <cellStyle name="Hipervínculo visitado" xfId="48470" builtinId="9" hidden="1"/>
    <cellStyle name="Hipervínculo visitado" xfId="45316" builtinId="9" hidden="1"/>
    <cellStyle name="Hipervínculo visitado" xfId="29845" builtinId="9" hidden="1"/>
    <cellStyle name="Hipervínculo visitado" xfId="14328" builtinId="9" hidden="1"/>
    <cellStyle name="Hipervínculo visitado" xfId="19305" builtinId="9" hidden="1"/>
    <cellStyle name="Hipervínculo visitado" xfId="39891" builtinId="9" hidden="1"/>
    <cellStyle name="Hipervínculo visitado" xfId="15518" builtinId="9" hidden="1"/>
    <cellStyle name="Hipervínculo visitado" xfId="34245" builtinId="9" hidden="1"/>
    <cellStyle name="Hipervínculo visitado" xfId="42792" builtinId="9" hidden="1"/>
    <cellStyle name="Hipervínculo visitado" xfId="38281" builtinId="9" hidden="1"/>
    <cellStyle name="Hipervínculo visitado" xfId="17944" builtinId="9" hidden="1"/>
    <cellStyle name="Hipervínculo visitado" xfId="54830" builtinId="9" hidden="1"/>
    <cellStyle name="Hipervínculo visitado" xfId="55249" builtinId="9" hidden="1"/>
    <cellStyle name="Hipervínculo visitado" xfId="45394" builtinId="9" hidden="1"/>
    <cellStyle name="Hipervínculo visitado" xfId="48267" builtinId="9" hidden="1"/>
    <cellStyle name="Hipervínculo visitado" xfId="57561" builtinId="9" hidden="1"/>
    <cellStyle name="Hipervínculo visitado" xfId="19319" builtinId="9" hidden="1"/>
    <cellStyle name="Hipervínculo visitado" xfId="6917" builtinId="9" hidden="1"/>
    <cellStyle name="Hipervínculo visitado" xfId="3569" builtinId="9" hidden="1"/>
    <cellStyle name="Hipervínculo visitado" xfId="23591" builtinId="9" hidden="1"/>
    <cellStyle name="Hipervínculo visitado" xfId="295" builtinId="9" hidden="1"/>
    <cellStyle name="Hipervínculo visitado" xfId="58123" builtinId="9" hidden="1"/>
    <cellStyle name="Hipervínculo visitado" xfId="24613" builtinId="9" hidden="1"/>
    <cellStyle name="Hipervínculo visitado" xfId="29409" builtinId="9" hidden="1"/>
    <cellStyle name="Hipervínculo visitado" xfId="23071" builtinId="9" hidden="1"/>
    <cellStyle name="Hipervínculo visitado" xfId="39524" builtinId="9" hidden="1"/>
    <cellStyle name="Hipervínculo visitado" xfId="7616" builtinId="9" hidden="1"/>
    <cellStyle name="Hipervínculo visitado" xfId="14932" builtinId="9" hidden="1"/>
    <cellStyle name="Hipervínculo visitado" xfId="7015" builtinId="9" hidden="1"/>
    <cellStyle name="Hipervínculo visitado" xfId="31781" builtinId="9" hidden="1"/>
    <cellStyle name="Hipervínculo visitado" xfId="28991" builtinId="9" hidden="1"/>
    <cellStyle name="Hipervínculo visitado" xfId="57344" builtinId="9" hidden="1"/>
    <cellStyle name="Hipervínculo visitado" xfId="50934" builtinId="9" hidden="1"/>
    <cellStyle name="Hipervínculo visitado" xfId="2038" builtinId="9" hidden="1"/>
    <cellStyle name="Hipervínculo visitado" xfId="52018" builtinId="9" hidden="1"/>
    <cellStyle name="Hipervínculo visitado" xfId="45655" builtinId="9" hidden="1"/>
    <cellStyle name="Hipervínculo visitado" xfId="28341" builtinId="9" hidden="1"/>
    <cellStyle name="Hipervínculo visitado" xfId="20977" builtinId="9" hidden="1"/>
    <cellStyle name="Hipervínculo visitado" xfId="15208" builtinId="9" hidden="1"/>
    <cellStyle name="Hipervínculo visitado" xfId="41552" builtinId="9" hidden="1"/>
    <cellStyle name="Hipervínculo visitado" xfId="27342" builtinId="9" hidden="1"/>
    <cellStyle name="Hipervínculo visitado" xfId="17778" builtinId="9" hidden="1"/>
    <cellStyle name="Hipervínculo visitado" xfId="59486" builtinId="9" hidden="1"/>
    <cellStyle name="Hipervínculo visitado" xfId="36789" builtinId="9" hidden="1"/>
    <cellStyle name="Hipervínculo visitado" xfId="45918" builtinId="9" hidden="1"/>
    <cellStyle name="Hipervínculo visitado" xfId="36231" builtinId="9" hidden="1"/>
    <cellStyle name="Hipervínculo visitado" xfId="50327" builtinId="9" hidden="1"/>
    <cellStyle name="Hipervínculo visitado" xfId="54063" builtinId="9" hidden="1"/>
    <cellStyle name="Hipervínculo visitado" xfId="53357" builtinId="9" hidden="1"/>
    <cellStyle name="Hipervínculo visitado" xfId="51600" builtinId="9" hidden="1"/>
    <cellStyle name="Hipervínculo visitado" xfId="8100" builtinId="9" hidden="1"/>
    <cellStyle name="Hipervínculo visitado" xfId="15118" builtinId="9" hidden="1"/>
    <cellStyle name="Hipervínculo visitado" xfId="9075" builtinId="9" hidden="1"/>
    <cellStyle name="Hipervínculo visitado" xfId="42296" builtinId="9" hidden="1"/>
    <cellStyle name="Hipervínculo visitado" xfId="3047" builtinId="9" hidden="1"/>
    <cellStyle name="Hipervínculo visitado" xfId="16870" builtinId="9" hidden="1"/>
    <cellStyle name="Hipervínculo visitado" xfId="46553" builtinId="9" hidden="1"/>
    <cellStyle name="Hipervínculo visitado" xfId="15580" builtinId="9" hidden="1"/>
    <cellStyle name="Hipervínculo visitado" xfId="12165" builtinId="9" hidden="1"/>
    <cellStyle name="Hipervínculo visitado" xfId="54133" builtinId="9" hidden="1"/>
    <cellStyle name="Hipervínculo visitado" xfId="58457" builtinId="9" hidden="1"/>
    <cellStyle name="Hipervínculo visitado" xfId="55144" builtinId="9" hidden="1"/>
    <cellStyle name="Hipervínculo visitado" xfId="57438" builtinId="9" hidden="1"/>
    <cellStyle name="Hipervínculo visitado" xfId="43038" builtinId="9" hidden="1"/>
    <cellStyle name="Hipervínculo visitado" xfId="25561" builtinId="9" hidden="1"/>
    <cellStyle name="Hipervínculo visitado" xfId="2883" builtinId="9" hidden="1"/>
    <cellStyle name="Hipervínculo visitado" xfId="45996" builtinId="9" hidden="1"/>
    <cellStyle name="Hipervínculo visitado" xfId="20767" builtinId="9" hidden="1"/>
    <cellStyle name="Hipervínculo visitado" xfId="4392" builtinId="9" hidden="1"/>
    <cellStyle name="Hipervínculo visitado" xfId="32093" builtinId="9" hidden="1"/>
    <cellStyle name="Hipervínculo visitado" xfId="22646" builtinId="9" hidden="1"/>
    <cellStyle name="Hipervínculo visitado" xfId="13640" builtinId="9" hidden="1"/>
    <cellStyle name="Hipervínculo visitado" xfId="13926" builtinId="9" hidden="1"/>
    <cellStyle name="Hipervínculo visitado" xfId="27105" builtinId="9" hidden="1"/>
    <cellStyle name="Hipervínculo visitado" xfId="3595" builtinId="9" hidden="1"/>
    <cellStyle name="Hipervínculo visitado" xfId="57178" builtinId="9" hidden="1"/>
    <cellStyle name="Hipervínculo visitado" xfId="1903" builtinId="9" hidden="1"/>
    <cellStyle name="Hipervínculo visitado" xfId="37849" builtinId="9" hidden="1"/>
    <cellStyle name="Hipervínculo visitado" xfId="325" builtinId="9" hidden="1"/>
    <cellStyle name="Hipervínculo visitado" xfId="56379" builtinId="9" hidden="1"/>
    <cellStyle name="Hipervínculo visitado" xfId="11353" builtinId="9" hidden="1"/>
    <cellStyle name="Hipervínculo visitado" xfId="55639" builtinId="9" hidden="1"/>
    <cellStyle name="Hipervínculo visitado" xfId="26732" builtinId="9" hidden="1"/>
    <cellStyle name="Hipervínculo visitado" xfId="2583" builtinId="9" hidden="1"/>
    <cellStyle name="Hipervínculo visitado" xfId="51058" builtinId="9" hidden="1"/>
    <cellStyle name="Hipervínculo visitado" xfId="36412" builtinId="9" hidden="1"/>
    <cellStyle name="Hipervínculo visitado" xfId="30622" builtinId="9" hidden="1"/>
    <cellStyle name="Hipervínculo visitado" xfId="32476" builtinId="9" hidden="1"/>
    <cellStyle name="Hipervínculo visitado" xfId="22143" builtinId="9" hidden="1"/>
    <cellStyle name="Hipervínculo visitado" xfId="30122" builtinId="9" hidden="1"/>
    <cellStyle name="Hipervínculo visitado" xfId="42724" builtinId="9" hidden="1"/>
    <cellStyle name="Hipervínculo visitado" xfId="21501" builtinId="9" hidden="1"/>
    <cellStyle name="Hipervínculo visitado" xfId="169" builtinId="9" hidden="1"/>
    <cellStyle name="Hipervínculo visitado" xfId="10856" builtinId="9" hidden="1"/>
    <cellStyle name="Hipervínculo visitado" xfId="20865" builtinId="9" hidden="1"/>
    <cellStyle name="Hipervínculo visitado" xfId="10298" builtinId="9" hidden="1"/>
    <cellStyle name="Hipervínculo visitado" xfId="42227" builtinId="9" hidden="1"/>
    <cellStyle name="Hipervínculo visitado" xfId="32351" builtinId="9" hidden="1"/>
    <cellStyle name="Hipervínculo visitado" xfId="47583" builtinId="9" hidden="1"/>
    <cellStyle name="Hipervínculo visitado" xfId="14190" builtinId="9" hidden="1"/>
    <cellStyle name="Hipervínculo visitado" xfId="41419" builtinId="9" hidden="1"/>
    <cellStyle name="Hipervínculo visitado" xfId="15885" builtinId="9" hidden="1"/>
    <cellStyle name="Hipervínculo visitado" xfId="6905" builtinId="9" hidden="1"/>
    <cellStyle name="Hipervínculo visitado" xfId="16668" builtinId="9" hidden="1"/>
    <cellStyle name="Hipervínculo visitado" xfId="11263" builtinId="9" hidden="1"/>
    <cellStyle name="Hipervínculo visitado" xfId="18600" builtinId="9" hidden="1"/>
    <cellStyle name="Hipervínculo visitado" xfId="44798" builtinId="9" hidden="1"/>
    <cellStyle name="Hipervínculo visitado" xfId="21162" builtinId="9" hidden="1"/>
    <cellStyle name="Hipervínculo visitado" xfId="2493" builtinId="9" hidden="1"/>
    <cellStyle name="Hipervínculo visitado" xfId="25475" builtinId="9" hidden="1"/>
    <cellStyle name="Hipervínculo visitado" xfId="10216" builtinId="9" hidden="1"/>
    <cellStyle name="Hipervínculo visitado" xfId="55158" builtinId="9" hidden="1"/>
    <cellStyle name="Hipervínculo visitado" xfId="24944" builtinId="9" hidden="1"/>
    <cellStyle name="Hipervínculo visitado" xfId="23717" builtinId="9" hidden="1"/>
    <cellStyle name="Hipervínculo visitado" xfId="1469" builtinId="9" hidden="1"/>
    <cellStyle name="Hipervínculo visitado" xfId="23398" builtinId="9" hidden="1"/>
    <cellStyle name="Hipervínculo visitado" xfId="34163" builtinId="9" hidden="1"/>
    <cellStyle name="Hipervínculo visitado" xfId="14808" builtinId="9" hidden="1"/>
    <cellStyle name="Hipervínculo visitado" xfId="53017" builtinId="9" hidden="1"/>
    <cellStyle name="Hipervínculo visitado" xfId="7506" builtinId="9" hidden="1"/>
    <cellStyle name="Hipervínculo visitado" xfId="42594" builtinId="9" hidden="1"/>
    <cellStyle name="Hipervínculo visitado" xfId="26675" builtinId="9" hidden="1"/>
    <cellStyle name="Hipervínculo visitado" xfId="13967" builtinId="9" hidden="1"/>
    <cellStyle name="Hipervínculo visitado" xfId="50181" builtinId="9" hidden="1"/>
    <cellStyle name="Hipervínculo visitado" xfId="6819" builtinId="9" hidden="1"/>
    <cellStyle name="Hipervínculo visitado" xfId="1337" builtinId="9" hidden="1"/>
    <cellStyle name="Hipervínculo visitado" xfId="40794" builtinId="9" hidden="1"/>
    <cellStyle name="Hipervínculo visitado" xfId="19582" builtinId="9" hidden="1"/>
    <cellStyle name="Hipervínculo visitado" xfId="25158" builtinId="9" hidden="1"/>
    <cellStyle name="Hipervínculo visitado" xfId="17278" builtinId="9" hidden="1"/>
    <cellStyle name="Hipervínculo visitado" xfId="20625" builtinId="9" hidden="1"/>
    <cellStyle name="Hipervínculo visitado" xfId="1251" builtinId="9" hidden="1"/>
    <cellStyle name="Hipervínculo visitado" xfId="21383" builtinId="9" hidden="1"/>
    <cellStyle name="Hipervínculo visitado" xfId="3481" builtinId="9" hidden="1"/>
    <cellStyle name="Hipervínculo visitado" xfId="41490" builtinId="9" hidden="1"/>
    <cellStyle name="Hipervínculo visitado" xfId="26215" builtinId="9" hidden="1"/>
    <cellStyle name="Hipervínculo visitado" xfId="22431" builtinId="9" hidden="1"/>
    <cellStyle name="Hipervínculo visitado" xfId="35657" builtinId="9" hidden="1"/>
    <cellStyle name="Hipervínculo visitado" xfId="41530" builtinId="9" hidden="1"/>
    <cellStyle name="Hipervínculo visitado" xfId="26983" builtinId="9" hidden="1"/>
    <cellStyle name="Hipervínculo visitado" xfId="53079" builtinId="9" hidden="1"/>
    <cellStyle name="Hipervínculo visitado" xfId="36198" builtinId="9" hidden="1"/>
    <cellStyle name="Hipervínculo visitado" xfId="58291" builtinId="9" hidden="1"/>
    <cellStyle name="Hipervínculo visitado" xfId="22666" builtinId="9" hidden="1"/>
    <cellStyle name="Hipervínculo visitado" xfId="49426" builtinId="9" hidden="1"/>
    <cellStyle name="Hipervínculo visitado" xfId="59340" builtinId="9" hidden="1"/>
    <cellStyle name="Hipervínculo visitado" xfId="20230" builtinId="9" hidden="1"/>
    <cellStyle name="Hipervínculo visitado" xfId="20791" builtinId="9" hidden="1"/>
    <cellStyle name="Hipervínculo visitado" xfId="12197" builtinId="9" hidden="1"/>
    <cellStyle name="Hipervínculo visitado" xfId="24867" builtinId="9" hidden="1"/>
    <cellStyle name="Hipervínculo visitado" xfId="15324" builtinId="9" hidden="1"/>
    <cellStyle name="Hipervínculo visitado" xfId="22437" builtinId="9" hidden="1"/>
    <cellStyle name="Hipervínculo visitado" xfId="28137" builtinId="9" hidden="1"/>
    <cellStyle name="Hipervínculo visitado" xfId="49746" builtinId="9" hidden="1"/>
    <cellStyle name="Hipervínculo visitado" xfId="14554" builtinId="9" hidden="1"/>
    <cellStyle name="Hipervínculo visitado" xfId="33053" builtinId="9" hidden="1"/>
    <cellStyle name="Hipervínculo visitado" xfId="41640" builtinId="9" hidden="1"/>
    <cellStyle name="Hipervínculo visitado" xfId="36580" builtinId="9" hidden="1"/>
    <cellStyle name="Hipervínculo visitado" xfId="4815" builtinId="9" hidden="1"/>
    <cellStyle name="Hipervínculo visitado" xfId="19380" builtinId="9" hidden="1"/>
    <cellStyle name="Hipervínculo visitado" xfId="26888" builtinId="9" hidden="1"/>
    <cellStyle name="Hipervínculo visitado" xfId="41784" builtinId="9" hidden="1"/>
    <cellStyle name="Hipervínculo visitado" xfId="5232" builtinId="9" hidden="1"/>
    <cellStyle name="Hipervínculo visitado" xfId="40566" builtinId="9" hidden="1"/>
    <cellStyle name="Hipervínculo visitado" xfId="14918" builtinId="9" hidden="1"/>
    <cellStyle name="Hipervínculo visitado" xfId="26245" builtinId="9" hidden="1"/>
    <cellStyle name="Hipervínculo visitado" xfId="57354" builtinId="9" hidden="1"/>
    <cellStyle name="Hipervínculo visitado" xfId="7600" builtinId="9" hidden="1"/>
    <cellStyle name="Hipervínculo visitado" xfId="46115" builtinId="9" hidden="1"/>
    <cellStyle name="Hipervínculo visitado" xfId="48804" builtinId="9" hidden="1"/>
    <cellStyle name="Hipervínculo visitado" xfId="21655" builtinId="9" hidden="1"/>
    <cellStyle name="Hipervínculo visitado" xfId="27044" builtinId="9" hidden="1"/>
    <cellStyle name="Hipervínculo visitado" xfId="25106" builtinId="9" hidden="1"/>
    <cellStyle name="Hipervínculo visitado" xfId="1403" builtinId="9" hidden="1"/>
    <cellStyle name="Hipervínculo visitado" xfId="25973" builtinId="9" hidden="1"/>
    <cellStyle name="Hipervínculo visitado" xfId="27809" builtinId="9" hidden="1"/>
    <cellStyle name="Hipervínculo visitado" xfId="25152" builtinId="9" hidden="1"/>
    <cellStyle name="Hipervínculo visitado" xfId="39941" builtinId="9" hidden="1"/>
    <cellStyle name="Hipervínculo visitado" xfId="7762" builtinId="9" hidden="1"/>
    <cellStyle name="Hipervínculo visitado" xfId="44880" builtinId="9" hidden="1"/>
    <cellStyle name="Hipervínculo visitado" xfId="14308" builtinId="9" hidden="1"/>
    <cellStyle name="Hipervínculo visitado" xfId="38605" builtinId="9" hidden="1"/>
    <cellStyle name="Hipervínculo visitado" xfId="47257" builtinId="9" hidden="1"/>
    <cellStyle name="Hipervínculo visitado" xfId="20355" builtinId="9" hidden="1"/>
    <cellStyle name="Hipervínculo visitado" xfId="57052" builtinId="9" hidden="1"/>
    <cellStyle name="Hipervínculo visitado" xfId="29035" builtinId="9" hidden="1"/>
    <cellStyle name="Hipervínculo visitado" xfId="20775" builtinId="9" hidden="1"/>
    <cellStyle name="Hipervínculo visitado" xfId="10372" builtinId="9" hidden="1"/>
    <cellStyle name="Hipervínculo visitado" xfId="46583" builtinId="9" hidden="1"/>
    <cellStyle name="Hipervínculo visitado" xfId="5228" builtinId="9" hidden="1"/>
    <cellStyle name="Hipervínculo visitado" xfId="17184" builtinId="9" hidden="1"/>
    <cellStyle name="Hipervínculo visitado" xfId="30666" builtinId="9" hidden="1"/>
    <cellStyle name="Hipervínculo visitado" xfId="51375" builtinId="9" hidden="1"/>
    <cellStyle name="Hipervínculo visitado" xfId="39762" builtinId="9" hidden="1"/>
    <cellStyle name="Hipervínculo visitado" xfId="36899" builtinId="9" hidden="1"/>
    <cellStyle name="Hipervínculo visitado" xfId="25853" builtinId="9" hidden="1"/>
    <cellStyle name="Hipervínculo visitado" xfId="11070" builtinId="9" hidden="1"/>
    <cellStyle name="Hipervínculo visitado" xfId="18877" builtinId="9" hidden="1"/>
    <cellStyle name="Hipervínculo visitado" xfId="8692" builtinId="9" hidden="1"/>
    <cellStyle name="Hipervínculo visitado" xfId="53319" builtinId="9" hidden="1"/>
    <cellStyle name="Hipervínculo visitado" xfId="13189" builtinId="9" hidden="1"/>
    <cellStyle name="Hipervínculo visitado" xfId="55715" builtinId="9" hidden="1"/>
    <cellStyle name="Hipervínculo visitado" xfId="53245" builtinId="9" hidden="1"/>
    <cellStyle name="Hipervínculo visitado" xfId="33096" builtinId="9" hidden="1"/>
    <cellStyle name="Hipervínculo visitado" xfId="29459" builtinId="9" hidden="1"/>
    <cellStyle name="Hipervínculo visitado" xfId="15913" builtinId="9" hidden="1"/>
    <cellStyle name="Hipervínculo visitado" xfId="33148" builtinId="9" hidden="1"/>
    <cellStyle name="Hipervínculo visitado" xfId="478" builtinId="9" hidden="1"/>
    <cellStyle name="Hipervínculo visitado" xfId="46004" builtinId="9" hidden="1"/>
    <cellStyle name="Hipervínculo visitado" xfId="17386" builtinId="9" hidden="1"/>
    <cellStyle name="Hipervínculo visitado" xfId="15318" builtinId="9" hidden="1"/>
    <cellStyle name="Hipervínculo visitado" xfId="54786" builtinId="9" hidden="1"/>
    <cellStyle name="Hipervínculo visitado" xfId="33642" builtinId="9" hidden="1"/>
    <cellStyle name="Hipervínculo visitado" xfId="19834" builtinId="9" hidden="1"/>
    <cellStyle name="Hipervínculo visitado" xfId="11315" builtinId="9" hidden="1"/>
    <cellStyle name="Hipervínculo visitado" xfId="22850" builtinId="9" hidden="1"/>
    <cellStyle name="Hipervínculo visitado" xfId="8923" builtinId="9" hidden="1"/>
    <cellStyle name="Hipervínculo visitado" xfId="44596" builtinId="9" hidden="1"/>
    <cellStyle name="Hipervínculo visitado" xfId="25997" builtinId="9" hidden="1"/>
    <cellStyle name="Hipervínculo visitado" xfId="15232" builtinId="9" hidden="1"/>
    <cellStyle name="Hipervínculo visitado" xfId="55950" builtinId="9" hidden="1"/>
    <cellStyle name="Hipervínculo visitado" xfId="54820" builtinId="9" hidden="1"/>
    <cellStyle name="Hipervínculo visitado" xfId="56439" builtinId="9" hidden="1"/>
    <cellStyle name="Hipervínculo visitado" xfId="29560" builtinId="9" hidden="1"/>
    <cellStyle name="Hipervínculo visitado" xfId="36658" builtinId="9" hidden="1"/>
    <cellStyle name="Hipervínculo visitado" xfId="51674" builtinId="9" hidden="1"/>
    <cellStyle name="Hipervínculo visitado" xfId="27925" builtinId="9" hidden="1"/>
    <cellStyle name="Hipervínculo visitado" xfId="12450" builtinId="9" hidden="1"/>
    <cellStyle name="Hipervínculo visitado" xfId="50391" builtinId="9" hidden="1"/>
    <cellStyle name="Hipervínculo visitado" xfId="12476" builtinId="9" hidden="1"/>
    <cellStyle name="Hipervínculo visitado" xfId="15712" builtinId="9" hidden="1"/>
    <cellStyle name="Hipervínculo visitado" xfId="6671" builtinId="9" hidden="1"/>
    <cellStyle name="Hipervínculo visitado" xfId="6088" builtinId="9" hidden="1"/>
    <cellStyle name="Hipervínculo visitado" xfId="32039" builtinId="9" hidden="1"/>
    <cellStyle name="Hipervínculo visitado" xfId="38766" builtinId="9" hidden="1"/>
    <cellStyle name="Hipervínculo visitado" xfId="4137" builtinId="9" hidden="1"/>
    <cellStyle name="Hipervínculo visitado" xfId="28587" builtinId="9" hidden="1"/>
    <cellStyle name="Hipervínculo visitado" xfId="29548" builtinId="9" hidden="1"/>
    <cellStyle name="Hipervínculo visitado" xfId="5926" builtinId="9" hidden="1"/>
    <cellStyle name="Hipervínculo visitado" xfId="57452" builtinId="9" hidden="1"/>
    <cellStyle name="Hipervínculo visitado" xfId="22676" builtinId="9" hidden="1"/>
    <cellStyle name="Hipervínculo visitado" xfId="5206" builtinId="9" hidden="1"/>
    <cellStyle name="Hipervínculo visitado" xfId="54281" builtinId="9" hidden="1"/>
    <cellStyle name="Hipervínculo visitado" xfId="21586" builtinId="9" hidden="1"/>
    <cellStyle name="Hipervínculo visitado" xfId="47403" builtinId="9" hidden="1"/>
    <cellStyle name="Hipervínculo visitado" xfId="31048" builtinId="9" hidden="1"/>
    <cellStyle name="Hipervínculo visitado" xfId="51462" builtinId="9" hidden="1"/>
    <cellStyle name="Hipervínculo visitado" xfId="54585" builtinId="9" hidden="1"/>
    <cellStyle name="Hipervínculo visitado" xfId="15752" builtinId="9" hidden="1"/>
    <cellStyle name="Hipervínculo visitado" xfId="173" builtinId="9" hidden="1"/>
    <cellStyle name="Hipervínculo visitado" xfId="58849" builtinId="9" hidden="1"/>
    <cellStyle name="Hipervínculo visitado" xfId="17412" builtinId="9" hidden="1"/>
    <cellStyle name="Hipervínculo visitado" xfId="40236" builtinId="9" hidden="1"/>
    <cellStyle name="Hipervínculo visitado" xfId="46716" builtinId="9" hidden="1"/>
    <cellStyle name="Hipervínculo visitado" xfId="40584" builtinId="9" hidden="1"/>
    <cellStyle name="Hipervínculo visitado" xfId="2013" builtinId="9" hidden="1"/>
    <cellStyle name="Hipervínculo visitado" xfId="52016" builtinId="9" hidden="1"/>
    <cellStyle name="Hipervínculo visitado" xfId="54265" builtinId="9" hidden="1"/>
    <cellStyle name="Hipervínculo visitado" xfId="4895" builtinId="9" hidden="1"/>
    <cellStyle name="Hipervínculo visitado" xfId="8646" builtinId="9" hidden="1"/>
    <cellStyle name="Hipervínculo visitado" xfId="30116" builtinId="9" hidden="1"/>
    <cellStyle name="Hipervínculo visitado" xfId="12549" builtinId="9" hidden="1"/>
    <cellStyle name="Hipervínculo visitado" xfId="12083" builtinId="9" hidden="1"/>
    <cellStyle name="Hipervínculo visitado" xfId="40466" builtinId="9" hidden="1"/>
    <cellStyle name="Hipervínculo visitado" xfId="38187" builtinId="9" hidden="1"/>
    <cellStyle name="Hipervínculo visitado" xfId="7085" builtinId="9" hidden="1"/>
    <cellStyle name="Hipervínculo visitado" xfId="1459" builtinId="9" hidden="1"/>
    <cellStyle name="Hipervínculo visitado" xfId="50337" builtinId="9" hidden="1"/>
    <cellStyle name="Hipervínculo visitado" xfId="33088" builtinId="9" hidden="1"/>
    <cellStyle name="Hipervínculo visitado" xfId="58321" builtinId="9" hidden="1"/>
    <cellStyle name="Hipervínculo visitado" xfId="6548" builtinId="9" hidden="1"/>
    <cellStyle name="Hipervínculo visitado" xfId="10568" builtinId="9" hidden="1"/>
    <cellStyle name="Hipervínculo visitado" xfId="8628" builtinId="9" hidden="1"/>
    <cellStyle name="Hipervínculo visitado" xfId="19180" builtinId="9" hidden="1"/>
    <cellStyle name="Hipervínculo visitado" xfId="37172" builtinId="9" hidden="1"/>
    <cellStyle name="Hipervínculo visitado" xfId="6202" builtinId="9" hidden="1"/>
    <cellStyle name="Hipervínculo visitado" xfId="46355" builtinId="9" hidden="1"/>
    <cellStyle name="Hipervínculo visitado" xfId="9279" builtinId="9" hidden="1"/>
    <cellStyle name="Hipervínculo visitado" xfId="50688" builtinId="9" hidden="1"/>
    <cellStyle name="Hipervínculo visitado" xfId="37409" builtinId="9" hidden="1"/>
    <cellStyle name="Hipervínculo visitado" xfId="9950" builtinId="9" hidden="1"/>
    <cellStyle name="Hipervínculo visitado" xfId="43788" builtinId="9" hidden="1"/>
    <cellStyle name="Hipervínculo visitado" xfId="53761" builtinId="9" hidden="1"/>
    <cellStyle name="Hipervínculo visitado" xfId="36730" builtinId="9" hidden="1"/>
    <cellStyle name="Hipervínculo visitado" xfId="38828" builtinId="9" hidden="1"/>
    <cellStyle name="Hipervínculo visitado" xfId="36299" builtinId="9" hidden="1"/>
    <cellStyle name="Hipervínculo visitado" xfId="41792" builtinId="9" hidden="1"/>
    <cellStyle name="Hipervínculo visitado" xfId="10404" builtinId="9" hidden="1"/>
    <cellStyle name="Hipervínculo visitado" xfId="52340" builtinId="9" hidden="1"/>
    <cellStyle name="Hipervínculo visitado" xfId="55565" builtinId="9" hidden="1"/>
    <cellStyle name="Hipervínculo visitado" xfId="44834" builtinId="9" hidden="1"/>
    <cellStyle name="Hipervínculo visitado" xfId="31640" builtinId="9" hidden="1"/>
    <cellStyle name="Hipervínculo visitado" xfId="37644" builtinId="9" hidden="1"/>
    <cellStyle name="Hipervínculo visitado" xfId="1063" builtinId="9" hidden="1"/>
    <cellStyle name="Hipervínculo visitado" xfId="8824" builtinId="9" hidden="1"/>
    <cellStyle name="Hipervínculo visitado" xfId="39086" builtinId="9" hidden="1"/>
    <cellStyle name="Hipervínculo visitado" xfId="8270" builtinId="9" hidden="1"/>
    <cellStyle name="Hipervínculo visitado" xfId="42514" builtinId="9" hidden="1"/>
    <cellStyle name="Hipervínculo visitado" xfId="7226" builtinId="9" hidden="1"/>
    <cellStyle name="Hipervínculo visitado" xfId="10060" builtinId="9" hidden="1"/>
    <cellStyle name="Hipervínculo visitado" xfId="53570" builtinId="9" hidden="1"/>
    <cellStyle name="Hipervínculo visitado" xfId="32682" builtinId="9" hidden="1"/>
    <cellStyle name="Hipervínculo visitado" xfId="41612" builtinId="9" hidden="1"/>
    <cellStyle name="Hipervínculo visitado" xfId="14008" builtinId="9" hidden="1"/>
    <cellStyle name="Hipervínculo visitado" xfId="38788" builtinId="9" hidden="1"/>
    <cellStyle name="Hipervínculo visitado" xfId="26971" builtinId="9" hidden="1"/>
    <cellStyle name="Hipervínculo visitado" xfId="39431" builtinId="9" hidden="1"/>
    <cellStyle name="Hipervínculo visitado" xfId="43999" builtinId="9" hidden="1"/>
    <cellStyle name="Hipervínculo visitado" xfId="35181" builtinId="9" hidden="1"/>
    <cellStyle name="Hipervínculo visitado" xfId="29127" builtinId="9" hidden="1"/>
    <cellStyle name="Hipervínculo visitado" xfId="4715" builtinId="9" hidden="1"/>
    <cellStyle name="Hipervínculo visitado" xfId="51903" builtinId="9" hidden="1"/>
    <cellStyle name="Hipervínculo visitado" xfId="9083" builtinId="9" hidden="1"/>
    <cellStyle name="Hipervínculo visitado" xfId="27366" builtinId="9" hidden="1"/>
    <cellStyle name="Hipervínculo visitado" xfId="21669" builtinId="9" hidden="1"/>
    <cellStyle name="Hipervínculo visitado" xfId="35073" builtinId="9" hidden="1"/>
    <cellStyle name="Hipervínculo visitado" xfId="25867" builtinId="9" hidden="1"/>
    <cellStyle name="Hipervínculo visitado" xfId="41488" builtinId="9" hidden="1"/>
    <cellStyle name="Hipervínculo visitado" xfId="12121" builtinId="9" hidden="1"/>
    <cellStyle name="Hipervínculo visitado" xfId="807" builtinId="9" hidden="1"/>
    <cellStyle name="Hipervínculo visitado" xfId="51872" builtinId="9" hidden="1"/>
    <cellStyle name="Hipervínculo visitado" xfId="34836" builtinId="9" hidden="1"/>
    <cellStyle name="Hipervínculo visitado" xfId="43307" builtinId="9" hidden="1"/>
    <cellStyle name="Hipervínculo visitado" xfId="3889" builtinId="9" hidden="1"/>
    <cellStyle name="Hipervínculo visitado" xfId="31338" builtinId="9" hidden="1"/>
    <cellStyle name="Hipervínculo visitado" xfId="43957" builtinId="9" hidden="1"/>
    <cellStyle name="Hipervínculo visitado" xfId="35101" builtinId="9" hidden="1"/>
    <cellStyle name="Hipervínculo visitado" xfId="44702" builtinId="9" hidden="1"/>
    <cellStyle name="Hipervínculo visitado" xfId="7218" builtinId="9" hidden="1"/>
    <cellStyle name="Hipervínculo visitado" xfId="41516" builtinId="9" hidden="1"/>
    <cellStyle name="Hipervínculo visitado" xfId="48599" builtinId="9" hidden="1"/>
    <cellStyle name="Hipervínculo visitado" xfId="28022" builtinId="9" hidden="1"/>
    <cellStyle name="Hipervínculo visitado" xfId="17626" builtinId="9" hidden="1"/>
    <cellStyle name="Hipervínculo visitado" xfId="27326" builtinId="9" hidden="1"/>
    <cellStyle name="Hipervínculo visitado" xfId="18141" builtinId="9" hidden="1"/>
    <cellStyle name="Hipervínculo visitado" xfId="28277" builtinId="9" hidden="1"/>
    <cellStyle name="Hipervínculo visitado" xfId="45184" builtinId="9" hidden="1"/>
    <cellStyle name="Hipervínculo visitado" xfId="44441" builtinId="9" hidden="1"/>
    <cellStyle name="Hipervínculo visitado" xfId="1769" builtinId="9" hidden="1"/>
    <cellStyle name="Hipervínculo visitado" xfId="38277" builtinId="9" hidden="1"/>
    <cellStyle name="Hipervínculo visitado" xfId="26693" builtinId="9" hidden="1"/>
    <cellStyle name="Hipervínculo visitado" xfId="3045" builtinId="9" hidden="1"/>
    <cellStyle name="Hipervínculo visitado" xfId="6717" builtinId="9" hidden="1"/>
    <cellStyle name="Hipervínculo visitado" xfId="47283" builtinId="9" hidden="1"/>
    <cellStyle name="Hipervínculo visitado" xfId="21969" builtinId="9" hidden="1"/>
    <cellStyle name="Hipervínculo visitado" xfId="42380" builtinId="9" hidden="1"/>
    <cellStyle name="Hipervínculo visitado" xfId="59434" builtinId="9" hidden="1"/>
    <cellStyle name="Hipervínculo visitado" xfId="23673" builtinId="9" hidden="1"/>
    <cellStyle name="Hipervínculo visitado" xfId="28701" builtinId="9" hidden="1"/>
    <cellStyle name="Hipervínculo visitado" xfId="48630" builtinId="9" hidden="1"/>
    <cellStyle name="Hipervínculo visitado" xfId="29664" builtinId="9" hidden="1"/>
    <cellStyle name="Hipervínculo visitado" xfId="36758" builtinId="9" hidden="1"/>
    <cellStyle name="Hipervínculo visitado" xfId="1901" builtinId="9" hidden="1"/>
    <cellStyle name="Hipervínculo visitado" xfId="22257" builtinId="9" hidden="1"/>
    <cellStyle name="Hipervínculo visitado" xfId="34669" builtinId="9" hidden="1"/>
    <cellStyle name="Hipervínculo visitado" xfId="33774" builtinId="9" hidden="1"/>
    <cellStyle name="Hipervínculo visitado" xfId="22277" builtinId="9" hidden="1"/>
    <cellStyle name="Hipervínculo visitado" xfId="43902" builtinId="9" hidden="1"/>
    <cellStyle name="Hipervínculo visitado" xfId="28889" builtinId="9" hidden="1"/>
    <cellStyle name="Hipervínculo visitado" xfId="43391" builtinId="9" hidden="1"/>
    <cellStyle name="Hipervínculo visitado" xfId="12995" builtinId="9" hidden="1"/>
    <cellStyle name="Hipervínculo visitado" xfId="56271" builtinId="9" hidden="1"/>
    <cellStyle name="Hipervínculo visitado" xfId="8660" builtinId="9" hidden="1"/>
    <cellStyle name="Hipervínculo visitado" xfId="21096" builtinId="9" hidden="1"/>
    <cellStyle name="Hipervínculo visitado" xfId="56683" builtinId="9" hidden="1"/>
    <cellStyle name="Hipervínculo visitado" xfId="54157" builtinId="9" hidden="1"/>
    <cellStyle name="Hipervínculo visitado" xfId="52631" builtinId="9" hidden="1"/>
    <cellStyle name="Hipervínculo visitado" xfId="58773" builtinId="9" hidden="1"/>
    <cellStyle name="Hipervínculo visitado" xfId="58485" builtinId="9" hidden="1"/>
    <cellStyle name="Hipervínculo visitado" xfId="57284" builtinId="9" hidden="1"/>
    <cellStyle name="Hipervínculo visitado" xfId="56320" builtinId="9" hidden="1"/>
    <cellStyle name="Hipervínculo visitado" xfId="56575" builtinId="9" hidden="1"/>
    <cellStyle name="Hipervínculo visitado" xfId="53415" builtinId="9" hidden="1"/>
    <cellStyle name="Hipervínculo visitado" xfId="48281" builtinId="9" hidden="1"/>
    <cellStyle name="Hipervínculo visitado" xfId="49250" builtinId="9" hidden="1"/>
    <cellStyle name="Hipervínculo visitado" xfId="13029" builtinId="9" hidden="1"/>
    <cellStyle name="Hipervínculo visitado" xfId="11745" builtinId="9" hidden="1"/>
    <cellStyle name="Hipervínculo visitado" xfId="18020" builtinId="9" hidden="1"/>
    <cellStyle name="Hipervínculo visitado" xfId="13811" builtinId="9" hidden="1"/>
    <cellStyle name="Hipervínculo visitado" xfId="13910" builtinId="9" hidden="1"/>
    <cellStyle name="Hipervínculo visitado" xfId="15805" builtinId="9" hidden="1"/>
    <cellStyle name="Hipervínculo visitado" xfId="14842" builtinId="9" hidden="1"/>
    <cellStyle name="Hipervínculo visitado" xfId="12261" builtinId="9" hidden="1"/>
    <cellStyle name="Hipervínculo visitado" xfId="58985" builtinId="9" hidden="1"/>
    <cellStyle name="Hipervínculo visitado" xfId="54259" builtinId="9" hidden="1"/>
    <cellStyle name="Hipervínculo visitado" xfId="47029" builtinId="9" hidden="1"/>
    <cellStyle name="Hipervínculo visitado" xfId="56825" builtinId="9" hidden="1"/>
    <cellStyle name="Hipervínculo visitado" xfId="57190" builtinId="9" hidden="1"/>
    <cellStyle name="Hipervínculo visitado" xfId="45973" builtinId="9" hidden="1"/>
    <cellStyle name="Hipervínculo visitado" xfId="48603" builtinId="9" hidden="1"/>
    <cellStyle name="Hipervínculo visitado" xfId="14114" builtinId="9" hidden="1"/>
    <cellStyle name="Hipervínculo visitado" xfId="16999" builtinId="9" hidden="1"/>
    <cellStyle name="Hipervínculo visitado" xfId="48694" builtinId="9" hidden="1"/>
    <cellStyle name="Hipervínculo visitado" xfId="10143" builtinId="9" hidden="1"/>
    <cellStyle name="Hipervínculo visitado" xfId="7614" builtinId="9" hidden="1"/>
    <cellStyle name="Hipervínculo visitado" xfId="23747" builtinId="9" hidden="1"/>
    <cellStyle name="Hipervínculo visitado" xfId="23601" builtinId="9" hidden="1"/>
    <cellStyle name="Hipervínculo visitado" xfId="29867" builtinId="9" hidden="1"/>
    <cellStyle name="Hipervínculo visitado" xfId="21261" builtinId="9" hidden="1"/>
    <cellStyle name="Hipervínculo visitado" xfId="10936" builtinId="9" hidden="1"/>
    <cellStyle name="Hipervínculo visitado" xfId="45282" builtinId="9" hidden="1"/>
    <cellStyle name="Hipervínculo visitado" xfId="28313" builtinId="9" hidden="1"/>
    <cellStyle name="Hipervínculo visitado" xfId="30570" builtinId="9" hidden="1"/>
    <cellStyle name="Hipervínculo visitado" xfId="44594" builtinId="9" hidden="1"/>
    <cellStyle name="Hipervínculo visitado" xfId="31937" builtinId="9" hidden="1"/>
    <cellStyle name="Hipervínculo visitado" xfId="8034" builtinId="9" hidden="1"/>
    <cellStyle name="Hipervínculo visitado" xfId="38193" builtinId="9" hidden="1"/>
    <cellStyle name="Hipervínculo visitado" xfId="9179" builtinId="9" hidden="1"/>
    <cellStyle name="Hipervínculo visitado" xfId="43265" builtinId="9" hidden="1"/>
    <cellStyle name="Hipervínculo visitado" xfId="3759" builtinId="9" hidden="1"/>
    <cellStyle name="Hipervínculo visitado" xfId="4821" builtinId="9" hidden="1"/>
    <cellStyle name="Hipervínculo visitado" xfId="20537" builtinId="9" hidden="1"/>
    <cellStyle name="Hipervínculo visitado" xfId="41364" builtinId="9" hidden="1"/>
    <cellStyle name="Hipervínculo visitado" xfId="45300" builtinId="9" hidden="1"/>
    <cellStyle name="Hipervínculo visitado" xfId="52985" builtinId="9" hidden="1"/>
    <cellStyle name="Hipervínculo visitado" xfId="34472" builtinId="9" hidden="1"/>
    <cellStyle name="Hipervínculo visitado" xfId="58194" builtinId="9" hidden="1"/>
    <cellStyle name="Hipervínculo visitado" xfId="43611" builtinId="9" hidden="1"/>
    <cellStyle name="Hipervínculo visitado" xfId="26229" builtinId="9" hidden="1"/>
    <cellStyle name="Hipervínculo visitado" xfId="40788" builtinId="9" hidden="1"/>
    <cellStyle name="Hipervínculo visitado" xfId="48672" builtinId="9" hidden="1"/>
    <cellStyle name="Hipervínculo visitado" xfId="51148" builtinId="9" hidden="1"/>
    <cellStyle name="Hipervínculo visitado" xfId="56635" builtinId="9" hidden="1"/>
    <cellStyle name="Hipervínculo visitado" xfId="42558" builtinId="9" hidden="1"/>
    <cellStyle name="Hipervínculo visitado" xfId="48250" builtinId="9" hidden="1"/>
    <cellStyle name="Hipervínculo visitado" xfId="59229" builtinId="9" hidden="1"/>
    <cellStyle name="Hipervínculo visitado" xfId="52997" builtinId="9" hidden="1"/>
    <cellStyle name="Hipervínculo visitado" xfId="3397" builtinId="9" hidden="1"/>
    <cellStyle name="Hipervínculo visitado" xfId="44072" builtinId="9" hidden="1"/>
    <cellStyle name="Hipervínculo visitado" xfId="37287" builtinId="9" hidden="1"/>
    <cellStyle name="Hipervínculo visitado" xfId="23491" builtinId="9" hidden="1"/>
    <cellStyle name="Hipervínculo visitado" xfId="29025" builtinId="9" hidden="1"/>
    <cellStyle name="Hipervínculo visitado" xfId="25629" builtinId="9" hidden="1"/>
    <cellStyle name="Hipervínculo visitado" xfId="25615" builtinId="9" hidden="1"/>
    <cellStyle name="Hipervínculo visitado" xfId="30516" builtinId="9" hidden="1"/>
    <cellStyle name="Hipervínculo visitado" xfId="38061" builtinId="9" hidden="1"/>
    <cellStyle name="Hipervínculo visitado" xfId="44874" builtinId="9" hidden="1"/>
    <cellStyle name="Hipervínculo visitado" xfId="44162" builtinId="9" hidden="1"/>
    <cellStyle name="Hipervínculo visitado" xfId="45597" builtinId="9" hidden="1"/>
    <cellStyle name="Hipervínculo visitado" xfId="16255" builtinId="9" hidden="1"/>
    <cellStyle name="Hipervínculo visitado" xfId="18301" builtinId="9" hidden="1"/>
    <cellStyle name="Hipervínculo visitado" xfId="16852" builtinId="9" hidden="1"/>
    <cellStyle name="Hipervínculo visitado" xfId="15951" builtinId="9" hidden="1"/>
    <cellStyle name="Hipervínculo visitado" xfId="14870" builtinId="9" hidden="1"/>
    <cellStyle name="Hipervínculo visitado" xfId="11477" builtinId="9" hidden="1"/>
    <cellStyle name="Hipervínculo visitado" xfId="13353" builtinId="9" hidden="1"/>
    <cellStyle name="Hipervínculo visitado" xfId="12839" builtinId="9" hidden="1"/>
    <cellStyle name="Hipervínculo visitado" xfId="9588" builtinId="9" hidden="1"/>
    <cellStyle name="Hipervínculo visitado" xfId="11227" builtinId="9" hidden="1"/>
    <cellStyle name="Hipervínculo visitado" xfId="18720" builtinId="9" hidden="1"/>
    <cellStyle name="Hipervínculo visitado" xfId="18924" builtinId="9" hidden="1"/>
    <cellStyle name="Hipervínculo visitado" xfId="21035" builtinId="9" hidden="1"/>
    <cellStyle name="Hipervínculo visitado" xfId="22982" builtinId="9" hidden="1"/>
    <cellStyle name="Hipervínculo visitado" xfId="23412" builtinId="9" hidden="1"/>
    <cellStyle name="Hipervínculo visitado" xfId="24173" builtinId="9" hidden="1"/>
    <cellStyle name="Hipervínculo visitado" xfId="21108" builtinId="9" hidden="1"/>
    <cellStyle name="Hipervínculo visitado" xfId="30594" builtinId="9" hidden="1"/>
    <cellStyle name="Hipervínculo visitado" xfId="27887" builtinId="9" hidden="1"/>
    <cellStyle name="Hipervínculo visitado" xfId="40202" builtinId="9" hidden="1"/>
    <cellStyle name="Hipervínculo visitado" xfId="28941" builtinId="9" hidden="1"/>
    <cellStyle name="Hipervínculo visitado" xfId="28361" builtinId="9" hidden="1"/>
    <cellStyle name="Hipervínculo visitado" xfId="25704" builtinId="9" hidden="1"/>
    <cellStyle name="Hipervínculo visitado" xfId="18329" builtinId="9" hidden="1"/>
    <cellStyle name="Hipervínculo visitado" xfId="39346" builtinId="9" hidden="1"/>
    <cellStyle name="Hipervínculo visitado" xfId="41251" builtinId="9" hidden="1"/>
    <cellStyle name="Hipervínculo visitado" xfId="47007" builtinId="9" hidden="1"/>
    <cellStyle name="Hipervínculo visitado" xfId="37221" builtinId="9" hidden="1"/>
    <cellStyle name="Hipervínculo visitado" xfId="35675" builtinId="9" hidden="1"/>
    <cellStyle name="Hipervínculo visitado" xfId="40478" builtinId="9" hidden="1"/>
    <cellStyle name="Hipervínculo visitado" xfId="24425" builtinId="9" hidden="1"/>
    <cellStyle name="Hipervínculo visitado" xfId="31092" builtinId="9" hidden="1"/>
    <cellStyle name="Hipervínculo visitado" xfId="30988" builtinId="9" hidden="1"/>
    <cellStyle name="Hipervínculo visitado" xfId="22219" builtinId="9" hidden="1"/>
    <cellStyle name="Hipervínculo visitado" xfId="11126" builtinId="9" hidden="1"/>
    <cellStyle name="Hipervínculo visitado" xfId="11986" builtinId="9" hidden="1"/>
    <cellStyle name="Hipervínculo visitado" xfId="14906" builtinId="9" hidden="1"/>
    <cellStyle name="Hipervínculo visitado" xfId="19246" builtinId="9" hidden="1"/>
    <cellStyle name="Hipervínculo visitado" xfId="45478" builtinId="9" hidden="1"/>
    <cellStyle name="Hipervínculo visitado" xfId="37755" builtinId="9" hidden="1"/>
    <cellStyle name="Hipervínculo visitado" xfId="29283" builtinId="9" hidden="1"/>
    <cellStyle name="Hipervínculo visitado" xfId="54111" builtinId="9" hidden="1"/>
    <cellStyle name="Hipervínculo visitado" xfId="10338" builtinId="9" hidden="1"/>
    <cellStyle name="Hipervínculo visitado" xfId="56437" builtinId="9" hidden="1"/>
    <cellStyle name="Hipervínculo visitado" xfId="47517" builtinId="9" hidden="1"/>
    <cellStyle name="Hipervínculo visitado" xfId="13602" builtinId="9" hidden="1"/>
    <cellStyle name="Hipervínculo visitado" xfId="9681" builtinId="9" hidden="1"/>
    <cellStyle name="Hipervínculo visitado" xfId="5272" builtinId="9" hidden="1"/>
    <cellStyle name="Hipervínculo visitado" xfId="40036" builtinId="9" hidden="1"/>
    <cellStyle name="Hipervínculo visitado" xfId="45414" builtinId="9" hidden="1"/>
    <cellStyle name="Hipervínculo visitado" xfId="27226" builtinId="9" hidden="1"/>
    <cellStyle name="Hipervínculo visitado" xfId="30874" builtinId="9" hidden="1"/>
    <cellStyle name="Hipervínculo visitado" xfId="18845" builtinId="9" hidden="1"/>
    <cellStyle name="Hipervínculo visitado" xfId="12231" builtinId="9" hidden="1"/>
    <cellStyle name="Hipervínculo visitado" xfId="53439" builtinId="9" hidden="1"/>
    <cellStyle name="Hipervínculo visitado" xfId="57164" builtinId="9" hidden="1"/>
    <cellStyle name="Hipervínculo visitado" xfId="49886" builtinId="9" hidden="1"/>
    <cellStyle name="Hipervínculo visitado" xfId="15678" builtinId="9" hidden="1"/>
    <cellStyle name="Hipervínculo visitado" xfId="15220" builtinId="9" hidden="1"/>
    <cellStyle name="Hipervínculo visitado" xfId="13193" builtinId="9" hidden="1"/>
    <cellStyle name="Hipervínculo visitado" xfId="54509" builtinId="9" hidden="1"/>
    <cellStyle name="Hipervínculo visitado" xfId="55034" builtinId="9" hidden="1"/>
    <cellStyle name="Hipervínculo visitado" xfId="58077" builtinId="9" hidden="1"/>
    <cellStyle name="Hipervínculo visitado" xfId="50706" builtinId="9" hidden="1"/>
    <cellStyle name="Hipervínculo visitado" xfId="53751" builtinId="9" hidden="1"/>
    <cellStyle name="Hipervínculo visitado" xfId="47675" builtinId="9" hidden="1"/>
    <cellStyle name="Hipervínculo visitado" xfId="47451" builtinId="9" hidden="1"/>
    <cellStyle name="Hipervínculo visitado" xfId="46069" builtinId="9" hidden="1"/>
    <cellStyle name="Hipervínculo visitado" xfId="48553" builtinId="9" hidden="1"/>
    <cellStyle name="Hipervínculo visitado" xfId="9381" builtinId="9" hidden="1"/>
    <cellStyle name="Hipervínculo visitado" xfId="31276" builtinId="9" hidden="1"/>
    <cellStyle name="Hipervínculo visitado" xfId="20172" builtinId="9" hidden="1"/>
    <cellStyle name="Hipervínculo visitado" xfId="45130" builtinId="9" hidden="1"/>
    <cellStyle name="Hipervínculo visitado" xfId="47850" builtinId="9" hidden="1"/>
    <cellStyle name="Hipervínculo visitado" xfId="28402" builtinId="9" hidden="1"/>
    <cellStyle name="Hipervínculo visitado" xfId="23467" builtinId="9" hidden="1"/>
    <cellStyle name="Hipervínculo visitado" xfId="27414" builtinId="9" hidden="1"/>
    <cellStyle name="Hipervínculo visitado" xfId="35707" builtinId="9" hidden="1"/>
    <cellStyle name="Hipervínculo visitado" xfId="34263" builtinId="9" hidden="1"/>
    <cellStyle name="Hipervínculo visitado" xfId="31354" builtinId="9" hidden="1"/>
    <cellStyle name="Hipervínculo visitado" xfId="53106" builtinId="9" hidden="1"/>
    <cellStyle name="Hipervínculo visitado" xfId="53572" builtinId="9" hidden="1"/>
    <cellStyle name="Hipervínculo visitado" xfId="47581" builtinId="9" hidden="1"/>
    <cellStyle name="Hipervínculo visitado" xfId="14283" builtinId="9" hidden="1"/>
    <cellStyle name="Hipervínculo visitado" xfId="39604" builtinId="9" hidden="1"/>
    <cellStyle name="Hipervínculo visitado" xfId="46901" builtinId="9" hidden="1"/>
    <cellStyle name="Hipervínculo visitado" xfId="90" builtinId="9" hidden="1"/>
    <cellStyle name="Hipervínculo visitado" xfId="47513" builtinId="9" hidden="1"/>
    <cellStyle name="Hipervínculo visitado" xfId="1375" builtinId="9" hidden="1"/>
    <cellStyle name="Hipervínculo visitado" xfId="3423" builtinId="9" hidden="1"/>
    <cellStyle name="Hipervínculo visitado" xfId="14578" builtinId="9" hidden="1"/>
    <cellStyle name="Hipervínculo visitado" xfId="39584" builtinId="9" hidden="1"/>
    <cellStyle name="Hipervínculo visitado" xfId="40004" builtinId="9" hidden="1"/>
    <cellStyle name="Hipervínculo visitado" xfId="23931" builtinId="9" hidden="1"/>
    <cellStyle name="Hipervínculo visitado" xfId="32300" builtinId="9" hidden="1"/>
    <cellStyle name="Hipervínculo visitado" xfId="20656" builtinId="9" hidden="1"/>
    <cellStyle name="Hipervínculo visitado" xfId="18357" builtinId="9" hidden="1"/>
    <cellStyle name="Hipervínculo visitado" xfId="57206" builtinId="9" hidden="1"/>
    <cellStyle name="Hipervínculo visitado" xfId="57684" builtinId="9" hidden="1"/>
    <cellStyle name="Hipervínculo visitado" xfId="52799" builtinId="9" hidden="1"/>
    <cellStyle name="Hipervínculo visitado" xfId="49934" builtinId="9" hidden="1"/>
    <cellStyle name="Hipervínculo visitado" xfId="56629" builtinId="9" hidden="1"/>
    <cellStyle name="Hipervínculo visitado" xfId="16983" builtinId="9" hidden="1"/>
    <cellStyle name="Hipervínculo visitado" xfId="56579" builtinId="9" hidden="1"/>
    <cellStyle name="Hipervínculo visitado" xfId="59143" builtinId="9" hidden="1"/>
    <cellStyle name="Hipervínculo visitado" xfId="50277" builtinId="9" hidden="1"/>
    <cellStyle name="Hipervínculo visitado" xfId="54645" builtinId="9" hidden="1"/>
    <cellStyle name="Hipervínculo visitado" xfId="37019" builtinId="9" hidden="1"/>
    <cellStyle name="Hipervínculo visitado" xfId="13847" builtinId="9" hidden="1"/>
    <cellStyle name="Hipervínculo visitado" xfId="46581" builtinId="9" hidden="1"/>
    <cellStyle name="Hipervínculo visitado" xfId="45793" builtinId="9" hidden="1"/>
    <cellStyle name="Hipervínculo visitado" xfId="57742" builtinId="9" hidden="1"/>
    <cellStyle name="Hipervínculo visitado" xfId="16906" builtinId="9" hidden="1"/>
    <cellStyle name="Hipervínculo visitado" xfId="44302" builtinId="9" hidden="1"/>
    <cellStyle name="Hipervínculo visitado" xfId="25108" builtinId="9" hidden="1"/>
    <cellStyle name="Hipervínculo visitado" xfId="9356" builtinId="9" hidden="1"/>
    <cellStyle name="Hipervínculo visitado" xfId="42726" builtinId="9" hidden="1"/>
    <cellStyle name="Hipervínculo visitado" xfId="57130" builtinId="9" hidden="1"/>
    <cellStyle name="Hipervínculo visitado" xfId="39650" builtinId="9" hidden="1"/>
    <cellStyle name="Hipervínculo visitado" xfId="37027" builtinId="9" hidden="1"/>
    <cellStyle name="Hipervínculo visitado" xfId="40734" builtinId="9" hidden="1"/>
    <cellStyle name="Hipervínculo visitado" xfId="42052" builtinId="9" hidden="1"/>
    <cellStyle name="Hipervínculo visitado" xfId="41083" builtinId="9" hidden="1"/>
    <cellStyle name="Hipervínculo visitado" xfId="57718" builtinId="9" hidden="1"/>
    <cellStyle name="Hipervínculo visitado" xfId="37727" builtinId="9" hidden="1"/>
    <cellStyle name="Hipervínculo visitado" xfId="42920" builtinId="9" hidden="1"/>
    <cellStyle name="Hipervínculo visitado" xfId="54772" builtinId="9" hidden="1"/>
    <cellStyle name="Hipervínculo visitado" xfId="50591" builtinId="9" hidden="1"/>
    <cellStyle name="Hipervínculo visitado" xfId="51724" builtinId="9" hidden="1"/>
    <cellStyle name="Hipervínculo visitado" xfId="51984" builtinId="9" hidden="1"/>
    <cellStyle name="Hipervínculo visitado" xfId="48476" builtinId="9" hidden="1"/>
    <cellStyle name="Hipervínculo visitado" xfId="3314" builtinId="9" hidden="1"/>
    <cellStyle name="Hipervínculo visitado" xfId="38905" builtinId="9" hidden="1"/>
    <cellStyle name="Hipervínculo visitado" xfId="59089" builtinId="9" hidden="1"/>
    <cellStyle name="Hipervínculo visitado" xfId="32561" builtinId="9" hidden="1"/>
    <cellStyle name="Hipervínculo visitado" xfId="57943" builtinId="9" hidden="1"/>
    <cellStyle name="Hipervínculo visitado" xfId="24829" builtinId="9" hidden="1"/>
    <cellStyle name="Hipervínculo visitado" xfId="37865" builtinId="9" hidden="1"/>
    <cellStyle name="Hipervínculo visitado" xfId="36923" builtinId="9" hidden="1"/>
    <cellStyle name="Hipervínculo visitado" xfId="18071" builtinId="9" hidden="1"/>
    <cellStyle name="Hipervínculo visitado" xfId="45801" builtinId="9" hidden="1"/>
    <cellStyle name="Hipervínculo visitado" xfId="51782" builtinId="9" hidden="1"/>
    <cellStyle name="Hipervínculo visitado" xfId="24661" builtinId="9" hidden="1"/>
    <cellStyle name="Hipervínculo visitado" xfId="10366" builtinId="9" hidden="1"/>
    <cellStyle name="Hipervínculo visitado" xfId="7857" builtinId="9" hidden="1"/>
    <cellStyle name="Hipervínculo visitado" xfId="2943" builtinId="9" hidden="1"/>
    <cellStyle name="Hipervínculo visitado" xfId="13099" builtinId="9" hidden="1"/>
    <cellStyle name="Hipervínculo visitado" xfId="19754" builtinId="9" hidden="1"/>
    <cellStyle name="Hipervínculo visitado" xfId="5790" builtinId="9" hidden="1"/>
    <cellStyle name="Hipervínculo visitado" xfId="54836" builtinId="9" hidden="1"/>
    <cellStyle name="Hipervínculo visitado" xfId="21590" builtinId="9" hidden="1"/>
    <cellStyle name="Hipervínculo visitado" xfId="32676" builtinId="9" hidden="1"/>
    <cellStyle name="Hipervínculo visitado" xfId="15130" builtinId="9" hidden="1"/>
    <cellStyle name="Hipervínculo visitado" xfId="10984" builtinId="9" hidden="1"/>
    <cellStyle name="Hipervínculo visitado" xfId="2056" builtinId="9" hidden="1"/>
    <cellStyle name="Hipervínculo visitado" xfId="57446" builtinId="9" hidden="1"/>
    <cellStyle name="Hipervínculo visitado" xfId="21887" builtinId="9" hidden="1"/>
    <cellStyle name="Hipervínculo visitado" xfId="5559" builtinId="9" hidden="1"/>
    <cellStyle name="Hipervínculo visitado" xfId="49708" builtinId="9" hidden="1"/>
    <cellStyle name="Hipervínculo visitado" xfId="1237" builtinId="9" hidden="1"/>
    <cellStyle name="Hipervínculo visitado" xfId="47820" builtinId="9" hidden="1"/>
    <cellStyle name="Hipervínculo visitado" xfId="51236" builtinId="9" hidden="1"/>
    <cellStyle name="Hipervínculo visitado" xfId="55987" builtinId="9" hidden="1"/>
    <cellStyle name="Hipervínculo visitado" xfId="14604" builtinId="9" hidden="1"/>
    <cellStyle name="Hipervínculo visitado" xfId="37618" builtinId="9" hidden="1"/>
    <cellStyle name="Hipervínculo visitado" xfId="19800" builtinId="9" hidden="1"/>
    <cellStyle name="Hipervínculo visitado" xfId="52250" builtinId="9" hidden="1"/>
    <cellStyle name="Hipervínculo visitado" xfId="42842" builtinId="9" hidden="1"/>
    <cellStyle name="Hipervínculo visitado" xfId="40168" builtinId="9" hidden="1"/>
    <cellStyle name="Hipervínculo visitado" xfId="40860" builtinId="9" hidden="1"/>
    <cellStyle name="Hipervínculo visitado" xfId="54746" builtinId="9" hidden="1"/>
    <cellStyle name="Hipervínculo visitado" xfId="57270" builtinId="9" hidden="1"/>
    <cellStyle name="Hipervínculo visitado" xfId="36624" builtinId="9" hidden="1"/>
    <cellStyle name="Hipervínculo visitado" xfId="51309" builtinId="9" hidden="1"/>
    <cellStyle name="Hipervínculo visitado" xfId="53719" builtinId="9" hidden="1"/>
    <cellStyle name="Hipervínculo visitado" xfId="56381" builtinId="9" hidden="1"/>
    <cellStyle name="Hipervínculo visitado" xfId="57841" builtinId="9" hidden="1"/>
    <cellStyle name="Hipervínculo visitado" xfId="27338" builtinId="9" hidden="1"/>
    <cellStyle name="Hipervínculo visitado" xfId="8426" builtinId="9" hidden="1"/>
    <cellStyle name="Hipervínculo visitado" xfId="16192" builtinId="9" hidden="1"/>
    <cellStyle name="Hipervínculo visitado" xfId="34315" builtinId="9" hidden="1"/>
    <cellStyle name="Hipervínculo visitado" xfId="56665" builtinId="9" hidden="1"/>
    <cellStyle name="Hipervínculo visitado" xfId="17748" builtinId="9" hidden="1"/>
    <cellStyle name="Hipervínculo visitado" xfId="45551" builtinId="9" hidden="1"/>
    <cellStyle name="Hipervínculo visitado" xfId="59035" builtinId="9" hidden="1"/>
    <cellStyle name="Hipervínculo visitado" xfId="57316" builtinId="9" hidden="1"/>
    <cellStyle name="Hipervínculo visitado" xfId="50692" builtinId="9" hidden="1"/>
    <cellStyle name="Hipervínculo visitado" xfId="39379" builtinId="9" hidden="1"/>
    <cellStyle name="Hipervínculo visitado" xfId="36933" builtinId="9" hidden="1"/>
    <cellStyle name="Hipervínculo visitado" xfId="40312" builtinId="9" hidden="1"/>
    <cellStyle name="Hipervínculo visitado" xfId="9307" builtinId="9" hidden="1"/>
    <cellStyle name="Hipervínculo visitado" xfId="44112" builtinId="9" hidden="1"/>
    <cellStyle name="Hipervínculo visitado" xfId="57399" builtinId="9" hidden="1"/>
    <cellStyle name="Hipervínculo visitado" xfId="59171" builtinId="9" hidden="1"/>
    <cellStyle name="Hipervínculo visitado" xfId="48320" builtinId="9" hidden="1"/>
    <cellStyle name="Hipervínculo visitado" xfId="14156" builtinId="9" hidden="1"/>
    <cellStyle name="Hipervínculo visitado" xfId="30206" builtinId="9" hidden="1"/>
    <cellStyle name="Hipervínculo visitado" xfId="21072" builtinId="9" hidden="1"/>
    <cellStyle name="Hipervínculo visitado" xfId="40378" builtinId="9" hidden="1"/>
    <cellStyle name="Hipervínculo visitado" xfId="40048" builtinId="9" hidden="1"/>
    <cellStyle name="Hipervínculo visitado" xfId="38033" builtinId="9" hidden="1"/>
    <cellStyle name="Hipervínculo visitado" xfId="33416" builtinId="9" hidden="1"/>
    <cellStyle name="Hipervínculo visitado" xfId="21785" builtinId="9" hidden="1"/>
    <cellStyle name="Hipervínculo visitado" xfId="23096" builtinId="9" hidden="1"/>
    <cellStyle name="Hipervínculo visitado" xfId="28711" builtinId="9" hidden="1"/>
    <cellStyle name="Hipervínculo visitado" xfId="29445" builtinId="9" hidden="1"/>
    <cellStyle name="Hipervínculo visitado" xfId="13299" builtinId="9" hidden="1"/>
    <cellStyle name="Hipervínculo visitado" xfId="57256" builtinId="9" hidden="1"/>
    <cellStyle name="Hipervínculo visitado" xfId="40504" builtinId="9" hidden="1"/>
    <cellStyle name="Hipervínculo visitado" xfId="52006" builtinId="9" hidden="1"/>
    <cellStyle name="Hipervínculo visitado" xfId="45824" builtinId="9" hidden="1"/>
    <cellStyle name="Hipervínculo visitado" xfId="23761" builtinId="9" hidden="1"/>
    <cellStyle name="Hipervínculo visitado" xfId="33722" builtinId="9" hidden="1"/>
    <cellStyle name="Hipervínculo visitado" xfId="57092" builtinId="9" hidden="1"/>
    <cellStyle name="Hipervínculo visitado" xfId="56221" builtinId="9" hidden="1"/>
    <cellStyle name="Hipervínculo visitado" xfId="55179" builtinId="9" hidden="1"/>
    <cellStyle name="Hipervínculo visitado" xfId="58083" builtinId="9" hidden="1"/>
    <cellStyle name="Hipervínculo visitado" xfId="58715" builtinId="9" hidden="1"/>
    <cellStyle name="Hipervínculo visitado" xfId="58021" builtinId="9" hidden="1"/>
    <cellStyle name="Hipervínculo visitado" xfId="57442" builtinId="9" hidden="1"/>
    <cellStyle name="Hipervínculo visitado" xfId="55858" builtinId="9" hidden="1"/>
    <cellStyle name="Hipervínculo visitado" xfId="49452" builtinId="9" hidden="1"/>
    <cellStyle name="Hipervínculo visitado" xfId="5698" builtinId="9" hidden="1"/>
    <cellStyle name="Hipervínculo visitado" xfId="47215" builtinId="9" hidden="1"/>
    <cellStyle name="Hipervínculo visitado" xfId="26463" builtinId="9" hidden="1"/>
    <cellStyle name="Hipervínculo visitado" xfId="15740" builtinId="9" hidden="1"/>
    <cellStyle name="Hipervínculo visitado" xfId="55347" builtinId="9" hidden="1"/>
    <cellStyle name="Hipervínculo visitado" xfId="50173" builtinId="9" hidden="1"/>
    <cellStyle name="Hipervínculo visitado" xfId="57222" builtinId="9" hidden="1"/>
    <cellStyle name="Hipervínculo visitado" xfId="29773" builtinId="9" hidden="1"/>
    <cellStyle name="Hipervínculo visitado" xfId="32440" builtinId="9" hidden="1"/>
    <cellStyle name="Hipervínculo visitado" xfId="37513" builtinId="9" hidden="1"/>
    <cellStyle name="Hipervínculo visitado" xfId="36897" builtinId="9" hidden="1"/>
    <cellStyle name="Hipervínculo visitado" xfId="39758" builtinId="9" hidden="1"/>
    <cellStyle name="Hipervínculo visitado" xfId="14908" builtinId="9" hidden="1"/>
    <cellStyle name="Hipervínculo visitado" xfId="45519" builtinId="9" hidden="1"/>
    <cellStyle name="Hipervínculo visitado" xfId="51420" builtinId="9" hidden="1"/>
    <cellStyle name="Hipervínculo visitado" xfId="49676" builtinId="9" hidden="1"/>
    <cellStyle name="Hipervínculo visitado" xfId="50044" builtinId="9" hidden="1"/>
    <cellStyle name="Hipervínculo visitado" xfId="53711" builtinId="9" hidden="1"/>
    <cellStyle name="Hipervínculo visitado" xfId="7419" builtinId="9" hidden="1"/>
    <cellStyle name="Hipervínculo visitado" xfId="17946" builtinId="9" hidden="1"/>
    <cellStyle name="Hipervínculo visitado" xfId="56281" builtinId="9" hidden="1"/>
    <cellStyle name="Hipervínculo visitado" xfId="50459" builtinId="9" hidden="1"/>
    <cellStyle name="Hipervínculo visitado" xfId="53148" builtinId="9" hidden="1"/>
    <cellStyle name="Hipervínculo visitado" xfId="17320" builtinId="9" hidden="1"/>
    <cellStyle name="Hipervínculo visitado" xfId="14243" builtinId="9" hidden="1"/>
    <cellStyle name="Hipervínculo visitado" xfId="16898" builtinId="9" hidden="1"/>
    <cellStyle name="Hipervínculo visitado" xfId="11257" builtinId="9" hidden="1"/>
    <cellStyle name="Hipervínculo visitado" xfId="13419" builtinId="9" hidden="1"/>
    <cellStyle name="Hipervínculo visitado" xfId="15777" builtinId="9" hidden="1"/>
    <cellStyle name="Hipervínculo visitado" xfId="55819" builtinId="9" hidden="1"/>
    <cellStyle name="Hipervínculo visitado" xfId="30755" builtinId="9" hidden="1"/>
    <cellStyle name="Hipervínculo visitado" xfId="49646" builtinId="9" hidden="1"/>
    <cellStyle name="Hipervínculo visitado" xfId="5644" builtinId="9" hidden="1"/>
    <cellStyle name="Hipervínculo visitado" xfId="41295" builtinId="9" hidden="1"/>
    <cellStyle name="Hipervínculo visitado" xfId="6997" builtinId="9" hidden="1"/>
    <cellStyle name="Hipervínculo visitado" xfId="19204" builtinId="9" hidden="1"/>
    <cellStyle name="Hipervínculo visitado" xfId="42076" builtinId="9" hidden="1"/>
    <cellStyle name="Hipervínculo visitado" xfId="48374" builtinId="9" hidden="1"/>
    <cellStyle name="Hipervínculo visitado" xfId="8138" builtinId="9" hidden="1"/>
    <cellStyle name="Hipervínculo visitado" xfId="38882" builtinId="9" hidden="1"/>
    <cellStyle name="Hipervínculo visitado" xfId="29465" builtinId="9" hidden="1"/>
    <cellStyle name="Hipervínculo visitado" xfId="45743" builtinId="9" hidden="1"/>
    <cellStyle name="Hipervínculo visitado" xfId="27069" builtinId="9" hidden="1"/>
    <cellStyle name="Hipervínculo visitado" xfId="18778" builtinId="9" hidden="1"/>
    <cellStyle name="Hipervínculo visitado" xfId="4904" builtinId="9" hidden="1"/>
    <cellStyle name="Hipervínculo visitado" xfId="45304" builtinId="9" hidden="1"/>
    <cellStyle name="Hipervínculo visitado" xfId="20915" builtinId="9" hidden="1"/>
    <cellStyle name="Hipervínculo visitado" xfId="26269" builtinId="9" hidden="1"/>
    <cellStyle name="Hipervínculo visitado" xfId="49492" builtinId="9" hidden="1"/>
    <cellStyle name="Hipervínculo visitado" xfId="15488" builtinId="9" hidden="1"/>
    <cellStyle name="Hipervínculo visitado" xfId="13506" builtinId="9" hidden="1"/>
    <cellStyle name="Hipervínculo visitado" xfId="41061" builtinId="9" hidden="1"/>
    <cellStyle name="Hipervínculo visitado" xfId="59045" builtinId="9" hidden="1"/>
    <cellStyle name="Hipervínculo visitado" xfId="58230" builtinId="9" hidden="1"/>
    <cellStyle name="Hipervínculo visitado" xfId="25581" builtinId="9" hidden="1"/>
    <cellStyle name="Hipervínculo visitado" xfId="28759" builtinId="9" hidden="1"/>
    <cellStyle name="Hipervínculo visitado" xfId="22469" builtinId="9" hidden="1"/>
    <cellStyle name="Hipervínculo visitado" xfId="34868" builtinId="9" hidden="1"/>
    <cellStyle name="Hipervínculo visitado" xfId="22708" builtinId="9" hidden="1"/>
    <cellStyle name="Hipervínculo visitado" xfId="3655" builtinId="9" hidden="1"/>
    <cellStyle name="Hipervínculo visitado" xfId="20365" builtinId="9" hidden="1"/>
    <cellStyle name="Hipervínculo visitado" xfId="4344" builtinId="9" hidden="1"/>
    <cellStyle name="Hipervínculo visitado" xfId="45677" builtinId="9" hidden="1"/>
    <cellStyle name="Hipervínculo visitado" xfId="32075" builtinId="9" hidden="1"/>
    <cellStyle name="Hipervínculo visitado" xfId="9962" builtinId="9" hidden="1"/>
    <cellStyle name="Hipervínculo visitado" xfId="46955" builtinId="9" hidden="1"/>
    <cellStyle name="Hipervínculo visitado" xfId="26001" builtinId="9" hidden="1"/>
    <cellStyle name="Hipervínculo visitado" xfId="46465" builtinId="9" hidden="1"/>
    <cellStyle name="Hipervínculo visitado" xfId="20779" builtinId="9" hidden="1"/>
    <cellStyle name="Hipervínculo visitado" xfId="27747" builtinId="9" hidden="1"/>
    <cellStyle name="Hipervínculo visitado" xfId="27978" builtinId="9" hidden="1"/>
    <cellStyle name="Hipervínculo visitado" xfId="12233" builtinId="9" hidden="1"/>
    <cellStyle name="Hipervínculo visitado" xfId="29347" builtinId="9" hidden="1"/>
    <cellStyle name="Hipervínculo visitado" xfId="59221" builtinId="9" hidden="1"/>
    <cellStyle name="Hipervínculo visitado" xfId="30142" builtinId="9" hidden="1"/>
    <cellStyle name="Hipervínculo visitado" xfId="33456" builtinId="9" hidden="1"/>
    <cellStyle name="Hipervínculo visitado" xfId="34967" builtinId="9" hidden="1"/>
    <cellStyle name="Hipervínculo visitado" xfId="14336" builtinId="9" hidden="1"/>
    <cellStyle name="Hipervínculo visitado" xfId="30068" builtinId="9" hidden="1"/>
    <cellStyle name="Hipervínculo visitado" xfId="49420" builtinId="9" hidden="1"/>
    <cellStyle name="Hipervínculo visitado" xfId="22347" builtinId="9" hidden="1"/>
    <cellStyle name="Hipervínculo visitado" xfId="30562" builtinId="9" hidden="1"/>
    <cellStyle name="Hipervínculo visitado" xfId="42522" builtinId="9" hidden="1"/>
    <cellStyle name="Hipervínculo visitado" xfId="29337" builtinId="9" hidden="1"/>
    <cellStyle name="Hipervínculo visitado" xfId="31224" builtinId="9" hidden="1"/>
    <cellStyle name="Hipervínculo visitado" xfId="41247" builtinId="9" hidden="1"/>
    <cellStyle name="Hipervínculo visitado" xfId="44764" builtinId="9" hidden="1"/>
    <cellStyle name="Hipervínculo visitado" xfId="40456" builtinId="9" hidden="1"/>
    <cellStyle name="Hipervínculo visitado" xfId="20947" builtinId="9" hidden="1"/>
    <cellStyle name="Hipervínculo visitado" xfId="20869" builtinId="9" hidden="1"/>
    <cellStyle name="Hipervínculo visitado" xfId="10076" builtinId="9" hidden="1"/>
    <cellStyle name="Hipervínculo visitado" xfId="45687" builtinId="9" hidden="1"/>
    <cellStyle name="Hipervínculo visitado" xfId="16912" builtinId="9" hidden="1"/>
    <cellStyle name="Hipervínculo visitado" xfId="48712" builtinId="9" hidden="1"/>
    <cellStyle name="Hipervínculo visitado" xfId="36203" builtinId="9" hidden="1"/>
    <cellStyle name="Hipervínculo visitado" xfId="19672" builtinId="9" hidden="1"/>
    <cellStyle name="Hipervínculo visitado" xfId="8106" builtinId="9" hidden="1"/>
    <cellStyle name="Hipervínculo visitado" xfId="34466" builtinId="9" hidden="1"/>
    <cellStyle name="Hipervínculo visitado" xfId="10830" builtinId="9" hidden="1"/>
    <cellStyle name="Hipervínculo visitado" xfId="47103" builtinId="9" hidden="1"/>
    <cellStyle name="Hipervínculo visitado" xfId="38203" builtinId="9" hidden="1"/>
    <cellStyle name="Hipervínculo visitado" xfId="28271" builtinId="9" hidden="1"/>
    <cellStyle name="Hipervínculo visitado" xfId="19295" builtinId="9" hidden="1"/>
    <cellStyle name="Hipervínculo visitado" xfId="9458" builtinId="9" hidden="1"/>
    <cellStyle name="Hipervínculo visitado" xfId="10898" builtinId="9" hidden="1"/>
    <cellStyle name="Hipervínculo visitado" xfId="52901" builtinId="9" hidden="1"/>
    <cellStyle name="Hipervínculo visitado" xfId="48163" builtinId="9" hidden="1"/>
    <cellStyle name="Hipervínculo visitado" xfId="9538" builtinId="9" hidden="1"/>
    <cellStyle name="Hipervínculo visitado" xfId="7206" builtinId="9" hidden="1"/>
    <cellStyle name="Hipervínculo visitado" xfId="53393" builtinId="9" hidden="1"/>
    <cellStyle name="Hipervínculo visitado" xfId="45593" builtinId="9" hidden="1"/>
    <cellStyle name="Hipervínculo visitado" xfId="12163" builtinId="9" hidden="1"/>
    <cellStyle name="Hipervínculo visitado" xfId="11176" builtinId="9" hidden="1"/>
    <cellStyle name="Hipervínculo visitado" xfId="4558" builtinId="9" hidden="1"/>
    <cellStyle name="Hipervínculo visitado" xfId="1225" builtinId="9" hidden="1"/>
    <cellStyle name="Hipervínculo visitado" xfId="44722" builtinId="9" hidden="1"/>
    <cellStyle name="Hipervínculo visitado" xfId="5962" builtinId="9" hidden="1"/>
    <cellStyle name="Hipervínculo visitado" xfId="1483" builtinId="9" hidden="1"/>
    <cellStyle name="Hipervínculo visitado" xfId="5954" builtinId="9" hidden="1"/>
    <cellStyle name="Hipervínculo visitado" xfId="5354" builtinId="9" hidden="1"/>
    <cellStyle name="Hipervínculo visitado" xfId="42187" builtinId="9" hidden="1"/>
    <cellStyle name="Hipervínculo visitado" xfId="37903" builtinId="9" hidden="1"/>
    <cellStyle name="Hipervínculo visitado" xfId="2737" builtinId="9" hidden="1"/>
    <cellStyle name="Hipervínculo visitado" xfId="2170" builtinId="9" hidden="1"/>
    <cellStyle name="Hipervínculo visitado" xfId="2555" builtinId="9" hidden="1"/>
    <cellStyle name="Hipervínculo visitado" xfId="15176" builtinId="9" hidden="1"/>
    <cellStyle name="Hipervínculo visitado" xfId="12424" builtinId="9" hidden="1"/>
    <cellStyle name="Hipervínculo visitado" xfId="9123" builtinId="9" hidden="1"/>
    <cellStyle name="Hipervínculo visitado" xfId="47854" builtinId="9" hidden="1"/>
    <cellStyle name="Hipervínculo visitado" xfId="34917" builtinId="9" hidden="1"/>
    <cellStyle name="Hipervínculo visitado" xfId="29247" builtinId="9" hidden="1"/>
    <cellStyle name="Hipervínculo visitado" xfId="41009" builtinId="9" hidden="1"/>
    <cellStyle name="Hipervínculo visitado" xfId="361" builtinId="9" hidden="1"/>
    <cellStyle name="Hipervínculo visitado" xfId="30576" builtinId="9" hidden="1"/>
    <cellStyle name="Hipervínculo visitado" xfId="50407" builtinId="9" hidden="1"/>
    <cellStyle name="Hipervínculo visitado" xfId="46433" builtinId="9" hidden="1"/>
    <cellStyle name="Hipervínculo visitado" xfId="15993" builtinId="9" hidden="1"/>
    <cellStyle name="Hipervínculo visitado" xfId="58923" builtinId="9" hidden="1"/>
    <cellStyle name="Hipervínculo visitado" xfId="50052" builtinId="9" hidden="1"/>
    <cellStyle name="Hipervínculo visitado" xfId="26417" builtinId="9" hidden="1"/>
    <cellStyle name="Hipervínculo visitado" xfId="35553" builtinId="9" hidden="1"/>
    <cellStyle name="Hipervínculo visitado" xfId="23231" builtinId="9" hidden="1"/>
    <cellStyle name="Hipervínculo visitado" xfId="12053" builtinId="9" hidden="1"/>
    <cellStyle name="Hipervínculo visitado" xfId="55430" builtinId="9" hidden="1"/>
    <cellStyle name="Hipervínculo visitado" xfId="27847" builtinId="9" hidden="1"/>
    <cellStyle name="Hipervínculo visitado" xfId="23159" builtinId="9" hidden="1"/>
    <cellStyle name="Hipervínculo visitado" xfId="19682" builtinId="9" hidden="1"/>
    <cellStyle name="Hipervínculo visitado" xfId="1477" builtinId="9" hidden="1"/>
    <cellStyle name="Hipervínculo visitado" xfId="14152" builtinId="9" hidden="1"/>
    <cellStyle name="Hipervínculo visitado" xfId="14036" builtinId="9" hidden="1"/>
    <cellStyle name="Hipervínculo visitado" xfId="40808" builtinId="9" hidden="1"/>
    <cellStyle name="Hipervínculo visitado" xfId="53463" builtinId="9" hidden="1"/>
    <cellStyle name="Hipervínculo visitado" xfId="22371" builtinId="9" hidden="1"/>
    <cellStyle name="Hipervínculo visitado" xfId="46949" builtinId="9" hidden="1"/>
    <cellStyle name="Hipervínculo visitado" xfId="39268" builtinId="9" hidden="1"/>
    <cellStyle name="Hipervínculo visitado" xfId="14632" builtinId="9" hidden="1"/>
    <cellStyle name="Hipervínculo visitado" xfId="55014" builtinId="9" hidden="1"/>
    <cellStyle name="Hipervínculo visitado" xfId="48862" builtinId="9" hidden="1"/>
    <cellStyle name="Hipervínculo visitado" xfId="56001" builtinId="9" hidden="1"/>
    <cellStyle name="Hipervínculo visitado" xfId="29103" builtinId="9" hidden="1"/>
    <cellStyle name="Hipervínculo visitado" xfId="863" builtinId="9" hidden="1"/>
    <cellStyle name="Hipervínculo visitado" xfId="30486" builtinId="9" hidden="1"/>
    <cellStyle name="Hipervínculo visitado" xfId="12313" builtinId="9" hidden="1"/>
    <cellStyle name="Hipervínculo visitado" xfId="13221" builtinId="9" hidden="1"/>
    <cellStyle name="Hipervínculo visitado" xfId="31863" builtinId="9" hidden="1"/>
    <cellStyle name="Hipervínculo visitado" xfId="9616" builtinId="9" hidden="1"/>
    <cellStyle name="Hipervínculo visitado" xfId="33360" builtinId="9" hidden="1"/>
    <cellStyle name="Hipervínculo visitado" xfId="49434" builtinId="9" hidden="1"/>
    <cellStyle name="Hipervínculo visitado" xfId="26337" builtinId="9" hidden="1"/>
    <cellStyle name="Hipervínculo visitado" xfId="57062" builtinId="9" hidden="1"/>
    <cellStyle name="Hipervínculo visitado" xfId="56603" builtinId="9" hidden="1"/>
    <cellStyle name="Hipervínculo visitado" xfId="49884" builtinId="9" hidden="1"/>
    <cellStyle name="Hipervínculo visitado" xfId="22535" builtinId="9" hidden="1"/>
    <cellStyle name="Hipervínculo visitado" xfId="46437" builtinId="9" hidden="1"/>
    <cellStyle name="Hipervínculo visitado" xfId="51602" builtinId="9" hidden="1"/>
    <cellStyle name="Hipervínculo visitado" xfId="7238" builtinId="9" hidden="1"/>
    <cellStyle name="Hipervínculo visitado" xfId="27602" builtinId="9" hidden="1"/>
    <cellStyle name="Hipervínculo visitado" xfId="15877" builtinId="9" hidden="1"/>
    <cellStyle name="Hipervínculo visitado" xfId="55150" builtinId="9" hidden="1"/>
    <cellStyle name="Hipervínculo visitado" xfId="42680" builtinId="9" hidden="1"/>
    <cellStyle name="Hipervínculo visitado" xfId="55693" builtinId="9" hidden="1"/>
    <cellStyle name="Hipervínculo visitado" xfId="52461" builtinId="9" hidden="1"/>
    <cellStyle name="Hipervínculo visitado" xfId="40902" builtinId="9" hidden="1"/>
    <cellStyle name="Hipervínculo visitado" xfId="32422" builtinId="9" hidden="1"/>
    <cellStyle name="Hipervínculo visitado" xfId="23215" builtinId="9" hidden="1"/>
    <cellStyle name="Hipervínculo visitado" xfId="26897" builtinId="9" hidden="1"/>
    <cellStyle name="Hipervínculo visitado" xfId="44146" builtinId="9" hidden="1"/>
    <cellStyle name="Hipervínculo visitado" xfId="29071" builtinId="9" hidden="1"/>
    <cellStyle name="Hipervínculo visitado" xfId="39966" builtinId="9" hidden="1"/>
    <cellStyle name="Hipervínculo visitado" xfId="16736" builtinId="9" hidden="1"/>
    <cellStyle name="Hipervínculo visitado" xfId="34353" builtinId="9" hidden="1"/>
    <cellStyle name="Hipervínculo visitado" xfId="49065" builtinId="9" hidden="1"/>
    <cellStyle name="Hipervínculo visitado" xfId="10274" builtinId="9" hidden="1"/>
    <cellStyle name="Hipervínculo visitado" xfId="14510" builtinId="9" hidden="1"/>
    <cellStyle name="Hipervínculo visitado" xfId="24841" builtinId="9" hidden="1"/>
    <cellStyle name="Hipervínculo visitado" xfId="47011" builtinId="9" hidden="1"/>
    <cellStyle name="Hipervínculo visitado" xfId="57258" builtinId="9" hidden="1"/>
    <cellStyle name="Hipervínculo visitado" xfId="56267" builtinId="9" hidden="1"/>
    <cellStyle name="Hipervínculo visitado" xfId="55525" builtinId="9" hidden="1"/>
    <cellStyle name="Hipervínculo visitado" xfId="55075" builtinId="9" hidden="1"/>
    <cellStyle name="Hipervínculo visitado" xfId="57348" builtinId="9" hidden="1"/>
    <cellStyle name="Hipervínculo visitado" xfId="57927" builtinId="9" hidden="1"/>
    <cellStyle name="Hipervínculo visitado" xfId="58037" builtinId="9" hidden="1"/>
    <cellStyle name="Hipervínculo visitado" xfId="58429" builtinId="9" hidden="1"/>
    <cellStyle name="Hipervínculo visitado" xfId="58705" builtinId="9" hidden="1"/>
    <cellStyle name="Hipervínculo visitado" xfId="58777" builtinId="9" hidden="1"/>
    <cellStyle name="Hipervínculo visitado" xfId="54067" builtinId="9" hidden="1"/>
    <cellStyle name="Hipervínculo visitado" xfId="46290" builtinId="9" hidden="1"/>
    <cellStyle name="Hipervínculo visitado" xfId="50883" builtinId="9" hidden="1"/>
    <cellStyle name="Hipervínculo visitado" xfId="22830" builtinId="9" hidden="1"/>
    <cellStyle name="Hipervínculo visitado" xfId="26747" builtinId="9" hidden="1"/>
    <cellStyle name="Hipervínculo visitado" xfId="51212" builtinId="9" hidden="1"/>
    <cellStyle name="Hipervínculo visitado" xfId="13279" builtinId="9" hidden="1"/>
    <cellStyle name="Hipervínculo visitado" xfId="4476" builtinId="9" hidden="1"/>
    <cellStyle name="Hipervínculo visitado" xfId="57873" builtinId="9" hidden="1"/>
    <cellStyle name="Hipervínculo visitado" xfId="10212" builtinId="9" hidden="1"/>
    <cellStyle name="Hipervínculo visitado" xfId="7244" builtinId="9" hidden="1"/>
    <cellStyle name="Hipervínculo visitado" xfId="55537" builtinId="9" hidden="1"/>
    <cellStyle name="Hipervínculo visitado" xfId="38095" builtinId="9" hidden="1"/>
    <cellStyle name="Hipervínculo visitado" xfId="22293" builtinId="9" hidden="1"/>
    <cellStyle name="Hipervínculo visitado" xfId="18821" builtinId="9" hidden="1"/>
    <cellStyle name="Hipervínculo visitado" xfId="52170" builtinId="9" hidden="1"/>
    <cellStyle name="Hipervínculo visitado" xfId="55617" builtinId="9" hidden="1"/>
    <cellStyle name="Hipervínculo visitado" xfId="51676" builtinId="9" hidden="1"/>
    <cellStyle name="Hipervínculo visitado" xfId="1243" builtinId="9" hidden="1"/>
    <cellStyle name="Hipervínculo visitado" xfId="55803" builtinId="9" hidden="1"/>
    <cellStyle name="Hipervínculo visitado" xfId="24547" builtinId="9" hidden="1"/>
    <cellStyle name="Hipervínculo visitado" xfId="40307" builtinId="9" hidden="1"/>
    <cellStyle name="Hipervínculo visitado" xfId="7353" builtinId="9" hidden="1"/>
    <cellStyle name="Hipervínculo visitado" xfId="23697" builtinId="9" hidden="1"/>
    <cellStyle name="Hipervínculo visitado" xfId="17790" builtinId="9" hidden="1"/>
    <cellStyle name="Hipervínculo visitado" xfId="57174" builtinId="9" hidden="1"/>
    <cellStyle name="Hipervínculo visitado" xfId="56933" builtinId="9" hidden="1"/>
    <cellStyle name="Hipervínculo visitado" xfId="23128" builtinId="9" hidden="1"/>
    <cellStyle name="Hipervínculo visitado" xfId="3296" builtinId="9" hidden="1"/>
    <cellStyle name="Hipervínculo visitado" xfId="48364" builtinId="9" hidden="1"/>
    <cellStyle name="Hipervínculo visitado" xfId="30804" builtinId="9" hidden="1"/>
    <cellStyle name="Hipervínculo visitado" xfId="36708" builtinId="9" hidden="1"/>
    <cellStyle name="Hipervínculo visitado" xfId="6214" builtinId="9" hidden="1"/>
    <cellStyle name="Hipervínculo visitado" xfId="19150" builtinId="9" hidden="1"/>
    <cellStyle name="Hipervínculo visitado" xfId="33602" builtinId="9" hidden="1"/>
    <cellStyle name="Hipervínculo visitado" xfId="16292" builtinId="9" hidden="1"/>
    <cellStyle name="Hipervínculo visitado" xfId="13043" builtinId="9" hidden="1"/>
    <cellStyle name="Hipervínculo visitado" xfId="134" builtinId="9" hidden="1"/>
    <cellStyle name="Hipervínculo visitado" xfId="43715" builtinId="9" hidden="1"/>
    <cellStyle name="Hipervínculo visitado" xfId="36490" builtinId="9" hidden="1"/>
    <cellStyle name="Hipervínculo visitado" xfId="44614" builtinId="9" hidden="1"/>
    <cellStyle name="Hipervínculo visitado" xfId="31366" builtinId="9" hidden="1"/>
    <cellStyle name="Hipervínculo visitado" xfId="15302" builtinId="9" hidden="1"/>
    <cellStyle name="Hipervínculo visitado" xfId="22740" builtinId="9" hidden="1"/>
    <cellStyle name="Hipervínculo visitado" xfId="30900" builtinId="9" hidden="1"/>
    <cellStyle name="Hipervínculo visitado" xfId="18521" builtinId="9" hidden="1"/>
    <cellStyle name="Hipervínculo visitado" xfId="37580" builtinId="9" hidden="1"/>
    <cellStyle name="Hipervínculo visitado" xfId="28359" builtinId="9" hidden="1"/>
    <cellStyle name="Hipervínculo visitado" xfId="42652" builtinId="9" hidden="1"/>
    <cellStyle name="Hipervínculo visitado" xfId="11598" builtinId="9" hidden="1"/>
    <cellStyle name="Hipervínculo visitado" xfId="42928" builtinId="9" hidden="1"/>
    <cellStyle name="Hipervínculo visitado" xfId="5696" builtinId="9" hidden="1"/>
    <cellStyle name="Hipervínculo visitado" xfId="39074" builtinId="9" hidden="1"/>
    <cellStyle name="Hipervínculo visitado" xfId="48334" builtinId="9" hidden="1"/>
    <cellStyle name="Hipervínculo visitado" xfId="29233" builtinId="9" hidden="1"/>
    <cellStyle name="Hipervínculo visitado" xfId="24065" builtinId="9" hidden="1"/>
    <cellStyle name="Hipervínculo visitado" xfId="33502" builtinId="9" hidden="1"/>
    <cellStyle name="Hipervínculo visitado" xfId="58387" builtinId="9" hidden="1"/>
    <cellStyle name="Hipervínculo visitado" xfId="24916" builtinId="9" hidden="1"/>
    <cellStyle name="Hipervínculo visitado" xfId="22029" builtinId="9" hidden="1"/>
    <cellStyle name="Hipervínculo visitado" xfId="26289" builtinId="9" hidden="1"/>
    <cellStyle name="Hipervínculo visitado" xfId="18914" builtinId="9" hidden="1"/>
    <cellStyle name="Hipervínculo visitado" xfId="42205" builtinId="9" hidden="1"/>
    <cellStyle name="Hipervínculo visitado" xfId="50187" builtinId="9" hidden="1"/>
    <cellStyle name="Hipervínculo visitado" xfId="43914" builtinId="9" hidden="1"/>
    <cellStyle name="Hipervínculo visitado" xfId="54708" builtinId="9" hidden="1"/>
    <cellStyle name="Hipervínculo visitado" xfId="13606" builtinId="9" hidden="1"/>
    <cellStyle name="Hipervínculo visitado" xfId="29063" builtinId="9" hidden="1"/>
    <cellStyle name="Hipervínculo visitado" xfId="31188" builtinId="9" hidden="1"/>
    <cellStyle name="Hipervínculo visitado" xfId="43672" builtinId="9" hidden="1"/>
    <cellStyle name="Hipervínculo visitado" xfId="40924" builtinId="9" hidden="1"/>
    <cellStyle name="Hipervínculo visitado" xfId="14966" builtinId="9" hidden="1"/>
    <cellStyle name="Hipervínculo visitado" xfId="32013" builtinId="9" hidden="1"/>
    <cellStyle name="Hipervínculo visitado" xfId="54131" builtinId="9" hidden="1"/>
    <cellStyle name="Hipervínculo visitado" xfId="10604" builtinId="9" hidden="1"/>
    <cellStyle name="Hipervínculo visitado" xfId="59328" builtinId="9" hidden="1"/>
    <cellStyle name="Hipervínculo visitado" xfId="23951" builtinId="9" hidden="1"/>
    <cellStyle name="Hipervínculo visitado" xfId="18337" builtinId="9" hidden="1"/>
    <cellStyle name="Hipervínculo visitado" xfId="8244" builtinId="9" hidden="1"/>
    <cellStyle name="Hipervínculo visitado" xfId="719" builtinId="9" hidden="1"/>
    <cellStyle name="Hipervínculo visitado" xfId="15915" builtinId="9" hidden="1"/>
    <cellStyle name="Hipervínculo visitado" xfId="56529" builtinId="9" hidden="1"/>
    <cellStyle name="Hipervínculo visitado" xfId="56147" builtinId="9" hidden="1"/>
    <cellStyle name="Hipervínculo visitado" xfId="59133" builtinId="9" hidden="1"/>
    <cellStyle name="Hipervínculo visitado" xfId="6418" builtinId="9" hidden="1"/>
    <cellStyle name="Hipervínculo visitado" xfId="15056" builtinId="9" hidden="1"/>
    <cellStyle name="Hipervínculo visitado" xfId="46823" builtinId="9" hidden="1"/>
    <cellStyle name="Hipervínculo visitado" xfId="35069" builtinId="9" hidden="1"/>
    <cellStyle name="Hipervínculo visitado" xfId="5204" builtinId="9" hidden="1"/>
    <cellStyle name="Hipervínculo visitado" xfId="51626" builtinId="9" hidden="1"/>
    <cellStyle name="Hipervínculo visitado" xfId="13518" builtinId="9" hidden="1"/>
    <cellStyle name="Hipervínculo visitado" xfId="6665" builtinId="9" hidden="1"/>
    <cellStyle name="Hipervínculo visitado" xfId="44560" builtinId="9" hidden="1"/>
    <cellStyle name="Hipervínculo visitado" xfId="21168" builtinId="9" hidden="1"/>
    <cellStyle name="Hipervínculo visitado" xfId="5408" builtinId="9" hidden="1"/>
    <cellStyle name="Hipervínculo visitado" xfId="2444" builtinId="9" hidden="1"/>
    <cellStyle name="Hipervínculo visitado" xfId="43513" builtinId="9" hidden="1"/>
    <cellStyle name="Hipervínculo visitado" xfId="42183" builtinId="9" hidden="1"/>
    <cellStyle name="Hipervínculo visitado" xfId="44449" builtinId="9" hidden="1"/>
    <cellStyle name="Hipervínculo visitado" xfId="28923" builtinId="9" hidden="1"/>
    <cellStyle name="Hipervínculo visitado" xfId="14112" builtinId="9" hidden="1"/>
    <cellStyle name="Hipervínculo visitado" xfId="2152" builtinId="9" hidden="1"/>
    <cellStyle name="Hipervínculo visitado" xfId="8020" builtinId="9" hidden="1"/>
    <cellStyle name="Hipervínculo visitado" xfId="20553" builtinId="9" hidden="1"/>
    <cellStyle name="Hipervínculo visitado" xfId="13994" builtinId="9" hidden="1"/>
    <cellStyle name="Hipervínculo visitado" xfId="43820" builtinId="9" hidden="1"/>
    <cellStyle name="Hipervínculo visitado" xfId="29612" builtinId="9" hidden="1"/>
    <cellStyle name="Hipervínculo visitado" xfId="23880" builtinId="9" hidden="1"/>
    <cellStyle name="Hipervínculo visitado" xfId="49536" builtinId="9" hidden="1"/>
    <cellStyle name="Hipervínculo visitado" xfId="18764" builtinId="9" hidden="1"/>
    <cellStyle name="Hipervínculo visitado" xfId="39806" builtinId="9" hidden="1"/>
    <cellStyle name="Hipervínculo visitado" xfId="49464" builtinId="9" hidden="1"/>
    <cellStyle name="Hipervínculo visitado" xfId="7076" builtinId="9" hidden="1"/>
    <cellStyle name="Hipervínculo visitado" xfId="48131" builtinId="9" hidden="1"/>
    <cellStyle name="Hipervínculo visitado" xfId="28787" builtinId="9" hidden="1"/>
    <cellStyle name="Hipervínculo visitado" xfId="39082" builtinId="9" hidden="1"/>
    <cellStyle name="Hipervínculo visitado" xfId="52833" builtinId="9" hidden="1"/>
    <cellStyle name="Hipervínculo visitado" xfId="51550" builtinId="9" hidden="1"/>
    <cellStyle name="Hipervínculo visitado" xfId="36253" builtinId="9" hidden="1"/>
    <cellStyle name="Hipervínculo visitado" xfId="13875" builtinId="9" hidden="1"/>
    <cellStyle name="Hipervínculo visitado" xfId="13532" builtinId="9" hidden="1"/>
    <cellStyle name="Hipervínculo visitado" xfId="42732" builtinId="9" hidden="1"/>
    <cellStyle name="Hipervínculo visitado" xfId="51708" builtinId="9" hidden="1"/>
    <cellStyle name="Hipervínculo visitado" xfId="51502" builtinId="9" hidden="1"/>
    <cellStyle name="Hipervínculo visitado" xfId="50567" builtinId="9" hidden="1"/>
    <cellStyle name="Hipervínculo visitado" xfId="50662" builtinId="9" hidden="1"/>
    <cellStyle name="Hipervínculo visitado" xfId="53427" builtinId="9" hidden="1"/>
    <cellStyle name="Hipervínculo visitado" xfId="53961" builtinId="9" hidden="1"/>
    <cellStyle name="Hipervínculo visitado" xfId="54097" builtinId="9" hidden="1"/>
    <cellStyle name="Hipervínculo visitado" xfId="54601" builtinId="9" hidden="1"/>
    <cellStyle name="Hipervínculo visitado" xfId="42426" builtinId="9" hidden="1"/>
    <cellStyle name="Hipervínculo visitado" xfId="42890" builtinId="9" hidden="1"/>
    <cellStyle name="Hipervínculo visitado" xfId="40928" builtinId="9" hidden="1"/>
    <cellStyle name="Hipervínculo visitado" xfId="37043" builtinId="9" hidden="1"/>
    <cellStyle name="Hipervínculo visitado" xfId="38674" builtinId="9" hidden="1"/>
    <cellStyle name="Hipervínculo visitado" xfId="36115" builtinId="9" hidden="1"/>
    <cellStyle name="Hipervínculo visitado" xfId="33832" builtinId="9" hidden="1"/>
    <cellStyle name="Hipervínculo visitado" xfId="30323" builtinId="9" hidden="1"/>
    <cellStyle name="Hipervínculo visitado" xfId="52787" builtinId="9" hidden="1"/>
    <cellStyle name="Hipervínculo visitado" xfId="48169" builtinId="9" hidden="1"/>
    <cellStyle name="Hipervínculo visitado" xfId="50257" builtinId="9" hidden="1"/>
    <cellStyle name="Hipervínculo visitado" xfId="42628" builtinId="9" hidden="1"/>
    <cellStyle name="Hipervínculo visitado" xfId="40941" builtinId="9" hidden="1"/>
    <cellStyle name="Hipervínculo visitado" xfId="40358" builtinId="9" hidden="1"/>
    <cellStyle name="Hipervínculo visitado" xfId="39616" builtinId="9" hidden="1"/>
    <cellStyle name="Hipervínculo visitado" xfId="41980" builtinId="9" hidden="1"/>
    <cellStyle name="Hipervínculo visitado" xfId="42250" builtinId="9" hidden="1"/>
    <cellStyle name="Hipervínculo visitado" xfId="40412" builtinId="9" hidden="1"/>
    <cellStyle name="Hipervínculo visitado" xfId="40468" builtinId="9" hidden="1"/>
    <cellStyle name="Hipervínculo visitado" xfId="36750" builtinId="9" hidden="1"/>
    <cellStyle name="Hipervínculo visitado" xfId="39847" builtinId="9" hidden="1"/>
    <cellStyle name="Hipervínculo visitado" xfId="40020" builtinId="9" hidden="1"/>
    <cellStyle name="Hipervínculo visitado" xfId="36820" builtinId="9" hidden="1"/>
    <cellStyle name="Hipervínculo visitado" xfId="39923" builtinId="9" hidden="1"/>
    <cellStyle name="Hipervínculo visitado" xfId="42219" builtinId="9" hidden="1"/>
    <cellStyle name="Hipervínculo visitado" xfId="39421" builtinId="9" hidden="1"/>
    <cellStyle name="Hipervínculo visitado" xfId="33112" builtinId="9" hidden="1"/>
    <cellStyle name="Hipervínculo visitado" xfId="52338" builtinId="9" hidden="1"/>
    <cellStyle name="Hipervínculo visitado" xfId="36848" builtinId="9" hidden="1"/>
    <cellStyle name="Hipervínculo visitado" xfId="40798" builtinId="9" hidden="1"/>
    <cellStyle name="Hipervínculo visitado" xfId="53873" builtinId="9" hidden="1"/>
    <cellStyle name="Hipervínculo visitado" xfId="50345" builtinId="9" hidden="1"/>
    <cellStyle name="Hipervínculo visitado" xfId="50889" builtinId="9" hidden="1"/>
    <cellStyle name="Hipervínculo visitado" xfId="51416" builtinId="9" hidden="1"/>
    <cellStyle name="Hipervínculo visitado" xfId="7125" builtinId="9" hidden="1"/>
    <cellStyle name="Hipervínculo visitado" xfId="55894" builtinId="9" hidden="1"/>
    <cellStyle name="Hipervínculo visitado" xfId="9516" builtinId="9" hidden="1"/>
    <cellStyle name="Hipervínculo visitado" xfId="56753" builtinId="9" hidden="1"/>
    <cellStyle name="Hipervínculo visitado" xfId="51610" builtinId="9" hidden="1"/>
    <cellStyle name="Hipervínculo visitado" xfId="13375" builtinId="9" hidden="1"/>
    <cellStyle name="Hipervínculo visitado" xfId="14546" builtinId="9" hidden="1"/>
    <cellStyle name="Hipervínculo visitado" xfId="18055" builtinId="9" hidden="1"/>
    <cellStyle name="Hipervínculo visitado" xfId="54213" builtinId="9" hidden="1"/>
    <cellStyle name="Hipervínculo visitado" xfId="56164" builtinId="9" hidden="1"/>
    <cellStyle name="Hipervínculo visitado" xfId="57436" builtinId="9" hidden="1"/>
    <cellStyle name="Hipervínculo visitado" xfId="51186" builtinId="9" hidden="1"/>
    <cellStyle name="Hipervínculo visitado" xfId="51970" builtinId="9" hidden="1"/>
    <cellStyle name="Hipervínculo visitado" xfId="49798" builtinId="9" hidden="1"/>
    <cellStyle name="Hipervínculo visitado" xfId="47669" builtinId="9" hidden="1"/>
    <cellStyle name="Hipervínculo visitado" xfId="47131" builtinId="9" hidden="1"/>
    <cellStyle name="Hipervínculo visitado" xfId="46151" builtinId="9" hidden="1"/>
    <cellStyle name="Hipervínculo visitado" xfId="50129" builtinId="9" hidden="1"/>
    <cellStyle name="Hipervínculo visitado" xfId="49596" builtinId="9" hidden="1"/>
    <cellStyle name="Hipervínculo visitado" xfId="52977" builtinId="9" hidden="1"/>
    <cellStyle name="Hipervínculo visitado" xfId="54371" builtinId="9" hidden="1"/>
    <cellStyle name="Hipervínculo visitado" xfId="39527" builtinId="9" hidden="1"/>
    <cellStyle name="Hipervínculo visitado" xfId="35461" builtinId="9" hidden="1"/>
    <cellStyle name="Hipervínculo visitado" xfId="34609" builtinId="9" hidden="1"/>
    <cellStyle name="Hipervínculo visitado" xfId="40192" builtinId="9" hidden="1"/>
    <cellStyle name="Hipervínculo visitado" xfId="38844" builtinId="9" hidden="1"/>
    <cellStyle name="Hipervínculo visitado" xfId="11459" builtinId="9" hidden="1"/>
    <cellStyle name="Hipervínculo visitado" xfId="53793" builtinId="9" hidden="1"/>
    <cellStyle name="Hipervínculo visitado" xfId="50205" builtinId="9" hidden="1"/>
    <cellStyle name="Hipervínculo visitado" xfId="46129" builtinId="9" hidden="1"/>
    <cellStyle name="Hipervínculo visitado" xfId="55569" builtinId="9" hidden="1"/>
    <cellStyle name="Hipervínculo visitado" xfId="58437" builtinId="9" hidden="1"/>
    <cellStyle name="Hipervínculo visitado" xfId="12097" builtinId="9" hidden="1"/>
    <cellStyle name="Hipervínculo visitado" xfId="58200" builtinId="9" hidden="1"/>
    <cellStyle name="Hipervínculo visitado" xfId="53227" builtinId="9" hidden="1"/>
    <cellStyle name="Hipervínculo visitado" xfId="53843" builtinId="9" hidden="1"/>
    <cellStyle name="Hipervínculo visitado" xfId="56553" builtinId="9" hidden="1"/>
    <cellStyle name="Hipervínculo visitado" xfId="15386" builtinId="9" hidden="1"/>
    <cellStyle name="Hipervínculo visitado" xfId="14436" builtinId="9" hidden="1"/>
    <cellStyle name="Hipervínculo visitado" xfId="17858" builtinId="9" hidden="1"/>
    <cellStyle name="Hipervínculo visitado" xfId="17492" builtinId="9" hidden="1"/>
    <cellStyle name="Hipervínculo visitado" xfId="18073" builtinId="9" hidden="1"/>
    <cellStyle name="Hipervínculo visitado" xfId="52778" builtinId="9" hidden="1"/>
    <cellStyle name="Hipervínculo visitado" xfId="53231" builtinId="9" hidden="1"/>
    <cellStyle name="Hipervínculo visitado" xfId="41864" builtinId="9" hidden="1"/>
    <cellStyle name="Hipervínculo visitado" xfId="25525" builtinId="9" hidden="1"/>
    <cellStyle name="Hipervínculo visitado" xfId="54884" builtinId="9" hidden="1"/>
    <cellStyle name="Hipervínculo visitado" xfId="54796" builtinId="9" hidden="1"/>
    <cellStyle name="Hipervínculo visitado" xfId="53174" builtinId="9" hidden="1"/>
    <cellStyle name="Hipervínculo visitado" xfId="57633" builtinId="9" hidden="1"/>
    <cellStyle name="Hipervínculo visitado" xfId="59262" builtinId="9" hidden="1"/>
    <cellStyle name="Hipervínculo visitado" xfId="58427" builtinId="9" hidden="1"/>
    <cellStyle name="Hipervínculo visitado" xfId="57623" builtinId="9" hidden="1"/>
    <cellStyle name="Hipervínculo visitado" xfId="55257" builtinId="9" hidden="1"/>
    <cellStyle name="Hipervínculo visitado" xfId="38736" builtinId="9" hidden="1"/>
    <cellStyle name="Hipervínculo visitado" xfId="39720" builtinId="9" hidden="1"/>
    <cellStyle name="Hipervínculo visitado" xfId="26057" builtinId="9" hidden="1"/>
    <cellStyle name="Hipervínculo visitado" xfId="23745" builtinId="9" hidden="1"/>
    <cellStyle name="Hipervínculo visitado" xfId="36404" builtinId="9" hidden="1"/>
    <cellStyle name="Hipervínculo visitado" xfId="46240" builtinId="9" hidden="1"/>
    <cellStyle name="Hipervínculo visitado" xfId="59368" builtinId="9" hidden="1"/>
    <cellStyle name="Hipervínculo visitado" xfId="39702" builtinId="9" hidden="1"/>
    <cellStyle name="Hipervínculo visitado" xfId="222" builtinId="9" hidden="1"/>
    <cellStyle name="Hipervínculo visitado" xfId="17462" builtinId="9" hidden="1"/>
    <cellStyle name="Hipervínculo visitado" xfId="7180" builtinId="9" hidden="1"/>
    <cellStyle name="Hipervínculo visitado" xfId="7377" builtinId="9" hidden="1"/>
    <cellStyle name="Hipervínculo visitado" xfId="24391" builtinId="9" hidden="1"/>
    <cellStyle name="Hipervínculo visitado" xfId="25787" builtinId="9" hidden="1"/>
    <cellStyle name="Hipervínculo visitado" xfId="28291" builtinId="9" hidden="1"/>
    <cellStyle name="Hipervínculo visitado" xfId="33065" builtinId="9" hidden="1"/>
    <cellStyle name="Hipervínculo visitado" xfId="34375" builtinId="9" hidden="1"/>
    <cellStyle name="Hipervínculo visitado" xfId="36832" builtinId="9" hidden="1"/>
    <cellStyle name="Hipervínculo visitado" xfId="41524" builtinId="9" hidden="1"/>
    <cellStyle name="Hipervínculo visitado" xfId="43691" builtinId="9" hidden="1"/>
    <cellStyle name="Hipervínculo visitado" xfId="47844" builtinId="9" hidden="1"/>
    <cellStyle name="Hipervínculo visitado" xfId="52064" builtinId="9" hidden="1"/>
    <cellStyle name="Hipervínculo visitado" xfId="20479" builtinId="9" hidden="1"/>
    <cellStyle name="Hipervínculo visitado" xfId="4263" builtinId="9" hidden="1"/>
    <cellStyle name="Hipervínculo visitado" xfId="8864" builtinId="9" hidden="1"/>
    <cellStyle name="Hipervínculo visitado" xfId="5490" builtinId="9" hidden="1"/>
    <cellStyle name="Hipervínculo visitado" xfId="1263" builtinId="9" hidden="1"/>
    <cellStyle name="Hipervínculo visitado" xfId="8666" builtinId="9" hidden="1"/>
    <cellStyle name="Hipervínculo visitado" xfId="16442" builtinId="9" hidden="1"/>
    <cellStyle name="Hipervínculo visitado" xfId="10812" builtinId="9" hidden="1"/>
    <cellStyle name="Hipervínculo visitado" xfId="33029" builtinId="9" hidden="1"/>
    <cellStyle name="Hipervínculo visitado" xfId="56875" builtinId="9" hidden="1"/>
    <cellStyle name="Hipervínculo visitado" xfId="33332" builtinId="9" hidden="1"/>
    <cellStyle name="Hipervínculo visitado" xfId="2919" builtinId="9" hidden="1"/>
    <cellStyle name="Hipervínculo visitado" xfId="55681" builtinId="9" hidden="1"/>
    <cellStyle name="Hipervínculo visitado" xfId="57108" builtinId="9" hidden="1"/>
    <cellStyle name="Hipervínculo visitado" xfId="54207" builtinId="9" hidden="1"/>
    <cellStyle name="Hipervínculo visitado" xfId="45791" builtinId="9" hidden="1"/>
    <cellStyle name="Hipervínculo visitado" xfId="53293" builtinId="9" hidden="1"/>
    <cellStyle name="Hipervínculo visitado" xfId="42171" builtinId="9" hidden="1"/>
    <cellStyle name="Hipervínculo visitado" xfId="42658" builtinId="9" hidden="1"/>
    <cellStyle name="Hipervínculo visitado" xfId="11584" builtinId="9" hidden="1"/>
    <cellStyle name="Hipervínculo visitado" xfId="15286" builtinId="9" hidden="1"/>
    <cellStyle name="Hipervínculo visitado" xfId="17348" builtinId="9" hidden="1"/>
    <cellStyle name="Hipervínculo visitado" xfId="50333" builtinId="9" hidden="1"/>
    <cellStyle name="Hipervínculo visitado" xfId="31801" builtinId="9" hidden="1"/>
    <cellStyle name="Hipervínculo visitado" xfId="40250" builtinId="9" hidden="1"/>
    <cellStyle name="Hipervínculo visitado" xfId="51796" builtinId="9" hidden="1"/>
    <cellStyle name="Hipervínculo visitado" xfId="54798" builtinId="9" hidden="1"/>
    <cellStyle name="Hipervínculo visitado" xfId="53142" builtinId="9" hidden="1"/>
    <cellStyle name="Hipervínculo visitado" xfId="53253" builtinId="9" hidden="1"/>
    <cellStyle name="Hipervínculo visitado" xfId="49009" builtinId="9" hidden="1"/>
    <cellStyle name="Hipervínculo visitado" xfId="21811" builtinId="9" hidden="1"/>
    <cellStyle name="Hipervínculo visitado" xfId="15226" builtinId="9" hidden="1"/>
    <cellStyle name="Hipervínculo visitado" xfId="51252" builtinId="9" hidden="1"/>
    <cellStyle name="Hipervínculo visitado" xfId="54561" builtinId="9" hidden="1"/>
    <cellStyle name="Hipervínculo visitado" xfId="36083" builtinId="9" hidden="1"/>
    <cellStyle name="Hipervínculo visitado" xfId="24475" builtinId="9" hidden="1"/>
    <cellStyle name="Hipervínculo visitado" xfId="55733" builtinId="9" hidden="1"/>
    <cellStyle name="Hipervínculo visitado" xfId="40422" builtinId="9" hidden="1"/>
    <cellStyle name="Hipervínculo visitado" xfId="56917" builtinId="9" hidden="1"/>
    <cellStyle name="Hipervínculo visitado" xfId="33782" builtinId="9" hidden="1"/>
    <cellStyle name="Hipervínculo visitado" xfId="44638" builtinId="9" hidden="1"/>
    <cellStyle name="Hipervínculo visitado" xfId="18435" builtinId="9" hidden="1"/>
    <cellStyle name="Hipervínculo visitado" xfId="51896" builtinId="9" hidden="1"/>
    <cellStyle name="Hipervínculo visitado" xfId="48082" builtinId="9" hidden="1"/>
    <cellStyle name="Hipervínculo visitado" xfId="19886" builtinId="9" hidden="1"/>
    <cellStyle name="Hipervínculo visitado" xfId="22045" builtinId="9" hidden="1"/>
    <cellStyle name="Hipervínculo visitado" xfId="31136" builtinId="9" hidden="1"/>
    <cellStyle name="Hipervínculo visitado" xfId="25847" builtinId="9" hidden="1"/>
    <cellStyle name="Hipervínculo visitado" xfId="25345" builtinId="9" hidden="1"/>
    <cellStyle name="Hipervínculo visitado" xfId="31166" builtinId="9" hidden="1"/>
    <cellStyle name="Hipervínculo visitado" xfId="47031" builtinId="9" hidden="1"/>
    <cellStyle name="Hipervínculo visitado" xfId="44996" builtinId="9" hidden="1"/>
    <cellStyle name="Hipervínculo visitado" xfId="29738" builtinId="9" hidden="1"/>
    <cellStyle name="Hipervínculo visitado" xfId="39461" builtinId="9" hidden="1"/>
    <cellStyle name="Hipervínculo visitado" xfId="14568" builtinId="9" hidden="1"/>
    <cellStyle name="Hipervínculo visitado" xfId="54495" builtinId="9" hidden="1"/>
    <cellStyle name="Hipervínculo visitado" xfId="53687" builtinId="9" hidden="1"/>
    <cellStyle name="Hipervínculo visitado" xfId="33400" builtinId="9" hidden="1"/>
    <cellStyle name="Hipervínculo visitado" xfId="39678" builtinId="9" hidden="1"/>
    <cellStyle name="Hipervínculo visitado" xfId="5198" builtinId="9" hidden="1"/>
    <cellStyle name="Hipervínculo visitado" xfId="1777" builtinId="9" hidden="1"/>
    <cellStyle name="Hipervínculo visitado" xfId="10592" builtinId="9" hidden="1"/>
    <cellStyle name="Hipervínculo visitado" xfId="45464" builtinId="9" hidden="1"/>
    <cellStyle name="Hipervínculo visitado" xfId="47880" builtinId="9" hidden="1"/>
    <cellStyle name="Hipervínculo visitado" xfId="50093" builtinId="9" hidden="1"/>
    <cellStyle name="Hipervínculo visitado" xfId="34574" builtinId="9" hidden="1"/>
    <cellStyle name="Hipervínculo visitado" xfId="2497" builtinId="9" hidden="1"/>
    <cellStyle name="Hipervínculo visitado" xfId="22754" builtinId="9" hidden="1"/>
    <cellStyle name="Hipervínculo visitado" xfId="18592" builtinId="9" hidden="1"/>
    <cellStyle name="Hipervínculo visitado" xfId="56375" builtinId="9" hidden="1"/>
    <cellStyle name="Hipervínculo visitado" xfId="52160" builtinId="9" hidden="1"/>
    <cellStyle name="Hipervínculo visitado" xfId="34267" builtinId="9" hidden="1"/>
    <cellStyle name="Hipervínculo visitado" xfId="7003" builtinId="9" hidden="1"/>
    <cellStyle name="Hipervínculo visitado" xfId="31776" builtinId="9" hidden="1"/>
    <cellStyle name="Hipervínculo visitado" xfId="45294" builtinId="9" hidden="1"/>
    <cellStyle name="Hipervínculo visitado" xfId="24125" builtinId="9" hidden="1"/>
    <cellStyle name="Hipervínculo visitado" xfId="18851" builtinId="9" hidden="1"/>
    <cellStyle name="Hipervínculo visitado" xfId="21203" builtinId="9" hidden="1"/>
    <cellStyle name="Hipervínculo visitado" xfId="24043" builtinId="9" hidden="1"/>
    <cellStyle name="Hipervínculo visitado" xfId="15544" builtinId="9" hidden="1"/>
    <cellStyle name="Hipervínculo visitado" xfId="24743" builtinId="9" hidden="1"/>
    <cellStyle name="Hipervínculo visitado" xfId="29011" builtinId="9" hidden="1"/>
    <cellStyle name="Hipervínculo visitado" xfId="27332" builtinId="9" hidden="1"/>
    <cellStyle name="Hipervínculo visitado" xfId="20989" builtinId="9" hidden="1"/>
    <cellStyle name="Hipervínculo visitado" xfId="1569" builtinId="9" hidden="1"/>
    <cellStyle name="Hipervínculo visitado" xfId="819" builtinId="9" hidden="1"/>
    <cellStyle name="Hipervínculo visitado" xfId="44680" builtinId="9" hidden="1"/>
    <cellStyle name="Hipervínculo visitado" xfId="42316" builtinId="9" hidden="1"/>
    <cellStyle name="Hipervínculo visitado" xfId="4932" builtinId="9" hidden="1"/>
    <cellStyle name="Hipervínculo visitado" xfId="39459" builtinId="9" hidden="1"/>
    <cellStyle name="Hipervínculo visitado" xfId="11279" builtinId="9" hidden="1"/>
    <cellStyle name="Hipervínculo visitado" xfId="7007" builtinId="9" hidden="1"/>
    <cellStyle name="Hipervínculo visitado" xfId="23945" builtinId="9" hidden="1"/>
    <cellStyle name="Hipervínculo visitado" xfId="48036" builtinId="9" hidden="1"/>
    <cellStyle name="Hipervínculo visitado" xfId="31316" builtinId="9" hidden="1"/>
    <cellStyle name="Hipervínculo visitado" xfId="17560" builtinId="9" hidden="1"/>
    <cellStyle name="Hipervínculo visitado" xfId="35205" builtinId="9" hidden="1"/>
    <cellStyle name="Hipervínculo visitado" xfId="42694" builtinId="9" hidden="1"/>
    <cellStyle name="Hipervínculo visitado" xfId="30832" builtinId="9" hidden="1"/>
    <cellStyle name="Hipervínculo visitado" xfId="18000" builtinId="9" hidden="1"/>
    <cellStyle name="Hipervínculo visitado" xfId="45226" builtinId="9" hidden="1"/>
    <cellStyle name="Hipervínculo visitado" xfId="1321" builtinId="9" hidden="1"/>
    <cellStyle name="Hipervínculo visitado" xfId="40552" builtinId="9" hidden="1"/>
    <cellStyle name="Hipervínculo visitado" xfId="6542" builtinId="9" hidden="1"/>
    <cellStyle name="Hipervínculo visitado" xfId="20158" builtinId="9" hidden="1"/>
    <cellStyle name="Hipervínculo visitado" xfId="6839" builtinId="9" hidden="1"/>
    <cellStyle name="Hipervínculo visitado" xfId="33866" builtinId="9" hidden="1"/>
    <cellStyle name="Hipervínculo visitado" xfId="14132" builtinId="9" hidden="1"/>
    <cellStyle name="Hipervínculo visitado" xfId="9548" builtinId="9" hidden="1"/>
    <cellStyle name="Hipervínculo visitado" xfId="9758" builtinId="9" hidden="1"/>
    <cellStyle name="Hipervínculo visitado" xfId="16732" builtinId="9" hidden="1"/>
    <cellStyle name="Hipervínculo visitado" xfId="7152" builtinId="9" hidden="1"/>
    <cellStyle name="Hipervínculo visitado" xfId="2659" builtinId="9" hidden="1"/>
    <cellStyle name="Hipervínculo visitado" xfId="51692" builtinId="9" hidden="1"/>
    <cellStyle name="Hipervínculo visitado" xfId="23083" builtinId="9" hidden="1"/>
    <cellStyle name="Hipervínculo visitado" xfId="53985" builtinId="9" hidden="1"/>
    <cellStyle name="Hipervínculo visitado" xfId="32541" builtinId="9" hidden="1"/>
    <cellStyle name="Hipervínculo visitado" xfId="34036" builtinId="9" hidden="1"/>
    <cellStyle name="Hipervínculo visitado" xfId="23815" builtinId="9" hidden="1"/>
    <cellStyle name="Hipervínculo visitado" xfId="57957" builtinId="9" hidden="1"/>
    <cellStyle name="Hipervínculo visitado" xfId="50083" builtinId="9" hidden="1"/>
    <cellStyle name="Hipervínculo visitado" xfId="47197" builtinId="9" hidden="1"/>
    <cellStyle name="Hipervínculo visitado" xfId="32105" builtinId="9" hidden="1"/>
    <cellStyle name="Hipervínculo visitado" xfId="9560" builtinId="9" hidden="1"/>
    <cellStyle name="Hipervínculo visitado" xfId="8919" builtinId="9" hidden="1"/>
    <cellStyle name="Hipervínculo visitado" xfId="24035" builtinId="9" hidden="1"/>
    <cellStyle name="Hipervínculo visitado" xfId="54762" builtinId="9" hidden="1"/>
    <cellStyle name="Hipervínculo visitado" xfId="34621" builtinId="9" hidden="1"/>
    <cellStyle name="Hipervínculo visitado" xfId="3384" builtinId="9" hidden="1"/>
    <cellStyle name="Hipervínculo visitado" xfId="11815" builtinId="9" hidden="1"/>
    <cellStyle name="Hipervínculo visitado" xfId="19408" builtinId="9" hidden="1"/>
    <cellStyle name="Hipervínculo visitado" xfId="45102" builtinId="9" hidden="1"/>
    <cellStyle name="Hipervínculo visitado" xfId="30950" builtinId="9" hidden="1"/>
    <cellStyle name="Hipervínculo visitado" xfId="35237" builtinId="9" hidden="1"/>
    <cellStyle name="Hipervínculo visitado" xfId="31486" builtinId="9" hidden="1"/>
    <cellStyle name="Hipervínculo visitado" xfId="22145" builtinId="9" hidden="1"/>
    <cellStyle name="Hipervínculo visitado" xfId="6342" builtinId="9" hidden="1"/>
    <cellStyle name="Hipervínculo visitado" xfId="53515" builtinId="9" hidden="1"/>
    <cellStyle name="Hipervínculo visitado" xfId="50233" builtinId="9" hidden="1"/>
    <cellStyle name="Hipervínculo visitado" xfId="47589" builtinId="9" hidden="1"/>
    <cellStyle name="Hipervínculo visitado" xfId="47429" builtinId="9" hidden="1"/>
    <cellStyle name="Hipervínculo visitado" xfId="51014" builtinId="9" hidden="1"/>
    <cellStyle name="Hipervínculo visitado" xfId="37201" builtinId="9" hidden="1"/>
    <cellStyle name="Hipervínculo visitado" xfId="50185" builtinId="9" hidden="1"/>
    <cellStyle name="Hipervínculo visitado" xfId="55985" builtinId="9" hidden="1"/>
    <cellStyle name="Hipervínculo visitado" xfId="57680" builtinId="9" hidden="1"/>
    <cellStyle name="Hipervínculo visitado" xfId="53023" builtinId="9" hidden="1"/>
    <cellStyle name="Hipervínculo visitado" xfId="56217" builtinId="9" hidden="1"/>
    <cellStyle name="Hipervínculo visitado" xfId="38581" builtinId="9" hidden="1"/>
    <cellStyle name="Hipervínculo visitado" xfId="34491" builtinId="9" hidden="1"/>
    <cellStyle name="Hipervínculo visitado" xfId="41731" builtinId="9" hidden="1"/>
    <cellStyle name="Hipervínculo visitado" xfId="56209" builtinId="9" hidden="1"/>
    <cellStyle name="Hipervínculo visitado" xfId="16145" builtinId="9" hidden="1"/>
    <cellStyle name="Hipervínculo visitado" xfId="26059" builtinId="9" hidden="1"/>
    <cellStyle name="Hipervínculo visitado" xfId="49842" builtinId="9" hidden="1"/>
    <cellStyle name="Hipervínculo visitado" xfId="13871" builtinId="9" hidden="1"/>
    <cellStyle name="Hipervínculo visitado" xfId="17650" builtinId="9" hidden="1"/>
    <cellStyle name="Hipervínculo visitado" xfId="39722" builtinId="9" hidden="1"/>
    <cellStyle name="Hipervínculo visitado" xfId="49055" builtinId="9" hidden="1"/>
    <cellStyle name="Hipervínculo visitado" xfId="10718" builtinId="9" hidden="1"/>
    <cellStyle name="Hipervínculo visitado" xfId="53849" builtinId="9" hidden="1"/>
    <cellStyle name="Hipervínculo visitado" xfId="14671" builtinId="9" hidden="1"/>
    <cellStyle name="Hipervínculo visitado" xfId="30866" builtinId="9" hidden="1"/>
    <cellStyle name="Hipervínculo visitado" xfId="20863" builtinId="9" hidden="1"/>
    <cellStyle name="Hipervínculo visitado" xfId="42280" builtinId="9" hidden="1"/>
    <cellStyle name="Hipervínculo visitado" xfId="30618" builtinId="9" hidden="1"/>
    <cellStyle name="Hipervínculo visitado" xfId="3781" builtinId="9" hidden="1"/>
    <cellStyle name="Hipervínculo visitado" xfId="44816" builtinId="9" hidden="1"/>
    <cellStyle name="Hipervínculo visitado" xfId="40993" builtinId="9" hidden="1"/>
    <cellStyle name="Hipervínculo visitado" xfId="773" builtinId="9" hidden="1"/>
    <cellStyle name="Hipervínculo visitado" xfId="34329" builtinId="9" hidden="1"/>
    <cellStyle name="Hipervínculo visitado" xfId="43130" builtinId="9" hidden="1"/>
    <cellStyle name="Hipervínculo visitado" xfId="11861" builtinId="9" hidden="1"/>
    <cellStyle name="Hipervínculo visitado" xfId="50357" builtinId="9" hidden="1"/>
    <cellStyle name="Hipervínculo visitado" xfId="44800" builtinId="9" hidden="1"/>
    <cellStyle name="Hipervínculo visitado" xfId="15925" builtinId="9" hidden="1"/>
    <cellStyle name="Hipervínculo visitado" xfId="29159" builtinId="9" hidden="1"/>
    <cellStyle name="Hipervínculo visitado" xfId="32009" builtinId="9" hidden="1"/>
    <cellStyle name="Hipervínculo visitado" xfId="36434" builtinId="9" hidden="1"/>
    <cellStyle name="Hipervínculo visitado" xfId="45647" builtinId="9" hidden="1"/>
    <cellStyle name="Hipervínculo visitado" xfId="44226" builtinId="9" hidden="1"/>
    <cellStyle name="Hipervínculo visitado" xfId="44620" builtinId="9" hidden="1"/>
    <cellStyle name="Hipervínculo visitado" xfId="26845" builtinId="9" hidden="1"/>
    <cellStyle name="Hipervínculo visitado" xfId="26789" builtinId="9" hidden="1"/>
    <cellStyle name="Hipervínculo visitado" xfId="32577" builtinId="9" hidden="1"/>
    <cellStyle name="Hipervínculo visitado" xfId="31614" builtinId="9" hidden="1"/>
    <cellStyle name="Hipervínculo visitado" xfId="31326" builtinId="9" hidden="1"/>
    <cellStyle name="Hipervínculo visitado" xfId="30860" builtinId="9" hidden="1"/>
    <cellStyle name="Hipervínculo visitado" xfId="29654" builtinId="9" hidden="1"/>
    <cellStyle name="Hipervínculo visitado" xfId="29089" builtinId="9" hidden="1"/>
    <cellStyle name="Hipervínculo visitado" xfId="10752" builtinId="9" hidden="1"/>
    <cellStyle name="Hipervínculo visitado" xfId="54217" builtinId="9" hidden="1"/>
    <cellStyle name="Hipervínculo visitado" xfId="7972" builtinId="9" hidden="1"/>
    <cellStyle name="Hipervínculo visitado" xfId="12263" builtinId="9" hidden="1"/>
    <cellStyle name="Hipervínculo visitado" xfId="24075" builtinId="9" hidden="1"/>
    <cellStyle name="Hipervínculo visitado" xfId="26073" builtinId="9" hidden="1"/>
    <cellStyle name="Hipervínculo visitado" xfId="52274" builtinId="9" hidden="1"/>
    <cellStyle name="Hipervínculo visitado" xfId="49152" builtinId="9" hidden="1"/>
    <cellStyle name="Hipervínculo visitado" xfId="38484" builtinId="9" hidden="1"/>
    <cellStyle name="Hipervínculo visitado" xfId="37741" builtinId="9" hidden="1"/>
    <cellStyle name="Hipervínculo visitado" xfId="34493" builtinId="9" hidden="1"/>
    <cellStyle name="Hipervínculo visitado" xfId="35745" builtinId="9" hidden="1"/>
    <cellStyle name="Hipervínculo visitado" xfId="35507" builtinId="9" hidden="1"/>
    <cellStyle name="Hipervínculo visitado" xfId="43603" builtinId="9" hidden="1"/>
    <cellStyle name="Hipervínculo visitado" xfId="47557" builtinId="9" hidden="1"/>
    <cellStyle name="Hipervínculo visitado" xfId="18163" builtinId="9" hidden="1"/>
    <cellStyle name="Hipervínculo visitado" xfId="14790" builtinId="9" hidden="1"/>
    <cellStyle name="Hipervínculo visitado" xfId="8896" builtinId="9" hidden="1"/>
    <cellStyle name="Hipervínculo visitado" xfId="2893" builtinId="9" hidden="1"/>
    <cellStyle name="Hipervínculo visitado" xfId="783" builtinId="9" hidden="1"/>
    <cellStyle name="Hipervínculo visitado" xfId="15811" builtinId="9" hidden="1"/>
    <cellStyle name="Hipervínculo visitado" xfId="15040" builtinId="9" hidden="1"/>
    <cellStyle name="Hipervínculo visitado" xfId="32462" builtinId="9" hidden="1"/>
    <cellStyle name="Hipervínculo visitado" xfId="52248" builtinId="9" hidden="1"/>
    <cellStyle name="Hipervínculo visitado" xfId="46377" builtinId="9" hidden="1"/>
    <cellStyle name="Hipervínculo visitado" xfId="30138" builtinId="9" hidden="1"/>
    <cellStyle name="Hipervínculo visitado" xfId="34489" builtinId="9" hidden="1"/>
    <cellStyle name="Hipervínculo visitado" xfId="39952" builtinId="9" hidden="1"/>
    <cellStyle name="Hipervínculo visitado" xfId="17660" builtinId="9" hidden="1"/>
    <cellStyle name="Hipervínculo visitado" xfId="45092" builtinId="9" hidden="1"/>
    <cellStyle name="Hipervínculo visitado" xfId="58739" builtinId="9" hidden="1"/>
    <cellStyle name="Hipervínculo visitado" xfId="52539" builtinId="9" hidden="1"/>
    <cellStyle name="Hipervínculo visitado" xfId="53825" builtinId="9" hidden="1"/>
    <cellStyle name="Hipervínculo visitado" xfId="49188" builtinId="9" hidden="1"/>
    <cellStyle name="Hipervínculo visitado" xfId="58941" builtinId="9" hidden="1"/>
    <cellStyle name="Hipervínculo visitado" xfId="58212" builtinId="9" hidden="1"/>
    <cellStyle name="Hipervínculo visitado" xfId="11295" builtinId="9" hidden="1"/>
    <cellStyle name="Hipervínculo visitado" xfId="42185" builtinId="9" hidden="1"/>
    <cellStyle name="Hipervínculo visitado" xfId="35607" builtinId="9" hidden="1"/>
    <cellStyle name="Hipervínculo visitado" xfId="40328" builtinId="9" hidden="1"/>
    <cellStyle name="Hipervínculo visitado" xfId="29730" builtinId="9" hidden="1"/>
    <cellStyle name="Hipervínculo visitado" xfId="16674" builtinId="9" hidden="1"/>
    <cellStyle name="Hipervínculo visitado" xfId="16876" builtinId="9" hidden="1"/>
    <cellStyle name="Hipervínculo visitado" xfId="53683" builtinId="9" hidden="1"/>
    <cellStyle name="Hipervínculo visitado" xfId="57803" builtinId="9" hidden="1"/>
    <cellStyle name="Hipervínculo visitado" xfId="36255" builtinId="9" hidden="1"/>
    <cellStyle name="Hipervínculo visitado" xfId="14646" builtinId="9" hidden="1"/>
    <cellStyle name="Hipervínculo visitado" xfId="14442" builtinId="9" hidden="1"/>
    <cellStyle name="Hipervínculo visitado" xfId="24887" builtinId="9" hidden="1"/>
    <cellStyle name="Hipervínculo visitado" xfId="22904" builtinId="9" hidden="1"/>
    <cellStyle name="Hipervínculo visitado" xfId="22189" builtinId="9" hidden="1"/>
    <cellStyle name="Hipervínculo visitado" xfId="11938" builtinId="9" hidden="1"/>
    <cellStyle name="Hipervínculo visitado" xfId="14592" builtinId="9" hidden="1"/>
    <cellStyle name="Hipervínculo visitado" xfId="15410" builtinId="9" hidden="1"/>
    <cellStyle name="Hipervínculo visitado" xfId="31254" builtinId="9" hidden="1"/>
    <cellStyle name="Hipervínculo visitado" xfId="13069" builtinId="9" hidden="1"/>
    <cellStyle name="Hipervínculo visitado" xfId="15522" builtinId="9" hidden="1"/>
    <cellStyle name="Hipervínculo visitado" xfId="23525" builtinId="9" hidden="1"/>
    <cellStyle name="Hipervínculo visitado" xfId="24885" builtinId="9" hidden="1"/>
    <cellStyle name="Hipervínculo visitado" xfId="24419" builtinId="9" hidden="1"/>
    <cellStyle name="Hipervínculo visitado" xfId="8118" builtinId="9" hidden="1"/>
    <cellStyle name="Hipervínculo visitado" xfId="26713" builtinId="9" hidden="1"/>
    <cellStyle name="Hipervínculo visitado" xfId="22289" builtinId="9" hidden="1"/>
    <cellStyle name="Hipervínculo visitado" xfId="41822" builtinId="9" hidden="1"/>
    <cellStyle name="Hipervínculo visitado" xfId="45509" builtinId="9" hidden="1"/>
    <cellStyle name="Hipervínculo visitado" xfId="37017" builtinId="9" hidden="1"/>
    <cellStyle name="Hipervínculo visitado" xfId="29273" builtinId="9" hidden="1"/>
    <cellStyle name="Hipervínculo visitado" xfId="29355" builtinId="9" hidden="1"/>
    <cellStyle name="Hipervínculo visitado" xfId="23533" builtinId="9" hidden="1"/>
    <cellStyle name="Hipervínculo visitado" xfId="22127" builtinId="9" hidden="1"/>
    <cellStyle name="Hipervínculo visitado" xfId="18551" builtinId="9" hidden="1"/>
    <cellStyle name="Hipervínculo visitado" xfId="21116" builtinId="9" hidden="1"/>
    <cellStyle name="Hipervínculo visitado" xfId="22523" builtinId="9" hidden="1"/>
    <cellStyle name="Hipervínculo visitado" xfId="31748" builtinId="9" hidden="1"/>
    <cellStyle name="Hipervínculo visitado" xfId="7168" builtinId="9" hidden="1"/>
    <cellStyle name="Hipervínculo visitado" xfId="9918" builtinId="9" hidden="1"/>
    <cellStyle name="Hipervínculo visitado" xfId="12226" builtinId="9" hidden="1"/>
    <cellStyle name="Hipervínculo visitado" xfId="48898" builtinId="9" hidden="1"/>
    <cellStyle name="Hipervínculo visitado" xfId="24565" builtinId="9" hidden="1"/>
    <cellStyle name="Hipervínculo visitado" xfId="21277" builtinId="9" hidden="1"/>
    <cellStyle name="Hipervínculo visitado" xfId="28014" builtinId="9" hidden="1"/>
    <cellStyle name="Hipervínculo visitado" xfId="29109" builtinId="9" hidden="1"/>
    <cellStyle name="Hipervínculo visitado" xfId="35445" builtinId="9" hidden="1"/>
    <cellStyle name="Hipervínculo visitado" xfId="19345" builtinId="9" hidden="1"/>
    <cellStyle name="Hipervínculo visitado" xfId="49722" builtinId="9" hidden="1"/>
    <cellStyle name="Hipervínculo visitado" xfId="31008" builtinId="9" hidden="1"/>
    <cellStyle name="Hipervínculo visitado" xfId="40598" builtinId="9" hidden="1"/>
    <cellStyle name="Hipervínculo visitado" xfId="47279" builtinId="9" hidden="1"/>
    <cellStyle name="Hipervínculo visitado" xfId="26067" builtinId="9" hidden="1"/>
    <cellStyle name="Hipervínculo visitado" xfId="36149" builtinId="9" hidden="1"/>
    <cellStyle name="Hipervínculo visitado" xfId="13433" builtinId="9" hidden="1"/>
    <cellStyle name="Hipervínculo visitado" xfId="18817" builtinId="9" hidden="1"/>
    <cellStyle name="Hipervínculo visitado" xfId="22585" builtinId="9" hidden="1"/>
    <cellStyle name="Hipervínculo visitado" xfId="29475" builtinId="9" hidden="1"/>
    <cellStyle name="Hipervínculo visitado" xfId="25331" builtinId="9" hidden="1"/>
    <cellStyle name="Hipervínculo visitado" xfId="31018" builtinId="9" hidden="1"/>
    <cellStyle name="Hipervínculo visitado" xfId="26865" builtinId="9" hidden="1"/>
    <cellStyle name="Hipervínculo visitado" xfId="15568" builtinId="9" hidden="1"/>
    <cellStyle name="Hipervínculo visitado" xfId="11690" builtinId="9" hidden="1"/>
    <cellStyle name="Hipervínculo visitado" xfId="44047" builtinId="9" hidden="1"/>
    <cellStyle name="Hipervínculo visitado" xfId="9301" builtinId="9" hidden="1"/>
    <cellStyle name="Hipervínculo visitado" xfId="21634" builtinId="9" hidden="1"/>
    <cellStyle name="Hipervínculo visitado" xfId="48244" builtinId="9" hidden="1"/>
    <cellStyle name="Hipervínculo visitado" xfId="49258" builtinId="9" hidden="1"/>
    <cellStyle name="Hipervínculo visitado" xfId="32424" builtinId="9" hidden="1"/>
    <cellStyle name="Hipervínculo visitado" xfId="56023" builtinId="9" hidden="1"/>
    <cellStyle name="Hipervínculo visitado" xfId="56649" builtinId="9" hidden="1"/>
    <cellStyle name="Hipervínculo visitado" xfId="34392" builtinId="9" hidden="1"/>
    <cellStyle name="Hipervínculo visitado" xfId="112" builtinId="9" hidden="1"/>
    <cellStyle name="Hipervínculo visitado" xfId="49992" builtinId="9" hidden="1"/>
    <cellStyle name="Hipervínculo visitado" xfId="17150" builtinId="9" hidden="1"/>
    <cellStyle name="Hipervínculo visitado" xfId="7740" builtinId="9" hidden="1"/>
    <cellStyle name="Hipervínculo visitado" xfId="2671" builtinId="9" hidden="1"/>
    <cellStyle name="Hipervínculo visitado" xfId="41566" builtinId="9" hidden="1"/>
    <cellStyle name="Hipervínculo visitado" xfId="46619" builtinId="9" hidden="1"/>
    <cellStyle name="Hipervínculo visitado" xfId="6124" builtinId="9" hidden="1"/>
    <cellStyle name="Hipervínculo visitado" xfId="35693" builtinId="9" hidden="1"/>
    <cellStyle name="Hipervínculo visitado" xfId="37195" builtinId="9" hidden="1"/>
    <cellStyle name="Hipervínculo visitado" xfId="34199" builtinId="9" hidden="1"/>
    <cellStyle name="Hipervínculo visitado" xfId="26345" builtinId="9" hidden="1"/>
    <cellStyle name="Hipervínculo visitado" xfId="42282" builtinId="9" hidden="1"/>
    <cellStyle name="Hipervínculo visitado" xfId="12422" builtinId="9" hidden="1"/>
    <cellStyle name="Hipervínculo visitado" xfId="27394" builtinId="9" hidden="1"/>
    <cellStyle name="Hipervínculo visitado" xfId="38285" builtinId="9" hidden="1"/>
    <cellStyle name="Hipervínculo visitado" xfId="25831" builtinId="9" hidden="1"/>
    <cellStyle name="Hipervínculo visitado" xfId="18488" builtinId="9" hidden="1"/>
    <cellStyle name="Hipervínculo visitado" xfId="52527" builtinId="9" hidden="1"/>
    <cellStyle name="Hipervínculo visitado" xfId="25353" builtinId="9" hidden="1"/>
    <cellStyle name="Hipervínculo visitado" xfId="21001" builtinId="9" hidden="1"/>
    <cellStyle name="Hipervínculo visitado" xfId="18766" builtinId="9" hidden="1"/>
    <cellStyle name="Hipervínculo visitado" xfId="39974" builtinId="9" hidden="1"/>
    <cellStyle name="Hipervínculo visitado" xfId="42147" builtinId="9" hidden="1"/>
    <cellStyle name="Hipervínculo visitado" xfId="3435" builtinId="9" hidden="1"/>
    <cellStyle name="Hipervínculo visitado" xfId="23049" builtinId="9" hidden="1"/>
    <cellStyle name="Hipervínculo visitado" xfId="30906" builtinId="9" hidden="1"/>
    <cellStyle name="Hipervínculo visitado" xfId="45284" builtinId="9" hidden="1"/>
    <cellStyle name="Hipervínculo visitado" xfId="37893" builtinId="9" hidden="1"/>
    <cellStyle name="Hipervínculo visitado" xfId="46316" builtinId="9" hidden="1"/>
    <cellStyle name="Hipervínculo visitado" xfId="30914" builtinId="9" hidden="1"/>
    <cellStyle name="Hipervínculo visitado" xfId="254" builtinId="9" hidden="1"/>
    <cellStyle name="Hipervínculo visitado" xfId="54826" builtinId="9" hidden="1"/>
    <cellStyle name="Hipervínculo visitado" xfId="52192" builtinId="9" hidden="1"/>
    <cellStyle name="Hipervínculo visitado" xfId="56185" builtinId="9" hidden="1"/>
    <cellStyle name="Hipervínculo visitado" xfId="40602" builtinId="9" hidden="1"/>
    <cellStyle name="Hipervínculo visitado" xfId="56803" builtinId="9" hidden="1"/>
    <cellStyle name="Hipervínculo visitado" xfId="19466" builtinId="9" hidden="1"/>
    <cellStyle name="Hipervínculo visitado" xfId="3499" builtinId="9" hidden="1"/>
    <cellStyle name="Hipervínculo visitado" xfId="48265" builtinId="9" hidden="1"/>
    <cellStyle name="Hipervínculo visitado" xfId="32559" builtinId="9" hidden="1"/>
    <cellStyle name="Hipervínculo visitado" xfId="35065" builtinId="9" hidden="1"/>
    <cellStyle name="Hipervínculo visitado" xfId="35951" builtinId="9" hidden="1"/>
    <cellStyle name="Hipervínculo visitado" xfId="58251" builtinId="9" hidden="1"/>
    <cellStyle name="Hipervínculo visitado" xfId="27731" builtinId="9" hidden="1"/>
    <cellStyle name="Hipervínculo visitado" xfId="31132" builtinId="9" hidden="1"/>
    <cellStyle name="Hipervínculo visitado" xfId="33486" builtinId="9" hidden="1"/>
    <cellStyle name="Hipervínculo visitado" xfId="41976" builtinId="9" hidden="1"/>
    <cellStyle name="Hipervínculo visitado" xfId="31817" builtinId="9" hidden="1"/>
    <cellStyle name="Hipervínculo visitado" xfId="12701" builtinId="9" hidden="1"/>
    <cellStyle name="Hipervínculo visitado" xfId="31308" builtinId="9" hidden="1"/>
    <cellStyle name="Hipervínculo visitado" xfId="14498" builtinId="9" hidden="1"/>
    <cellStyle name="Hipervínculo visitado" xfId="5083" builtinId="9" hidden="1"/>
    <cellStyle name="Hipervínculo visitado" xfId="21385" builtinId="9" hidden="1"/>
    <cellStyle name="Hipervínculo visitado" xfId="16125" builtinId="9" hidden="1"/>
    <cellStyle name="Hipervínculo visitado" xfId="48398" builtinId="9" hidden="1"/>
    <cellStyle name="Hipervínculo visitado" xfId="53413" builtinId="9" hidden="1"/>
    <cellStyle name="Hipervínculo visitado" xfId="49874" builtinId="9" hidden="1"/>
    <cellStyle name="Hipervínculo visitado" xfId="15460" builtinId="9" hidden="1"/>
    <cellStyle name="Hipervínculo visitado" xfId="39009" builtinId="9" hidden="1"/>
    <cellStyle name="Hipervínculo visitado" xfId="39119" builtinId="9" hidden="1"/>
    <cellStyle name="Hipervínculo visitado" xfId="46246" builtinId="9" hidden="1"/>
    <cellStyle name="Hipervínculo visitado" xfId="41776" builtinId="9" hidden="1"/>
    <cellStyle name="Hipervínculo visitado" xfId="9424" builtinId="9" hidden="1"/>
    <cellStyle name="Hipervínculo visitado" xfId="5575" builtinId="9" hidden="1"/>
    <cellStyle name="Hipervínculo visitado" xfId="5316" builtinId="9" hidden="1"/>
    <cellStyle name="Hipervínculo visitado" xfId="20899" builtinId="9" hidden="1"/>
    <cellStyle name="Hipervínculo visitado" xfId="13598" builtinId="9" hidden="1"/>
    <cellStyle name="Hipervínculo visitado" xfId="8256" builtinId="9" hidden="1"/>
    <cellStyle name="Hipervínculo visitado" xfId="30162" builtinId="9" hidden="1"/>
    <cellStyle name="Hipervínculo visitado" xfId="16101" builtinId="9" hidden="1"/>
    <cellStyle name="Hipervínculo visitado" xfId="3825" builtinId="9" hidden="1"/>
    <cellStyle name="Hipervínculo visitado" xfId="12458" builtinId="9" hidden="1"/>
    <cellStyle name="Hipervínculo visitado" xfId="41348" builtinId="9" hidden="1"/>
    <cellStyle name="Hipervínculo visitado" xfId="453" builtinId="9" hidden="1"/>
    <cellStyle name="Hipervínculo visitado" xfId="46605" builtinId="9" hidden="1"/>
    <cellStyle name="Hipervínculo visitado" xfId="20816" builtinId="9" hidden="1"/>
    <cellStyle name="Hipervínculo visitado" xfId="1567" builtinId="9" hidden="1"/>
    <cellStyle name="Hipervínculo visitado" xfId="6430" builtinId="9" hidden="1"/>
    <cellStyle name="Hipervínculo visitado" xfId="25807" builtinId="9" hidden="1"/>
    <cellStyle name="Hipervínculo visitado" xfId="35743" builtinId="9" hidden="1"/>
    <cellStyle name="Hipervínculo visitado" xfId="39622" builtinId="9" hidden="1"/>
    <cellStyle name="Hipervínculo visitado" xfId="11678" builtinId="9" hidden="1"/>
    <cellStyle name="Hipervínculo visitado" xfId="37805" builtinId="9" hidden="1"/>
    <cellStyle name="Hipervínculo visitado" xfId="58559" builtinId="9" hidden="1"/>
    <cellStyle name="Hipervínculo visitado" xfId="10514" builtinId="9" hidden="1"/>
    <cellStyle name="Hipervínculo visitado" xfId="28543" builtinId="9" hidden="1"/>
    <cellStyle name="Hipervínculo visitado" xfId="8282" builtinId="9" hidden="1"/>
    <cellStyle name="Hipervínculo visitado" xfId="52371" builtinId="9" hidden="1"/>
    <cellStyle name="Hipervínculo visitado" xfId="28793" builtinId="9" hidden="1"/>
    <cellStyle name="Hipervínculo visitado" xfId="45531" builtinId="9" hidden="1"/>
    <cellStyle name="Hipervínculo visitado" xfId="30998" builtinId="9" hidden="1"/>
    <cellStyle name="Hipervínculo visitado" xfId="4717" builtinId="9" hidden="1"/>
    <cellStyle name="Hipervínculo visitado" xfId="14880" builtinId="9" hidden="1"/>
    <cellStyle name="Hipervínculo visitado" xfId="28801" builtinId="9" hidden="1"/>
    <cellStyle name="Hipervínculo visitado" xfId="18075" builtinId="9" hidden="1"/>
    <cellStyle name="Hipervínculo visitado" xfId="13510" builtinId="9" hidden="1"/>
    <cellStyle name="Hipervínculo visitado" xfId="14767" builtinId="9" hidden="1"/>
    <cellStyle name="Hipervínculo visitado" xfId="52975" builtinId="9" hidden="1"/>
    <cellStyle name="Hipervínculo visitado" xfId="48066" builtinId="9" hidden="1"/>
    <cellStyle name="Hipervínculo visitado" xfId="36179" builtinId="9" hidden="1"/>
    <cellStyle name="Hipervínculo visitado" xfId="51154" builtinId="9" hidden="1"/>
    <cellStyle name="Hipervínculo visitado" xfId="48700" builtinId="9" hidden="1"/>
    <cellStyle name="Hipervínculo visitado" xfId="51858" builtinId="9" hidden="1"/>
    <cellStyle name="Hipervínculo visitado" xfId="54932" builtinId="9" hidden="1"/>
    <cellStyle name="Hipervínculo visitado" xfId="13772" builtinId="9" hidden="1"/>
    <cellStyle name="Hipervínculo visitado" xfId="7774" builtinId="9" hidden="1"/>
    <cellStyle name="Hipervínculo visitado" xfId="16714" builtinId="9" hidden="1"/>
    <cellStyle name="Hipervínculo visitado" xfId="47657" builtinId="9" hidden="1"/>
    <cellStyle name="Hipervínculo visitado" xfId="32071" builtinId="9" hidden="1"/>
    <cellStyle name="Hipervínculo visitado" xfId="28412" builtinId="9" hidden="1"/>
    <cellStyle name="Hipervínculo visitado" xfId="20793" builtinId="9" hidden="1"/>
    <cellStyle name="Hipervínculo visitado" xfId="33916" builtinId="9" hidden="1"/>
    <cellStyle name="Hipervínculo visitado" xfId="9430" builtinId="9" hidden="1"/>
    <cellStyle name="Hipervínculo visitado" xfId="28261" builtinId="9" hidden="1"/>
    <cellStyle name="Hipervínculo visitado" xfId="55156" builtinId="9" hidden="1"/>
    <cellStyle name="Hipervínculo visitado" xfId="58959" builtinId="9" hidden="1"/>
    <cellStyle name="Hipervínculo visitado" xfId="43760" builtinId="9" hidden="1"/>
    <cellStyle name="Hipervínculo visitado" xfId="55799" builtinId="9" hidden="1"/>
    <cellStyle name="Hipervínculo visitado" xfId="10121" builtinId="9" hidden="1"/>
    <cellStyle name="Hipervínculo visitado" xfId="52827" builtinId="9" hidden="1"/>
    <cellStyle name="Hipervínculo visitado" xfId="59478" builtinId="9" hidden="1"/>
    <cellStyle name="Hipervínculo visitado" xfId="17722" builtinId="9" hidden="1"/>
    <cellStyle name="Hipervínculo visitado" xfId="50508" builtinId="9" hidden="1"/>
    <cellStyle name="Hipervínculo visitado" xfId="49688" builtinId="9" hidden="1"/>
    <cellStyle name="Hipervínculo visitado" xfId="38802" builtinId="9" hidden="1"/>
    <cellStyle name="Hipervínculo visitado" xfId="50640" builtinId="9" hidden="1"/>
    <cellStyle name="Hipervínculo visitado" xfId="48652" builtinId="9" hidden="1"/>
    <cellStyle name="Hipervínculo visitado" xfId="47351" builtinId="9" hidden="1"/>
    <cellStyle name="Hipervínculo visitado" xfId="58561" builtinId="9" hidden="1"/>
    <cellStyle name="Hipervínculo visitado" xfId="53675" builtinId="9" hidden="1"/>
    <cellStyle name="Hipervínculo visitado" xfId="14412" builtinId="9" hidden="1"/>
    <cellStyle name="Hipervínculo visitado" xfId="34131" builtinId="9" hidden="1"/>
    <cellStyle name="Hipervínculo visitado" xfId="50994" builtinId="9" hidden="1"/>
    <cellStyle name="Hipervínculo visitado" xfId="34167" builtinId="9" hidden="1"/>
    <cellStyle name="Hipervínculo visitado" xfId="40046" builtinId="9" hidden="1"/>
    <cellStyle name="Hipervínculo visitado" xfId="40370" builtinId="9" hidden="1"/>
    <cellStyle name="Hipervínculo visitado" xfId="41015" builtinId="9" hidden="1"/>
    <cellStyle name="Hipervínculo visitado" xfId="40102" builtinId="9" hidden="1"/>
    <cellStyle name="Hipervínculo visitado" xfId="39168" builtinId="9" hidden="1"/>
    <cellStyle name="Hipervínculo visitado" xfId="21423" builtinId="9" hidden="1"/>
    <cellStyle name="Hipervínculo visitado" xfId="56889" builtinId="9" hidden="1"/>
    <cellStyle name="Hipervínculo visitado" xfId="33434" builtinId="9" hidden="1"/>
    <cellStyle name="Hipervínculo visitado" xfId="39435" builtinId="9" hidden="1"/>
    <cellStyle name="Hipervínculo visitado" xfId="42354" builtinId="9" hidden="1"/>
    <cellStyle name="Hipervínculo visitado" xfId="54363" builtinId="9" hidden="1"/>
    <cellStyle name="Hipervínculo visitado" xfId="51082" builtinId="9" hidden="1"/>
    <cellStyle name="Hipervínculo visitado" xfId="35619" builtinId="9" hidden="1"/>
    <cellStyle name="Hipervínculo visitado" xfId="1024" builtinId="9" hidden="1"/>
    <cellStyle name="Hipervínculo visitado" xfId="56103" builtinId="9" hidden="1"/>
    <cellStyle name="Hipervínculo visitado" xfId="3667" builtinId="9" hidden="1"/>
    <cellStyle name="Hipervínculo visitado" xfId="23134" builtinId="9" hidden="1"/>
    <cellStyle name="Hipervínculo visitado" xfId="32819" builtinId="9" hidden="1"/>
    <cellStyle name="Hipervínculo visitado" xfId="3669" builtinId="9" hidden="1"/>
    <cellStyle name="Hipervínculo visitado" xfId="44926" builtinId="9" hidden="1"/>
    <cellStyle name="Hipervínculo visitado" xfId="4143" builtinId="9" hidden="1"/>
    <cellStyle name="Hipervínculo visitado" xfId="53097" builtinId="9" hidden="1"/>
    <cellStyle name="Hipervínculo visitado" xfId="33818" builtinId="9" hidden="1"/>
    <cellStyle name="Hipervínculo visitado" xfId="57214" builtinId="9" hidden="1"/>
    <cellStyle name="Hipervínculo visitado" xfId="47267" builtinId="9" hidden="1"/>
    <cellStyle name="Hipervínculo visitado" xfId="41011" builtinId="9" hidden="1"/>
    <cellStyle name="Hipervínculo visitado" xfId="21377" builtinId="9" hidden="1"/>
    <cellStyle name="Hipervínculo visitado" xfId="53417" builtinId="9" hidden="1"/>
    <cellStyle name="Hipervínculo visitado" xfId="6510" builtinId="9" hidden="1"/>
    <cellStyle name="Hipervínculo visitado" xfId="57813" builtinId="9" hidden="1"/>
    <cellStyle name="Hipervínculo visitado" xfId="37392" builtinId="9" hidden="1"/>
    <cellStyle name="Hipervínculo visitado" xfId="48623" builtinId="9" hidden="1"/>
    <cellStyle name="Hipervínculo visitado" xfId="43379" builtinId="9" hidden="1"/>
    <cellStyle name="Hipervínculo visitado" xfId="38770" builtinId="9" hidden="1"/>
    <cellStyle name="Hipervínculo visitado" xfId="37809" builtinId="9" hidden="1"/>
    <cellStyle name="Hipervínculo visitado" xfId="36536" builtinId="9" hidden="1"/>
    <cellStyle name="Hipervínculo visitado" xfId="40232" builtinId="9" hidden="1"/>
    <cellStyle name="Hipervínculo visitado" xfId="35294" builtinId="9" hidden="1"/>
    <cellStyle name="Hipervínculo visitado" xfId="19912" builtinId="9" hidden="1"/>
    <cellStyle name="Hipervínculo visitado" xfId="10340" builtinId="9" hidden="1"/>
    <cellStyle name="Hipervínculo visitado" xfId="9031" builtinId="9" hidden="1"/>
    <cellStyle name="Hipervínculo visitado" xfId="2544" builtinId="9" hidden="1"/>
    <cellStyle name="Hipervínculo visitado" xfId="26519" builtinId="9" hidden="1"/>
    <cellStyle name="Hipervínculo visitado" xfId="44852" builtinId="9" hidden="1"/>
    <cellStyle name="Hipervínculo visitado" xfId="37737" builtinId="9" hidden="1"/>
    <cellStyle name="Hipervínculo visitado" xfId="20347" builtinId="9" hidden="1"/>
    <cellStyle name="Hipervínculo visitado" xfId="43273" builtinId="9" hidden="1"/>
    <cellStyle name="Hipervínculo visitado" xfId="42500" builtinId="9" hidden="1"/>
    <cellStyle name="Hipervínculo visitado" xfId="4627" builtinId="9" hidden="1"/>
    <cellStyle name="Hipervínculo visitado" xfId="50720" builtinId="9" hidden="1"/>
    <cellStyle name="Hipervínculo visitado" xfId="55521" builtinId="9" hidden="1"/>
    <cellStyle name="Hipervínculo visitado" xfId="33130" builtinId="9" hidden="1"/>
    <cellStyle name="Hipervínculo visitado" xfId="27696" builtinId="9" hidden="1"/>
    <cellStyle name="Hipervínculo visitado" xfId="58329" builtinId="9" hidden="1"/>
    <cellStyle name="Hipervínculo visitado" xfId="57764" builtinId="9" hidden="1"/>
    <cellStyle name="Hipervínculo visitado" xfId="55231" builtinId="9" hidden="1"/>
    <cellStyle name="Hipervínculo visitado" xfId="44176" builtinId="9" hidden="1"/>
    <cellStyle name="Hipervínculo visitado" xfId="37421" builtinId="9" hidden="1"/>
    <cellStyle name="Hipervínculo visitado" xfId="35667" builtinId="9" hidden="1"/>
    <cellStyle name="Hipervínculo visitado" xfId="28559" builtinId="9" hidden="1"/>
    <cellStyle name="Hipervínculo visitado" xfId="39302" builtinId="9" hidden="1"/>
    <cellStyle name="Hipervínculo visitado" xfId="56569" builtinId="9" hidden="1"/>
    <cellStyle name="Hipervínculo visitado" xfId="43156" builtinId="9" hidden="1"/>
    <cellStyle name="Hipervínculo visitado" xfId="53805" builtinId="9" hidden="1"/>
    <cellStyle name="Hipervínculo visitado" xfId="55442" builtinId="9" hidden="1"/>
    <cellStyle name="Hipervínculo visitado" xfId="17758" builtinId="9" hidden="1"/>
    <cellStyle name="Hipervínculo visitado" xfId="16041" builtinId="9" hidden="1"/>
    <cellStyle name="Hipervínculo visitado" xfId="49102" builtinId="9" hidden="1"/>
    <cellStyle name="Hipervínculo visitado" xfId="28945" builtinId="9" hidden="1"/>
    <cellStyle name="Hipervínculo visitado" xfId="42322" builtinId="9" hidden="1"/>
    <cellStyle name="Hipervínculo visitado" xfId="9655" builtinId="9" hidden="1"/>
    <cellStyle name="Hipervínculo visitado" xfId="56881" builtinId="9" hidden="1"/>
    <cellStyle name="Hipervínculo visitado" xfId="550" builtinId="9" hidden="1"/>
    <cellStyle name="Hipervínculo visitado" xfId="3985" builtinId="9" hidden="1"/>
    <cellStyle name="Hipervínculo visitado" xfId="211" builtinId="9" hidden="1"/>
    <cellStyle name="Hipervínculo visitado" xfId="54990" builtinId="9" hidden="1"/>
    <cellStyle name="Hipervínculo visitado" xfId="11239" builtinId="9" hidden="1"/>
    <cellStyle name="Hipervínculo visitado" xfId="27448" builtinId="9" hidden="1"/>
    <cellStyle name="Hipervínculo visitado" xfId="39682" builtinId="9" hidden="1"/>
    <cellStyle name="Hipervínculo visitado" xfId="6631" builtinId="9" hidden="1"/>
    <cellStyle name="Hipervínculo visitado" xfId="988" builtinId="9" hidden="1"/>
    <cellStyle name="Hipervínculo visitado" xfId="22742" builtinId="9" hidden="1"/>
    <cellStyle name="Hipervínculo visitado" xfId="1113" builtinId="9" hidden="1"/>
    <cellStyle name="Hipervínculo visitado" xfId="32786" builtinId="9" hidden="1"/>
    <cellStyle name="Hipervínculo visitado" xfId="5678" builtinId="9" hidden="1"/>
    <cellStyle name="Hipervínculo visitado" xfId="16448" builtinId="9" hidden="1"/>
    <cellStyle name="Hipervínculo visitado" xfId="11014" builtinId="9" hidden="1"/>
    <cellStyle name="Hipervínculo visitado" xfId="7758" builtinId="9" hidden="1"/>
    <cellStyle name="Hipervínculo visitado" xfId="12335" builtinId="9" hidden="1"/>
    <cellStyle name="Hipervínculo visitado" xfId="45525" builtinId="9" hidden="1"/>
    <cellStyle name="Hipervínculo visitado" xfId="1034" builtinId="9" hidden="1"/>
    <cellStyle name="Hipervínculo visitado" xfId="13722" builtinId="9" hidden="1"/>
    <cellStyle name="Hipervínculo visitado" xfId="26501" builtinId="9" hidden="1"/>
    <cellStyle name="Hipervínculo visitado" xfId="23032" builtinId="9" hidden="1"/>
    <cellStyle name="Hipervínculo visitado" xfId="24339" builtinId="9" hidden="1"/>
    <cellStyle name="Hipervínculo visitado" xfId="15058" builtinId="9" hidden="1"/>
    <cellStyle name="Hipervínculo visitado" xfId="30054" builtinId="9" hidden="1"/>
    <cellStyle name="Hipervínculo visitado" xfId="46264" builtinId="9" hidden="1"/>
    <cellStyle name="Hipervínculo visitado" xfId="51123" builtinId="9" hidden="1"/>
    <cellStyle name="Hipervínculo visitado" xfId="36526" builtinId="9" hidden="1"/>
    <cellStyle name="Hipervínculo visitado" xfId="31766" builtinId="9" hidden="1"/>
    <cellStyle name="Hipervínculo visitado" xfId="707" builtinId="9" hidden="1"/>
    <cellStyle name="Hipervínculo visitado" xfId="4790" builtinId="9" hidden="1"/>
    <cellStyle name="Hipervínculo visitado" xfId="51554" builtinId="9" hidden="1"/>
    <cellStyle name="Hipervínculo visitado" xfId="9003" builtinId="9" hidden="1"/>
    <cellStyle name="Hipervínculo visitado" xfId="28853" builtinId="9" hidden="1"/>
    <cellStyle name="Hipervínculo visitado" xfId="14904" builtinId="9" hidden="1"/>
    <cellStyle name="Hipervínculo visitado" xfId="21311" builtinId="9" hidden="1"/>
    <cellStyle name="Hipervínculo visitado" xfId="26767" builtinId="9" hidden="1"/>
    <cellStyle name="Hipervínculo visitado" xfId="524" builtinId="9" hidden="1"/>
    <cellStyle name="Hipervínculo visitado" xfId="14564" builtinId="9" hidden="1"/>
    <cellStyle name="Hipervínculo visitado" xfId="48976" builtinId="9" hidden="1"/>
    <cellStyle name="Hipervínculo visitado" xfId="17538" builtinId="9" hidden="1"/>
    <cellStyle name="Hipervínculo visitado" xfId="17154" builtinId="9" hidden="1"/>
    <cellStyle name="Hipervínculo visitado" xfId="31118" builtinId="9" hidden="1"/>
    <cellStyle name="Hipervínculo visitado" xfId="57405" builtinId="9" hidden="1"/>
    <cellStyle name="Hipervínculo visitado" xfId="45990" builtinId="9" hidden="1"/>
    <cellStyle name="Hipervínculo visitado" xfId="34826" builtinId="9" hidden="1"/>
    <cellStyle name="Hipervínculo visitado" xfId="42223" builtinId="9" hidden="1"/>
    <cellStyle name="Hipervínculo visitado" xfId="49284" builtinId="9" hidden="1"/>
    <cellStyle name="Hipervínculo visitado" xfId="27540" builtinId="9" hidden="1"/>
    <cellStyle name="Hipervínculo visitado" xfId="16888" builtinId="9" hidden="1"/>
    <cellStyle name="Hipervínculo visitado" xfId="57797" builtinId="9" hidden="1"/>
    <cellStyle name="Hipervínculo visitado" xfId="54029" builtinId="9" hidden="1"/>
    <cellStyle name="Hipervínculo visitado" xfId="58079" builtinId="9" hidden="1"/>
    <cellStyle name="Hipervínculo visitado" xfId="29775" builtinId="9" hidden="1"/>
    <cellStyle name="Hipervínculo visitado" xfId="40868" builtinId="9" hidden="1"/>
    <cellStyle name="Hipervínculo visitado" xfId="26349" builtinId="9" hidden="1"/>
    <cellStyle name="Hipervínculo visitado" xfId="34193" builtinId="9" hidden="1"/>
    <cellStyle name="Hipervínculo visitado" xfId="24976" builtinId="9" hidden="1"/>
    <cellStyle name="Hipervínculo visitado" xfId="8482" builtinId="9" hidden="1"/>
    <cellStyle name="Hipervínculo visitado" xfId="56817" builtinId="9" hidden="1"/>
    <cellStyle name="Hipervínculo visitado" xfId="9874" builtinId="9" hidden="1"/>
    <cellStyle name="Hipervínculo visitado" xfId="12079" builtinId="9" hidden="1"/>
    <cellStyle name="Hipervínculo visitado" xfId="45809" builtinId="9" hidden="1"/>
    <cellStyle name="Hipervínculo visitado" xfId="459" builtinId="9" hidden="1"/>
    <cellStyle name="Hipervínculo visitado" xfId="18557" builtinId="9" hidden="1"/>
    <cellStyle name="Hipervínculo visitado" xfId="33646" builtinId="9" hidden="1"/>
    <cellStyle name="Hipervínculo visitado" xfId="52493" builtinId="9" hidden="1"/>
    <cellStyle name="Hipervínculo visitado" xfId="39212" builtinId="9" hidden="1"/>
    <cellStyle name="Hipervínculo visitado" xfId="56982" builtinId="9" hidden="1"/>
    <cellStyle name="Hipervínculo visitado" xfId="58725" builtinId="9" hidden="1"/>
    <cellStyle name="Hipervínculo visitado" xfId="28837" builtinId="9" hidden="1"/>
    <cellStyle name="Hipervínculo visitado" xfId="49045" builtinId="9" hidden="1"/>
    <cellStyle name="Hipervínculo visitado" xfId="30192" builtinId="9" hidden="1"/>
    <cellStyle name="Hipervínculo visitado" xfId="47227" builtinId="9" hidden="1"/>
    <cellStyle name="Hipervínculo visitado" xfId="38894" builtinId="9" hidden="1"/>
    <cellStyle name="Hipervínculo visitado" xfId="39931" builtinId="9" hidden="1"/>
    <cellStyle name="Hipervínculo visitado" xfId="50058" builtinId="9" hidden="1"/>
    <cellStyle name="Hipervínculo visitado" xfId="34979" builtinId="9" hidden="1"/>
    <cellStyle name="Hipervínculo visitado" xfId="33071" builtinId="9" hidden="1"/>
    <cellStyle name="Hipervínculo visitado" xfId="48098" builtinId="9" hidden="1"/>
    <cellStyle name="Hipervínculo visitado" xfId="51076" builtinId="9" hidden="1"/>
    <cellStyle name="Hipervínculo visitado" xfId="42702" builtinId="9" hidden="1"/>
    <cellStyle name="Hipervínculo visitado" xfId="40542" builtinId="9" hidden="1"/>
    <cellStyle name="Hipervínculo visitado" xfId="36616" builtinId="9" hidden="1"/>
    <cellStyle name="Hipervínculo visitado" xfId="26079" builtinId="9" hidden="1"/>
    <cellStyle name="Hipervínculo visitado" xfId="58665" builtinId="9" hidden="1"/>
    <cellStyle name="Hipervínculo visitado" xfId="59107" builtinId="9" hidden="1"/>
    <cellStyle name="Hipervínculo visitado" xfId="28925" builtinId="9" hidden="1"/>
    <cellStyle name="Hipervínculo visitado" xfId="50530" builtinId="9" hidden="1"/>
    <cellStyle name="Hipervínculo visitado" xfId="17970" builtinId="9" hidden="1"/>
    <cellStyle name="Hipervínculo visitado" xfId="25609" builtinId="9" hidden="1"/>
    <cellStyle name="Hipervínculo visitado" xfId="36440" builtinId="9" hidden="1"/>
    <cellStyle name="Hipervínculo visitado" xfId="32654" builtinId="9" hidden="1"/>
    <cellStyle name="Hipervínculo visitado" xfId="20248" builtinId="9" hidden="1"/>
    <cellStyle name="Hipervínculo visitado" xfId="59312" builtinId="9" hidden="1"/>
    <cellStyle name="Hipervínculo visitado" xfId="51020" builtinId="9" hidden="1"/>
    <cellStyle name="Hipervínculo visitado" xfId="52553" builtinId="9" hidden="1"/>
    <cellStyle name="Hipervínculo visitado" xfId="35308" builtinId="9" hidden="1"/>
    <cellStyle name="Hipervínculo visitado" xfId="27336" builtinId="9" hidden="1"/>
    <cellStyle name="Hipervínculo visitado" xfId="30590" builtinId="9" hidden="1"/>
    <cellStyle name="Hipervínculo visitado" xfId="48547" builtinId="9" hidden="1"/>
    <cellStyle name="Hipervínculo visitado" xfId="45769" builtinId="9" hidden="1"/>
    <cellStyle name="Hipervínculo visitado" xfId="54637" builtinId="9" hidden="1"/>
    <cellStyle name="Hipervínculo visitado" xfId="57078" builtinId="9" hidden="1"/>
    <cellStyle name="Hipervínculo visitado" xfId="16850" builtinId="9" hidden="1"/>
    <cellStyle name="Hipervínculo visitado" xfId="28305" builtinId="9" hidden="1"/>
    <cellStyle name="Hipervínculo visitado" xfId="22642" builtinId="9" hidden="1"/>
    <cellStyle name="Hipervínculo visitado" xfId="54161" builtinId="9" hidden="1"/>
    <cellStyle name="Hipervínculo visitado" xfId="53391" builtinId="9" hidden="1"/>
    <cellStyle name="Hipervínculo visitado" xfId="22806" builtinId="9" hidden="1"/>
    <cellStyle name="Hipervínculo visitado" xfId="17874" builtinId="9" hidden="1"/>
    <cellStyle name="Hipervínculo visitado" xfId="9723" builtinId="9" hidden="1"/>
    <cellStyle name="Hipervínculo visitado" xfId="23579" builtinId="9" hidden="1"/>
    <cellStyle name="Hipervínculo visitado" xfId="35803" builtinId="9" hidden="1"/>
    <cellStyle name="Hipervínculo visitado" xfId="38001" builtinId="9" hidden="1"/>
    <cellStyle name="Hipervínculo visitado" xfId="42096" builtinId="9" hidden="1"/>
    <cellStyle name="Hipervínculo visitado" xfId="25571" builtinId="9" hidden="1"/>
    <cellStyle name="Hipervínculo visitado" xfId="27661" builtinId="9" hidden="1"/>
    <cellStyle name="Hipervínculo visitado" xfId="25947" builtinId="9" hidden="1"/>
    <cellStyle name="Hipervínculo visitado" xfId="18331" builtinId="9" hidden="1"/>
    <cellStyle name="Hipervínculo visitado" xfId="12561" builtinId="9" hidden="1"/>
    <cellStyle name="Hipervínculo visitado" xfId="15274" builtinId="9" hidden="1"/>
    <cellStyle name="Hipervínculo visitado" xfId="17948" builtinId="9" hidden="1"/>
    <cellStyle name="Hipervínculo visitado" xfId="19722" builtinId="9" hidden="1"/>
    <cellStyle name="Hipervínculo visitado" xfId="26567" builtinId="9" hidden="1"/>
    <cellStyle name="Hipervínculo visitado" xfId="25433" builtinId="9" hidden="1"/>
    <cellStyle name="Hipervínculo visitado" xfId="41380" builtinId="9" hidden="1"/>
    <cellStyle name="Hipervínculo visitado" xfId="31903" builtinId="9" hidden="1"/>
    <cellStyle name="Hipervínculo visitado" xfId="55801" builtinId="9" hidden="1"/>
    <cellStyle name="Hipervínculo visitado" xfId="50926" builtinId="9" hidden="1"/>
    <cellStyle name="Hipervínculo visitado" xfId="19323" builtinId="9" hidden="1"/>
    <cellStyle name="Hipervínculo visitado" xfId="56887" builtinId="9" hidden="1"/>
    <cellStyle name="Hipervínculo visitado" xfId="40424" builtinId="9" hidden="1"/>
    <cellStyle name="Hipervínculo visitado" xfId="605" builtinId="9" hidden="1"/>
    <cellStyle name="Hipervínculo visitado" xfId="23263" builtinId="9" hidden="1"/>
    <cellStyle name="Hipervínculo visitado" xfId="19138" builtinId="9" hidden="1"/>
    <cellStyle name="Hipervínculo visitado" xfId="33780" builtinId="9" hidden="1"/>
    <cellStyle name="Hipervínculo visitado" xfId="25652" builtinId="9" hidden="1"/>
    <cellStyle name="Hipervínculo visitado" xfId="50101" builtinId="9" hidden="1"/>
    <cellStyle name="Hipervínculo visitado" xfId="10502" builtinId="9" hidden="1"/>
    <cellStyle name="Hipervínculo visitado" xfId="56523" builtinId="9" hidden="1"/>
    <cellStyle name="Hipervínculo visitado" xfId="7060" builtinId="9" hidden="1"/>
    <cellStyle name="Hipervínculo visitado" xfId="12051" builtinId="9" hidden="1"/>
    <cellStyle name="Hipervínculo visitado" xfId="14884" builtinId="9" hidden="1"/>
    <cellStyle name="Hipervínculo visitado" xfId="11098" builtinId="9" hidden="1"/>
    <cellStyle name="Hipervínculo visitado" xfId="53134" builtinId="9" hidden="1"/>
    <cellStyle name="Hipervínculo visitado" xfId="56755" builtinId="9" hidden="1"/>
    <cellStyle name="Hipervínculo visitado" xfId="57825" builtinId="9" hidden="1"/>
    <cellStyle name="Hipervínculo visitado" xfId="53913" builtinId="9" hidden="1"/>
    <cellStyle name="Hipervínculo visitado" xfId="51930" builtinId="9" hidden="1"/>
    <cellStyle name="Hipervínculo visitado" xfId="45872" builtinId="9" hidden="1"/>
    <cellStyle name="Hipervínculo visitado" xfId="47523" builtinId="9" hidden="1"/>
    <cellStyle name="Hipervínculo visitado" xfId="46338" builtinId="9" hidden="1"/>
    <cellStyle name="Hipervínculo visitado" xfId="48456" builtinId="9" hidden="1"/>
    <cellStyle name="Hipervínculo visitado" xfId="57551" builtinId="9" hidden="1"/>
    <cellStyle name="Hipervínculo visitado" xfId="25991" builtinId="9" hidden="1"/>
    <cellStyle name="Hipervínculo visitado" xfId="22658" builtinId="9" hidden="1"/>
    <cellStyle name="Hipervínculo visitado" xfId="53257" builtinId="9" hidden="1"/>
    <cellStyle name="Hipervínculo visitado" xfId="13473" builtinId="9" hidden="1"/>
    <cellStyle name="Hipervínculo visitado" xfId="28575" builtinId="9" hidden="1"/>
    <cellStyle name="Hipervínculo visitado" xfId="22930" builtinId="9" hidden="1"/>
    <cellStyle name="Hipervínculo visitado" xfId="33898" builtinId="9" hidden="1"/>
    <cellStyle name="Hipervínculo visitado" xfId="59232" builtinId="9" hidden="1"/>
    <cellStyle name="Hipervínculo visitado" xfId="31438" builtinId="9" hidden="1"/>
    <cellStyle name="Hipervínculo visitado" xfId="56389" builtinId="9" hidden="1"/>
    <cellStyle name="Hipervínculo visitado" xfId="50800" builtinId="9" hidden="1"/>
    <cellStyle name="Hipervínculo visitado" xfId="14500" builtinId="9" hidden="1"/>
    <cellStyle name="Hipervínculo visitado" xfId="31164" builtinId="9" hidden="1"/>
    <cellStyle name="Hipervínculo visitado" xfId="50829" builtinId="9" hidden="1"/>
    <cellStyle name="Hipervínculo visitado" xfId="17662" builtinId="9" hidden="1"/>
    <cellStyle name="Hipervínculo visitado" xfId="41586" builtinId="9" hidden="1"/>
    <cellStyle name="Hipervínculo visitado" xfId="15120" builtinId="9" hidden="1"/>
    <cellStyle name="Hipervínculo visitado" xfId="43335" builtinId="9" hidden="1"/>
    <cellStyle name="Hipervínculo visitado" xfId="56079" builtinId="9" hidden="1"/>
    <cellStyle name="Hipervínculo visitado" xfId="28683" builtinId="9" hidden="1"/>
    <cellStyle name="Hipervínculo visitado" xfId="17176" builtinId="9" hidden="1"/>
    <cellStyle name="Hipervínculo visitado" xfId="36803" builtinId="9" hidden="1"/>
    <cellStyle name="Hipervínculo visitado" xfId="29277" builtinId="9" hidden="1"/>
    <cellStyle name="Hipervínculo visitado" xfId="43431" builtinId="9" hidden="1"/>
    <cellStyle name="Hipervínculo visitado" xfId="51080" builtinId="9" hidden="1"/>
    <cellStyle name="Hipervínculo visitado" xfId="14934" builtinId="9" hidden="1"/>
    <cellStyle name="Hipervínculo visitado" xfId="27063" builtinId="9" hidden="1"/>
    <cellStyle name="Hipervínculo visitado" xfId="51412" builtinId="9" hidden="1"/>
    <cellStyle name="Hipervínculo visitado" xfId="7429" builtinId="9" hidden="1"/>
    <cellStyle name="Hipervínculo visitado" xfId="425" builtinId="9" hidden="1"/>
    <cellStyle name="Hipervínculo visitado" xfId="5196" builtinId="9" hidden="1"/>
    <cellStyle name="Hipervínculo visitado" xfId="57497" builtinId="9" hidden="1"/>
    <cellStyle name="Hipervínculo visitado" xfId="26987" builtinId="9" hidden="1"/>
    <cellStyle name="Hipervínculo visitado" xfId="48523" builtinId="9" hidden="1"/>
    <cellStyle name="Hipervínculo visitado" xfId="51648" builtinId="9" hidden="1"/>
    <cellStyle name="Hipervínculo visitado" xfId="7017" builtinId="9" hidden="1"/>
    <cellStyle name="Hipervínculo visitado" xfId="54359" builtinId="9" hidden="1"/>
    <cellStyle name="Hipervínculo visitado" xfId="45360" builtinId="9" hidden="1"/>
    <cellStyle name="Hipervínculo visitado" xfId="47882" builtinId="9" hidden="1"/>
    <cellStyle name="Hipervínculo visitado" xfId="30834" builtinId="9" hidden="1"/>
    <cellStyle name="Hipervínculo visitado" xfId="1201" builtinId="9" hidden="1"/>
    <cellStyle name="Hipervínculo visitado" xfId="23259" builtinId="9" hidden="1"/>
    <cellStyle name="Hipervínculo visitado" xfId="35023" builtinId="9" hidden="1"/>
    <cellStyle name="Hipervínculo visitado" xfId="11329" builtinId="9" hidden="1"/>
    <cellStyle name="Hipervínculo visitado" xfId="52959" builtinId="9" hidden="1"/>
    <cellStyle name="Hipervínculo visitado" xfId="8476" builtinId="9" hidden="1"/>
    <cellStyle name="Hipervínculo visitado" xfId="48352" builtinId="9" hidden="1"/>
    <cellStyle name="Hipervínculo visitado" xfId="1615" builtinId="9" hidden="1"/>
    <cellStyle name="Hipervínculo visitado" xfId="41480" builtinId="9" hidden="1"/>
    <cellStyle name="Hipervínculo visitado" xfId="8122" builtinId="9" hidden="1"/>
    <cellStyle name="Hipervínculo visitado" xfId="5862" builtinId="9" hidden="1"/>
    <cellStyle name="Hipervínculo visitado" xfId="3284" builtinId="9" hidden="1"/>
    <cellStyle name="Hipervínculo visitado" xfId="1917" builtinId="9" hidden="1"/>
    <cellStyle name="Hipervínculo visitado" xfId="20148" builtinId="9" hidden="1"/>
    <cellStyle name="Hipervínculo visitado" xfId="32595" builtinId="9" hidden="1"/>
    <cellStyle name="Hipervínculo visitado" xfId="18451" builtinId="9" hidden="1"/>
    <cellStyle name="Hipervínculo visitado" xfId="30802" builtinId="9" hidden="1"/>
    <cellStyle name="Hipervínculo visitado" xfId="9752" builtinId="9" hidden="1"/>
    <cellStyle name="Hipervínculo visitado" xfId="20525" builtinId="9" hidden="1"/>
    <cellStyle name="Hipervínculo visitado" xfId="12377" builtinId="9" hidden="1"/>
    <cellStyle name="Hipervínculo visitado" xfId="5478" builtinId="9" hidden="1"/>
    <cellStyle name="Hipervínculo visitado" xfId="20222" builtinId="9" hidden="1"/>
    <cellStyle name="Hipervínculo visitado" xfId="50674" builtinId="9" hidden="1"/>
    <cellStyle name="Hipervínculo visitado" xfId="4542" builtinId="9" hidden="1"/>
    <cellStyle name="Hipervínculo visitado" xfId="36512" builtinId="9" hidden="1"/>
    <cellStyle name="Hipervínculo visitado" xfId="10926" builtinId="9" hidden="1"/>
    <cellStyle name="Hipervínculo visitado" xfId="23623" builtinId="9" hidden="1"/>
    <cellStyle name="Hipervínculo visitado" xfId="10954" builtinId="9" hidden="1"/>
    <cellStyle name="Hipervínculo visitado" xfId="21245" builtinId="9" hidden="1"/>
    <cellStyle name="Hipervínculo visitado" xfId="14824" builtinId="9" hidden="1"/>
    <cellStyle name="Hipervínculo visitado" xfId="25745" builtinId="9" hidden="1"/>
    <cellStyle name="Hipervínculo visitado" xfId="27478" builtinId="9" hidden="1"/>
    <cellStyle name="Hipervínculo visitado" xfId="46673" builtinId="9" hidden="1"/>
    <cellStyle name="Hipervínculo visitado" xfId="17063" builtinId="9" hidden="1"/>
    <cellStyle name="Hipervínculo visitado" xfId="46306" builtinId="9" hidden="1"/>
    <cellStyle name="Hipervínculo visitado" xfId="24005" builtinId="9" hidden="1"/>
    <cellStyle name="Hipervínculo visitado" xfId="28084" builtinId="9" hidden="1"/>
    <cellStyle name="Hipervínculo visitado" xfId="20411" builtinId="9" hidden="1"/>
    <cellStyle name="Hipervínculo visitado" xfId="30422" builtinId="9" hidden="1"/>
    <cellStyle name="Hipervínculo visitado" xfId="21869" builtinId="9" hidden="1"/>
    <cellStyle name="Hipervínculo visitado" xfId="26909" builtinId="9" hidden="1"/>
    <cellStyle name="Hipervínculo visitado" xfId="8878" builtinId="9" hidden="1"/>
    <cellStyle name="Hipervínculo visitado" xfId="5075" builtinId="9" hidden="1"/>
    <cellStyle name="Hipervínculo visitado" xfId="9197" builtinId="9" hidden="1"/>
    <cellStyle name="Hipervínculo visitado" xfId="978" builtinId="9" hidden="1"/>
    <cellStyle name="Hipervínculo visitado" xfId="14636" builtinId="9" hidden="1"/>
    <cellStyle name="Hipervínculo visitado" xfId="46883" builtinId="9" hidden="1"/>
    <cellStyle name="Hipervínculo visitado" xfId="17027" builtinId="9" hidden="1"/>
    <cellStyle name="Hipervínculo visitado" xfId="45988" builtinId="9" hidden="1"/>
    <cellStyle name="Hipervínculo visitado" xfId="32051" builtinId="9" hidden="1"/>
    <cellStyle name="Hipervínculo visitado" xfId="52742" builtinId="9" hidden="1"/>
    <cellStyle name="Hipervínculo visitado" xfId="10171" builtinId="9" hidden="1"/>
    <cellStyle name="Hipervínculo visitado" xfId="9826" builtinId="9" hidden="1"/>
    <cellStyle name="Hipervínculo visitado" xfId="32027" builtinId="9" hidden="1"/>
    <cellStyle name="Hipervínculo visitado" xfId="27751" builtinId="9" hidden="1"/>
    <cellStyle name="Hipervínculo visitado" xfId="32031" builtinId="9" hidden="1"/>
    <cellStyle name="Hipervínculo visitado" xfId="57104" builtinId="9" hidden="1"/>
    <cellStyle name="Hipervínculo visitado" xfId="50952" builtinId="9" hidden="1"/>
    <cellStyle name="Hipervínculo visitado" xfId="3597" builtinId="9" hidden="1"/>
    <cellStyle name="Hipervínculo visitado" xfId="50650" builtinId="9" hidden="1"/>
    <cellStyle name="Hipervínculo visitado" xfId="47447" builtinId="9" hidden="1"/>
    <cellStyle name="Hipervínculo visitado" xfId="48968" builtinId="9" hidden="1"/>
    <cellStyle name="Hipervínculo visitado" xfId="51932" builtinId="9" hidden="1"/>
    <cellStyle name="Hipervínculo visitado" xfId="39516" builtinId="9" hidden="1"/>
    <cellStyle name="Hipervínculo visitado" xfId="55753" builtinId="9" hidden="1"/>
    <cellStyle name="Hipervínculo visitado" xfId="1145" builtinId="9" hidden="1"/>
    <cellStyle name="Hipervínculo visitado" xfId="14259" builtinId="9" hidden="1"/>
    <cellStyle name="Hipervínculo visitado" xfId="30428" builtinId="9" hidden="1"/>
    <cellStyle name="Hipervínculo visitado" xfId="51584" builtinId="9" hidden="1"/>
    <cellStyle name="Hipervínculo visitado" xfId="58695" builtinId="9" hidden="1"/>
    <cellStyle name="Hipervínculo visitado" xfId="54611" builtinId="9" hidden="1"/>
    <cellStyle name="Hipervínculo visitado" xfId="48710" builtinId="9" hidden="1"/>
    <cellStyle name="Hipervínculo visitado" xfId="37989" builtinId="9" hidden="1"/>
    <cellStyle name="Hipervínculo visitado" xfId="45589" builtinId="9" hidden="1"/>
    <cellStyle name="Hipervínculo visitado" xfId="287" builtinId="9" hidden="1"/>
    <cellStyle name="Hipervínculo visitado" xfId="40816" builtinId="9" hidden="1"/>
    <cellStyle name="Hipervínculo visitado" xfId="7425" builtinId="9" hidden="1"/>
    <cellStyle name="Hipervínculo visitado" xfId="35589" builtinId="9" hidden="1"/>
    <cellStyle name="Hipervínculo visitado" xfId="15750" builtinId="9" hidden="1"/>
    <cellStyle name="Hipervínculo visitado" xfId="32226" builtinId="9" hidden="1"/>
    <cellStyle name="Hipervínculo visitado" xfId="55886" builtinId="9" hidden="1"/>
    <cellStyle name="Hipervínculo visitado" xfId="49562" builtinId="9" hidden="1"/>
    <cellStyle name="Hipervínculo visitado" xfId="53909" builtinId="9" hidden="1"/>
    <cellStyle name="Hipervínculo visitado" xfId="57038" builtinId="9" hidden="1"/>
    <cellStyle name="Hipervínculo visitado" xfId="45856" builtinId="9" hidden="1"/>
    <cellStyle name="Hipervínculo visitado" xfId="15797" builtinId="9" hidden="1"/>
    <cellStyle name="Hipervínculo visitado" xfId="31811" builtinId="9" hidden="1"/>
    <cellStyle name="Hipervínculo visitado" xfId="20130" builtinId="9" hidden="1"/>
    <cellStyle name="Hipervínculo visitado" xfId="2929" builtinId="9" hidden="1"/>
    <cellStyle name="Hipervínculo visitado" xfId="53491" builtinId="9" hidden="1"/>
    <cellStyle name="Hipervínculo visitado" xfId="15416" builtinId="9" hidden="1"/>
    <cellStyle name="Hipervínculo visitado" xfId="21833" builtinId="9" hidden="1"/>
    <cellStyle name="Hipervínculo visitado" xfId="21395" builtinId="9" hidden="1"/>
    <cellStyle name="Hipervínculo visitado" xfId="45236" builtinId="9" hidden="1"/>
    <cellStyle name="Hipervínculo visitado" xfId="17358" builtinId="9" hidden="1"/>
    <cellStyle name="Hipervínculo visitado" xfId="31434" builtinId="9" hidden="1"/>
    <cellStyle name="Hipervínculo visitado" xfId="52088" builtinId="9" hidden="1"/>
    <cellStyle name="Hipervínculo visitado" xfId="50610" builtinId="9" hidden="1"/>
    <cellStyle name="Hipervínculo visitado" xfId="44734" builtinId="9" hidden="1"/>
    <cellStyle name="Hipervínculo visitado" xfId="56811" builtinId="9" hidden="1"/>
    <cellStyle name="Hipervínculo visitado" xfId="4631" builtinId="9" hidden="1"/>
    <cellStyle name="Hipervínculo visitado" xfId="17800" builtinId="9" hidden="1"/>
    <cellStyle name="Hipervínculo visitado" xfId="47477" builtinId="9" hidden="1"/>
    <cellStyle name="Hipervínculo visitado" xfId="51110" builtinId="9" hidden="1"/>
    <cellStyle name="Hipervínculo visitado" xfId="50682" builtinId="9" hidden="1"/>
    <cellStyle name="Hipervínculo visitado" xfId="32686" builtinId="9" hidden="1"/>
    <cellStyle name="Hipervínculo visitado" xfId="25646" builtinId="9" hidden="1"/>
    <cellStyle name="Hipervínculo visitado" xfId="55874" builtinId="9" hidden="1"/>
    <cellStyle name="Hipervínculo visitado" xfId="47924" builtinId="9" hidden="1"/>
    <cellStyle name="Hipervínculo visitado" xfId="52981" builtinId="9" hidden="1"/>
    <cellStyle name="Hipervínculo visitado" xfId="36287" builtinId="9" hidden="1"/>
    <cellStyle name="Hipervínculo visitado" xfId="58793" builtinId="9" hidden="1"/>
    <cellStyle name="Hipervínculo visitado" xfId="35573" builtinId="9" hidden="1"/>
    <cellStyle name="Hipervínculo visitado" xfId="57827" builtinId="9" hidden="1"/>
    <cellStyle name="Hipervínculo visitado" xfId="45242" builtinId="9" hidden="1"/>
    <cellStyle name="Hipervínculo visitado" xfId="32312" builtinId="9" hidden="1"/>
    <cellStyle name="Hipervínculo visitado" xfId="54155" builtinId="9" hidden="1"/>
    <cellStyle name="Hipervínculo visitado" xfId="9738" builtinId="9" hidden="1"/>
    <cellStyle name="Hipervínculo visitado" xfId="53162" builtinId="9" hidden="1"/>
    <cellStyle name="Hipervínculo visitado" xfId="41912" builtinId="9" hidden="1"/>
    <cellStyle name="Hipervínculo visitado" xfId="21037" builtinId="9" hidden="1"/>
    <cellStyle name="Hipervínculo visitado" xfId="24936" builtinId="9" hidden="1"/>
    <cellStyle name="Hipervínculo visitado" xfId="38391" builtinId="9" hidden="1"/>
    <cellStyle name="Hipervínculo visitado" xfId="6925" builtinId="9" hidden="1"/>
    <cellStyle name="Hipervínculo visitado" xfId="7720" builtinId="9" hidden="1"/>
    <cellStyle name="Hipervínculo visitado" xfId="28410" builtinId="9" hidden="1"/>
    <cellStyle name="Hipervínculo visitado" xfId="38730" builtinId="9" hidden="1"/>
    <cellStyle name="Hipervínculo visitado" xfId="15598" builtinId="9" hidden="1"/>
    <cellStyle name="Hipervínculo visitado" xfId="9025" builtinId="9" hidden="1"/>
    <cellStyle name="Hipervínculo visitado" xfId="27839" builtinId="9" hidden="1"/>
    <cellStyle name="Hipervínculo visitado" xfId="20351" builtinId="9" hidden="1"/>
    <cellStyle name="Hipervínculo visitado" xfId="59021" builtinId="9" hidden="1"/>
    <cellStyle name="Hipervínculo visitado" xfId="46641" builtinId="9" hidden="1"/>
    <cellStyle name="Hipervínculo visitado" xfId="30432" builtinId="9" hidden="1"/>
    <cellStyle name="Hipervínculo visitado" xfId="36259" builtinId="9" hidden="1"/>
    <cellStyle name="Hipervínculo visitado" xfId="57553" builtinId="9" hidden="1"/>
    <cellStyle name="Hipervínculo visitado" xfId="59460" builtinId="9" hidden="1"/>
    <cellStyle name="Hipervínculo visitado" xfId="22563" builtinId="9" hidden="1"/>
    <cellStyle name="Hipervínculo visitado" xfId="27029" builtinId="9" hidden="1"/>
    <cellStyle name="Hipervínculo visitado" xfId="53005" builtinId="9" hidden="1"/>
    <cellStyle name="Hipervínculo visitado" xfId="27348" builtinId="9" hidden="1"/>
    <cellStyle name="Hipervínculo visitado" xfId="32259" builtinId="9" hidden="1"/>
    <cellStyle name="Hipervínculo visitado" xfId="37795" builtinId="9" hidden="1"/>
    <cellStyle name="Hipervínculo visitado" xfId="48420" builtinId="9" hidden="1"/>
    <cellStyle name="Hipervínculo visitado" xfId="57432" builtinId="9" hidden="1"/>
    <cellStyle name="Hipervínculo visitado" xfId="13113" builtinId="9" hidden="1"/>
    <cellStyle name="Hipervínculo visitado" xfId="39937" builtinId="9" hidden="1"/>
    <cellStyle name="Hipervínculo visitado" xfId="49071" builtinId="9" hidden="1"/>
    <cellStyle name="Hipervínculo visitado" xfId="13819" builtinId="9" hidden="1"/>
    <cellStyle name="Hipervínculo visitado" xfId="19910" builtinId="9" hidden="1"/>
    <cellStyle name="Hipervínculo visitado" xfId="17992" builtinId="9" hidden="1"/>
    <cellStyle name="Hipervínculo visitado" xfId="50463" builtinId="9" hidden="1"/>
    <cellStyle name="Hipervínculo visitado" xfId="39582" builtinId="9" hidden="1"/>
    <cellStyle name="Hipervínculo visitado" xfId="53895" builtinId="9" hidden="1"/>
    <cellStyle name="Hipervínculo visitado" xfId="58202" builtinId="9" hidden="1"/>
    <cellStyle name="Hipervínculo visitado" xfId="56727" builtinId="9" hidden="1"/>
    <cellStyle name="Hipervínculo visitado" xfId="29702" builtinId="9" hidden="1"/>
    <cellStyle name="Hipervínculo visitado" xfId="16664" builtinId="9" hidden="1"/>
    <cellStyle name="Hipervínculo visitado" xfId="44750" builtinId="9" hidden="1"/>
    <cellStyle name="Hipervínculo visitado" xfId="44914" builtinId="9" hidden="1"/>
    <cellStyle name="Hipervínculo visitado" xfId="6274" builtinId="9" hidden="1"/>
    <cellStyle name="Hipervínculo visitado" xfId="4954" builtinId="9" hidden="1"/>
    <cellStyle name="Hipervínculo visitado" xfId="50694" builtinId="9" hidden="1"/>
    <cellStyle name="Hipervínculo visitado" xfId="58267" builtinId="9" hidden="1"/>
    <cellStyle name="Hipervínculo visitado" xfId="50078" builtinId="9" hidden="1"/>
    <cellStyle name="Hipervínculo visitado" xfId="22874" builtinId="9" hidden="1"/>
    <cellStyle name="Hipervínculo visitado" xfId="18117" builtinId="9" hidden="1"/>
    <cellStyle name="Hipervínculo visitado" xfId="38613" builtinId="9" hidden="1"/>
    <cellStyle name="Hipervínculo visitado" xfId="15080" builtinId="9" hidden="1"/>
    <cellStyle name="Hipervínculo visitado" xfId="37535" builtinId="9" hidden="1"/>
    <cellStyle name="Hipervínculo visitado" xfId="29877" builtinId="9" hidden="1"/>
    <cellStyle name="Hipervínculo visitado" xfId="31362" builtinId="9" hidden="1"/>
    <cellStyle name="Hipervínculo visitado" xfId="8574" builtinId="9" hidden="1"/>
    <cellStyle name="Hipervínculo visitado" xfId="52716" builtinId="9" hidden="1"/>
    <cellStyle name="Hipervínculo visitado" xfId="16820" builtinId="9" hidden="1"/>
    <cellStyle name="Hipervínculo visitado" xfId="11837" builtinId="9" hidden="1"/>
    <cellStyle name="Hipervínculo visitado" xfId="55277" builtinId="9" hidden="1"/>
    <cellStyle name="Hipervínculo visitado" xfId="53237" builtinId="9" hidden="1"/>
    <cellStyle name="Hipervínculo visitado" xfId="49122" builtinId="9" hidden="1"/>
    <cellStyle name="Hipervínculo visitado" xfId="20629" builtinId="9" hidden="1"/>
    <cellStyle name="Hipervínculo visitado" xfId="57975" builtinId="9" hidden="1"/>
    <cellStyle name="Hipervínculo visitado" xfId="50151" builtinId="9" hidden="1"/>
    <cellStyle name="Hipervínculo visitado" xfId="21857" builtinId="9" hidden="1"/>
    <cellStyle name="Hipervínculo visitado" xfId="31300" builtinId="9" hidden="1"/>
    <cellStyle name="Hipervínculo visitado" xfId="45595" builtinId="9" hidden="1"/>
    <cellStyle name="Hipervínculo visitado" xfId="6328" builtinId="9" hidden="1"/>
    <cellStyle name="Hipervínculo visitado" xfId="16575" builtinId="9" hidden="1"/>
    <cellStyle name="Hipervínculo visitado" xfId="7596" builtinId="9" hidden="1"/>
    <cellStyle name="Hipervínculo visitado" xfId="34093" builtinId="9" hidden="1"/>
    <cellStyle name="Hipervínculo visitado" xfId="1761" builtinId="9" hidden="1"/>
    <cellStyle name="Hipervínculo visitado" xfId="23639" builtinId="9" hidden="1"/>
    <cellStyle name="Hipervínculo visitado" xfId="46851" builtinId="9" hidden="1"/>
    <cellStyle name="Hipervínculo visitado" xfId="35435" builtinId="9" hidden="1"/>
    <cellStyle name="Hipervínculo visitado" xfId="54397" builtinId="9" hidden="1"/>
    <cellStyle name="Hipervínculo visitado" xfId="44942" builtinId="9" hidden="1"/>
    <cellStyle name="Hipervínculo visitado" xfId="37547" builtinId="9" hidden="1"/>
    <cellStyle name="Hipervínculo visitado" xfId="11849" builtinId="9" hidden="1"/>
    <cellStyle name="Hipervínculo visitado" xfId="23382" builtinId="9" hidden="1"/>
    <cellStyle name="Hipervínculo visitado" xfId="639" builtinId="9" hidden="1"/>
    <cellStyle name="Hipervínculo visitado" xfId="12386" builtinId="9" hidden="1"/>
    <cellStyle name="Hipervínculo visitado" xfId="46720" builtinId="9" hidden="1"/>
    <cellStyle name="Hipervínculo visitado" xfId="27623" builtinId="9" hidden="1"/>
    <cellStyle name="Hipervínculo visitado" xfId="22207" builtinId="9" hidden="1"/>
    <cellStyle name="Hipervínculo visitado" xfId="47365" builtinId="9" hidden="1"/>
    <cellStyle name="Hipervínculo visitado" xfId="26107" builtinId="9" hidden="1"/>
    <cellStyle name="Hipervínculo visitado" xfId="25208" builtinId="9" hidden="1"/>
    <cellStyle name="Hipervínculo visitado" xfId="28093" builtinId="9" hidden="1"/>
    <cellStyle name="Hipervínculo visitado" xfId="30999" builtinId="9" hidden="1"/>
    <cellStyle name="Hipervínculo visitado" xfId="45627" builtinId="9" hidden="1"/>
    <cellStyle name="Hipervínculo visitado" xfId="26138" builtinId="9" hidden="1"/>
    <cellStyle name="Hipervínculo visitado" xfId="27250" builtinId="9" hidden="1"/>
    <cellStyle name="Hipervínculo visitado" xfId="47209" builtinId="9" hidden="1"/>
    <cellStyle name="Hipervínculo visitado" xfId="56759" builtinId="9" hidden="1"/>
    <cellStyle name="Hipervínculo visitado" xfId="33650" builtinId="9" hidden="1"/>
    <cellStyle name="Hipervínculo visitado" xfId="35585" builtinId="9" hidden="1"/>
    <cellStyle name="Hipervínculo visitado" xfId="38135" builtinId="9" hidden="1"/>
    <cellStyle name="Hipervínculo visitado" xfId="9225" builtinId="9" hidden="1"/>
    <cellStyle name="Hipervínculo visitado" xfId="5188" builtinId="9" hidden="1"/>
    <cellStyle name="Hipervínculo visitado" xfId="24377" builtinId="9" hidden="1"/>
    <cellStyle name="Hipervínculo visitado" xfId="18594" builtinId="9" hidden="1"/>
    <cellStyle name="Hipervínculo visitado" xfId="24115" builtinId="9" hidden="1"/>
    <cellStyle name="Hipervínculo visitado" xfId="45527" builtinId="9" hidden="1"/>
    <cellStyle name="Hipervínculo visitado" xfId="37521" builtinId="9" hidden="1"/>
    <cellStyle name="Hipervínculo visitado" xfId="48752" builtinId="9" hidden="1"/>
    <cellStyle name="Hipervínculo visitado" xfId="52754" builtinId="9" hidden="1"/>
    <cellStyle name="Hipervínculo visitado" xfId="48147" builtinId="9" hidden="1"/>
    <cellStyle name="Hipervínculo visitado" xfId="44076" builtinId="9" hidden="1"/>
    <cellStyle name="Hipervínculo visitado" xfId="24307" builtinId="9" hidden="1"/>
    <cellStyle name="Hipervínculo visitado" xfId="8752" builtinId="9" hidden="1"/>
    <cellStyle name="Hipervínculo visitado" xfId="2995" builtinId="9" hidden="1"/>
    <cellStyle name="Hipervínculo visitado" xfId="30531" builtinId="9" hidden="1"/>
    <cellStyle name="Hipervínculo visitado" xfId="42662" builtinId="9" hidden="1"/>
    <cellStyle name="Hipervínculo visitado" xfId="35403" builtinId="9" hidden="1"/>
    <cellStyle name="Hipervínculo visitado" xfId="19329" builtinId="9" hidden="1"/>
    <cellStyle name="Hipervínculo visitado" xfId="46304" builtinId="9" hidden="1"/>
    <cellStyle name="Hipervínculo visitado" xfId="29345" builtinId="9" hidden="1"/>
    <cellStyle name="Hipervínculo visitado" xfId="8732" builtinId="9" hidden="1"/>
    <cellStyle name="Hipervínculo visitado" xfId="26204" builtinId="9" hidden="1"/>
    <cellStyle name="Hipervínculo visitado" xfId="28414" builtinId="9" hidden="1"/>
    <cellStyle name="Hipervínculo visitado" xfId="41580" builtinId="9" hidden="1"/>
    <cellStyle name="Hipervínculo visitado" xfId="6791" builtinId="9" hidden="1"/>
    <cellStyle name="Hipervínculo visitado" xfId="24423" builtinId="9" hidden="1"/>
    <cellStyle name="Hipervínculo visitado" xfId="20720" builtinId="9" hidden="1"/>
    <cellStyle name="Hipervínculo visitado" xfId="3268" builtinId="9" hidden="1"/>
    <cellStyle name="Hipervínculo visitado" xfId="54852" builtinId="9" hidden="1"/>
    <cellStyle name="Hipervínculo visitado" xfId="53108" builtinId="9" hidden="1"/>
    <cellStyle name="Hipervínculo visitado" xfId="50323" builtinId="9" hidden="1"/>
    <cellStyle name="Hipervínculo visitado" xfId="53903" builtinId="9" hidden="1"/>
    <cellStyle name="Hipervínculo visitado" xfId="11064" builtinId="9" hidden="1"/>
    <cellStyle name="Hipervínculo visitado" xfId="43995" builtinId="9" hidden="1"/>
    <cellStyle name="Hipervínculo visitado" xfId="35225" builtinId="9" hidden="1"/>
    <cellStyle name="Hipervínculo visitado" xfId="34919" builtinId="9" hidden="1"/>
    <cellStyle name="Hipervínculo visitado" xfId="38640" builtinId="9" hidden="1"/>
    <cellStyle name="Hipervínculo visitado" xfId="42902" builtinId="9" hidden="1"/>
    <cellStyle name="Hipervínculo visitado" xfId="57549" builtinId="9" hidden="1"/>
    <cellStyle name="Hipervínculo visitado" xfId="53606" builtinId="9" hidden="1"/>
    <cellStyle name="Hipervínculo visitado" xfId="49542" builtinId="9" hidden="1"/>
    <cellStyle name="Hipervínculo visitado" xfId="47976" builtinId="9" hidden="1"/>
    <cellStyle name="Hipervínculo visitado" xfId="50589" builtinId="9" hidden="1"/>
    <cellStyle name="Hipervínculo visitado" xfId="56601" builtinId="9" hidden="1"/>
    <cellStyle name="Hipervínculo visitado" xfId="16866" builtinId="9" hidden="1"/>
    <cellStyle name="Hipervínculo visitado" xfId="55595" builtinId="9" hidden="1"/>
    <cellStyle name="Hipervínculo visitado" xfId="58813" builtinId="9" hidden="1"/>
    <cellStyle name="Hipervínculo visitado" xfId="55938" builtinId="9" hidden="1"/>
    <cellStyle name="Hipervínculo visitado" xfId="44634" builtinId="9" hidden="1"/>
    <cellStyle name="Hipervínculo visitado" xfId="56073" builtinId="9" hidden="1"/>
    <cellStyle name="Hipervínculo visitado" xfId="13610" builtinId="9" hidden="1"/>
    <cellStyle name="Hipervínculo visitado" xfId="17003" builtinId="9" hidden="1"/>
    <cellStyle name="Hipervínculo visitado" xfId="17820" builtinId="9" hidden="1"/>
    <cellStyle name="Hipervínculo visitado" xfId="10738" builtinId="9" hidden="1"/>
    <cellStyle name="Hipervínculo visitado" xfId="56197" builtinId="9" hidden="1"/>
    <cellStyle name="Hipervínculo visitado" xfId="52684" builtinId="9" hidden="1"/>
    <cellStyle name="Hipervínculo visitado" xfId="53533" builtinId="9" hidden="1"/>
    <cellStyle name="Hipervínculo visitado" xfId="51062" builtinId="9" hidden="1"/>
    <cellStyle name="Hipervínculo visitado" xfId="40858" builtinId="9" hidden="1"/>
    <cellStyle name="Hipervínculo visitado" xfId="43719" builtinId="9" hidden="1"/>
    <cellStyle name="Hipervínculo visitado" xfId="18455" builtinId="9" hidden="1"/>
    <cellStyle name="Hipervínculo visitado" xfId="16061" builtinId="9" hidden="1"/>
    <cellStyle name="Hipervínculo visitado" xfId="8356" builtinId="9" hidden="1"/>
    <cellStyle name="Hipervínculo visitado" xfId="34133" builtinId="9" hidden="1"/>
    <cellStyle name="Hipervínculo visitado" xfId="39037" builtinId="9" hidden="1"/>
    <cellStyle name="Hipervínculo visitado" xfId="23004" builtinId="9" hidden="1"/>
    <cellStyle name="Hipervínculo visitado" xfId="11082" builtinId="9" hidden="1"/>
    <cellStyle name="Hipervínculo visitado" xfId="27482" builtinId="9" hidden="1"/>
    <cellStyle name="Hipervínculo visitado" xfId="51138" builtinId="9" hidden="1"/>
    <cellStyle name="Hipervínculo visitado" xfId="24288" builtinId="9" hidden="1"/>
    <cellStyle name="Hipervínculo visitado" xfId="51686" builtinId="9" hidden="1"/>
    <cellStyle name="Hipervínculo visitado" xfId="681" builtinId="9" hidden="1"/>
    <cellStyle name="Hipervínculo visitado" xfId="7534" builtinId="9" hidden="1"/>
    <cellStyle name="Hipervínculo visitado" xfId="46561" builtinId="9" hidden="1"/>
    <cellStyle name="Hipervínculo visitado" xfId="57851" builtinId="9" hidden="1"/>
    <cellStyle name="Hipervínculo visitado" xfId="36909" builtinId="9" hidden="1"/>
    <cellStyle name="Hipervínculo visitado" xfId="24966" builtinId="9" hidden="1"/>
    <cellStyle name="Hipervínculo visitado" xfId="56175" builtinId="9" hidden="1"/>
    <cellStyle name="Hipervínculo visitado" xfId="52130" builtinId="9" hidden="1"/>
    <cellStyle name="Hipervínculo visitado" xfId="33406" builtinId="9" hidden="1"/>
    <cellStyle name="Hipervínculo visitado" xfId="45971" builtinId="9" hidden="1"/>
    <cellStyle name="Hipervínculo visitado" xfId="18553" builtinId="9" hidden="1"/>
    <cellStyle name="Hipervínculo visitado" xfId="51361" builtinId="9" hidden="1"/>
    <cellStyle name="Hipervínculo visitado" xfId="54125" builtinId="9" hidden="1"/>
    <cellStyle name="Hipervínculo visitado" xfId="3681" builtinId="9" hidden="1"/>
    <cellStyle name="Hipervínculo visitado" xfId="50628" builtinId="9" hidden="1"/>
    <cellStyle name="Hipervínculo visitado" xfId="17624" builtinId="9" hidden="1"/>
    <cellStyle name="Hipervínculo visitado" xfId="11229" builtinId="9" hidden="1"/>
    <cellStyle name="Hipervínculo visitado" xfId="8026" builtinId="9" hidden="1"/>
    <cellStyle name="Hipervínculo visitado" xfId="56859" builtinId="9" hidden="1"/>
    <cellStyle name="Hipervínculo visitado" xfId="10094" builtinId="9" hidden="1"/>
    <cellStyle name="Hipervínculo visitado" xfId="41339" builtinId="9" hidden="1"/>
    <cellStyle name="Hipervínculo visitado" xfId="9786" builtinId="9" hidden="1"/>
    <cellStyle name="Hipervínculo visitado" xfId="9049" builtinId="9" hidden="1"/>
    <cellStyle name="Hipervínculo visitado" xfId="33952" builtinId="9" hidden="1"/>
    <cellStyle name="Hipervínculo visitado" xfId="12357" builtinId="9" hidden="1"/>
    <cellStyle name="Hipervínculo visitado" xfId="51240" builtinId="9" hidden="1"/>
    <cellStyle name="Hipervínculo visitado" xfId="16527" builtinId="9" hidden="1"/>
    <cellStyle name="Hipervínculo visitado" xfId="41695" builtinId="9" hidden="1"/>
    <cellStyle name="Hipervínculo visitado" xfId="45641" builtinId="9" hidden="1"/>
    <cellStyle name="Hipervínculo visitado" xfId="13989" builtinId="9" hidden="1"/>
    <cellStyle name="Hipervínculo visitado" xfId="24897" builtinId="9" hidden="1"/>
    <cellStyle name="Hipervínculo visitado" xfId="38680" builtinId="9" hidden="1"/>
    <cellStyle name="Hipervínculo visitado" xfId="42137" builtinId="9" hidden="1"/>
    <cellStyle name="Hipervínculo visitado" xfId="39520" builtinId="9" hidden="1"/>
    <cellStyle name="Hipervínculo visitado" xfId="38923" builtinId="9" hidden="1"/>
    <cellStyle name="Hipervínculo visitado" xfId="21112" builtinId="9" hidden="1"/>
    <cellStyle name="Hipervínculo visitado" xfId="42972" builtinId="9" hidden="1"/>
    <cellStyle name="Hipervínculo visitado" xfId="41119" builtinId="9" hidden="1"/>
    <cellStyle name="Hipervínculo visitado" xfId="45846" builtinId="9" hidden="1"/>
    <cellStyle name="Hipervínculo visitado" xfId="56431" builtinId="9" hidden="1"/>
    <cellStyle name="Hipervínculo visitado" xfId="53285" builtinId="9" hidden="1"/>
    <cellStyle name="Hipervínculo visitado" xfId="13981" builtinId="9" hidden="1"/>
    <cellStyle name="Hipervínculo visitado" xfId="21725" builtinId="9" hidden="1"/>
    <cellStyle name="Hipervínculo visitado" xfId="50984" builtinId="9" hidden="1"/>
    <cellStyle name="Hipervínculo visitado" xfId="48402" builtinId="9" hidden="1"/>
    <cellStyle name="Hipervínculo visitado" xfId="40030" builtinId="9" hidden="1"/>
    <cellStyle name="Hipervínculo visitado" xfId="36740" builtinId="9" hidden="1"/>
    <cellStyle name="Hipervínculo visitado" xfId="51684" builtinId="9" hidden="1"/>
    <cellStyle name="Hipervínculo visitado" xfId="13996" builtinId="9" hidden="1"/>
    <cellStyle name="Hipervínculo visitado" xfId="52028" builtinId="9" hidden="1"/>
    <cellStyle name="Hipervínculo visitado" xfId="51994" builtinId="9" hidden="1"/>
    <cellStyle name="Hipervínculo visitado" xfId="13815" builtinId="9" hidden="1"/>
    <cellStyle name="Hipervínculo visitado" xfId="16856" builtinId="9" hidden="1"/>
    <cellStyle name="Hipervínculo visitado" xfId="57260" builtinId="9" hidden="1"/>
    <cellStyle name="Hipervínculo visitado" xfId="25416" builtinId="9" hidden="1"/>
    <cellStyle name="Hipervínculo visitado" xfId="24835" builtinId="9" hidden="1"/>
    <cellStyle name="Hipervínculo visitado" xfId="5156" builtinId="9" hidden="1"/>
    <cellStyle name="Hipervínculo visitado" xfId="29916" builtinId="9" hidden="1"/>
    <cellStyle name="Hipervínculo visitado" xfId="53385" builtinId="9" hidden="1"/>
    <cellStyle name="Hipervínculo visitado" xfId="15977" builtinId="9" hidden="1"/>
    <cellStyle name="Hipervínculo visitado" xfId="17136" builtinId="9" hidden="1"/>
    <cellStyle name="Hipervínculo visitado" xfId="53875" builtinId="9" hidden="1"/>
    <cellStyle name="Hipervínculo visitado" xfId="47503" builtinId="9" hidden="1"/>
    <cellStyle name="Hipervínculo visitado" xfId="51806" builtinId="9" hidden="1"/>
    <cellStyle name="Hipervínculo visitado" xfId="32251" builtinId="9" hidden="1"/>
    <cellStyle name="Hipervínculo visitado" xfId="37236" builtinId="9" hidden="1"/>
    <cellStyle name="Hipervínculo visitado" xfId="32228" builtinId="9" hidden="1"/>
    <cellStyle name="Hipervínculo visitado" xfId="50227" builtinId="9" hidden="1"/>
    <cellStyle name="Hipervínculo visitado" xfId="29023" builtinId="9" hidden="1"/>
    <cellStyle name="Hipervínculo visitado" xfId="19287" builtinId="9" hidden="1"/>
    <cellStyle name="Hipervínculo visitado" xfId="58463" builtinId="9" hidden="1"/>
    <cellStyle name="Hipervínculo visitado" xfId="56099" builtinId="9" hidden="1"/>
    <cellStyle name="Hipervínculo visitado" xfId="57136" builtinId="9" hidden="1"/>
    <cellStyle name="Hipervínculo visitado" xfId="57302" builtinId="9" hidden="1"/>
    <cellStyle name="Hipervínculo visitado" xfId="30818" builtinId="9" hidden="1"/>
    <cellStyle name="Hipervínculo visitado" xfId="30358" builtinId="9" hidden="1"/>
    <cellStyle name="Hipervínculo visitado" xfId="39950" builtinId="9" hidden="1"/>
    <cellStyle name="Hipervínculo visitado" xfId="36983" builtinId="9" hidden="1"/>
    <cellStyle name="Hipervínculo visitado" xfId="30014" builtinId="9" hidden="1"/>
    <cellStyle name="Hipervínculo visitado" xfId="32748" builtinId="9" hidden="1"/>
    <cellStyle name="Hipervínculo visitado" xfId="22517" builtinId="9" hidden="1"/>
    <cellStyle name="Hipervínculo visitado" xfId="26797" builtinId="9" hidden="1"/>
    <cellStyle name="Hipervínculo visitado" xfId="28847" builtinId="9" hidden="1"/>
    <cellStyle name="Hipervínculo visitado" xfId="30680" builtinId="9" hidden="1"/>
    <cellStyle name="Hipervínculo visitado" xfId="49498" builtinId="9" hidden="1"/>
    <cellStyle name="Hipervínculo visitado" xfId="17160" builtinId="9" hidden="1"/>
    <cellStyle name="Hipervínculo visitado" xfId="46065" builtinId="9" hidden="1"/>
    <cellStyle name="Hipervínculo visitado" xfId="52447" builtinId="9" hidden="1"/>
    <cellStyle name="Hipervínculo visitado" xfId="22083" builtinId="9" hidden="1"/>
    <cellStyle name="Hipervínculo visitado" xfId="23611" builtinId="9" hidden="1"/>
    <cellStyle name="Hipervínculo visitado" xfId="48242" builtinId="9" hidden="1"/>
    <cellStyle name="Hipervínculo visitado" xfId="59033" builtinId="9" hidden="1"/>
    <cellStyle name="Hipervínculo visitado" xfId="55983" builtinId="9" hidden="1"/>
    <cellStyle name="Hipervínculo visitado" xfId="57224" builtinId="9" hidden="1"/>
    <cellStyle name="Hipervínculo visitado" xfId="58913" builtinId="9" hidden="1"/>
    <cellStyle name="Hipervínculo visitado" xfId="22912" builtinId="9" hidden="1"/>
    <cellStyle name="Hipervínculo visitado" xfId="17802" builtinId="9" hidden="1"/>
    <cellStyle name="Hipervínculo visitado" xfId="14052" builtinId="9" hidden="1"/>
    <cellStyle name="Hipervínculo visitado" xfId="57334" builtinId="9" hidden="1"/>
    <cellStyle name="Hipervínculo visitado" xfId="15156" builtinId="9" hidden="1"/>
    <cellStyle name="Hipervínculo visitado" xfId="10240" builtinId="9" hidden="1"/>
    <cellStyle name="Hipervínculo visitado" xfId="16029" builtinId="9" hidden="1"/>
    <cellStyle name="Hipervínculo visitado" xfId="8730" builtinId="9" hidden="1"/>
    <cellStyle name="Hipervínculo visitado" xfId="45697" builtinId="9" hidden="1"/>
    <cellStyle name="Hipervínculo visitado" xfId="18486" builtinId="9" hidden="1"/>
    <cellStyle name="Hipervínculo visitado" xfId="47419" builtinId="9" hidden="1"/>
    <cellStyle name="Hipervínculo visitado" xfId="51152" builtinId="9" hidden="1"/>
    <cellStyle name="Hipervínculo visitado" xfId="34723" builtinId="9" hidden="1"/>
    <cellStyle name="Hipervínculo visitado" xfId="960" builtinId="9" hidden="1"/>
    <cellStyle name="Hipervínculo visitado" xfId="15883" builtinId="9" hidden="1"/>
    <cellStyle name="Hipervínculo visitado" xfId="36354" builtinId="9" hidden="1"/>
    <cellStyle name="Hipervínculo visitado" xfId="43407" builtinId="9" hidden="1"/>
    <cellStyle name="Hipervínculo visitado" xfId="17001" builtinId="9" hidden="1"/>
    <cellStyle name="Hipervínculo visitado" xfId="18040" builtinId="9" hidden="1"/>
    <cellStyle name="Hipervínculo visitado" xfId="5016" builtinId="9" hidden="1"/>
    <cellStyle name="Hipervínculo visitado" xfId="46483" builtinId="9" hidden="1"/>
    <cellStyle name="Hipervínculo visitado" xfId="25843" builtinId="9" hidden="1"/>
    <cellStyle name="Hipervínculo visitado" xfId="58218" builtinId="9" hidden="1"/>
    <cellStyle name="Hipervínculo visitado" xfId="12319" builtinId="9" hidden="1"/>
    <cellStyle name="Hipervínculo visitado" xfId="28051" builtinId="9" hidden="1"/>
    <cellStyle name="Hipervínculo visitado" xfId="26499" builtinId="9" hidden="1"/>
    <cellStyle name="Hipervínculo visitado" xfId="49902" builtinId="9" hidden="1"/>
    <cellStyle name="Hipervínculo visitado" xfId="2122" builtinId="9" hidden="1"/>
    <cellStyle name="Hipervínculo visitado" xfId="50273" builtinId="9" hidden="1"/>
    <cellStyle name="Hipervínculo visitado" xfId="39298" builtinId="9" hidden="1"/>
    <cellStyle name="Hipervínculo visitado" xfId="34870" builtinId="9" hidden="1"/>
    <cellStyle name="Hipervínculo visitado" xfId="8368" builtinId="9" hidden="1"/>
    <cellStyle name="Hipervínculo visitado" xfId="31554" builtinId="9" hidden="1"/>
    <cellStyle name="Hipervínculo visitado" xfId="24703" builtinId="9" hidden="1"/>
    <cellStyle name="Hipervínculo visitado" xfId="42714" builtinId="9" hidden="1"/>
    <cellStyle name="Hipervínculo visitado" xfId="32428" builtinId="9" hidden="1"/>
    <cellStyle name="Hipervínculo visitado" xfId="3332" builtinId="9" hidden="1"/>
    <cellStyle name="Hipervínculo visitado" xfId="27266" builtinId="9" hidden="1"/>
    <cellStyle name="Hipervínculo visitado" xfId="26881" builtinId="9" hidden="1"/>
    <cellStyle name="Hipervínculo visitado" xfId="22002" builtinId="9" hidden="1"/>
    <cellStyle name="Hipervínculo visitado" xfId="35229" builtinId="9" hidden="1"/>
    <cellStyle name="Hipervínculo visitado" xfId="8272" builtinId="9" hidden="1"/>
    <cellStyle name="Hipervínculo visitado" xfId="42650" builtinId="9" hidden="1"/>
    <cellStyle name="Hipervínculo visitado" xfId="27528" builtinId="9" hidden="1"/>
    <cellStyle name="Hipervínculo visitado" xfId="15186" builtinId="9" hidden="1"/>
    <cellStyle name="Hipervínculo visitado" xfId="8170" builtinId="9" hidden="1"/>
    <cellStyle name="Hipervínculo visitado" xfId="43762" builtinId="9" hidden="1"/>
    <cellStyle name="Hipervínculo visitado" xfId="43257" builtinId="9" hidden="1"/>
    <cellStyle name="Hipervínculo visitado" xfId="12169" builtinId="9" hidden="1"/>
    <cellStyle name="Hipervínculo visitado" xfId="5446" builtinId="9" hidden="1"/>
    <cellStyle name="Hipervínculo visitado" xfId="53273" builtinId="9" hidden="1"/>
    <cellStyle name="Hipervínculo visitado" xfId="44854" builtinId="9" hidden="1"/>
    <cellStyle name="Hipervínculo visitado" xfId="38917" builtinId="9" hidden="1"/>
    <cellStyle name="Hipervínculo visitado" xfId="514" builtinId="9" hidden="1"/>
    <cellStyle name="Hipervínculo visitado" xfId="40596" builtinId="9" hidden="1"/>
    <cellStyle name="Hipervínculo visitado" xfId="53889" builtinId="9" hidden="1"/>
    <cellStyle name="Hipervínculo visitado" xfId="34307" builtinId="9" hidden="1"/>
    <cellStyle name="Hipervínculo visitado" xfId="53729" builtinId="9" hidden="1"/>
    <cellStyle name="Hipervínculo visitado" xfId="51108" builtinId="9" hidden="1"/>
    <cellStyle name="Hipervínculo visitado" xfId="28071" builtinId="9" hidden="1"/>
    <cellStyle name="Hipervínculo visitado" xfId="26949" builtinId="9" hidden="1"/>
    <cellStyle name="Hipervínculo visitado" xfId="58273" builtinId="9" hidden="1"/>
    <cellStyle name="Hipervínculo visitado" xfId="17668" builtinId="9" hidden="1"/>
    <cellStyle name="Hipervínculo visitado" xfId="43561" builtinId="9" hidden="1"/>
    <cellStyle name="Hipervínculo visitado" xfId="24569" builtinId="9" hidden="1"/>
    <cellStyle name="Hipervínculo visitado" xfId="20180" builtinId="9" hidden="1"/>
    <cellStyle name="Hipervínculo visitado" xfId="21973" builtinId="9" hidden="1"/>
    <cellStyle name="Hipervínculo visitado" xfId="3515" builtinId="9" hidden="1"/>
    <cellStyle name="Hipervínculo visitado" xfId="35695" builtinId="9" hidden="1"/>
    <cellStyle name="Hipervínculo visitado" xfId="4850" builtinId="9" hidden="1"/>
    <cellStyle name="Hipervínculo visitado" xfId="12509" builtinId="9" hidden="1"/>
    <cellStyle name="Hipervínculo visitado" xfId="17980" builtinId="9" hidden="1"/>
    <cellStyle name="Hipervínculo visitado" xfId="36720" builtinId="9" hidden="1"/>
    <cellStyle name="Hipervínculo visitado" xfId="38411" builtinId="9" hidden="1"/>
    <cellStyle name="Hipervínculo visitado" xfId="40520" builtinId="9" hidden="1"/>
    <cellStyle name="Hipervínculo visitado" xfId="48032" builtinId="9" hidden="1"/>
    <cellStyle name="Hipervínculo visitado" xfId="29387" builtinId="9" hidden="1"/>
    <cellStyle name="Hipervínculo visitado" xfId="46167" builtinId="9" hidden="1"/>
    <cellStyle name="Hipervínculo visitado" xfId="51090" builtinId="9" hidden="1"/>
    <cellStyle name="Hipervínculo visitado" xfId="42203" builtinId="9" hidden="1"/>
    <cellStyle name="Hipervínculo visitado" xfId="48742" builtinId="9" hidden="1"/>
    <cellStyle name="Hipervínculo visitado" xfId="57373" builtinId="9" hidden="1"/>
    <cellStyle name="Hipervínculo visitado" xfId="12959" builtinId="9" hidden="1"/>
    <cellStyle name="Hipervínculo visitado" xfId="16836" builtinId="9" hidden="1"/>
    <cellStyle name="Hipervínculo visitado" xfId="2751" builtinId="9" hidden="1"/>
    <cellStyle name="Hipervínculo visitado" xfId="4516" builtinId="9" hidden="1"/>
    <cellStyle name="Hipervínculo visitado" xfId="58355" builtinId="9" hidden="1"/>
    <cellStyle name="Hipervínculo visitado" xfId="26633" builtinId="9" hidden="1"/>
    <cellStyle name="Hipervínculo visitado" xfId="46806" builtinId="9" hidden="1"/>
    <cellStyle name="Hipervínculo visitado" xfId="8456" builtinId="9" hidden="1"/>
    <cellStyle name="Hipervínculo visitado" xfId="20457" builtinId="9" hidden="1"/>
    <cellStyle name="Hipervínculo visitado" xfId="5834" builtinId="9" hidden="1"/>
    <cellStyle name="Hipervínculo visitado" xfId="53586" builtinId="9" hidden="1"/>
    <cellStyle name="Hipervínculo visitado" xfId="57690" builtinId="9" hidden="1"/>
    <cellStyle name="Hipervínculo visitado" xfId="45805" builtinId="9" hidden="1"/>
    <cellStyle name="Hipervínculo visitado" xfId="36630" builtinId="9" hidden="1"/>
    <cellStyle name="Hipervínculo visitado" xfId="44290" builtinId="9" hidden="1"/>
    <cellStyle name="Hipervínculo visitado" xfId="56625" builtinId="9" hidden="1"/>
    <cellStyle name="Hipervínculo visitado" xfId="271" builtinId="9" hidden="1"/>
    <cellStyle name="Hipervínculo visitado" xfId="15638" builtinId="9" hidden="1"/>
    <cellStyle name="Hipervínculo visitado" xfId="8360" builtinId="9" hidden="1"/>
    <cellStyle name="Hipervínculo visitado" xfId="7772" builtinId="9" hidden="1"/>
    <cellStyle name="Hipervínculo visitado" xfId="52501" builtinId="9" hidden="1"/>
    <cellStyle name="Hipervínculo visitado" xfId="167" builtinId="9" hidden="1"/>
    <cellStyle name="Hipervínculo visitado" xfId="44810" builtinId="9" hidden="1"/>
    <cellStyle name="Hipervínculo visitado" xfId="23876" builtinId="9" hidden="1"/>
    <cellStyle name="Hipervínculo visitado" xfId="4641" builtinId="9" hidden="1"/>
    <cellStyle name="Hipervínculo visitado" xfId="16938" builtinId="9" hidden="1"/>
    <cellStyle name="Hipervínculo visitado" xfId="9379" builtinId="9" hidden="1"/>
    <cellStyle name="Hipervínculo visitado" xfId="9637" builtinId="9" hidden="1"/>
    <cellStyle name="Hipervínculo visitado" xfId="47902" builtinId="9" hidden="1"/>
    <cellStyle name="Hipervínculo visitado" xfId="17554" builtinId="9" hidden="1"/>
    <cellStyle name="Hipervínculo visitado" xfId="32212" builtinId="9" hidden="1"/>
    <cellStyle name="Hipervínculo visitado" xfId="24019" builtinId="9" hidden="1"/>
    <cellStyle name="Hipervínculo visitado" xfId="8526" builtinId="9" hidden="1"/>
    <cellStyle name="Hipervínculo visitado" xfId="16924" builtinId="9" hidden="1"/>
    <cellStyle name="Hipervínculo visitado" xfId="48944" builtinId="9" hidden="1"/>
    <cellStyle name="Hipervínculo visitado" xfId="20577" builtinId="9" hidden="1"/>
    <cellStyle name="Hipervínculo visitado" xfId="23531" builtinId="9" hidden="1"/>
    <cellStyle name="Hipervínculo visitado" xfId="9697" builtinId="9" hidden="1"/>
    <cellStyle name="Hipervínculo visitado" xfId="51614" builtinId="9" hidden="1"/>
    <cellStyle name="Hipervínculo visitado" xfId="33654" builtinId="9" hidden="1"/>
    <cellStyle name="Hipervínculo visitado" xfId="26373" builtinId="9" hidden="1"/>
    <cellStyle name="Hipervínculo visitado" xfId="15012" builtinId="9" hidden="1"/>
    <cellStyle name="Hipervínculo visitado" xfId="41445" builtinId="9" hidden="1"/>
    <cellStyle name="Hipervínculo visitado" xfId="970" builtinId="9" hidden="1"/>
    <cellStyle name="Hipervínculo visitado" xfId="1643" builtinId="9" hidden="1"/>
    <cellStyle name="Hipervínculo visitado" xfId="15845" builtinId="9" hidden="1"/>
    <cellStyle name="Hipervínculo visitado" xfId="29642" builtinId="9" hidden="1"/>
    <cellStyle name="Hipervínculo visitado" xfId="24974" builtinId="9" hidden="1"/>
    <cellStyle name="Hipervínculo visitado" xfId="47978" builtinId="9" hidden="1"/>
    <cellStyle name="Hipervínculo visitado" xfId="152" builtinId="9" hidden="1"/>
    <cellStyle name="Hipervínculo visitado" xfId="36382" builtinId="9" hidden="1"/>
    <cellStyle name="Hipervínculo visitado" xfId="36538" builtinId="9" hidden="1"/>
    <cellStyle name="Hipervínculo visitado" xfId="33710" builtinId="9" hidden="1"/>
    <cellStyle name="Hipervínculo visitado" xfId="32650" builtinId="9" hidden="1"/>
    <cellStyle name="Hipervínculo visitado" xfId="21283" builtinId="9" hidden="1"/>
    <cellStyle name="Hipervínculo visitado" xfId="14522" builtinId="9" hidden="1"/>
    <cellStyle name="Hipervínculo visitado" xfId="28621" builtinId="9" hidden="1"/>
    <cellStyle name="Hipervínculo visitado" xfId="30946" builtinId="9" hidden="1"/>
    <cellStyle name="Hipervínculo visitado" xfId="31626" builtinId="9" hidden="1"/>
    <cellStyle name="Hipervínculo visitado" xfId="29504" builtinId="9" hidden="1"/>
    <cellStyle name="Hipervínculo visitado" xfId="33276" builtinId="9" hidden="1"/>
    <cellStyle name="Hipervínculo visitado" xfId="38191" builtinId="9" hidden="1"/>
    <cellStyle name="Hipervínculo visitado" xfId="56127" builtinId="9" hidden="1"/>
    <cellStyle name="Hipervínculo visitado" xfId="7532" builtinId="9" hidden="1"/>
    <cellStyle name="Hipervínculo visitado" xfId="42112" builtinId="9" hidden="1"/>
    <cellStyle name="Hipervínculo visitado" xfId="34898" builtinId="9" hidden="1"/>
    <cellStyle name="Hipervínculo visitado" xfId="25483" builtinId="9" hidden="1"/>
    <cellStyle name="Hipervínculo visitado" xfId="18257" builtinId="9" hidden="1"/>
    <cellStyle name="Hipervínculo visitado" xfId="13908" builtinId="9" hidden="1"/>
    <cellStyle name="Hipervínculo visitado" xfId="56463" builtinId="9" hidden="1"/>
    <cellStyle name="Hipervínculo visitado" xfId="47461" builtinId="9" hidden="1"/>
    <cellStyle name="Hipervínculo visitado" xfId="13813" builtinId="9" hidden="1"/>
    <cellStyle name="Hipervínculo visitado" xfId="40586" builtinId="9" hidden="1"/>
    <cellStyle name="Hipervínculo visitado" xfId="15602" builtinId="9" hidden="1"/>
    <cellStyle name="Hipervínculo visitado" xfId="13821" builtinId="9" hidden="1"/>
    <cellStyle name="Hipervínculo visitado" xfId="30777" builtinId="9" hidden="1"/>
    <cellStyle name="Hipervínculo visitado" xfId="16302" builtinId="9" hidden="1"/>
    <cellStyle name="Hipervínculo visitado" xfId="4470" builtinId="9" hidden="1"/>
    <cellStyle name="Hipervínculo visitado" xfId="36414" builtinId="9" hidden="1"/>
    <cellStyle name="Hipervínculo visitado" xfId="6961" builtinId="9" hidden="1"/>
    <cellStyle name="Hipervínculo visitado" xfId="41934" builtinId="9" hidden="1"/>
    <cellStyle name="Hipervínculo visitado" xfId="5972" builtinId="9" hidden="1"/>
    <cellStyle name="Hipervínculo visitado" xfId="48796" builtinId="9" hidden="1"/>
    <cellStyle name="Hipervínculo visitado" xfId="42368" builtinId="9" hidden="1"/>
    <cellStyle name="Hipervínculo visitado" xfId="1227" builtinId="9" hidden="1"/>
    <cellStyle name="Hipervínculo visitado" xfId="25913" builtinId="9" hidden="1"/>
    <cellStyle name="Hipervínculo visitado" xfId="46599" builtinId="9" hidden="1"/>
    <cellStyle name="Hipervínculo visitado" xfId="11542" builtinId="9" hidden="1"/>
    <cellStyle name="Hipervínculo visitado" xfId="21618" builtinId="9" hidden="1"/>
    <cellStyle name="Hipervínculo visitado" xfId="21598" builtinId="9" hidden="1"/>
    <cellStyle name="Hipervínculo visitado" xfId="46991" builtinId="9" hidden="1"/>
    <cellStyle name="Hipervínculo visitado" xfId="15428" builtinId="9" hidden="1"/>
    <cellStyle name="Hipervínculo visitado" xfId="13363" builtinId="9" hidden="1"/>
    <cellStyle name="Hipervínculo visitado" xfId="15536" builtinId="9" hidden="1"/>
    <cellStyle name="Hipervínculo visitado" xfId="12157" builtinId="9" hidden="1"/>
    <cellStyle name="Hipervínculo visitado" xfId="41828" builtinId="9" hidden="1"/>
    <cellStyle name="Hipervínculo visitado" xfId="21507" builtinId="9" hidden="1"/>
    <cellStyle name="Hipervínculo visitado" xfId="24201" builtinId="9" hidden="1"/>
    <cellStyle name="Hipervínculo visitado" xfId="31038" builtinId="9" hidden="1"/>
    <cellStyle name="Hipervínculo visitado" xfId="41648" builtinId="9" hidden="1"/>
    <cellStyle name="Hipervínculo visitado" xfId="36025" builtinId="9" hidden="1"/>
    <cellStyle name="Hipervínculo visitado" xfId="22802" builtinId="9" hidden="1"/>
    <cellStyle name="Hipervínculo visitado" xfId="21301" builtinId="9" hidden="1"/>
    <cellStyle name="Hipervínculo visitado" xfId="26461" builtinId="9" hidden="1"/>
    <cellStyle name="Hipervínculo visitado" xfId="26235" builtinId="9" hidden="1"/>
    <cellStyle name="Hipervínculo visitado" xfId="31264" builtinId="9" hidden="1"/>
    <cellStyle name="Hipervínculo visitado" xfId="14778" builtinId="9" hidden="1"/>
    <cellStyle name="Hipervínculo visitado" xfId="10232" builtinId="9" hidden="1"/>
    <cellStyle name="Hipervínculo visitado" xfId="22453" builtinId="9" hidden="1"/>
    <cellStyle name="Hipervínculo visitado" xfId="14275" builtinId="9" hidden="1"/>
    <cellStyle name="Hipervínculo visitado" xfId="28693" builtinId="9" hidden="1"/>
    <cellStyle name="Hipervínculo visitado" xfId="30616" builtinId="9" hidden="1"/>
    <cellStyle name="Hipervínculo visitado" xfId="50343" builtinId="9" hidden="1"/>
    <cellStyle name="Hipervínculo visitado" xfId="37333" builtinId="9" hidden="1"/>
    <cellStyle name="Hipervínculo visitado" xfId="38367" builtinId="9" hidden="1"/>
    <cellStyle name="Hipervínculo visitado" xfId="31700" builtinId="9" hidden="1"/>
    <cellStyle name="Hipervínculo visitado" xfId="31436" builtinId="9" hidden="1"/>
    <cellStyle name="Hipervínculo visitado" xfId="20405" builtinId="9" hidden="1"/>
    <cellStyle name="Hipervínculo visitado" xfId="28937" builtinId="9" hidden="1"/>
    <cellStyle name="Hipervínculo visitado" xfId="33310" builtinId="9" hidden="1"/>
    <cellStyle name="Hipervínculo visitado" xfId="58198" builtinId="9" hidden="1"/>
    <cellStyle name="Hipervínculo visitado" xfId="14970" builtinId="9" hidden="1"/>
    <cellStyle name="Hipervínculo visitado" xfId="23699" builtinId="9" hidden="1"/>
    <cellStyle name="Hipervínculo visitado" xfId="21576" builtinId="9" hidden="1"/>
    <cellStyle name="Hipervínculo visitado" xfId="50437" builtinId="9" hidden="1"/>
    <cellStyle name="Hipervínculo visitado" xfId="17138" builtinId="9" hidden="1"/>
    <cellStyle name="Hipervínculo visitado" xfId="58349" builtinId="9" hidden="1"/>
    <cellStyle name="Hipervínculo visitado" xfId="56962" builtinId="9" hidden="1"/>
    <cellStyle name="Hipervínculo visitado" xfId="28133" builtinId="9" hidden="1"/>
    <cellStyle name="Hipervínculo visitado" xfId="39423" builtinId="9" hidden="1"/>
    <cellStyle name="Hipervínculo visitado" xfId="22415" builtinId="9" hidden="1"/>
    <cellStyle name="Hipervínculo visitado" xfId="9800" builtinId="9" hidden="1"/>
    <cellStyle name="Hipervínculo visitado" xfId="45120" builtinId="9" hidden="1"/>
    <cellStyle name="Hipervínculo visitado" xfId="3091" builtinId="9" hidden="1"/>
    <cellStyle name="Hipervínculo visitado" xfId="53878" builtinId="9" hidden="1"/>
    <cellStyle name="Hipervínculo visitado" xfId="20212" builtinId="9" hidden="1"/>
    <cellStyle name="Hipervínculo visitado" xfId="57026" builtinId="9" hidden="1"/>
    <cellStyle name="Hipervínculo visitado" xfId="48902" builtinId="9" hidden="1"/>
    <cellStyle name="Hipervínculo visitado" xfId="58367" builtinId="9" hidden="1"/>
    <cellStyle name="Hipervínculo visitado" xfId="10722" builtinId="9" hidden="1"/>
    <cellStyle name="Hipervínculo visitado" xfId="47123" builtinId="9" hidden="1"/>
    <cellStyle name="Hipervínculo visitado" xfId="56121" builtinId="9" hidden="1"/>
    <cellStyle name="Hipervínculo visitado" xfId="14812" builtinId="9" hidden="1"/>
    <cellStyle name="Hipervínculo visitado" xfId="46983" builtinId="9" hidden="1"/>
    <cellStyle name="Hipervínculo visitado" xfId="53459" builtinId="9" hidden="1"/>
    <cellStyle name="Hipervínculo visitado" xfId="20401" builtinId="9" hidden="1"/>
    <cellStyle name="Hipervínculo visitado" xfId="36791" builtinId="9" hidden="1"/>
    <cellStyle name="Hipervínculo visitado" xfId="22886" builtinId="9" hidden="1"/>
    <cellStyle name="Hipervínculo visitado" xfId="41886" builtinId="9" hidden="1"/>
    <cellStyle name="Hipervínculo visitado" xfId="6787" builtinId="9" hidden="1"/>
    <cellStyle name="Hipervínculo visitado" xfId="8991" builtinId="9" hidden="1"/>
    <cellStyle name="Hipervínculo visitado" xfId="4205" builtinId="9" hidden="1"/>
    <cellStyle name="Hipervínculo visitado" xfId="9281" builtinId="9" hidden="1"/>
    <cellStyle name="Hipervínculo visitado" xfId="10052" builtinId="9" hidden="1"/>
    <cellStyle name="Hipervínculo visitado" xfId="39060" builtinId="9" hidden="1"/>
    <cellStyle name="Hipervínculo visitado" xfId="49776" builtinId="9" hidden="1"/>
    <cellStyle name="Hipervínculo visitado" xfId="17502" builtinId="9" hidden="1"/>
    <cellStyle name="Hipervínculo visitado" xfId="44868" builtinId="9" hidden="1"/>
    <cellStyle name="Hipervínculo visitado" xfId="19283" builtinId="9" hidden="1"/>
    <cellStyle name="Hipervínculo visitado" xfId="12927" builtinId="9" hidden="1"/>
    <cellStyle name="Hipervínculo visitado" xfId="36826" builtinId="9" hidden="1"/>
    <cellStyle name="Hipervínculo visitado" xfId="12440" builtinId="9" hidden="1"/>
    <cellStyle name="Hipervínculo visitado" xfId="30148" builtinId="9" hidden="1"/>
    <cellStyle name="Hipervínculo visitado" xfId="1275" builtinId="9" hidden="1"/>
    <cellStyle name="Hipervínculo visitado" xfId="52682" builtinId="9" hidden="1"/>
    <cellStyle name="Hipervínculo visitado" xfId="45739" builtinId="9" hidden="1"/>
    <cellStyle name="Hipervínculo visitado" xfId="23681" builtinId="9" hidden="1"/>
    <cellStyle name="Hipervínculo visitado" xfId="31086" builtinId="9" hidden="1"/>
    <cellStyle name="Hipervínculo visitado" xfId="39859" builtinId="9" hidden="1"/>
    <cellStyle name="Hipervínculo visitado" xfId="26513" builtinId="9" hidden="1"/>
    <cellStyle name="Hipervínculo visitado" xfId="28511" builtinId="9" hidden="1"/>
    <cellStyle name="Hipervínculo visitado" xfId="48450" builtinId="9" hidden="1"/>
    <cellStyle name="Hipervínculo visitado" xfId="20343" builtinId="9" hidden="1"/>
    <cellStyle name="Hipervínculo visitado" xfId="13839" builtinId="9" hidden="1"/>
    <cellStyle name="Hipervínculo visitado" xfId="43629" builtinId="9" hidden="1"/>
    <cellStyle name="Hipervínculo visitado" xfId="16726" builtinId="9" hidden="1"/>
    <cellStyle name="Hipervínculo visitado" xfId="43539" builtinId="9" hidden="1"/>
    <cellStyle name="Hipervínculo visitado" xfId="28478" builtinId="9" hidden="1"/>
    <cellStyle name="Hipervínculo visitado" xfId="24763" builtinId="9" hidden="1"/>
    <cellStyle name="Hipervínculo visitado" xfId="56083" builtinId="9" hidden="1"/>
    <cellStyle name="Hipervínculo visitado" xfId="57248" builtinId="9" hidden="1"/>
    <cellStyle name="Hipervínculo visitado" xfId="46302" builtinId="9" hidden="1"/>
    <cellStyle name="Hipervínculo visitado" xfId="26925" builtinId="9" hidden="1"/>
    <cellStyle name="Hipervínculo visitado" xfId="47793" builtinId="9" hidden="1"/>
    <cellStyle name="Hipervínculo visitado" xfId="4848" builtinId="9" hidden="1"/>
    <cellStyle name="Hipervínculo visitado" xfId="47998" builtinId="9" hidden="1"/>
    <cellStyle name="Hipervínculo visitado" xfId="58955" builtinId="9" hidden="1"/>
    <cellStyle name="Hipervínculo visitado" xfId="53375" builtinId="9" hidden="1"/>
    <cellStyle name="Hipervínculo visitado" xfId="30218" builtinId="9" hidden="1"/>
    <cellStyle name="Hipervínculo visitado" xfId="58323" builtinId="9" hidden="1"/>
    <cellStyle name="Hipervínculo visitado" xfId="45060" builtinId="9" hidden="1"/>
    <cellStyle name="Hipervínculo visitado" xfId="10892" builtinId="9" hidden="1"/>
    <cellStyle name="Hipervínculo visitado" xfId="54682" builtinId="9" hidden="1"/>
    <cellStyle name="Hipervínculo visitado" xfId="48892" builtinId="9" hidden="1"/>
    <cellStyle name="Hipervínculo visitado" xfId="37455" builtinId="9" hidden="1"/>
    <cellStyle name="Hipervínculo visitado" xfId="12665" builtinId="9" hidden="1"/>
    <cellStyle name="Hipervínculo visitado" xfId="16606" builtinId="9" hidden="1"/>
    <cellStyle name="Hipervínculo visitado" xfId="8168" builtinId="9" hidden="1"/>
    <cellStyle name="Hipervínculo visitado" xfId="8414" builtinId="9" hidden="1"/>
    <cellStyle name="Hipervínculo visitado" xfId="42956" builtinId="9" hidden="1"/>
    <cellStyle name="Hipervínculo visitado" xfId="19758" builtinId="9" hidden="1"/>
    <cellStyle name="Hipervínculo visitado" xfId="57929" builtinId="9" hidden="1"/>
    <cellStyle name="Hipervínculo visitado" xfId="5087" builtinId="9" hidden="1"/>
    <cellStyle name="Hipervínculo visitado" xfId="8788" builtinId="9" hidden="1"/>
    <cellStyle name="Hipervínculo visitado" xfId="33118" builtinId="9" hidden="1"/>
    <cellStyle name="Hipervínculo visitado" xfId="11401" builtinId="9" hidden="1"/>
    <cellStyle name="Hipervínculo visitado" xfId="9695" builtinId="9" hidden="1"/>
    <cellStyle name="Hipervínculo visitado" xfId="7784" builtinId="9" hidden="1"/>
    <cellStyle name="Hipervínculo visitado" xfId="10754" builtinId="9" hidden="1"/>
    <cellStyle name="Hipervínculo visitado" xfId="19738" builtinId="9" hidden="1"/>
    <cellStyle name="Hipervínculo visitado" xfId="34426" builtinId="9" hidden="1"/>
    <cellStyle name="Hipervínculo visitado" xfId="43196" builtinId="9" hidden="1"/>
    <cellStyle name="Hipervínculo visitado" xfId="17124" builtinId="9" hidden="1"/>
    <cellStyle name="Hipervínculo visitado" xfId="2376" builtinId="9" hidden="1"/>
    <cellStyle name="Hipervínculo visitado" xfId="29922" builtinId="9" hidden="1"/>
    <cellStyle name="Hipervínculo visitado" xfId="27402" builtinId="9" hidden="1"/>
    <cellStyle name="Hipervínculo visitado" xfId="4916" builtinId="9" hidden="1"/>
    <cellStyle name="Hipervínculo visitado" xfId="10978" builtinId="9" hidden="1"/>
    <cellStyle name="Hipervínculo visitado" xfId="16618" builtinId="9" hidden="1"/>
    <cellStyle name="Hipervínculo visitado" xfId="44956" builtinId="9" hidden="1"/>
    <cellStyle name="Hipervínculo visitado" xfId="41229" builtinId="9" hidden="1"/>
    <cellStyle name="Hipervínculo visitado" xfId="37855" builtinId="9" hidden="1"/>
    <cellStyle name="Hipervínculo visitado" xfId="1357" builtinId="9" hidden="1"/>
    <cellStyle name="Hipervínculo visitado" xfId="59155" builtinId="9" hidden="1"/>
    <cellStyle name="Hipervínculo visitado" xfId="16770" builtinId="9" hidden="1"/>
    <cellStyle name="Hipervínculo visitado" xfId="45238" builtinId="9" hidden="1"/>
    <cellStyle name="Hipervínculo visitado" xfId="45346" builtinId="9" hidden="1"/>
    <cellStyle name="Hipervínculo visitado" xfId="30108" builtinId="9" hidden="1"/>
    <cellStyle name="Hipervínculo visitado" xfId="56473" builtinId="9" hidden="1"/>
    <cellStyle name="Hipervínculo visitado" xfId="44477" builtinId="9" hidden="1"/>
    <cellStyle name="Hipervínculo visitado" xfId="463" builtinId="9" hidden="1"/>
    <cellStyle name="Hipervínculo visitado" xfId="9085" builtinId="9" hidden="1"/>
    <cellStyle name="Hipervínculo visitado" xfId="20318" builtinId="9" hidden="1"/>
    <cellStyle name="Hipervínculo visitado" xfId="10101" builtinId="9" hidden="1"/>
    <cellStyle name="Hipervínculo visitado" xfId="27706" builtinId="9" hidden="1"/>
    <cellStyle name="Hipervínculo visitado" xfId="57748" builtinId="9" hidden="1"/>
    <cellStyle name="Hipervínculo visitado" xfId="56017" builtinId="9" hidden="1"/>
    <cellStyle name="Hipervínculo visitado" xfId="41047" builtinId="9" hidden="1"/>
    <cellStyle name="Hipervínculo visitado" xfId="50877" builtinId="9" hidden="1"/>
    <cellStyle name="Hipervínculo visitado" xfId="19540" builtinId="9" hidden="1"/>
    <cellStyle name="Hipervínculo visitado" xfId="55105" builtinId="9" hidden="1"/>
    <cellStyle name="Hipervínculo visitado" xfId="5882" builtinId="9" hidden="1"/>
    <cellStyle name="Hipervínculo visitado" xfId="7363" builtinId="9" hidden="1"/>
    <cellStyle name="Hipervínculo visitado" xfId="2923" builtinId="9" hidden="1"/>
    <cellStyle name="Hipervínculo visitado" xfId="58675" builtinId="9" hidden="1"/>
    <cellStyle name="Hipervínculo visitado" xfId="4271" builtinId="9" hidden="1"/>
    <cellStyle name="Hipervínculo visitado" xfId="14166" builtinId="9" hidden="1"/>
    <cellStyle name="Hipervínculo visitado" xfId="20270" builtinId="9" hidden="1"/>
    <cellStyle name="Hipervínculo visitado" xfId="19748" builtinId="9" hidden="1"/>
    <cellStyle name="Hipervínculo visitado" xfId="6502" builtinId="9" hidden="1"/>
    <cellStyle name="Hipervínculo visitado" xfId="5304" builtinId="9" hidden="1"/>
    <cellStyle name="Hipervínculo visitado" xfId="5330" builtinId="9" hidden="1"/>
    <cellStyle name="Hipervínculo visitado" xfId="321" builtinId="9" hidden="1"/>
    <cellStyle name="Hipervínculo visitado" xfId="35121" builtinId="9" hidden="1"/>
    <cellStyle name="Hipervínculo visitado" xfId="41135" builtinId="9" hidden="1"/>
    <cellStyle name="Hipervínculo visitado" xfId="56047" builtinId="9" hidden="1"/>
    <cellStyle name="Hipervínculo visitado" xfId="31432" builtinId="9" hidden="1"/>
    <cellStyle name="Hipervínculo visitado" xfId="46260" builtinId="9" hidden="1"/>
    <cellStyle name="Hipervínculo visitado" xfId="48744" builtinId="9" hidden="1"/>
    <cellStyle name="Hipervínculo visitado" xfId="3937" builtinId="9" hidden="1"/>
    <cellStyle name="Hipervínculo visitado" xfId="19436" builtinId="9" hidden="1"/>
    <cellStyle name="Hipervínculo visitado" xfId="3391" builtinId="9" hidden="1"/>
    <cellStyle name="Hipervínculo visitado" xfId="30364" builtinId="9" hidden="1"/>
    <cellStyle name="Hipervínculo visitado" xfId="7421" builtinId="9" hidden="1"/>
    <cellStyle name="Hipervínculo visitado" xfId="56371" builtinId="9" hidden="1"/>
    <cellStyle name="Hipervínculo visitado" xfId="48954" builtinId="9" hidden="1"/>
    <cellStyle name="Hipervínculo visitado" xfId="32828" builtinId="9" hidden="1"/>
    <cellStyle name="Hipervínculo visitado" xfId="31620" builtinId="9" hidden="1"/>
    <cellStyle name="Hipervínculo visitado" xfId="42788" builtinId="9" hidden="1"/>
    <cellStyle name="Hipervínculo visitado" xfId="51136" builtinId="9" hidden="1"/>
    <cellStyle name="Hipervínculo visitado" xfId="27992" builtinId="9" hidden="1"/>
    <cellStyle name="Hipervínculo visitado" xfId="37162" builtinId="9" hidden="1"/>
    <cellStyle name="Hipervínculo visitado" xfId="41091" builtinId="9" hidden="1"/>
    <cellStyle name="Hipervínculo visitado" xfId="5059" builtinId="9" hidden="1"/>
    <cellStyle name="Hipervínculo visitado" xfId="40000" builtinId="9" hidden="1"/>
    <cellStyle name="Hipervínculo visitado" xfId="49620" builtinId="9" hidden="1"/>
    <cellStyle name="Hipervínculo visitado" xfId="35511" builtinId="9" hidden="1"/>
    <cellStyle name="Hipervínculo visitado" xfId="12525" builtinId="9" hidden="1"/>
    <cellStyle name="Hipervínculo visitado" xfId="14402" builtinId="9" hidden="1"/>
    <cellStyle name="Hipervínculo visitado" xfId="19826" builtinId="9" hidden="1"/>
    <cellStyle name="Hipervínculo visitado" xfId="16318" builtinId="9" hidden="1"/>
    <cellStyle name="Hipervínculo visitado" xfId="58119" builtinId="9" hidden="1"/>
    <cellStyle name="Hipervínculo visitado" xfId="10832" builtinId="9" hidden="1"/>
    <cellStyle name="Hipervínculo visitado" xfId="35165" builtinId="9" hidden="1"/>
    <cellStyle name="Hipervínculo visitado" xfId="37771" builtinId="9" hidden="1"/>
    <cellStyle name="Hipervínculo visitado" xfId="20674" builtinId="9" hidden="1"/>
    <cellStyle name="Hipervínculo visitado" xfId="49406" builtinId="9" hidden="1"/>
    <cellStyle name="Hipervínculo visitado" xfId="53939" builtinId="9" hidden="1"/>
    <cellStyle name="Hipervínculo visitado" xfId="58511" builtinId="9" hidden="1"/>
    <cellStyle name="Hipervínculo visitado" xfId="50080" builtinId="9" hidden="1"/>
    <cellStyle name="Hipervínculo visitado" xfId="532" builtinId="9" hidden="1"/>
    <cellStyle name="Hipervínculo visitado" xfId="52144" builtinId="9" hidden="1"/>
    <cellStyle name="Hipervínculo visitado" xfId="35577" builtinId="9" hidden="1"/>
    <cellStyle name="Hipervínculo visitado" xfId="51706" builtinId="9" hidden="1"/>
    <cellStyle name="Hipervínculo visitado" xfId="55373" builtinId="9" hidden="1"/>
    <cellStyle name="Hipervínculo visitado" xfId="1631" builtinId="9" hidden="1"/>
    <cellStyle name="Hipervínculo visitado" xfId="11118" builtinId="9" hidden="1"/>
    <cellStyle name="Hipervínculo visitado" xfId="14050" builtinId="9" hidden="1"/>
    <cellStyle name="Hipervínculo visitado" xfId="15144" builtinId="9" hidden="1"/>
    <cellStyle name="Hipervínculo visitado" xfId="45637" builtinId="9" hidden="1"/>
    <cellStyle name="Hipervínculo visitado" xfId="52698" builtinId="9" hidden="1"/>
    <cellStyle name="Hipervínculo visitado" xfId="41500" builtinId="9" hidden="1"/>
    <cellStyle name="Hipervínculo visitado" xfId="47866" builtinId="9" hidden="1"/>
    <cellStyle name="Hipervínculo visitado" xfId="54379" builtinId="9" hidden="1"/>
    <cellStyle name="Hipervínculo visitado" xfId="7383" builtinId="9" hidden="1"/>
    <cellStyle name="Hipervínculo visitado" xfId="29379" builtinId="9" hidden="1"/>
    <cellStyle name="Hipervínculo visitado" xfId="18323" builtinId="9" hidden="1"/>
    <cellStyle name="Hipervínculo visitado" xfId="45126" builtinId="9" hidden="1"/>
    <cellStyle name="Hipervínculo visitado" xfId="22609" builtinId="9" hidden="1"/>
    <cellStyle name="Hipervínculo visitado" xfId="19220" builtinId="9" hidden="1"/>
    <cellStyle name="Hipervínculo visitado" xfId="18453" builtinId="9" hidden="1"/>
    <cellStyle name="Hipervínculo visitado" xfId="20024" builtinId="9" hidden="1"/>
    <cellStyle name="Hipervínculo visitado" xfId="57096" builtinId="9" hidden="1"/>
    <cellStyle name="Hipervínculo visitado" xfId="52665" builtinId="9" hidden="1"/>
    <cellStyle name="Hipervínculo visitado" xfId="15652" builtinId="9" hidden="1"/>
    <cellStyle name="Hipervínculo visitado" xfId="1915" builtinId="9" hidden="1"/>
    <cellStyle name="Hipervínculo visitado" xfId="21745" builtinId="9" hidden="1"/>
    <cellStyle name="Hipervínculo visitado" xfId="9320" builtinId="9" hidden="1"/>
    <cellStyle name="Hipervínculo visitado" xfId="25738" builtinId="9" hidden="1"/>
    <cellStyle name="Hipervínculo visitado" xfId="27446" builtinId="9" hidden="1"/>
    <cellStyle name="Hipervínculo visitado" xfId="8014" builtinId="9" hidden="1"/>
    <cellStyle name="Hipervínculo visitado" xfId="46855" builtinId="9" hidden="1"/>
    <cellStyle name="Hipervínculo visitado" xfId="44039" builtinId="9" hidden="1"/>
    <cellStyle name="Hipervínculo visitado" xfId="15554" builtinId="9" hidden="1"/>
    <cellStyle name="Hipervínculo visitado" xfId="17848" builtinId="9" hidden="1"/>
    <cellStyle name="Hipervínculo visitado" xfId="34319" builtinId="9" hidden="1"/>
    <cellStyle name="Hipervínculo visitado" xfId="36327" builtinId="9" hidden="1"/>
    <cellStyle name="Hipervínculo visitado" xfId="46921" builtinId="9" hidden="1"/>
    <cellStyle name="Hipervínculo visitado" xfId="29546" builtinId="9" hidden="1"/>
    <cellStyle name="Hipervínculo visitado" xfId="41203" builtinId="9" hidden="1"/>
    <cellStyle name="Hipervínculo visitado" xfId="6058" builtinId="9" hidden="1"/>
    <cellStyle name="Hipervínculo visitado" xfId="38087" builtinId="9" hidden="1"/>
    <cellStyle name="Hipervínculo visitado" xfId="47529" builtinId="9" hidden="1"/>
    <cellStyle name="Hipervínculo visitado" xfId="39198" builtinId="9" hidden="1"/>
    <cellStyle name="Hipervínculo visitado" xfId="48165" builtinId="9" hidden="1"/>
    <cellStyle name="Hipervínculo visitado" xfId="31963" builtinId="9" hidden="1"/>
    <cellStyle name="Hipervínculo visitado" xfId="59332" builtinId="9" hidden="1"/>
    <cellStyle name="Hipervínculo visitado" xfId="25026" builtinId="9" hidden="1"/>
    <cellStyle name="Hipervínculo visitado" xfId="17224" builtinId="9" hidden="1"/>
    <cellStyle name="Hipervínculo visitado" xfId="22349" builtinId="9" hidden="1"/>
    <cellStyle name="Hipervínculo visitado" xfId="37703" builtinId="9" hidden="1"/>
    <cellStyle name="Hipervínculo visitado" xfId="14707" builtinId="9" hidden="1"/>
    <cellStyle name="Hipervínculo visitado" xfId="45476" builtinId="9" hidden="1"/>
    <cellStyle name="Hipervínculo visitado" xfId="30806" builtinId="9" hidden="1"/>
    <cellStyle name="Hipervínculo visitado" xfId="36251" builtinId="9" hidden="1"/>
    <cellStyle name="Hipervínculo visitado" xfId="28199" builtinId="9" hidden="1"/>
    <cellStyle name="Hipervínculo visitado" xfId="58275" builtinId="9" hidden="1"/>
    <cellStyle name="Hipervínculo visitado" xfId="22477" builtinId="9" hidden="1"/>
    <cellStyle name="Hipervínculo visitado" xfId="55191" builtinId="9" hidden="1"/>
    <cellStyle name="Hipervínculo visitado" xfId="25915" builtinId="9" hidden="1"/>
    <cellStyle name="Hipervínculo visitado" xfId="46947" builtinId="9" hidden="1"/>
    <cellStyle name="Hipervínculo visitado" xfId="2641" builtinId="9" hidden="1"/>
    <cellStyle name="Hipervínculo visitado" xfId="1819" builtinId="9" hidden="1"/>
    <cellStyle name="Hipervínculo visitado" xfId="1583" builtinId="9" hidden="1"/>
    <cellStyle name="Hipervínculo visitado" xfId="25567" builtinId="9" hidden="1"/>
    <cellStyle name="Hipervínculo visitado" xfId="50998" builtinId="9" hidden="1"/>
    <cellStyle name="Hipervínculo visitado" xfId="57595" builtinId="9" hidden="1"/>
    <cellStyle name="Hipervínculo visitado" xfId="5716" builtinId="9" hidden="1"/>
    <cellStyle name="Hipervínculo visitado" xfId="10672" builtinId="9" hidden="1"/>
    <cellStyle name="Hipervínculo visitado" xfId="49446" builtinId="9" hidden="1"/>
    <cellStyle name="Hipervínculo visitado" xfId="715" builtinId="9" hidden="1"/>
    <cellStyle name="Hipervínculo visitado" xfId="10508" builtinId="9" hidden="1"/>
    <cellStyle name="Hipervínculo visitado" xfId="11178" builtinId="9" hidden="1"/>
    <cellStyle name="Hipervínculo visitado" xfId="53531" builtinId="9" hidden="1"/>
    <cellStyle name="Hipervínculo visitado" xfId="385" builtinId="9" hidden="1"/>
    <cellStyle name="Hipervínculo visitado" xfId="53085" builtinId="9" hidden="1"/>
    <cellStyle name="Hipervínculo visitado" xfId="51440" builtinId="9" hidden="1"/>
    <cellStyle name="Hipervínculo visitado" xfId="20086" builtinId="9" hidden="1"/>
    <cellStyle name="Hipervínculo visitado" xfId="33530" builtinId="9" hidden="1"/>
    <cellStyle name="Hipervínculo visitado" xfId="40856" builtinId="9" hidden="1"/>
    <cellStyle name="Hipervínculo visitado" xfId="8710" builtinId="9" hidden="1"/>
    <cellStyle name="Hipervínculo visitado" xfId="36860" builtinId="9" hidden="1"/>
    <cellStyle name="Hipervínculo visitado" xfId="37164" builtinId="9" hidden="1"/>
    <cellStyle name="Hipervínculo visitado" xfId="11427" builtinId="9" hidden="1"/>
    <cellStyle name="Hipervínculo visitado" xfId="27041" builtinId="9" hidden="1"/>
    <cellStyle name="Hipervínculo visitado" xfId="57088" builtinId="9" hidden="1"/>
    <cellStyle name="Hipervínculo visitado" xfId="40818" builtinId="9" hidden="1"/>
    <cellStyle name="Hipervínculo visitado" xfId="41677" builtinId="9" hidden="1"/>
    <cellStyle name="Hipervínculo visitado" xfId="7905" builtinId="9" hidden="1"/>
    <cellStyle name="Hipervínculo visitado" xfId="47932" builtinId="9" hidden="1"/>
    <cellStyle name="Hipervínculo visitado" xfId="43441" builtinId="9" hidden="1"/>
    <cellStyle name="Hipervínculo visitado" xfId="11534" builtinId="9" hidden="1"/>
    <cellStyle name="Hipervínculo visitado" xfId="23943" builtinId="9" hidden="1"/>
    <cellStyle name="Hipervínculo visitado" xfId="38868" builtinId="9" hidden="1"/>
    <cellStyle name="Hipervínculo visitado" xfId="21839" builtinId="9" hidden="1"/>
    <cellStyle name="Hipervínculo visitado" xfId="11170" builtinId="9" hidden="1"/>
    <cellStyle name="Hipervínculo visitado" xfId="18267" builtinId="9" hidden="1"/>
    <cellStyle name="Hipervínculo visitado" xfId="29771" builtinId="9" hidden="1"/>
    <cellStyle name="Hipervínculo visitado" xfId="57766" builtinId="9" hidden="1"/>
    <cellStyle name="Hipervínculo visitado" xfId="17182" builtinId="9" hidden="1"/>
    <cellStyle name="Hipervínculo visitado" xfId="28609" builtinId="9" hidden="1"/>
    <cellStyle name="Hipervínculo visitado" xfId="43527" builtinId="9" hidden="1"/>
    <cellStyle name="Hipervínculo visitado" xfId="387" builtinId="9" hidden="1"/>
    <cellStyle name="Hipervínculo visitado" xfId="55609" builtinId="9" hidden="1"/>
    <cellStyle name="Hipervínculo visitado" xfId="22507" builtinId="9" hidden="1"/>
    <cellStyle name="Hipervínculo visitado" xfId="35352" builtinId="9" hidden="1"/>
    <cellStyle name="Hipervínculo visitado" xfId="8126" builtinId="9" hidden="1"/>
    <cellStyle name="Hipervínculo visitado" xfId="38045" builtinId="9" hidden="1"/>
    <cellStyle name="Hipervínculo visitado" xfId="1521" builtinId="9" hidden="1"/>
    <cellStyle name="Hipervínculo visitado" xfId="28931" builtinId="9" hidden="1"/>
    <cellStyle name="Hipervínculo visitado" xfId="36546" builtinId="9" hidden="1"/>
    <cellStyle name="Hipervínculo visitado" xfId="45398" builtinId="9" hidden="1"/>
    <cellStyle name="Hipervínculo visitado" xfId="48372" builtinId="9" hidden="1"/>
    <cellStyle name="Hipervínculo visitado" xfId="37777" builtinId="9" hidden="1"/>
    <cellStyle name="Hipervínculo visitado" xfId="10766" builtinId="9" hidden="1"/>
    <cellStyle name="Hipervínculo visitado" xfId="15742" builtinId="9" hidden="1"/>
    <cellStyle name="Hipervínculo visitado" xfId="18008" builtinId="9" hidden="1"/>
    <cellStyle name="Hipervínculo visitado" xfId="56994" builtinId="9" hidden="1"/>
    <cellStyle name="Hipervínculo visitado" xfId="42818" builtinId="9" hidden="1"/>
    <cellStyle name="Hipervínculo visitado" xfId="39381" builtinId="9" hidden="1"/>
    <cellStyle name="Hipervínculo visitado" xfId="45816" builtinId="9" hidden="1"/>
    <cellStyle name="Hipervínculo visitado" xfId="11696" builtinId="9" hidden="1"/>
    <cellStyle name="Hipervínculo visitado" xfId="41474" builtinId="9" hidden="1"/>
    <cellStyle name="Hipervínculo visitado" xfId="39732" builtinId="9" hidden="1"/>
    <cellStyle name="Hipervínculo visitado" xfId="29205" builtinId="9" hidden="1"/>
    <cellStyle name="Hipervínculo visitado" xfId="32652" builtinId="9" hidden="1"/>
    <cellStyle name="Hipervínculo visitado" xfId="58819" builtinId="9" hidden="1"/>
    <cellStyle name="Hipervínculo visitado" xfId="33964" builtinId="9" hidden="1"/>
    <cellStyle name="Hipervínculo visitado" xfId="54039" builtinId="9" hidden="1"/>
    <cellStyle name="Hipervínculo visitado" xfId="57573" builtinId="9" hidden="1"/>
    <cellStyle name="Hipervínculo visitado" xfId="22399" builtinId="9" hidden="1"/>
    <cellStyle name="Hipervínculo visitado" xfId="47603" builtinId="9" hidden="1"/>
    <cellStyle name="Hipervínculo visitado" xfId="16754" builtinId="9" hidden="1"/>
    <cellStyle name="Hipervínculo visitado" xfId="54034" builtinId="9" hidden="1"/>
    <cellStyle name="Hipervínculo visitado" xfId="47085" builtinId="9" hidden="1"/>
    <cellStyle name="Hipervínculo visitado" xfId="20012" builtinId="9" hidden="1"/>
    <cellStyle name="Hipervínculo visitado" xfId="5527" builtinId="9" hidden="1"/>
    <cellStyle name="Hipervínculo visitado" xfId="18776" builtinId="9" hidden="1"/>
    <cellStyle name="Hipervínculo visitado" xfId="14172" builtinId="9" hidden="1"/>
    <cellStyle name="Hipervínculo visitado" xfId="20332" builtinId="9" hidden="1"/>
    <cellStyle name="Hipervínculo visitado" xfId="6659" builtinId="9" hidden="1"/>
    <cellStyle name="Hipervínculo visitado" xfId="56897" builtinId="9" hidden="1"/>
    <cellStyle name="Hipervínculo visitado" xfId="58979" builtinId="9" hidden="1"/>
    <cellStyle name="Hipervínculo visitado" xfId="48362" builtinId="9" hidden="1"/>
    <cellStyle name="Hipervínculo visitado" xfId="31991" builtinId="9" hidden="1"/>
    <cellStyle name="Hipervínculo visitado" xfId="13614" builtinId="9" hidden="1"/>
    <cellStyle name="Hipervínculo visitado" xfId="48960" builtinId="9" hidden="1"/>
    <cellStyle name="Hipervínculo visitado" xfId="27232" builtinId="9" hidden="1"/>
    <cellStyle name="Hipervínculo visitado" xfId="14265" builtinId="9" hidden="1"/>
    <cellStyle name="Hipervínculo visitado" xfId="7115" builtinId="9" hidden="1"/>
    <cellStyle name="Hipervínculo visitado" xfId="54461" builtinId="9" hidden="1"/>
    <cellStyle name="Hipervínculo visitado" xfId="30864" builtinId="9" hidden="1"/>
    <cellStyle name="Hipervínculo visitado" xfId="48183" builtinId="9" hidden="1"/>
    <cellStyle name="Hipervínculo visitado" xfId="51832" builtinId="9" hidden="1"/>
    <cellStyle name="Hipervínculo visitado" xfId="4221" builtinId="9" hidden="1"/>
    <cellStyle name="Hipervínculo visitado" xfId="23743" builtinId="9" hidden="1"/>
    <cellStyle name="Hipervínculo visitado" xfId="30892" builtinId="9" hidden="1"/>
    <cellStyle name="Hipervínculo visitado" xfId="13793" builtinId="9" hidden="1"/>
    <cellStyle name="Hipervínculo visitado" xfId="27956" builtinId="9" hidden="1"/>
    <cellStyle name="Hipervínculo visitado" xfId="12931" builtinId="9" hidden="1"/>
    <cellStyle name="Hipervínculo visitado" xfId="28833" builtinId="9" hidden="1"/>
    <cellStyle name="Hipervínculo visitado" xfId="12014" builtinId="9" hidden="1"/>
    <cellStyle name="Hipervínculo visitado" xfId="59242" builtinId="9" hidden="1"/>
    <cellStyle name="Hipervínculo visitado" xfId="44334" builtinId="9" hidden="1"/>
    <cellStyle name="Hipervínculo visitado" xfId="26755" builtinId="9" hidden="1"/>
    <cellStyle name="Hipervínculo visitado" xfId="35266" builtinId="9" hidden="1"/>
    <cellStyle name="Hipervínculo visitado" xfId="23695" builtinId="9" hidden="1"/>
    <cellStyle name="Hipervínculo visitado" xfId="45733" builtinId="9" hidden="1"/>
    <cellStyle name="Hipervínculo visitado" xfId="31997" builtinId="9" hidden="1"/>
    <cellStyle name="Hipervínculo visitado" xfId="29901" builtinId="9" hidden="1"/>
    <cellStyle name="Hipervínculo visitado" xfId="43963" builtinId="9" hidden="1"/>
    <cellStyle name="Hipervínculo visitado" xfId="30166" builtinId="9" hidden="1"/>
    <cellStyle name="Hipervínculo visitado" xfId="29131" builtinId="9" hidden="1"/>
    <cellStyle name="Hipervínculo visitado" xfId="26043" builtinId="9" hidden="1"/>
    <cellStyle name="Hipervínculo visitado" xfId="28279" builtinId="9" hidden="1"/>
    <cellStyle name="Hipervínculo visitado" xfId="37693" builtinId="9" hidden="1"/>
    <cellStyle name="Hipervínculo visitado" xfId="11024" builtinId="9" hidden="1"/>
    <cellStyle name="Hipervínculo visitado" xfId="38099" builtinId="9" hidden="1"/>
    <cellStyle name="Hipervínculo visitado" xfId="18516" builtinId="9" hidden="1"/>
    <cellStyle name="Hipervínculo visitado" xfId="22161" builtinId="9" hidden="1"/>
    <cellStyle name="Hipervínculo visitado" xfId="9510" builtinId="9" hidden="1"/>
    <cellStyle name="Hipervínculo visitado" xfId="47137" builtinId="9" hidden="1"/>
    <cellStyle name="Hipervínculo visitado" xfId="28347" builtinId="9" hidden="1"/>
    <cellStyle name="Hipervínculo visitado" xfId="25861" builtinId="9" hidden="1"/>
    <cellStyle name="Hipervínculo visitado" xfId="5986" builtinId="9" hidden="1"/>
    <cellStyle name="Hipervínculo visitado" xfId="11132" builtinId="9" hidden="1"/>
    <cellStyle name="Hipervínculo visitado" xfId="55000" builtinId="9" hidden="1"/>
    <cellStyle name="Hipervínculo visitado" xfId="44766" builtinId="9" hidden="1"/>
    <cellStyle name="Hipervínculo visitado" xfId="10534" builtinId="9" hidden="1"/>
    <cellStyle name="Hipervínculo visitado" xfId="47685" builtinId="9" hidden="1"/>
    <cellStyle name="Hipervínculo visitado" xfId="45923" builtinId="9" hidden="1"/>
    <cellStyle name="Hipervínculo visitado" xfId="42020" builtinId="9" hidden="1"/>
    <cellStyle name="Hipervínculo visitado" xfId="7688" builtinId="9" hidden="1"/>
    <cellStyle name="Hipervínculo visitado" xfId="18221" builtinId="9" hidden="1"/>
    <cellStyle name="Hipervínculo visitado" xfId="21937" builtinId="9" hidden="1"/>
    <cellStyle name="Hipervínculo visitado" xfId="12181" builtinId="9" hidden="1"/>
    <cellStyle name="Hipervínculo visitado" xfId="36211" builtinId="9" hidden="1"/>
    <cellStyle name="Hipervínculo visitado" xfId="3165" builtinId="9" hidden="1"/>
    <cellStyle name="Hipervínculo visitado" xfId="24357" builtinId="9" hidden="1"/>
    <cellStyle name="Hipervínculo visitado" xfId="29652" builtinId="9" hidden="1"/>
    <cellStyle name="Hipervínculo visitado" xfId="28500" builtinId="9" hidden="1"/>
    <cellStyle name="Hipervínculo visitado" xfId="37811" builtinId="9" hidden="1"/>
    <cellStyle name="Hipervínculo visitado" xfId="14731" builtinId="9" hidden="1"/>
    <cellStyle name="Hipervínculo visitado" xfId="24597" builtinId="9" hidden="1"/>
    <cellStyle name="Hipervínculo visitado" xfId="45747" builtinId="9" hidden="1"/>
    <cellStyle name="Hipervínculo visitado" xfId="15178" builtinId="9" hidden="1"/>
    <cellStyle name="Hipervínculo visitado" xfId="47521" builtinId="9" hidden="1"/>
    <cellStyle name="Hipervínculo visitado" xfId="53387" builtinId="9" hidden="1"/>
    <cellStyle name="Hipervínculo visitado" xfId="53363" builtinId="9" hidden="1"/>
    <cellStyle name="Hipervínculo visitado" xfId="52645" builtinId="9" hidden="1"/>
    <cellStyle name="Hipervínculo visitado" xfId="56117" builtinId="9" hidden="1"/>
    <cellStyle name="Hipervínculo visitado" xfId="56467" builtinId="9" hidden="1"/>
    <cellStyle name="Hipervínculo visitado" xfId="18219" builtinId="9" hidden="1"/>
    <cellStyle name="Hipervínculo visitado" xfId="14406" builtinId="9" hidden="1"/>
    <cellStyle name="Hipervínculo visitado" xfId="14182" builtinId="9" hidden="1"/>
    <cellStyle name="Hipervínculo visitado" xfId="14866" builtinId="9" hidden="1"/>
    <cellStyle name="Hipervínculo visitado" xfId="9794" builtinId="9" hidden="1"/>
    <cellStyle name="Hipervínculo visitado" xfId="10804" builtinId="9" hidden="1"/>
    <cellStyle name="Hipervínculo visitado" xfId="17934" builtinId="9" hidden="1"/>
    <cellStyle name="Hipervínculo visitado" xfId="17496" builtinId="9" hidden="1"/>
    <cellStyle name="Hipervínculo visitado" xfId="18121" builtinId="9" hidden="1"/>
    <cellStyle name="Hipervínculo visitado" xfId="18255" builtinId="9" hidden="1"/>
    <cellStyle name="Hipervínculo visitado" xfId="13881" builtinId="9" hidden="1"/>
    <cellStyle name="Hipervínculo visitado" xfId="13764" builtinId="9" hidden="1"/>
    <cellStyle name="Hipervínculo visitado" xfId="18237" builtinId="9" hidden="1"/>
    <cellStyle name="Hipervínculo visitado" xfId="17710" builtinId="9" hidden="1"/>
    <cellStyle name="Hipervínculo visitado" xfId="10866" builtinId="9" hidden="1"/>
    <cellStyle name="Hipervínculo visitado" xfId="17418" builtinId="9" hidden="1"/>
    <cellStyle name="Hipervínculo visitado" xfId="55815" builtinId="9" hidden="1"/>
    <cellStyle name="Hipervínculo visitado" xfId="52891" builtinId="9" hidden="1"/>
    <cellStyle name="Hipervínculo visitado" xfId="40949" builtinId="9" hidden="1"/>
    <cellStyle name="Hipervínculo visitado" xfId="22680" builtinId="9" hidden="1"/>
    <cellStyle name="Hipervínculo visitado" xfId="48314" builtinId="9" hidden="1"/>
    <cellStyle name="Hipervínculo visitado" xfId="53475" builtinId="9" hidden="1"/>
    <cellStyle name="Hipervínculo visitado" xfId="53409" builtinId="9" hidden="1"/>
    <cellStyle name="Hipervínculo visitado" xfId="55058" builtinId="9" hidden="1"/>
    <cellStyle name="Hipervínculo visitado" xfId="58917" builtinId="9" hidden="1"/>
    <cellStyle name="Hipervínculo visitado" xfId="58172" builtinId="9" hidden="1"/>
    <cellStyle name="Hipervínculo visitado" xfId="57752" builtinId="9" hidden="1"/>
    <cellStyle name="Hipervínculo visitado" xfId="56723" builtinId="9" hidden="1"/>
    <cellStyle name="Hipervínculo visitado" xfId="57066" builtinId="9" hidden="1"/>
    <cellStyle name="Hipervínculo visitado" xfId="50153" builtinId="9" hidden="1"/>
    <cellStyle name="Hipervínculo visitado" xfId="15306" builtinId="9" hidden="1"/>
    <cellStyle name="Hipervínculo visitado" xfId="15732" builtinId="9" hidden="1"/>
    <cellStyle name="Hipervínculo visitado" xfId="14128" builtinId="9" hidden="1"/>
    <cellStyle name="Hipervínculo visitado" xfId="56031" builtinId="9" hidden="1"/>
    <cellStyle name="Hipervínculo visitado" xfId="55583" builtinId="9" hidden="1"/>
    <cellStyle name="Hipervínculo visitado" xfId="59394" builtinId="9" hidden="1"/>
    <cellStyle name="Hipervínculo visitado" xfId="52242" builtinId="9" hidden="1"/>
    <cellStyle name="Hipervínculo visitado" xfId="53594" builtinId="9" hidden="1"/>
    <cellStyle name="Hipervínculo visitado" xfId="53670" builtinId="9" hidden="1"/>
    <cellStyle name="Hipervínculo visitado" xfId="47295" builtinId="9" hidden="1"/>
    <cellStyle name="Hipervínculo visitado" xfId="47645" builtinId="9" hidden="1"/>
    <cellStyle name="Hipervínculo visitado" xfId="50309" builtinId="9" hidden="1"/>
    <cellStyle name="Hipervínculo visitado" xfId="49031" builtinId="9" hidden="1"/>
    <cellStyle name="Hipervínculo visitado" xfId="54579" builtinId="9" hidden="1"/>
    <cellStyle name="Hipervínculo visitado" xfId="51072" builtinId="9" hidden="1"/>
    <cellStyle name="Hipervínculo visitado" xfId="51548" builtinId="9" hidden="1"/>
    <cellStyle name="Hipervínculo visitado" xfId="52407" builtinId="9" hidden="1"/>
    <cellStyle name="Hipervínculo visitado" xfId="10016" builtinId="9" hidden="1"/>
    <cellStyle name="Hipervínculo visitado" xfId="28677" builtinId="9" hidden="1"/>
    <cellStyle name="Hipervínculo visitado" xfId="33672" builtinId="9" hidden="1"/>
    <cellStyle name="Hipervínculo visitado" xfId="55719" builtinId="9" hidden="1"/>
    <cellStyle name="Hipervínculo visitado" xfId="33508" builtinId="9" hidden="1"/>
    <cellStyle name="Hipervínculo visitado" xfId="32350" builtinId="9" hidden="1"/>
    <cellStyle name="Hipervínculo visitado" xfId="42562" builtinId="9" hidden="1"/>
    <cellStyle name="Hipervínculo visitado" xfId="38985" builtinId="9" hidden="1"/>
    <cellStyle name="Hipervínculo visitado" xfId="39312" builtinId="9" hidden="1"/>
    <cellStyle name="Hipervínculo visitado" xfId="36622" builtinId="9" hidden="1"/>
    <cellStyle name="Hipervínculo visitado" xfId="37090" builtinId="9" hidden="1"/>
    <cellStyle name="Hipervínculo visitado" xfId="38471" builtinId="9" hidden="1"/>
    <cellStyle name="Hipervínculo visitado" xfId="34452" builtinId="9" hidden="1"/>
    <cellStyle name="Hipervínculo visitado" xfId="35813" builtinId="9" hidden="1"/>
    <cellStyle name="Hipervínculo visitado" xfId="36059" builtinId="9" hidden="1"/>
    <cellStyle name="Hipervínculo visitado" xfId="32662" builtinId="9" hidden="1"/>
    <cellStyle name="Hipervínculo visitado" xfId="33526" builtinId="9" hidden="1"/>
    <cellStyle name="Hipervínculo visitado" xfId="34026" builtinId="9" hidden="1"/>
    <cellStyle name="Hipervínculo visitado" xfId="40574" builtinId="9" hidden="1"/>
    <cellStyle name="Hipervínculo visitado" xfId="30830" builtinId="9" hidden="1"/>
    <cellStyle name="Hipervínculo visitado" xfId="48404" builtinId="9" hidden="1"/>
    <cellStyle name="Hipervínculo visitado" xfId="56867" builtinId="9" hidden="1"/>
    <cellStyle name="Hipervínculo visitado" xfId="18213" builtinId="9" hidden="1"/>
    <cellStyle name="Hipervínculo visitado" xfId="17884" builtinId="9" hidden="1"/>
    <cellStyle name="Hipervínculo visitado" xfId="53053" builtinId="9" hidden="1"/>
    <cellStyle name="Hipervínculo visitado" xfId="49158" builtinId="9" hidden="1"/>
    <cellStyle name="Hipervínculo visitado" xfId="49818" builtinId="9" hidden="1"/>
    <cellStyle name="Hipervínculo visitado" xfId="50253" builtinId="9" hidden="1"/>
    <cellStyle name="Hipervínculo visitado" xfId="12737" builtinId="9" hidden="1"/>
    <cellStyle name="Hipervínculo visitado" xfId="46443" builtinId="9" hidden="1"/>
    <cellStyle name="Hipervínculo visitado" xfId="56445" builtinId="9" hidden="1"/>
    <cellStyle name="Hipervínculo visitado" xfId="16474" builtinId="9" hidden="1"/>
    <cellStyle name="Hipervínculo visitado" xfId="48924" builtinId="9" hidden="1"/>
    <cellStyle name="Hipervínculo visitado" xfId="32882" builtinId="9" hidden="1"/>
    <cellStyle name="Hipervínculo visitado" xfId="11982" builtinId="9" hidden="1"/>
    <cellStyle name="Hipervínculo visitado" xfId="53644" builtinId="9" hidden="1"/>
    <cellStyle name="Hipervínculo visitado" xfId="56653" builtinId="9" hidden="1"/>
    <cellStyle name="Hipervínculo visitado" xfId="28921" builtinId="9" hidden="1"/>
    <cellStyle name="Hipervínculo visitado" xfId="20808" builtinId="9" hidden="1"/>
    <cellStyle name="Hipervínculo visitado" xfId="23661" builtinId="9" hidden="1"/>
    <cellStyle name="Hipervínculo visitado" xfId="21552" builtinId="9" hidden="1"/>
    <cellStyle name="Hipervínculo visitado" xfId="41922" builtinId="9" hidden="1"/>
    <cellStyle name="Hipervínculo visitado" xfId="45605" builtinId="9" hidden="1"/>
    <cellStyle name="Hipervínculo visitado" xfId="29787" builtinId="9" hidden="1"/>
    <cellStyle name="Hipervínculo visitado" xfId="14100" builtinId="9" hidden="1"/>
    <cellStyle name="Hipervínculo visitado" xfId="2210" builtinId="9" hidden="1"/>
    <cellStyle name="Hipervínculo visitado" xfId="48078" builtinId="9" hidden="1"/>
    <cellStyle name="Hipervínculo visitado" xfId="44124" builtinId="9" hidden="1"/>
    <cellStyle name="Hipervínculo visitado" xfId="22505" builtinId="9" hidden="1"/>
    <cellStyle name="Hipervínculo visitado" xfId="40628" builtinId="9" hidden="1"/>
    <cellStyle name="Hipervínculo visitado" xfId="54093" builtinId="9" hidden="1"/>
    <cellStyle name="Hipervínculo visitado" xfId="34444" builtinId="9" hidden="1"/>
    <cellStyle name="Hipervínculo visitado" xfId="11911" builtinId="9" hidden="1"/>
    <cellStyle name="Hipervínculo visitado" xfId="18968" builtinId="9" hidden="1"/>
    <cellStyle name="Hipervínculo visitado" xfId="30394" builtinId="9" hidden="1"/>
    <cellStyle name="Hipervínculo visitado" xfId="29648" builtinId="9" hidden="1"/>
    <cellStyle name="Hipervínculo visitado" xfId="24041" builtinId="9" hidden="1"/>
    <cellStyle name="Hipervínculo visitado" xfId="37447" builtinId="9" hidden="1"/>
    <cellStyle name="Hipervínculo visitado" xfId="6066" builtinId="9" hidden="1"/>
    <cellStyle name="Hipervínculo visitado" xfId="16047" builtinId="9" hidden="1"/>
    <cellStyle name="Hipervínculo visitado" xfId="11649" builtinId="9" hidden="1"/>
    <cellStyle name="Hipervínculo visitado" xfId="51498" builtinId="9" hidden="1"/>
    <cellStyle name="Hipervínculo visitado" xfId="47203" builtinId="9" hidden="1"/>
    <cellStyle name="Hipervínculo visitado" xfId="14338" builtinId="9" hidden="1"/>
    <cellStyle name="Hipervínculo visitado" xfId="52162" builtinId="9" hidden="1"/>
    <cellStyle name="Hipervínculo visitado" xfId="10320" builtinId="9" hidden="1"/>
    <cellStyle name="Hipervínculo visitado" xfId="6949" builtinId="9" hidden="1"/>
    <cellStyle name="Hipervínculo visitado" xfId="6763" builtinId="9" hidden="1"/>
    <cellStyle name="Hipervínculo visitado" xfId="18676" builtinId="9" hidden="1"/>
    <cellStyle name="Hipervínculo visitado" xfId="1929" builtinId="9" hidden="1"/>
    <cellStyle name="Hipervínculo visitado" xfId="30216" builtinId="9" hidden="1"/>
    <cellStyle name="Hipervínculo visitado" xfId="9703" builtinId="9" hidden="1"/>
    <cellStyle name="Hipervínculo visitado" xfId="41870" builtinId="9" hidden="1"/>
    <cellStyle name="Hipervínculo visitado" xfId="42886" builtinId="9" hidden="1"/>
    <cellStyle name="Hipervínculo visitado" xfId="12255" builtinId="9" hidden="1"/>
    <cellStyle name="Hipervínculo visitado" xfId="34215" builtinId="9" hidden="1"/>
    <cellStyle name="Hipervínculo visitado" xfId="11942" builtinId="9" hidden="1"/>
    <cellStyle name="Hipervínculo visitado" xfId="33388" builtinId="9" hidden="1"/>
    <cellStyle name="Hipervínculo visitado" xfId="52072" builtinId="9" hidden="1"/>
    <cellStyle name="Hipervínculo visitado" xfId="49268" builtinId="9" hidden="1"/>
    <cellStyle name="Hipervínculo visitado" xfId="51924" builtinId="9" hidden="1"/>
    <cellStyle name="Hipervínculo visitado" xfId="48956" builtinId="9" hidden="1"/>
    <cellStyle name="Hipervínculo visitado" xfId="20068" builtinId="9" hidden="1"/>
    <cellStyle name="Hipervínculo visitado" xfId="45212" builtinId="9" hidden="1"/>
    <cellStyle name="Hipervínculo visitado" xfId="45264" builtinId="9" hidden="1"/>
    <cellStyle name="Hipervínculo visitado" xfId="17646" builtinId="9" hidden="1"/>
    <cellStyle name="Hipervínculo visitado" xfId="30285" builtinId="9" hidden="1"/>
    <cellStyle name="Hipervínculo visitado" xfId="56331" builtinId="9" hidden="1"/>
    <cellStyle name="Hipervínculo visitado" xfId="57395" builtinId="9" hidden="1"/>
    <cellStyle name="Hipervínculo visitado" xfId="56599" builtinId="9" hidden="1"/>
    <cellStyle name="Hipervínculo visitado" xfId="55507" builtinId="9" hidden="1"/>
    <cellStyle name="Hipervínculo visitado" xfId="58339" builtinId="9" hidden="1"/>
    <cellStyle name="Hipervínculo visitado" xfId="50183" builtinId="9" hidden="1"/>
    <cellStyle name="Hipervínculo visitado" xfId="15658" builtinId="9" hidden="1"/>
    <cellStyle name="Hipervínculo visitado" xfId="7369" builtinId="9" hidden="1"/>
    <cellStyle name="Hipervínculo visitado" xfId="50365" builtinId="9" hidden="1"/>
    <cellStyle name="Hipervínculo visitado" xfId="57200" builtinId="9" hidden="1"/>
    <cellStyle name="Hipervínculo visitado" xfId="54261" builtinId="9" hidden="1"/>
    <cellStyle name="Hipervínculo visitado" xfId="13835" builtinId="9" hidden="1"/>
    <cellStyle name="Hipervínculo visitado" xfId="43435" builtinId="9" hidden="1"/>
    <cellStyle name="Hipervínculo visitado" xfId="46481" builtinId="9" hidden="1"/>
    <cellStyle name="Hipervínculo visitado" xfId="28442" builtinId="9" hidden="1"/>
    <cellStyle name="Hipervínculo visitado" xfId="19301" builtinId="9" hidden="1"/>
    <cellStyle name="Hipervínculo visitado" xfId="4219" builtinId="9" hidden="1"/>
    <cellStyle name="Hipervínculo visitado" xfId="10402" builtinId="9" hidden="1"/>
    <cellStyle name="Hipervínculo visitado" xfId="15869" builtinId="9" hidden="1"/>
    <cellStyle name="Hipervínculo visitado" xfId="9275" builtinId="9" hidden="1"/>
    <cellStyle name="Hipervínculo visitado" xfId="9411" builtinId="9" hidden="1"/>
    <cellStyle name="Hipervínculo visitado" xfId="44098" builtinId="9" hidden="1"/>
    <cellStyle name="Hipervínculo visitado" xfId="23521" builtinId="9" hidden="1"/>
    <cellStyle name="Hipervínculo visitado" xfId="22601" builtinId="9" hidden="1"/>
    <cellStyle name="Hipervínculo visitado" xfId="21921" builtinId="9" hidden="1"/>
    <cellStyle name="Hipervínculo visitado" xfId="21011" builtinId="9" hidden="1"/>
    <cellStyle name="Hipervínculo visitado" xfId="20985" builtinId="9" hidden="1"/>
    <cellStyle name="Hipervínculo visitado" xfId="23635" builtinId="9" hidden="1"/>
    <cellStyle name="Hipervínculo visitado" xfId="24441" builtinId="9" hidden="1"/>
    <cellStyle name="Hipervínculo visitado" xfId="24079" builtinId="9" hidden="1"/>
    <cellStyle name="Hipervínculo visitado" xfId="59217" builtinId="9" hidden="1"/>
    <cellStyle name="Hipervínculo visitado" xfId="36492" builtinId="9" hidden="1"/>
    <cellStyle name="Hipervínculo visitado" xfId="12715" builtinId="9" hidden="1"/>
    <cellStyle name="Hipervínculo visitado" xfId="14699" builtinId="9" hidden="1"/>
    <cellStyle name="Hipervínculo visitado" xfId="15953" builtinId="9" hidden="1"/>
    <cellStyle name="Hipervínculo visitado" xfId="14570" builtinId="9" hidden="1"/>
    <cellStyle name="Hipervínculo visitado" xfId="38439" builtinId="9" hidden="1"/>
    <cellStyle name="Hipervínculo visitado" xfId="34751" builtinId="9" hidden="1"/>
    <cellStyle name="Hipervínculo visitado" xfId="36055" builtinId="9" hidden="1"/>
    <cellStyle name="Hipervínculo visitado" xfId="32281" builtinId="9" hidden="1"/>
    <cellStyle name="Hipervínculo visitado" xfId="32862" builtinId="9" hidden="1"/>
    <cellStyle name="Hipervínculo visitado" xfId="30078" builtinId="9" hidden="1"/>
    <cellStyle name="Hipervínculo visitado" xfId="30196" builtinId="9" hidden="1"/>
    <cellStyle name="Hipervínculo visitado" xfId="30502" builtinId="9" hidden="1"/>
    <cellStyle name="Hipervínculo visitado" xfId="52218" builtinId="9" hidden="1"/>
    <cellStyle name="Hipervínculo visitado" xfId="53713" builtinId="9" hidden="1"/>
    <cellStyle name="Hipervínculo visitado" xfId="58637" builtinId="9" hidden="1"/>
    <cellStyle name="Hipervínculo visitado" xfId="57124" builtinId="9" hidden="1"/>
    <cellStyle name="Hipervínculo visitado" xfId="46695" builtinId="9" hidden="1"/>
    <cellStyle name="Hipervínculo visitado" xfId="38371" builtinId="9" hidden="1"/>
    <cellStyle name="Hipervínculo visitado" xfId="26509" builtinId="9" hidden="1"/>
    <cellStyle name="Hipervínculo visitado" xfId="10020" builtinId="9" hidden="1"/>
    <cellStyle name="Hipervínculo visitado" xfId="10614" builtinId="9" hidden="1"/>
    <cellStyle name="Hipervínculo visitado" xfId="15030" builtinId="9" hidden="1"/>
    <cellStyle name="Hipervínculo visitado" xfId="16547" builtinId="9" hidden="1"/>
    <cellStyle name="Hipervínculo visitado" xfId="43543" builtinId="9" hidden="1"/>
    <cellStyle name="Hipervínculo visitado" xfId="27256" builtinId="9" hidden="1"/>
    <cellStyle name="Hipervínculo visitado" xfId="45298" builtinId="9" hidden="1"/>
    <cellStyle name="Hipervínculo visitado" xfId="45573" builtinId="9" hidden="1"/>
    <cellStyle name="Hipervínculo visitado" xfId="46800" builtinId="9" hidden="1"/>
    <cellStyle name="Hipervínculo visitado" xfId="46609" builtinId="9" hidden="1"/>
    <cellStyle name="Hipervínculo visitado" xfId="26905" builtinId="9" hidden="1"/>
    <cellStyle name="Hipervínculo visitado" xfId="27334" builtinId="9" hidden="1"/>
    <cellStyle name="Hipervínculo visitado" xfId="31770" builtinId="9" hidden="1"/>
    <cellStyle name="Hipervínculo visitado" xfId="30779" builtinId="9" hidden="1"/>
    <cellStyle name="Hipervínculo visitado" xfId="28000" builtinId="9" hidden="1"/>
    <cellStyle name="Hipervínculo visitado" xfId="29263" builtinId="9" hidden="1"/>
    <cellStyle name="Hipervínculo visitado" xfId="25690" builtinId="9" hidden="1"/>
    <cellStyle name="Hipervínculo visitado" xfId="27115" builtinId="9" hidden="1"/>
    <cellStyle name="Hipervínculo visitado" xfId="23577" builtinId="9" hidden="1"/>
    <cellStyle name="Hipervínculo visitado" xfId="46778" builtinId="9" hidden="1"/>
    <cellStyle name="Hipervínculo visitado" xfId="42852" builtinId="9" hidden="1"/>
    <cellStyle name="Hipervínculo visitado" xfId="25775" builtinId="9" hidden="1"/>
    <cellStyle name="Hipervínculo visitado" xfId="28119" builtinId="9" hidden="1"/>
    <cellStyle name="Hipervínculo visitado" xfId="1165" builtinId="9" hidden="1"/>
    <cellStyle name="Hipervínculo visitado" xfId="52040" builtinId="9" hidden="1"/>
    <cellStyle name="Hipervínculo visitado" xfId="21671" builtinId="9" hidden="1"/>
    <cellStyle name="Hipervínculo visitado" xfId="22341" builtinId="9" hidden="1"/>
    <cellStyle name="Hipervínculo visitado" xfId="30682" builtinId="9" hidden="1"/>
    <cellStyle name="Hipervínculo visitado" xfId="27009" builtinId="9" hidden="1"/>
    <cellStyle name="Hipervínculo visitado" xfId="29427" builtinId="9" hidden="1"/>
    <cellStyle name="Hipervínculo visitado" xfId="31182" builtinId="9" hidden="1"/>
    <cellStyle name="Hipervínculo visitado" xfId="46607" builtinId="9" hidden="1"/>
    <cellStyle name="Hipervínculo visitado" xfId="25551" builtinId="9" hidden="1"/>
    <cellStyle name="Hipervínculo visitado" xfId="21971" builtinId="9" hidden="1"/>
    <cellStyle name="Hipervínculo visitado" xfId="12495" builtinId="9" hidden="1"/>
    <cellStyle name="Hipervínculo visitado" xfId="12139" builtinId="9" hidden="1"/>
    <cellStyle name="Hipervínculo visitado" xfId="9705" builtinId="9" hidden="1"/>
    <cellStyle name="Hipervínculo visitado" xfId="43283" builtinId="9" hidden="1"/>
    <cellStyle name="Hipervínculo visitado" xfId="40888" builtinId="9" hidden="1"/>
    <cellStyle name="Hipervínculo visitado" xfId="2530" builtinId="9" hidden="1"/>
    <cellStyle name="Hipervínculo visitado" xfId="6971" builtinId="9" hidden="1"/>
    <cellStyle name="Hipervínculo visitado" xfId="1981" builtinId="9" hidden="1"/>
    <cellStyle name="Hipervínculo visitado" xfId="29636" builtinId="9" hidden="1"/>
    <cellStyle name="Hipervínculo visitado" xfId="30876" builtinId="9" hidden="1"/>
    <cellStyle name="Hipervínculo visitado" xfId="46927" builtinId="9" hidden="1"/>
    <cellStyle name="Hipervínculo visitado" xfId="31334" builtinId="9" hidden="1"/>
    <cellStyle name="Hipervínculo visitado" xfId="25298" builtinId="9" hidden="1"/>
    <cellStyle name="Hipervínculo visitado" xfId="23183" builtinId="9" hidden="1"/>
    <cellStyle name="Hipervínculo visitado" xfId="28446" builtinId="9" hidden="1"/>
    <cellStyle name="Hipervínculo visitado" xfId="31726" builtinId="9" hidden="1"/>
    <cellStyle name="Hipervínculo visitado" xfId="40402" builtinId="9" hidden="1"/>
    <cellStyle name="Hipervínculo visitado" xfId="38373" builtinId="9" hidden="1"/>
    <cellStyle name="Hipervínculo visitado" xfId="19452" builtinId="9" hidden="1"/>
    <cellStyle name="Hipervínculo visitado" xfId="14448" builtinId="9" hidden="1"/>
    <cellStyle name="Hipervínculo visitado" xfId="44346" builtinId="9" hidden="1"/>
    <cellStyle name="Hipervínculo visitado" xfId="58443" builtinId="9" hidden="1"/>
    <cellStyle name="Hipervínculo visitado" xfId="48454" builtinId="9" hidden="1"/>
    <cellStyle name="Hipervínculo visitado" xfId="33302" builtinId="9" hidden="1"/>
    <cellStyle name="Hipervínculo visitado" xfId="37473" builtinId="9" hidden="1"/>
    <cellStyle name="Hipervínculo visitado" xfId="12203" builtinId="9" hidden="1"/>
    <cellStyle name="Hipervínculo visitado" xfId="14942" builtinId="9" hidden="1"/>
    <cellStyle name="Hipervínculo visitado" xfId="25078" builtinId="9" hidden="1"/>
    <cellStyle name="Hipervínculo visitado" xfId="23667" builtinId="9" hidden="1"/>
    <cellStyle name="Hipervínculo visitado" xfId="23432" builtinId="9" hidden="1"/>
    <cellStyle name="Hipervínculo visitado" xfId="51034" builtinId="9" hidden="1"/>
    <cellStyle name="Hipervínculo visitado" xfId="9713" builtinId="9" hidden="1"/>
    <cellStyle name="Hipervínculo visitado" xfId="25877" builtinId="9" hidden="1"/>
    <cellStyle name="Hipervínculo visitado" xfId="55303" builtinId="9" hidden="1"/>
    <cellStyle name="Hipervínculo visitado" xfId="54545" builtinId="9" hidden="1"/>
    <cellStyle name="Hipervínculo visitado" xfId="18034" builtinId="9" hidden="1"/>
    <cellStyle name="Hipervínculo visitado" xfId="17932" builtinId="9" hidden="1"/>
    <cellStyle name="Hipervínculo visitado" xfId="33312" builtinId="9" hidden="1"/>
    <cellStyle name="Hipervínculo visitado" xfId="8182" builtinId="9" hidden="1"/>
    <cellStyle name="Hipervínculo visitado" xfId="50784" builtinId="9" hidden="1"/>
    <cellStyle name="Hipervínculo visitado" xfId="13998" builtinId="9" hidden="1"/>
    <cellStyle name="Hipervínculo visitado" xfId="8688" builtinId="9" hidden="1"/>
    <cellStyle name="Hipervínculo visitado" xfId="41233" builtinId="9" hidden="1"/>
    <cellStyle name="Hipervínculo visitado" xfId="52509" builtinId="9" hidden="1"/>
    <cellStyle name="Hipervínculo visitado" xfId="32247" builtinId="9" hidden="1"/>
    <cellStyle name="Hipervínculo visitado" xfId="35153" builtinId="9" hidden="1"/>
    <cellStyle name="Hipervínculo visitado" xfId="14681" builtinId="9" hidden="1"/>
    <cellStyle name="Hipervínculo visitado" xfId="35895" builtinId="9" hidden="1"/>
    <cellStyle name="Hipervínculo visitado" xfId="22457" builtinId="9" hidden="1"/>
    <cellStyle name="Hipervínculo visitado" xfId="31444" builtinId="9" hidden="1"/>
    <cellStyle name="Hipervínculo visitado" xfId="2739" builtinId="9" hidden="1"/>
    <cellStyle name="Hipervínculo visitado" xfId="58647" builtinId="9" hidden="1"/>
    <cellStyle name="Hipervínculo visitado" xfId="24235" builtinId="9" hidden="1"/>
    <cellStyle name="Hipervínculo visitado" xfId="32607" builtinId="9" hidden="1"/>
    <cellStyle name="Hipervínculo visitado" xfId="53677" builtinId="9" hidden="1"/>
    <cellStyle name="Hipervínculo visitado" xfId="46837" builtinId="9" hidden="1"/>
    <cellStyle name="Hipervínculo visitado" xfId="55856" builtinId="9" hidden="1"/>
    <cellStyle name="Hipervínculo visitado" xfId="49768" builtinId="9" hidden="1"/>
    <cellStyle name="Hipervínculo visitado" xfId="54874" builtinId="9" hidden="1"/>
    <cellStyle name="Hipervínculo visitado" xfId="34478" builtinId="9" hidden="1"/>
    <cellStyle name="Hipervínculo visitado" xfId="32966" builtinId="9" hidden="1"/>
    <cellStyle name="Hipervínculo visitado" xfId="34511" builtinId="9" hidden="1"/>
    <cellStyle name="Hipervínculo visitado" xfId="38233" builtinId="9" hidden="1"/>
    <cellStyle name="Hipervínculo visitado" xfId="40160" builtinId="9" hidden="1"/>
    <cellStyle name="Hipervínculo visitado" xfId="30208" builtinId="9" hidden="1"/>
    <cellStyle name="Hipervínculo visitado" xfId="12402" builtinId="9" hidden="1"/>
    <cellStyle name="Hipervínculo visitado" xfId="51367" builtinId="9" hidden="1"/>
    <cellStyle name="Hipervínculo visitado" xfId="49618" builtinId="9" hidden="1"/>
    <cellStyle name="Hipervínculo visitado" xfId="45920" builtinId="9" hidden="1"/>
    <cellStyle name="Hipervínculo visitado" xfId="49914" builtinId="9" hidden="1"/>
    <cellStyle name="Hipervínculo visitado" xfId="10704" builtinId="9" hidden="1"/>
    <cellStyle name="Hipervínculo visitado" xfId="14110" builtinId="9" hidden="1"/>
    <cellStyle name="Hipervínculo visitado" xfId="57615" builtinId="9" hidden="1"/>
    <cellStyle name="Hipervínculo visitado" xfId="59456" builtinId="9" hidden="1"/>
    <cellStyle name="Hipervínculo visitado" xfId="54838" builtinId="9" hidden="1"/>
    <cellStyle name="Hipervínculo visitado" xfId="52945" builtinId="9" hidden="1"/>
    <cellStyle name="Hipervínculo visitado" xfId="17542" builtinId="9" hidden="1"/>
    <cellStyle name="Hipervínculo visitado" xfId="16954" builtinId="9" hidden="1"/>
    <cellStyle name="Hipervínculo visitado" xfId="17968" builtinId="9" hidden="1"/>
    <cellStyle name="Hipervínculo visitado" xfId="19090" builtinId="9" hidden="1"/>
    <cellStyle name="Hipervínculo visitado" xfId="9598" builtinId="9" hidden="1"/>
    <cellStyle name="Hipervínculo visitado" xfId="18305" builtinId="9" hidden="1"/>
    <cellStyle name="Hipervínculo visitado" xfId="56341" builtinId="9" hidden="1"/>
    <cellStyle name="Hipervínculo visitado" xfId="7019" builtinId="9" hidden="1"/>
    <cellStyle name="Hipervínculo visitado" xfId="11498" builtinId="9" hidden="1"/>
    <cellStyle name="Hipervínculo visitado" xfId="29199" builtinId="9" hidden="1"/>
    <cellStyle name="Hipervínculo visitado" xfId="34983" builtinId="9" hidden="1"/>
    <cellStyle name="Hipervínculo visitado" xfId="32430" builtinId="9" hidden="1"/>
    <cellStyle name="Hipervínculo visitado" xfId="54369" builtinId="9" hidden="1"/>
    <cellStyle name="Hipervínculo visitado" xfId="12557" builtinId="9" hidden="1"/>
    <cellStyle name="Hipervínculo visitado" xfId="17266" builtinId="9" hidden="1"/>
    <cellStyle name="Hipervínculo visitado" xfId="46929" builtinId="9" hidden="1"/>
    <cellStyle name="Hipervínculo visitado" xfId="4661" builtinId="9" hidden="1"/>
    <cellStyle name="Hipervínculo visitado" xfId="30775" builtinId="9" hidden="1"/>
    <cellStyle name="Hipervínculo visitado" xfId="31897" builtinId="9" hidden="1"/>
    <cellStyle name="Hipervínculo visitado" xfId="22387" builtinId="9" hidden="1"/>
    <cellStyle name="Hipervínculo visitado" xfId="22235" builtinId="9" hidden="1"/>
    <cellStyle name="Hipervínculo visitado" xfId="11514" builtinId="9" hidden="1"/>
    <cellStyle name="Hipervínculo visitado" xfId="35001" builtinId="9" hidden="1"/>
    <cellStyle name="Hipervínculo visitado" xfId="12611" builtinId="9" hidden="1"/>
    <cellStyle name="Hipervínculo visitado" xfId="39560" builtinId="9" hidden="1"/>
    <cellStyle name="Hipervínculo visitado" xfId="11913" builtinId="9" hidden="1"/>
    <cellStyle name="Hipervínculo visitado" xfId="32611" builtinId="9" hidden="1"/>
    <cellStyle name="Hipervínculo visitado" xfId="58645" builtinId="9" hidden="1"/>
    <cellStyle name="Hipervínculo visitado" xfId="27823" builtinId="9" hidden="1"/>
    <cellStyle name="Hipervínculo visitado" xfId="52336" builtinId="9" hidden="1"/>
    <cellStyle name="Hipervínculo visitado" xfId="51940" builtinId="9" hidden="1"/>
    <cellStyle name="Hipervínculo visitado" xfId="19222" builtinId="9" hidden="1"/>
    <cellStyle name="Hipervínculo visitado" xfId="22662" builtinId="9" hidden="1"/>
    <cellStyle name="Hipervínculo visitado" xfId="17894" builtinId="9" hidden="1"/>
    <cellStyle name="Hipervínculo visitado" xfId="37947" builtinId="9" hidden="1"/>
    <cellStyle name="Hipervínculo visitado" xfId="57899" builtinId="9" hidden="1"/>
    <cellStyle name="Hipervínculo visitado" xfId="26219" builtinId="9" hidden="1"/>
    <cellStyle name="Hipervínculo visitado" xfId="33768" builtinId="9" hidden="1"/>
    <cellStyle name="Hipervínculo visitado" xfId="18285" builtinId="9" hidden="1"/>
    <cellStyle name="Hipervínculo visitado" xfId="56199" builtinId="9" hidden="1"/>
    <cellStyle name="Hipervínculo visitado" xfId="8939" builtinId="9" hidden="1"/>
    <cellStyle name="Hipervínculo visitado" xfId="32354" builtinId="9" hidden="1"/>
    <cellStyle name="Hipervínculo visitado" xfId="22158" builtinId="9" hidden="1"/>
    <cellStyle name="Hipervínculo visitado" xfId="37031" builtinId="9" hidden="1"/>
    <cellStyle name="Hipervínculo visitado" xfId="4384" builtinId="9" hidden="1"/>
    <cellStyle name="Hipervínculo visitado" xfId="20519" builtinId="9" hidden="1"/>
    <cellStyle name="Hipervínculo visitado" xfId="2042" builtinId="9" hidden="1"/>
    <cellStyle name="Hipervínculo visitado" xfId="34548" builtinId="9" hidden="1"/>
    <cellStyle name="Hipervínculo visitado" xfId="42926" builtinId="9" hidden="1"/>
    <cellStyle name="Hipervínculo visitado" xfId="33906" builtinId="9" hidden="1"/>
    <cellStyle name="Hipervínculo visitado" xfId="35282" builtinId="9" hidden="1"/>
    <cellStyle name="Hipervínculo visitado" xfId="21659" builtinId="9" hidden="1"/>
    <cellStyle name="Hipervínculo visitado" xfId="29369" builtinId="9" hidden="1"/>
    <cellStyle name="Hipervínculo visitado" xfId="16840" builtinId="9" hidden="1"/>
    <cellStyle name="Hipervínculo visitado" xfId="12193" builtinId="9" hidden="1"/>
    <cellStyle name="Hipervínculo visitado" xfId="23406" builtinId="9" hidden="1"/>
    <cellStyle name="Hipervínculo visitado" xfId="327" builtinId="9" hidden="1"/>
    <cellStyle name="Hipervínculo visitado" xfId="23955" builtinId="9" hidden="1"/>
    <cellStyle name="Hipervínculo visitado" xfId="45036" builtinId="9" hidden="1"/>
    <cellStyle name="Hipervínculo visitado" xfId="20975" builtinId="9" hidden="1"/>
    <cellStyle name="Hipervínculo visitado" xfId="43485" builtinId="9" hidden="1"/>
    <cellStyle name="Hipervínculo visitado" xfId="48004" builtinId="9" hidden="1"/>
    <cellStyle name="Hipervínculo visitado" xfId="47789" builtinId="9" hidden="1"/>
    <cellStyle name="Hipervínculo visitado" xfId="55195" builtinId="9" hidden="1"/>
    <cellStyle name="Hipervínculo visitado" xfId="15458" builtinId="9" hidden="1"/>
    <cellStyle name="Hipervínculo visitado" xfId="18241" builtinId="9" hidden="1"/>
    <cellStyle name="Hipervínculo visitado" xfId="23547" builtinId="9" hidden="1"/>
    <cellStyle name="Hipervínculo visitado" xfId="51964" builtinId="9" hidden="1"/>
    <cellStyle name="Hipervínculo visitado" xfId="52156" builtinId="9" hidden="1"/>
    <cellStyle name="Hipervínculo visitado" xfId="32498" builtinId="9" hidden="1"/>
    <cellStyle name="Hipervínculo visitado" xfId="40432" builtinId="9" hidden="1"/>
    <cellStyle name="Hipervínculo visitado" xfId="39180" builtinId="9" hidden="1"/>
    <cellStyle name="Hipervínculo visitado" xfId="52138" builtinId="9" hidden="1"/>
    <cellStyle name="Hipervínculo visitado" xfId="50571" builtinId="9" hidden="1"/>
    <cellStyle name="Hipervínculo visitado" xfId="55038" builtinId="9" hidden="1"/>
    <cellStyle name="Hipervínculo visitado" xfId="12000" builtinId="9" hidden="1"/>
    <cellStyle name="Hipervínculo visitado" xfId="53180" builtinId="9" hidden="1"/>
    <cellStyle name="Hipervínculo visitado" xfId="48786" builtinId="9" hidden="1"/>
    <cellStyle name="Hipervínculo visitado" xfId="40094" builtinId="9" hidden="1"/>
    <cellStyle name="Hipervínculo visitado" xfId="7127" builtinId="9" hidden="1"/>
    <cellStyle name="Hipervínculo visitado" xfId="25453" builtinId="9" hidden="1"/>
    <cellStyle name="Hipervínculo visitado" xfId="56219" builtinId="9" hidden="1"/>
    <cellStyle name="Hipervínculo visitado" xfId="39764" builtinId="9" hidden="1"/>
    <cellStyle name="Hipervínculo visitado" xfId="34527" builtinId="9" hidden="1"/>
    <cellStyle name="Hipervínculo visitado" xfId="17814" builtinId="9" hidden="1"/>
    <cellStyle name="Hipervínculo visitado" xfId="17468" builtinId="9" hidden="1"/>
    <cellStyle name="Hipervínculo visitado" xfId="7504" builtinId="9" hidden="1"/>
    <cellStyle name="Hipervínculo visitado" xfId="59141" builtinId="9" hidden="1"/>
    <cellStyle name="Hipervínculo visitado" xfId="47443" builtinId="9" hidden="1"/>
    <cellStyle name="Hipervínculo visitado" xfId="40272" builtinId="9" hidden="1"/>
    <cellStyle name="Hipervínculo visitado" xfId="33182" builtinId="9" hidden="1"/>
    <cellStyle name="Hipervínculo visitado" xfId="51454" builtinId="9" hidden="1"/>
    <cellStyle name="Hipervínculo visitado" xfId="15330" builtinId="9" hidden="1"/>
    <cellStyle name="Hipervínculo visitado" xfId="27771" builtinId="9" hidden="1"/>
    <cellStyle name="Hipervínculo visitado" xfId="53899" builtinId="9" hidden="1"/>
    <cellStyle name="Hipervínculo visitado" xfId="59207" builtinId="9" hidden="1"/>
    <cellStyle name="Hipervínculo visitado" xfId="53973" builtinId="9" hidden="1"/>
    <cellStyle name="Hipervínculo visitado" xfId="7618" builtinId="9" hidden="1"/>
    <cellStyle name="Hipervínculo visitado" xfId="59268" builtinId="9" hidden="1"/>
    <cellStyle name="Hipervínculo visitado" xfId="42161" builtinId="9" hidden="1"/>
    <cellStyle name="Hipervínculo visitado" xfId="22960" builtinId="9" hidden="1"/>
    <cellStyle name="Hipervínculo visitado" xfId="39919" builtinId="9" hidden="1"/>
    <cellStyle name="Hipervínculo visitado" xfId="36979" builtinId="9" hidden="1"/>
    <cellStyle name="Hipervínculo visitado" xfId="34434" builtinId="9" hidden="1"/>
    <cellStyle name="Hipervínculo visitado" xfId="30309" builtinId="9" hidden="1"/>
    <cellStyle name="Hipervínculo visitado" xfId="20995" builtinId="9" hidden="1"/>
    <cellStyle name="Hipervínculo visitado" xfId="24930" builtinId="9" hidden="1"/>
    <cellStyle name="Hipervínculo visitado" xfId="29742" builtinId="9" hidden="1"/>
    <cellStyle name="Hipervínculo visitado" xfId="27639" builtinId="9" hidden="1"/>
    <cellStyle name="Hipervínculo visitado" xfId="31722" builtinId="9" hidden="1"/>
    <cellStyle name="Hipervínculo visitado" xfId="52909" builtinId="9" hidden="1"/>
    <cellStyle name="Hipervínculo visitado" xfId="35083" builtinId="9" hidden="1"/>
    <cellStyle name="Hipervínculo visitado" xfId="19182" builtinId="9" hidden="1"/>
    <cellStyle name="Hipervínculo visitado" xfId="49998" builtinId="9" hidden="1"/>
    <cellStyle name="Hipervínculo visitado" xfId="7200" builtinId="9" hidden="1"/>
    <cellStyle name="Hipervínculo visitado" xfId="7582" builtinId="9" hidden="1"/>
    <cellStyle name="Hipervínculo visitado" xfId="48344" builtinId="9" hidden="1"/>
    <cellStyle name="Hipervínculo visitado" xfId="56413" builtinId="9" hidden="1"/>
    <cellStyle name="Hipervínculo visitado" xfId="55396" builtinId="9" hidden="1"/>
    <cellStyle name="Hipervínculo visitado" xfId="57304" builtinId="9" hidden="1"/>
    <cellStyle name="Hipervínculo visitado" xfId="59177" builtinId="9" hidden="1"/>
    <cellStyle name="Hipervínculo visitado" xfId="57821" builtinId="9" hidden="1"/>
    <cellStyle name="Hipervínculo visitado" xfId="55699" builtinId="9" hidden="1"/>
    <cellStyle name="Hipervínculo visitado" xfId="55329" builtinId="9" hidden="1"/>
    <cellStyle name="Hipervínculo visitado" xfId="18908" builtinId="9" hidden="1"/>
    <cellStyle name="Hipervínculo visitado" xfId="19532" builtinId="9" hidden="1"/>
    <cellStyle name="Hipervínculo visitado" xfId="20759" builtinId="9" hidden="1"/>
    <cellStyle name="Hipervínculo visitado" xfId="22836" builtinId="9" hidden="1"/>
    <cellStyle name="Hipervínculo visitado" xfId="50730" builtinId="9" hidden="1"/>
    <cellStyle name="Hipervínculo visitado" xfId="54974" builtinId="9" hidden="1"/>
    <cellStyle name="Hipervínculo visitado" xfId="4926" builtinId="9" hidden="1"/>
    <cellStyle name="Hipervínculo visitado" xfId="58901" builtinId="9" hidden="1"/>
    <cellStyle name="Hipervínculo visitado" xfId="46121" builtinId="9" hidden="1"/>
    <cellStyle name="Hipervínculo visitado" xfId="38043" builtinId="9" hidden="1"/>
    <cellStyle name="Hipervínculo visitado" xfId="15514" builtinId="9" hidden="1"/>
    <cellStyle name="Hipervínculo visitado" xfId="28183" builtinId="9" hidden="1"/>
    <cellStyle name="Hipervínculo visitado" xfId="49154" builtinId="9" hidden="1"/>
    <cellStyle name="Hipervínculo visitado" xfId="38075" builtinId="9" hidden="1"/>
    <cellStyle name="Hipervínculo visitado" xfId="53697" builtinId="9" hidden="1"/>
    <cellStyle name="Hipervínculo visitado" xfId="53269" builtinId="9" hidden="1"/>
    <cellStyle name="Hipervínculo visitado" xfId="6022" builtinId="9" hidden="1"/>
    <cellStyle name="Hipervínculo visitado" xfId="32575" builtinId="9" hidden="1"/>
    <cellStyle name="Hipervínculo visitado" xfId="37558" builtinId="9" hidden="1"/>
    <cellStyle name="Hipervínculo visitado" xfId="34382" builtinId="9" hidden="1"/>
    <cellStyle name="Hipervínculo visitado" xfId="45813" builtinId="9" hidden="1"/>
    <cellStyle name="Hipervínculo visitado" xfId="13005" builtinId="9" hidden="1"/>
    <cellStyle name="Hipervínculo visitado" xfId="28434" builtinId="9" hidden="1"/>
    <cellStyle name="Hipervínculo visitado" xfId="36460" builtinId="9" hidden="1"/>
    <cellStyle name="Hipervínculo visitado" xfId="42366" builtinId="9" hidden="1"/>
    <cellStyle name="Hipervínculo visitado" xfId="57901" builtinId="9" hidden="1"/>
    <cellStyle name="Hipervínculo visitado" xfId="2681" builtinId="9" hidden="1"/>
    <cellStyle name="Hipervínculo visitado" xfId="4906" builtinId="9" hidden="1"/>
    <cellStyle name="Hipervínculo visitado" xfId="8786" builtinId="9" hidden="1"/>
    <cellStyle name="Hipervínculo visitado" xfId="30684" builtinId="9" hidden="1"/>
    <cellStyle name="Hipervínculo visitado" xfId="21039" builtinId="9" hidden="1"/>
    <cellStyle name="Hipervínculo visitado" xfId="41866" builtinId="9" hidden="1"/>
    <cellStyle name="Hipervínculo visitado" xfId="12329" builtinId="9" hidden="1"/>
    <cellStyle name="Hipervínculo visitado" xfId="193" builtinId="9" hidden="1"/>
    <cellStyle name="Hipervínculo visitado" xfId="50392" builtinId="9" hidden="1"/>
    <cellStyle name="Hipervínculo visitado" xfId="41556" builtinId="9" hidden="1"/>
    <cellStyle name="Hipervínculo visitado" xfId="26969" builtinId="9" hidden="1"/>
    <cellStyle name="Hipervínculo visitado" xfId="47111" builtinId="9" hidden="1"/>
    <cellStyle name="Hipervínculo visitado" xfId="20881" builtinId="9" hidden="1"/>
    <cellStyle name="Hipervínculo visitado" xfId="7046" builtinId="9" hidden="1"/>
    <cellStyle name="Hipervínculo visitado" xfId="51874" builtinId="9" hidden="1"/>
    <cellStyle name="Hipervínculo visitado" xfId="21333" builtinId="9" hidden="1"/>
    <cellStyle name="Hipervínculo visitado" xfId="34927" builtinId="9" hidden="1"/>
    <cellStyle name="Hipervínculo visitado" xfId="20509" builtinId="9" hidden="1"/>
    <cellStyle name="Hipervínculo visitado" xfId="2981" builtinId="9" hidden="1"/>
    <cellStyle name="Hipervínculo visitado" xfId="857" builtinId="9" hidden="1"/>
    <cellStyle name="Hipervínculo visitado" xfId="41484" builtinId="9" hidden="1"/>
    <cellStyle name="Hipervínculo visitado" xfId="25601" builtinId="9" hidden="1"/>
    <cellStyle name="Hipervínculo visitado" xfId="47719" builtinId="9" hidden="1"/>
    <cellStyle name="Hipervínculo visitado" xfId="45106" builtinId="9" hidden="1"/>
    <cellStyle name="Hipervínculo visitado" xfId="43182" builtinId="9" hidden="1"/>
    <cellStyle name="Hipervínculo visitado" xfId="7078" builtinId="9" hidden="1"/>
    <cellStyle name="Hipervínculo visitado" xfId="25094" builtinId="9" hidden="1"/>
    <cellStyle name="Hipervínculo visitado" xfId="52925" builtinId="9" hidden="1"/>
    <cellStyle name="Hipervínculo visitado" xfId="4119" builtinId="9" hidden="1"/>
    <cellStyle name="Hipervínculo visitado" xfId="38201" builtinId="9" hidden="1"/>
    <cellStyle name="Hipervínculo visitado" xfId="17762" builtinId="9" hidden="1"/>
    <cellStyle name="Hipervínculo visitado" xfId="42854" builtinId="9" hidden="1"/>
    <cellStyle name="Hipervínculo visitado" xfId="13321" builtinId="9" hidden="1"/>
    <cellStyle name="Hipervínculo visitado" xfId="52591" builtinId="9" hidden="1"/>
    <cellStyle name="Hipervínculo visitado" xfId="53717" builtinId="9" hidden="1"/>
    <cellStyle name="Hipervínculo visitado" xfId="38654" builtinId="9" hidden="1"/>
    <cellStyle name="Hipervínculo visitado" xfId="32135" builtinId="9" hidden="1"/>
    <cellStyle name="Hipervínculo visitado" xfId="49438" builtinId="9" hidden="1"/>
    <cellStyle name="Hipervínculo visitado" xfId="42484" builtinId="9" hidden="1"/>
    <cellStyle name="Hipervínculo visitado" xfId="40220" builtinId="9" hidden="1"/>
    <cellStyle name="Hipervínculo visitado" xfId="58204" builtinId="9" hidden="1"/>
    <cellStyle name="Hipervínculo visitado" xfId="57409" builtinId="9" hidden="1"/>
    <cellStyle name="Hipervínculo visitado" xfId="24988" builtinId="9" hidden="1"/>
    <cellStyle name="Hipervínculo visitado" xfId="7093" builtinId="9" hidden="1"/>
    <cellStyle name="Hipervínculo visitado" xfId="55862" builtinId="9" hidden="1"/>
    <cellStyle name="Hipervínculo visitado" xfId="24775" builtinId="9" hidden="1"/>
    <cellStyle name="Hipervínculo visitado" xfId="32087" builtinId="9" hidden="1"/>
    <cellStyle name="Hipervínculo visitado" xfId="26285" builtinId="9" hidden="1"/>
    <cellStyle name="Hipervínculo visitado" xfId="31094" builtinId="9" hidden="1"/>
    <cellStyle name="Hipervínculo visitado" xfId="58553" builtinId="9" hidden="1"/>
    <cellStyle name="Hipervínculo visitado" xfId="48305" builtinId="9" hidden="1"/>
    <cellStyle name="Hipervínculo visitado" xfId="47741" builtinId="9" hidden="1"/>
    <cellStyle name="Hipervínculo visitado" xfId="57533" builtinId="9" hidden="1"/>
    <cellStyle name="Hipervínculo visitado" xfId="18131" builtinId="9" hidden="1"/>
    <cellStyle name="Hipervínculo visitado" xfId="34367" builtinId="9" hidden="1"/>
    <cellStyle name="Hipervínculo visitado" xfId="59374" builtinId="9" hidden="1"/>
    <cellStyle name="Hipervínculo visitado" xfId="14950" builtinId="9" hidden="1"/>
    <cellStyle name="Hipervínculo visitado" xfId="54343" builtinId="9" hidden="1"/>
    <cellStyle name="Hipervínculo visitado" xfId="54391" builtinId="9" hidden="1"/>
    <cellStyle name="Hipervínculo visitado" xfId="6991" builtinId="9" hidden="1"/>
    <cellStyle name="Hipervínculo visitado" xfId="46057" builtinId="9" hidden="1"/>
    <cellStyle name="Hipervínculo visitado" xfId="7395" builtinId="9" hidden="1"/>
    <cellStyle name="Hipervínculo visitado" xfId="19696" builtinId="9" hidden="1"/>
    <cellStyle name="Hipervínculo visitado" xfId="43010" builtinId="9" hidden="1"/>
    <cellStyle name="Hipervínculo visitado" xfId="19871" builtinId="9" hidden="1"/>
    <cellStyle name="Hipervínculo visitado" xfId="19114" builtinId="9" hidden="1"/>
    <cellStyle name="Hipervínculo visitado" xfId="40806" builtinId="9" hidden="1"/>
    <cellStyle name="Hipervínculo visitado" xfId="14796" builtinId="9" hidden="1"/>
    <cellStyle name="Hipervínculo visitado" xfId="49184" builtinId="9" hidden="1"/>
    <cellStyle name="Hipervínculo visitado" xfId="6915" builtinId="9" hidden="1"/>
    <cellStyle name="Hipervínculo visitado" xfId="48864" builtinId="9" hidden="1"/>
    <cellStyle name="Hipervínculo visitado" xfId="39484" builtinId="9" hidden="1"/>
    <cellStyle name="Hipervínculo visitado" xfId="29823" builtinId="9" hidden="1"/>
    <cellStyle name="Hipervínculo visitado" xfId="36852" builtinId="9" hidden="1"/>
    <cellStyle name="Hipervínculo visitado" xfId="33308" builtinId="9" hidden="1"/>
    <cellStyle name="Hipervínculo visitado" xfId="51556" builtinId="9" hidden="1"/>
    <cellStyle name="Hipervínculo visitado" xfId="56771" builtinId="9" hidden="1"/>
    <cellStyle name="Hipervínculo visitado" xfId="33084" builtinId="9" hidden="1"/>
    <cellStyle name="Hipervínculo visitado" xfId="47413" builtinId="9" hidden="1"/>
    <cellStyle name="Hipervínculo visitado" xfId="56085" builtinId="9" hidden="1"/>
    <cellStyle name="Hipervínculo visitado" xfId="59482" builtinId="9" hidden="1"/>
    <cellStyle name="Hipervínculo visitado" xfId="53539" builtinId="9" hidden="1"/>
    <cellStyle name="Hipervínculo visitado" xfId="26451" builtinId="9" hidden="1"/>
    <cellStyle name="Hipervínculo visitado" xfId="38684" builtinId="9" hidden="1"/>
    <cellStyle name="Hipervínculo visitado" xfId="4740" builtinId="9" hidden="1"/>
    <cellStyle name="Hipervínculo visitado" xfId="52296" builtinId="9" hidden="1"/>
    <cellStyle name="Hipervínculo visitado" xfId="32456" builtinId="9" hidden="1"/>
    <cellStyle name="Hipervínculo visitado" xfId="52629" builtinId="9" hidden="1"/>
    <cellStyle name="Hipervínculo visitado" xfId="15947" builtinId="9" hidden="1"/>
    <cellStyle name="Hipervínculo visitado" xfId="30384" builtinId="9" hidden="1"/>
    <cellStyle name="Hipervínculo visitado" xfId="23225" builtinId="9" hidden="1"/>
    <cellStyle name="Hipervínculo visitado" xfId="47593" builtinId="9" hidden="1"/>
    <cellStyle name="Hipervínculo visitado" xfId="59260" builtinId="9" hidden="1"/>
    <cellStyle name="Hipervínculo visitado" xfId="29799" builtinId="9" hidden="1"/>
    <cellStyle name="Hipervínculo visitado" xfId="56691" builtinId="9" hidden="1"/>
    <cellStyle name="Hipervínculo visitado" xfId="22615" builtinId="9" hidden="1"/>
    <cellStyle name="Hipervínculo visitado" xfId="9139" builtinId="9" hidden="1"/>
    <cellStyle name="Hipervínculo visitado" xfId="3539" builtinId="9" hidden="1"/>
    <cellStyle name="Hipervínculo visitado" xfId="33948" builtinId="9" hidden="1"/>
    <cellStyle name="Hipervínculo visitado" xfId="26981" builtinId="9" hidden="1"/>
    <cellStyle name="Hipervínculo visitado" xfId="43050" builtinId="9" hidden="1"/>
    <cellStyle name="Hipervínculo visitado" xfId="15758" builtinId="9" hidden="1"/>
    <cellStyle name="Hipervínculo visitado" xfId="30731" builtinId="9" hidden="1"/>
    <cellStyle name="Hipervínculo visitado" xfId="33836" builtinId="9" hidden="1"/>
    <cellStyle name="Hipervínculo visitado" xfId="32081" builtinId="9" hidden="1"/>
    <cellStyle name="Hipervínculo visitado" xfId="25012" builtinId="9" hidden="1"/>
    <cellStyle name="Hipervínculo visitado" xfId="27396" builtinId="9" hidden="1"/>
    <cellStyle name="Hipervínculo visitado" xfId="43080" builtinId="9" hidden="1"/>
    <cellStyle name="Hipervínculo visitado" xfId="24875" builtinId="9" hidden="1"/>
    <cellStyle name="Hipervínculo visitado" xfId="23069" builtinId="9" hidden="1"/>
    <cellStyle name="Hipervínculo visitado" xfId="10412" builtinId="9" hidden="1"/>
    <cellStyle name="Hipervínculo visitado" xfId="12135" builtinId="9" hidden="1"/>
    <cellStyle name="Hipervínculo visitado" xfId="17376" builtinId="9" hidden="1"/>
    <cellStyle name="Hipervínculo visitado" xfId="17134" builtinId="9" hidden="1"/>
    <cellStyle name="Hipervínculo visitado" xfId="36787" builtinId="9" hidden="1"/>
    <cellStyle name="Hipervínculo visitado" xfId="26005" builtinId="9" hidden="1"/>
    <cellStyle name="Hipervínculo visitado" xfId="25228" builtinId="9" hidden="1"/>
    <cellStyle name="Hipervínculo visitado" xfId="49764" builtinId="9" hidden="1"/>
    <cellStyle name="Hipervínculo visitado" xfId="33314" builtinId="9" hidden="1"/>
    <cellStyle name="Hipervínculo visitado" xfId="56655" builtinId="9" hidden="1"/>
    <cellStyle name="Hipervínculo visitado" xfId="33746" builtinId="9" hidden="1"/>
    <cellStyle name="Hipervínculo visitado" xfId="35559" builtinId="9" hidden="1"/>
    <cellStyle name="Hipervínculo visitado" xfId="13949" builtinId="9" hidden="1"/>
    <cellStyle name="Hipervínculo visitado" xfId="12875" builtinId="9" hidden="1"/>
    <cellStyle name="Hipervínculo visitado" xfId="30852" builtinId="9" hidden="1"/>
    <cellStyle name="Hipervínculo visitado" xfId="23725" builtinId="9" hidden="1"/>
    <cellStyle name="Hipervínculo visitado" xfId="11946" builtinId="9" hidden="1"/>
    <cellStyle name="Hipervínculo visitado" xfId="20714" builtinId="9" hidden="1"/>
    <cellStyle name="Hipervínculo visitado" xfId="30745" builtinId="9" hidden="1"/>
    <cellStyle name="Hipervínculo visitado" xfId="50020" builtinId="9" hidden="1"/>
    <cellStyle name="Hipervínculo visitado" xfId="56411" builtinId="9" hidden="1"/>
    <cellStyle name="Hipervínculo visitado" xfId="39362" builtinId="9" hidden="1"/>
    <cellStyle name="Hipervínculo visitado" xfId="11491" builtinId="9" hidden="1"/>
    <cellStyle name="Hipervínculo visitado" xfId="15510" builtinId="9" hidden="1"/>
    <cellStyle name="Hipervínculo visitado" xfId="10556" builtinId="9" hidden="1"/>
    <cellStyle name="Hipervínculo visitado" xfId="55926" builtinId="9" hidden="1"/>
    <cellStyle name="Hipervínculo visitado" xfId="54928" builtinId="9" hidden="1"/>
    <cellStyle name="Hipervínculo visitado" xfId="57563" builtinId="9" hidden="1"/>
    <cellStyle name="Hipervínculo visitado" xfId="51204" builtinId="9" hidden="1"/>
    <cellStyle name="Hipervínculo visitado" xfId="52499" builtinId="9" hidden="1"/>
    <cellStyle name="Hipervínculo visitado" xfId="48434" builtinId="9" hidden="1"/>
    <cellStyle name="Hipervínculo visitado" xfId="46244" builtinId="9" hidden="1"/>
    <cellStyle name="Hipervínculo visitado" xfId="47703" builtinId="9" hidden="1"/>
    <cellStyle name="Hipervínculo visitado" xfId="48484" builtinId="9" hidden="1"/>
    <cellStyle name="Hipervínculo visitado" xfId="49404" builtinId="9" hidden="1"/>
    <cellStyle name="Hipervínculo visitado" xfId="29857" builtinId="9" hidden="1"/>
    <cellStyle name="Hipervínculo visitado" xfId="25734" builtinId="9" hidden="1"/>
    <cellStyle name="Hipervínculo visitado" xfId="1791" builtinId="9" hidden="1"/>
    <cellStyle name="Hipervínculo visitado" xfId="35871" builtinId="9" hidden="1"/>
    <cellStyle name="Hipervínculo visitado" xfId="27197" builtinId="9" hidden="1"/>
    <cellStyle name="Hipervínculo visitado" xfId="22169" builtinId="9" hidden="1"/>
    <cellStyle name="Hipervínculo visitado" xfId="25032" builtinId="9" hidden="1"/>
    <cellStyle name="Hipervínculo visitado" xfId="34613" builtinId="9" hidden="1"/>
    <cellStyle name="Hipervínculo visitado" xfId="6703" builtinId="9" hidden="1"/>
    <cellStyle name="Hipervínculo visitado" xfId="37217" builtinId="9" hidden="1"/>
    <cellStyle name="Hipervínculo visitado" xfId="48478" builtinId="9" hidden="1"/>
    <cellStyle name="Hipervínculo visitado" xfId="53011" builtinId="9" hidden="1"/>
    <cellStyle name="Hipervínculo visitado" xfId="35737" builtinId="9" hidden="1"/>
    <cellStyle name="Hipervínculo visitado" xfId="58893" builtinId="9" hidden="1"/>
    <cellStyle name="Hipervínculo visitado" xfId="50024" builtinId="9" hidden="1"/>
    <cellStyle name="Hipervínculo visitado" xfId="48050" builtinId="9" hidden="1"/>
    <cellStyle name="Hipervínculo visitado" xfId="22423" builtinId="9" hidden="1"/>
    <cellStyle name="Hipervínculo visitado" xfId="53198" builtinId="9" hidden="1"/>
    <cellStyle name="Hipervínculo visitado" xfId="4213" builtinId="9" hidden="1"/>
    <cellStyle name="Hipervínculo visitado" xfId="5216" builtinId="9" hidden="1"/>
    <cellStyle name="Hipervínculo visitado" xfId="18686" builtinId="9" hidden="1"/>
    <cellStyle name="Hipervínculo visitado" xfId="42270" builtinId="9" hidden="1"/>
    <cellStyle name="Hipervínculo visitado" xfId="38816" builtinId="9" hidden="1"/>
    <cellStyle name="Hipervínculo visitado" xfId="25214" builtinId="9" hidden="1"/>
    <cellStyle name="Hipervínculo visitado" xfId="19960" builtinId="9" hidden="1"/>
    <cellStyle name="Hipervínculo visitado" xfId="14727" builtinId="9" hidden="1"/>
    <cellStyle name="Hipervínculo visitado" xfId="51363" builtinId="9" hidden="1"/>
    <cellStyle name="Hipervínculo visitado" xfId="17420" builtinId="9" hidden="1"/>
    <cellStyle name="Hipervínculo visitado" xfId="54994" builtinId="9" hidden="1"/>
    <cellStyle name="Hipervínculo visitado" xfId="59324" builtinId="9" hidden="1"/>
    <cellStyle name="Hipervínculo visitado" xfId="32636" builtinId="9" hidden="1"/>
    <cellStyle name="Hipervínculo visitado" xfId="52941" builtinId="9" hidden="1"/>
    <cellStyle name="Hipervínculo visitado" xfId="12478" builtinId="9" hidden="1"/>
    <cellStyle name="Hipervínculo visitado" xfId="53987" builtinId="9" hidden="1"/>
    <cellStyle name="Hipervínculo visitado" xfId="54549" builtinId="9" hidden="1"/>
    <cellStyle name="Hipervínculo visitado" xfId="53485" builtinId="9" hidden="1"/>
    <cellStyle name="Hipervínculo visitado" xfId="47615" builtinId="9" hidden="1"/>
    <cellStyle name="Hipervínculo visitado" xfId="24797" builtinId="9" hidden="1"/>
    <cellStyle name="Hipervínculo visitado" xfId="39143" builtinId="9" hidden="1"/>
    <cellStyle name="Hipervínculo visitado" xfId="50171" builtinId="9" hidden="1"/>
    <cellStyle name="Hipervínculo visitado" xfId="47775" builtinId="9" hidden="1"/>
    <cellStyle name="Hipervínculo visitado" xfId="58685" builtinId="9" hidden="1"/>
    <cellStyle name="Hipervínculo visitado" xfId="46183" builtinId="9" hidden="1"/>
    <cellStyle name="Hipervínculo visitado" xfId="11680" builtinId="9" hidden="1"/>
    <cellStyle name="Hipervínculo visitado" xfId="29435" builtinId="9" hidden="1"/>
    <cellStyle name="Hipervínculo visitado" xfId="52427" builtinId="9" hidden="1"/>
    <cellStyle name="Hipervínculo visitado" xfId="50634" builtinId="9" hidden="1"/>
    <cellStyle name="Hipervínculo visitado" xfId="41105" builtinId="9" hidden="1"/>
    <cellStyle name="Hipervínculo visitado" xfId="40778" builtinId="9" hidden="1"/>
    <cellStyle name="Hipervínculo visitado" xfId="37349" builtinId="9" hidden="1"/>
    <cellStyle name="Hipervínculo visitado" xfId="40256" builtinId="9" hidden="1"/>
    <cellStyle name="Hipervínculo visitado" xfId="42126" builtinId="9" hidden="1"/>
    <cellStyle name="Hipervínculo visitado" xfId="39995" builtinId="9" hidden="1"/>
    <cellStyle name="Hipervínculo visitado" xfId="57523" builtinId="9" hidden="1"/>
    <cellStyle name="Hipervínculo visitado" xfId="29910" builtinId="9" hidden="1"/>
    <cellStyle name="Hipervínculo visitado" xfId="34404" builtinId="9" hidden="1"/>
    <cellStyle name="Hipervínculo visitado" xfId="54704" builtinId="9" hidden="1"/>
    <cellStyle name="Hipervínculo visitado" xfId="54303" builtinId="9" hidden="1"/>
    <cellStyle name="Hipervínculo visitado" xfId="50341" builtinId="9" hidden="1"/>
    <cellStyle name="Hipervínculo visitado" xfId="29143" builtinId="9" hidden="1"/>
    <cellStyle name="Hipervínculo visitado" xfId="23008" builtinId="9" hidden="1"/>
    <cellStyle name="Hipervínculo visitado" xfId="51640" builtinId="9" hidden="1"/>
    <cellStyle name="Hipervínculo visitado" xfId="5902" builtinId="9" hidden="1"/>
    <cellStyle name="Hipervínculo visitado" xfId="2865" builtinId="9" hidden="1"/>
    <cellStyle name="Hipervínculo visitado" xfId="38676" builtinId="9" hidden="1"/>
    <cellStyle name="Hipervínculo visitado" xfId="12327" builtinId="9" hidden="1"/>
    <cellStyle name="Hipervínculo visitado" xfId="32055" builtinId="9" hidden="1"/>
    <cellStyle name="Hipervínculo visitado" xfId="4368" builtinId="9" hidden="1"/>
    <cellStyle name="Hipervínculo visitado" xfId="16368" builtinId="9" hidden="1"/>
    <cellStyle name="Hipervínculo visitado" xfId="43186" builtinId="9" hidden="1"/>
    <cellStyle name="Hipervínculo visitado" xfId="833" builtinId="9" hidden="1"/>
    <cellStyle name="Hipervínculo visitado" xfId="21588" builtinId="9" hidden="1"/>
    <cellStyle name="Hipervínculo visitado" xfId="27899" builtinId="9" hidden="1"/>
    <cellStyle name="Hipervínculo visitado" xfId="4996" builtinId="9" hidden="1"/>
    <cellStyle name="Hipervínculo visitado" xfId="56339" builtinId="9" hidden="1"/>
    <cellStyle name="Hipervínculo visitado" xfId="17890" builtinId="9" hidden="1"/>
    <cellStyle name="Hipervínculo visitado" xfId="23311" builtinId="9" hidden="1"/>
    <cellStyle name="Hipervínculo visitado" xfId="7427" builtinId="9" hidden="1"/>
    <cellStyle name="Hipervínculo visitado" xfId="13381" builtinId="9" hidden="1"/>
    <cellStyle name="Hipervínculo visitado" xfId="25302" builtinId="9" hidden="1"/>
    <cellStyle name="Hipervínculo visitado" xfId="26081" builtinId="9" hidden="1"/>
    <cellStyle name="Hipervínculo visitado" xfId="11493" builtinId="9" hidden="1"/>
    <cellStyle name="Hipervínculo visitado" xfId="23085" builtinId="9" hidden="1"/>
    <cellStyle name="Hipervínculo visitado" xfId="34259" builtinId="9" hidden="1"/>
    <cellStyle name="Hipervínculo visitado" xfId="36185" builtinId="9" hidden="1"/>
    <cellStyle name="Hipervínculo visitado" xfId="45452" builtinId="9" hidden="1"/>
    <cellStyle name="Hipervínculo visitado" xfId="2070" builtinId="9" hidden="1"/>
    <cellStyle name="Hipervínculo visitado" xfId="19146" builtinId="9" hidden="1"/>
    <cellStyle name="Hipervínculo visitado" xfId="7813" builtinId="9" hidden="1"/>
    <cellStyle name="Hipervínculo visitado" xfId="58445" builtinId="9" hidden="1"/>
    <cellStyle name="Hipervínculo visitado" xfId="13451" builtinId="9" hidden="1"/>
    <cellStyle name="Hipervínculo visitado" xfId="24756" builtinId="9" hidden="1"/>
    <cellStyle name="Hipervínculo visitado" xfId="21055" builtinId="9" hidden="1"/>
    <cellStyle name="Hipervínculo visitado" xfId="50938" builtinId="9" hidden="1"/>
    <cellStyle name="Hipervínculo visitado" xfId="26543" builtinId="9" hidden="1"/>
    <cellStyle name="Hipervínculo visitado" xfId="34886" builtinId="9" hidden="1"/>
    <cellStyle name="Hipervínculo visitado" xfId="4079" builtinId="9" hidden="1"/>
    <cellStyle name="Hipervínculo visitado" xfId="2372" builtinId="9" hidden="1"/>
    <cellStyle name="Hipervínculo visitado" xfId="52401" builtinId="9" hidden="1"/>
    <cellStyle name="Hipervínculo visitado" xfId="37283" builtinId="9" hidden="1"/>
    <cellStyle name="Hipervínculo visitado" xfId="57218" builtinId="9" hidden="1"/>
    <cellStyle name="Hipervínculo visitado" xfId="31138" builtinId="9" hidden="1"/>
    <cellStyle name="Hipervínculo visitado" xfId="55493" builtinId="9" hidden="1"/>
    <cellStyle name="Hipervínculo visitado" xfId="51666" builtinId="9" hidden="1"/>
    <cellStyle name="Hipervínculo visitado" xfId="46274" builtinId="9" hidden="1"/>
    <cellStyle name="Hipervínculo visitado" xfId="8678" builtinId="9" hidden="1"/>
    <cellStyle name="Hipervínculo visitado" xfId="21445" builtinId="9" hidden="1"/>
    <cellStyle name="Hipervínculo visitado" xfId="21439" builtinId="9" hidden="1"/>
    <cellStyle name="Hipervínculo visitado" xfId="4784" builtinId="9" hidden="1"/>
    <cellStyle name="Hipervínculo visitado" xfId="37632" builtinId="9" hidden="1"/>
    <cellStyle name="Hipervínculo visitado" xfId="55261" builtinId="9" hidden="1"/>
    <cellStyle name="Hipervínculo visitado" xfId="16360" builtinId="9" hidden="1"/>
    <cellStyle name="Hipervínculo visitado" xfId="53233" builtinId="9" hidden="1"/>
    <cellStyle name="Hipervínculo visitado" xfId="9910" builtinId="9" hidden="1"/>
    <cellStyle name="Hipervínculo visitado" xfId="16910" builtinId="9" hidden="1"/>
    <cellStyle name="Hipervínculo visitado" xfId="6376" builtinId="9" hidden="1"/>
    <cellStyle name="Hipervínculo visitado" xfId="19128" builtinId="9" hidden="1"/>
    <cellStyle name="Hipervínculo visitado" xfId="51804" builtinId="9" hidden="1"/>
    <cellStyle name="Hipervínculo visitado" xfId="2913" builtinId="9" hidden="1"/>
    <cellStyle name="Hipervínculo visitado" xfId="52200" builtinId="9" hidden="1"/>
    <cellStyle name="Hipervínculo visitado" xfId="11763" builtinId="9" hidden="1"/>
    <cellStyle name="Hipervínculo visitado" xfId="26649" builtinId="9" hidden="1"/>
    <cellStyle name="Hipervínculo visitado" xfId="661" builtinId="9" hidden="1"/>
    <cellStyle name="Hipervínculo visitado" xfId="3175" builtinId="9" hidden="1"/>
    <cellStyle name="Hipervínculo visitado" xfId="41838" builtinId="9" hidden="1"/>
    <cellStyle name="Hipervínculo visitado" xfId="9269" builtinId="9" hidden="1"/>
    <cellStyle name="Hipervínculo visitado" xfId="43481" builtinId="9" hidden="1"/>
    <cellStyle name="Hipervínculo visitado" xfId="38714" builtinId="9" hidden="1"/>
    <cellStyle name="Hipervínculo visitado" xfId="6518" builtinId="9" hidden="1"/>
    <cellStyle name="Hipervínculo visitado" xfId="24375" builtinId="9" hidden="1"/>
    <cellStyle name="Hipervínculo visitado" xfId="33472" builtinId="9" hidden="1"/>
    <cellStyle name="Hipervínculo visitado" xfId="6364" builtinId="9" hidden="1"/>
    <cellStyle name="Hipervínculo visitado" xfId="15126" builtinId="9" hidden="1"/>
    <cellStyle name="Hipervínculo visitado" xfId="25781" builtinId="9" hidden="1"/>
    <cellStyle name="Hipervínculo visitado" xfId="24315" builtinId="9" hidden="1"/>
    <cellStyle name="Hipervínculo visitado" xfId="28849" builtinId="9" hidden="1"/>
    <cellStyle name="Hipervínculo visitado" xfId="24301" builtinId="9" hidden="1"/>
    <cellStyle name="Hipervínculo visitado" xfId="45370" builtinId="9" hidden="1"/>
    <cellStyle name="Hipervínculo visitado" xfId="12961" builtinId="9" hidden="1"/>
    <cellStyle name="Hipervínculo visitado" xfId="16326" builtinId="9" hidden="1"/>
    <cellStyle name="Hipervínculo visitado" xfId="52809" builtinId="9" hidden="1"/>
    <cellStyle name="Hipervínculo visitado" xfId="50385" builtinId="9" hidden="1"/>
    <cellStyle name="Hipervínculo visitado" xfId="57525" builtinId="9" hidden="1"/>
    <cellStyle name="Hipervínculo visitado" xfId="34101" builtinId="9" hidden="1"/>
    <cellStyle name="Hipervínculo visitado" xfId="51620" builtinId="9" hidden="1"/>
    <cellStyle name="Hipervínculo visitado" xfId="41836" builtinId="9" hidden="1"/>
    <cellStyle name="Hipervínculo visitado" xfId="20168" builtinId="9" hidden="1"/>
    <cellStyle name="Hipervínculo visitado" xfId="48802" builtinId="9" hidden="1"/>
    <cellStyle name="Hipervínculo visitado" xfId="36494" builtinId="9" hidden="1"/>
    <cellStyle name="Hipervínculo visitado" xfId="37554" builtinId="9" hidden="1"/>
    <cellStyle name="Hipervínculo visitado" xfId="20842" builtinId="9" hidden="1"/>
    <cellStyle name="Hipervínculo visitado" xfId="25889" builtinId="9" hidden="1"/>
    <cellStyle name="Hipervínculo visitado" xfId="28729" builtinId="9" hidden="1"/>
    <cellStyle name="Hipervínculo visitado" xfId="31082" builtinId="9" hidden="1"/>
    <cellStyle name="Hipervínculo visitado" xfId="37673" builtinId="9" hidden="1"/>
    <cellStyle name="Hipervínculo visitado" xfId="45442" builtinId="9" hidden="1"/>
    <cellStyle name="Hipervínculo visitado" xfId="30930" builtinId="9" hidden="1"/>
    <cellStyle name="Hipervínculo visitado" xfId="30100" builtinId="9" hidden="1"/>
    <cellStyle name="Hipervínculo visitado" xfId="16672" builtinId="9" hidden="1"/>
    <cellStyle name="Hipervínculo visitado" xfId="18890" builtinId="9" hidden="1"/>
    <cellStyle name="Hipervínculo visitado" xfId="29640" builtinId="9" hidden="1"/>
    <cellStyle name="Hipervínculo visitado" xfId="23801" builtinId="9" hidden="1"/>
    <cellStyle name="Hipervínculo visitado" xfId="43656" builtinId="9" hidden="1"/>
    <cellStyle name="Hipervínculo visitado" xfId="43216" builtinId="9" hidden="1"/>
    <cellStyle name="Hipervínculo visitado" xfId="24843" builtinId="9" hidden="1"/>
    <cellStyle name="Hipervínculo visitado" xfId="37373" builtinId="9" hidden="1"/>
    <cellStyle name="Hipervínculo visitado" xfId="34715" builtinId="9" hidden="1"/>
    <cellStyle name="Hipervínculo visitado" xfId="3201" builtinId="9" hidden="1"/>
    <cellStyle name="Hipervínculo visitado" xfId="23999" builtinId="9" hidden="1"/>
    <cellStyle name="Hipervínculo visitado" xfId="43894" builtinId="9" hidden="1"/>
    <cellStyle name="Hipervínculo visitado" xfId="26703" builtinId="9" hidden="1"/>
    <cellStyle name="Hipervínculo visitado" xfId="25891" builtinId="9" hidden="1"/>
    <cellStyle name="Hipervínculo visitado" xfId="33035" builtinId="9" hidden="1"/>
    <cellStyle name="Hipervínculo visitado" xfId="55577" builtinId="9" hidden="1"/>
    <cellStyle name="Hipervínculo visitado" xfId="30856" builtinId="9" hidden="1"/>
    <cellStyle name="Hipervínculo visitado" xfId="52074" builtinId="9" hidden="1"/>
    <cellStyle name="Hipervínculo visitado" xfId="10386" builtinId="9" hidden="1"/>
    <cellStyle name="Hipervínculo visitado" xfId="29897" builtinId="9" hidden="1"/>
    <cellStyle name="Hipervínculo visitado" xfId="56685" builtinId="9" hidden="1"/>
    <cellStyle name="Hipervínculo visitado" xfId="52362" builtinId="9" hidden="1"/>
    <cellStyle name="Hipervínculo visitado" xfId="51168" builtinId="9" hidden="1"/>
    <cellStyle name="Hipervínculo visitado" xfId="8048" builtinId="9" hidden="1"/>
    <cellStyle name="Hipervínculo visitado" xfId="38341" builtinId="9" hidden="1"/>
    <cellStyle name="Hipervínculo visitado" xfId="1559" builtinId="9" hidden="1"/>
    <cellStyle name="Hipervínculo visitado" xfId="29073" builtinId="9" hidden="1"/>
    <cellStyle name="Hipervínculo visitado" xfId="15793" builtinId="9" hidden="1"/>
    <cellStyle name="Hipervínculo visitado" xfId="3023" builtinId="9" hidden="1"/>
    <cellStyle name="Hipervínculo visitado" xfId="51850" builtinId="9" hidden="1"/>
    <cellStyle name="Hipervínculo visitado" xfId="48058" builtinId="9" hidden="1"/>
    <cellStyle name="Hipervínculo visitado" xfId="51616" builtinId="9" hidden="1"/>
    <cellStyle name="Hipervínculo visitado" xfId="3489" builtinId="9" hidden="1"/>
    <cellStyle name="Hipervínculo visitado" xfId="39045" builtinId="9" hidden="1"/>
    <cellStyle name="Hipervínculo visitado" xfId="303" builtinId="9" hidden="1"/>
    <cellStyle name="Hipervínculo visitado" xfId="42918" builtinId="9" hidden="1"/>
    <cellStyle name="Hipervínculo visitado" xfId="18902" builtinId="9" hidden="1"/>
    <cellStyle name="Hipervínculo visitado" xfId="21636" builtinId="9" hidden="1"/>
    <cellStyle name="Hipervínculo visitado" xfId="23773" builtinId="9" hidden="1"/>
    <cellStyle name="Hipervínculo visitado" xfId="37568" builtinId="9" hidden="1"/>
    <cellStyle name="Hipervínculo visitado" xfId="12103" builtinId="9" hidden="1"/>
    <cellStyle name="Hipervínculo visitado" xfId="37088" builtinId="9" hidden="1"/>
    <cellStyle name="Hipervínculo visitado" xfId="27584" builtinId="9" hidden="1"/>
    <cellStyle name="Hipervínculo visitado" xfId="48135" builtinId="9" hidden="1"/>
    <cellStyle name="Hipervínculo visitado" xfId="55679" builtinId="9" hidden="1"/>
    <cellStyle name="Hipervínculo visitado" xfId="39502" builtinId="9" hidden="1"/>
    <cellStyle name="Hipervínculo visitado" xfId="54734" builtinId="9" hidden="1"/>
    <cellStyle name="Hipervínculo visitado" xfId="56571" builtinId="9" hidden="1"/>
    <cellStyle name="Hipervínculo visitado" xfId="54539" builtinId="9" hidden="1"/>
    <cellStyle name="Hipervínculo visitado" xfId="34034" builtinId="9" hidden="1"/>
    <cellStyle name="Hipervínculo visitado" xfId="43126" builtinId="9" hidden="1"/>
    <cellStyle name="Hipervínculo visitado" xfId="55291" builtinId="9" hidden="1"/>
    <cellStyle name="Hipervínculo visitado" xfId="52324" builtinId="9" hidden="1"/>
    <cellStyle name="Hipervínculo visitado" xfId="52" builtinId="9" hidden="1"/>
    <cellStyle name="Hipervínculo visitado" xfId="2905" builtinId="9" hidden="1"/>
    <cellStyle name="Hipervínculo visitado" xfId="56193" builtinId="9" hidden="1"/>
    <cellStyle name="Hipervínculo visitado" xfId="2158" builtinId="9" hidden="1"/>
    <cellStyle name="Hipervínculo visitado" xfId="2945" builtinId="9" hidden="1"/>
    <cellStyle name="Hipervínculo visitado" xfId="41834" builtinId="9" hidden="1"/>
    <cellStyle name="Hipervínculo visitado" xfId="2546" builtinId="9" hidden="1"/>
    <cellStyle name="Hipervínculo visitado" xfId="1311" builtinId="9" hidden="1"/>
    <cellStyle name="Hipervínculo visitado" xfId="19508" builtinId="9" hidden="1"/>
    <cellStyle name="Hipervínculo visitado" xfId="2591" builtinId="9" hidden="1"/>
    <cellStyle name="Hipervínculo visitado" xfId="13318" builtinId="9" hidden="1"/>
    <cellStyle name="Hipervínculo visitado" xfId="42990" builtinId="9" hidden="1"/>
    <cellStyle name="Hipervínculo visitado" xfId="679" builtinId="9" hidden="1"/>
    <cellStyle name="Hipervínculo visitado" xfId="19200" builtinId="9" hidden="1"/>
    <cellStyle name="Hipervínculo visitado" xfId="5380" builtinId="9" hidden="1"/>
    <cellStyle name="Hipervínculo visitado" xfId="38637" builtinId="9" hidden="1"/>
    <cellStyle name="Hipervínculo visitado" xfId="20545" builtinId="9" hidden="1"/>
    <cellStyle name="Hipervínculo visitado" xfId="19056" builtinId="9" hidden="1"/>
    <cellStyle name="Hipervínculo visitado" xfId="6576" builtinId="9" hidden="1"/>
    <cellStyle name="Hipervínculo visitado" xfId="22638" builtinId="9" hidden="1"/>
    <cellStyle name="Hipervínculo visitado" xfId="48888" builtinId="9" hidden="1"/>
    <cellStyle name="Hipervínculo visitado" xfId="56065" builtinId="9" hidden="1"/>
    <cellStyle name="Hipervínculo visitado" xfId="10914" builtinId="9" hidden="1"/>
    <cellStyle name="Hipervínculo visitado" xfId="8266" builtinId="9" hidden="1"/>
    <cellStyle name="Hipervínculo visitado" xfId="1677" builtinId="9" hidden="1"/>
    <cellStyle name="Hipervínculo visitado" xfId="11283" builtinId="9" hidden="1"/>
    <cellStyle name="Hipervínculo visitado" xfId="7809" builtinId="9" hidden="1"/>
    <cellStyle name="Hipervínculo visitado" xfId="16139" builtinId="9" hidden="1"/>
    <cellStyle name="Hipervínculo visitado" xfId="1931" builtinId="9" hidden="1"/>
    <cellStyle name="Hipervínculo visitado" xfId="244" builtinId="9" hidden="1"/>
    <cellStyle name="Hipervínculo visitado" xfId="36370" builtinId="9" hidden="1"/>
    <cellStyle name="Hipervínculo visitado" xfId="48720" builtinId="9" hidden="1"/>
    <cellStyle name="Hipervínculo visitado" xfId="45326" builtinId="9" hidden="1"/>
    <cellStyle name="Hipervínculo visitado" xfId="28605" builtinId="9" hidden="1"/>
    <cellStyle name="Hipervínculo visitado" xfId="4303" builtinId="9" hidden="1"/>
    <cellStyle name="Hipervínculo visitado" xfId="35463" builtinId="9" hidden="1"/>
    <cellStyle name="Hipervínculo visitado" xfId="20527" builtinId="9" hidden="1"/>
    <cellStyle name="Hipervínculo visitado" xfId="55279" builtinId="9" hidden="1"/>
    <cellStyle name="Hipervínculo visitado" xfId="30362" builtinId="9" hidden="1"/>
    <cellStyle name="Hipervínculo visitado" xfId="23597" builtinId="9" hidden="1"/>
    <cellStyle name="Hipervínculo visitado" xfId="31448" builtinId="9" hidden="1"/>
    <cellStyle name="Hipervínculo visitado" xfId="22323" builtinId="9" hidden="1"/>
    <cellStyle name="Hipervínculo visitado" xfId="4856" builtinId="9" hidden="1"/>
    <cellStyle name="Hipervínculo visitado" xfId="33320" builtinId="9" hidden="1"/>
    <cellStyle name="Hipervínculo visitado" xfId="3973" builtinId="9" hidden="1"/>
    <cellStyle name="Hipervínculo visitado" xfId="43599" builtinId="9" hidden="1"/>
    <cellStyle name="Hipervínculo visitado" xfId="56293" builtinId="9" hidden="1"/>
    <cellStyle name="Hipervínculo visitado" xfId="15354" builtinId="9" hidden="1"/>
    <cellStyle name="Hipervínculo visitado" xfId="56964" builtinId="9" hidden="1"/>
    <cellStyle name="Hipervínculo visitado" xfId="56111" builtinId="9" hidden="1"/>
    <cellStyle name="Hipervínculo visitado" xfId="37709" builtinId="9" hidden="1"/>
    <cellStyle name="Hipervínculo visitado" xfId="58789" builtinId="9" hidden="1"/>
    <cellStyle name="Hipervínculo visitado" xfId="53957" builtinId="9" hidden="1"/>
    <cellStyle name="Hipervínculo visitado" xfId="57730" builtinId="9" hidden="1"/>
    <cellStyle name="Hipervínculo visitado" xfId="23390" builtinId="9" hidden="1"/>
    <cellStyle name="Hipervínculo visitado" xfId="44622" builtinId="9" hidden="1"/>
    <cellStyle name="Hipervínculo visitado" xfId="18857" builtinId="9" hidden="1"/>
    <cellStyle name="Hipervínculo visitado" xfId="20567" builtinId="9" hidden="1"/>
    <cellStyle name="Hipervínculo visitado" xfId="56345" builtinId="9" hidden="1"/>
    <cellStyle name="Hipervínculo visitado" xfId="40604" builtinId="9" hidden="1"/>
    <cellStyle name="Hipervínculo visitado" xfId="31372" builtinId="9" hidden="1"/>
    <cellStyle name="Hipervínculo visitado" xfId="3349" builtinId="9" hidden="1"/>
    <cellStyle name="Hipervínculo visitado" xfId="42414" builtinId="9" hidden="1"/>
    <cellStyle name="Hipervínculo visitado" xfId="55474" builtinId="9" hidden="1"/>
    <cellStyle name="Hipervínculo visitado" xfId="44103" builtinId="9" hidden="1"/>
    <cellStyle name="Hipervínculo visitado" xfId="6757" builtinId="9" hidden="1"/>
    <cellStyle name="Hipervínculo visitado" xfId="27668" builtinId="9" hidden="1"/>
    <cellStyle name="Hipervínculo visitado" xfId="28737" builtinId="9" hidden="1"/>
    <cellStyle name="Hipervínculo visitado" xfId="38361" builtinId="9" hidden="1"/>
    <cellStyle name="Hipervínculo visitado" xfId="43916" builtinId="9" hidden="1"/>
    <cellStyle name="Hipervínculo visitado" xfId="30156" builtinId="9" hidden="1"/>
    <cellStyle name="Hipervínculo visitado" xfId="20176" builtinId="9" hidden="1"/>
    <cellStyle name="Hipervínculo visitado" xfId="38856" builtinId="9" hidden="1"/>
    <cellStyle name="Hipervínculo visitado" xfId="7282" builtinId="9" hidden="1"/>
    <cellStyle name="Hipervínculo visitado" xfId="36732" builtinId="9" hidden="1"/>
    <cellStyle name="Hipervínculo visitado" xfId="54832" builtinId="9" hidden="1"/>
    <cellStyle name="Hipervínculo visitado" xfId="30210" builtinId="9" hidden="1"/>
    <cellStyle name="Hipervínculo visitado" xfId="32545" builtinId="9" hidden="1"/>
    <cellStyle name="Hipervínculo visitado" xfId="55709" builtinId="9" hidden="1"/>
    <cellStyle name="Hipervínculo visitado" xfId="11421" builtinId="9" hidden="1"/>
    <cellStyle name="Hipervínculo visitado" xfId="31576" builtinId="9" hidden="1"/>
    <cellStyle name="Hipervínculo visitado" xfId="56435" builtinId="9" hidden="1"/>
    <cellStyle name="Hipervínculo visitado" xfId="36099" builtinId="9" hidden="1"/>
    <cellStyle name="Hipervínculo visitado" xfId="25341" builtinId="9" hidden="1"/>
    <cellStyle name="Hipervínculo visitado" xfId="35647" builtinId="9" hidden="1"/>
    <cellStyle name="Hipervínculo visitado" xfId="8700" builtinId="9" hidden="1"/>
    <cellStyle name="Hipervínculo visitado" xfId="59051" builtinId="9" hidden="1"/>
    <cellStyle name="Hipervínculo visitado" xfId="36205" builtinId="9" hidden="1"/>
    <cellStyle name="Hipervínculo visitado" xfId="45884" builtinId="9" hidden="1"/>
    <cellStyle name="Hipervínculo visitado" xfId="21837" builtinId="9" hidden="1"/>
    <cellStyle name="Hipervínculo visitado" xfId="22223" builtinId="9" hidden="1"/>
    <cellStyle name="Hipervínculo visitado" xfId="50127" builtinId="9" hidden="1"/>
    <cellStyle name="Hipervínculo visitado" xfId="54405" builtinId="9" hidden="1"/>
    <cellStyle name="Hipervínculo visitado" xfId="30158" builtinId="9" hidden="1"/>
    <cellStyle name="Hipervínculo visitado" xfId="22187" builtinId="9" hidden="1"/>
    <cellStyle name="Hipervínculo visitado" xfId="19856" builtinId="9" hidden="1"/>
    <cellStyle name="Hipervínculo visitado" xfId="980" builtinId="9" hidden="1"/>
    <cellStyle name="Hipervínculo visitado" xfId="27831" builtinId="9" hidden="1"/>
    <cellStyle name="Hipervínculo visitado" xfId="16688" builtinId="9" hidden="1"/>
    <cellStyle name="Hipervínculo visitado" xfId="2595" builtinId="9" hidden="1"/>
    <cellStyle name="Hipervínculo visitado" xfId="33372" builtinId="9" hidden="1"/>
    <cellStyle name="Hipervínculo visitado" xfId="32876" builtinId="9" hidden="1"/>
    <cellStyle name="Hipervínculo visitado" xfId="14138" builtinId="9" hidden="1"/>
    <cellStyle name="Hipervínculo visitado" xfId="42654" builtinId="9" hidden="1"/>
    <cellStyle name="Hipervínculo visitado" xfId="16946" builtinId="9" hidden="1"/>
    <cellStyle name="Hipervínculo visitado" xfId="34582" builtinId="9" hidden="1"/>
    <cellStyle name="Hipervínculo visitado" xfId="23828" builtinId="9" hidden="1"/>
    <cellStyle name="Hipervínculo visitado" xfId="51216" builtinId="9" hidden="1"/>
    <cellStyle name="Hipervínculo visitado" xfId="40112" builtinId="9" hidden="1"/>
    <cellStyle name="Hipervínculo visitado" xfId="35167" builtinId="9" hidden="1"/>
    <cellStyle name="Hipervínculo visitado" xfId="40678" builtinId="9" hidden="1"/>
    <cellStyle name="Hipervínculo visitado" xfId="49588" builtinId="9" hidden="1"/>
    <cellStyle name="Hipervínculo visitado" xfId="36648" builtinId="9" hidden="1"/>
    <cellStyle name="Hipervínculo visitado" xfId="46407" builtinId="9" hidden="1"/>
    <cellStyle name="Hipervínculo visitado" xfId="22918" builtinId="9" hidden="1"/>
    <cellStyle name="Hipervínculo visitado" xfId="17882" builtinId="9" hidden="1"/>
    <cellStyle name="Hipervínculo visitado" xfId="54914" builtinId="9" hidden="1"/>
    <cellStyle name="Hipervínculo visitado" xfId="45601" builtinId="9" hidden="1"/>
    <cellStyle name="Hipervínculo visitado" xfId="24141" builtinId="9" hidden="1"/>
    <cellStyle name="Hipervínculo visitado" xfId="34929" builtinId="9" hidden="1"/>
    <cellStyle name="Hipervínculo visitado" xfId="12339" builtinId="9" hidden="1"/>
    <cellStyle name="Hipervínculo visitado" xfId="51802" builtinId="9" hidden="1"/>
    <cellStyle name="Hipervínculo visitado" xfId="57286" builtinId="9" hidden="1"/>
    <cellStyle name="Hipervínculo visitado" xfId="26657" builtinId="9" hidden="1"/>
    <cellStyle name="Hipervínculo visitado" xfId="3252" builtinId="9" hidden="1"/>
    <cellStyle name="Hipervínculo visitado" xfId="1539" builtinId="9" hidden="1"/>
    <cellStyle name="Hipervínculo visitado" xfId="28494" builtinId="9" hidden="1"/>
    <cellStyle name="Hipervínculo visitado" xfId="5894" builtinId="9" hidden="1"/>
    <cellStyle name="Hipervínculo visitado" xfId="50672" builtinId="9" hidden="1"/>
    <cellStyle name="Hipervínculo visitado" xfId="54782" builtinId="9" hidden="1"/>
    <cellStyle name="Hipervínculo visitado" xfId="46165" builtinId="9" hidden="1"/>
    <cellStyle name="Hipervínculo visitado" xfId="7548" builtinId="9" hidden="1"/>
    <cellStyle name="Hipervínculo visitado" xfId="46334" builtinId="9" hidden="1"/>
    <cellStyle name="Hipervínculo visitado" xfId="41097" builtinId="9" hidden="1"/>
    <cellStyle name="Hipervínculo visitado" xfId="30030" builtinId="9" hidden="1"/>
    <cellStyle name="Hipervínculo visitado" xfId="58831" builtinId="9" hidden="1"/>
    <cellStyle name="Hipervínculo visitado" xfId="31923" builtinId="9" hidden="1"/>
    <cellStyle name="Hipervínculo visitado" xfId="23471" builtinId="9" hidden="1"/>
    <cellStyle name="Hipervínculo visitado" xfId="3949" builtinId="9" hidden="1"/>
    <cellStyle name="Hipervínculo visitado" xfId="31566" builtinId="9" hidden="1"/>
    <cellStyle name="Hipervínculo visitado" xfId="27450" builtinId="9" hidden="1"/>
    <cellStyle name="Hipervínculo visitado" xfId="18883" builtinId="9" hidden="1"/>
    <cellStyle name="Hipervínculo visitado" xfId="23515" builtinId="9" hidden="1"/>
    <cellStyle name="Hipervínculo visitado" xfId="38627" builtinId="9" hidden="1"/>
    <cellStyle name="Hipervínculo visitado" xfId="24103" builtinId="9" hidden="1"/>
    <cellStyle name="Hipervínculo visitado" xfId="21319" builtinId="9" hidden="1"/>
    <cellStyle name="Hipervínculo visitado" xfId="16019" builtinId="9" hidden="1"/>
    <cellStyle name="Hipervínculo visitado" xfId="22359" builtinId="9" hidden="1"/>
    <cellStyle name="Hipervínculo visitado" xfId="36249" builtinId="9" hidden="1"/>
    <cellStyle name="Hipervínculo visitado" xfId="12426" builtinId="9" hidden="1"/>
    <cellStyle name="Hipervínculo visitado" xfId="28187" builtinId="9" hidden="1"/>
    <cellStyle name="Hipervínculo visitado" xfId="36356" builtinId="9" hidden="1"/>
    <cellStyle name="Hipervínculo visitado" xfId="51410" builtinId="9" hidden="1"/>
    <cellStyle name="Hipervínculo visitado" xfId="48119" builtinId="9" hidden="1"/>
    <cellStyle name="Hipervínculo visitado" xfId="38141" builtinId="9" hidden="1"/>
    <cellStyle name="Hipervínculo visitado" xfId="15154" builtinId="9" hidden="1"/>
    <cellStyle name="Hipervínculo visitado" xfId="42848" builtinId="9" hidden="1"/>
    <cellStyle name="Hipervínculo visitado" xfId="3855" builtinId="9" hidden="1"/>
    <cellStyle name="Hipervínculo visitado" xfId="47381" builtinId="9" hidden="1"/>
    <cellStyle name="Hipervínculo visitado" xfId="28035" builtinId="9" hidden="1"/>
    <cellStyle name="Hipervínculo visitado" xfId="28207" builtinId="9" hidden="1"/>
    <cellStyle name="Hipervínculo visitado" xfId="15843" builtinId="9" hidden="1"/>
    <cellStyle name="Hipervínculo visitado" xfId="57152" builtinId="9" hidden="1"/>
    <cellStyle name="Hipervínculo visitado" xfId="53847" builtinId="9" hidden="1"/>
    <cellStyle name="Hipervínculo visitado" xfId="50147" builtinId="9" hidden="1"/>
    <cellStyle name="Hipervínculo visitado" xfId="49290" builtinId="9" hidden="1"/>
    <cellStyle name="Hipervínculo visitado" xfId="48613" builtinId="9" hidden="1"/>
    <cellStyle name="Hipervínculo visitado" xfId="46811" builtinId="9" hidden="1"/>
    <cellStyle name="Hipervínculo visitado" xfId="46467" builtinId="9" hidden="1"/>
    <cellStyle name="Hipervínculo visitado" xfId="46051" builtinId="9" hidden="1"/>
    <cellStyle name="Hipervínculo visitado" xfId="47189" builtinId="9" hidden="1"/>
    <cellStyle name="Hipervínculo visitado" xfId="46858" builtinId="9" hidden="1"/>
    <cellStyle name="Hipervínculo visitado" xfId="47575" builtinId="9" hidden="1"/>
    <cellStyle name="Hipervínculo visitado" xfId="47794" builtinId="9" hidden="1"/>
    <cellStyle name="Hipervínculo visitado" xfId="46233" builtinId="9" hidden="1"/>
    <cellStyle name="Hipervínculo visitado" xfId="49098" builtinId="9" hidden="1"/>
    <cellStyle name="Hipervínculo visitado" xfId="48872" builtinId="9" hidden="1"/>
    <cellStyle name="Hipervínculo visitado" xfId="54750" builtinId="9" hidden="1"/>
    <cellStyle name="Hipervínculo visitado" xfId="53989" builtinId="9" hidden="1"/>
    <cellStyle name="Hipervínculo visitado" xfId="52278" builtinId="9" hidden="1"/>
    <cellStyle name="Hipervínculo visitado" xfId="52226" builtinId="9" hidden="1"/>
    <cellStyle name="Hipervínculo visitado" xfId="48318" builtinId="9" hidden="1"/>
    <cellStyle name="Hipervínculo visitado" xfId="45876" builtinId="9" hidden="1"/>
    <cellStyle name="Hipervínculo visitado" xfId="50538" builtinId="9" hidden="1"/>
    <cellStyle name="Hipervínculo visitado" xfId="33190" builtinId="9" hidden="1"/>
    <cellStyle name="Hipervínculo visitado" xfId="27292" builtinId="9" hidden="1"/>
    <cellStyle name="Hipervínculo visitado" xfId="58569" builtinId="9" hidden="1"/>
    <cellStyle name="Hipervínculo visitado" xfId="6841" builtinId="9" hidden="1"/>
    <cellStyle name="Hipervínculo visitado" xfId="33928" builtinId="9" hidden="1"/>
    <cellStyle name="Hipervínculo visitado" xfId="23872" builtinId="9" hidden="1"/>
    <cellStyle name="Hipervínculo visitado" xfId="22744" builtinId="9" hidden="1"/>
    <cellStyle name="Hipervínculo visitado" xfId="55605" builtinId="9" hidden="1"/>
    <cellStyle name="Hipervínculo visitado" xfId="27631" builtinId="9" hidden="1"/>
    <cellStyle name="Hipervínculo visitado" xfId="46383" builtinId="9" hidden="1"/>
    <cellStyle name="Hipervínculo visitado" xfId="23273" builtinId="9" hidden="1"/>
    <cellStyle name="Hipervínculo visitado" xfId="1161" builtinId="9" hidden="1"/>
    <cellStyle name="Hipervínculo visitado" xfId="46499" builtinId="9" hidden="1"/>
    <cellStyle name="Hipervínculo visitado" xfId="9844" builtinId="9" hidden="1"/>
    <cellStyle name="Hipervínculo visitado" xfId="9171" builtinId="9" hidden="1"/>
    <cellStyle name="Hipervínculo visitado" xfId="2820" builtinId="9" hidden="1"/>
    <cellStyle name="Hipervínculo visitado" xfId="50668" builtinId="9" hidden="1"/>
    <cellStyle name="Hipervínculo visitado" xfId="59360" builtinId="9" hidden="1"/>
    <cellStyle name="Hipervínculo visitado" xfId="5976" builtinId="9" hidden="1"/>
    <cellStyle name="Hipervínculo visitado" xfId="48840" builtinId="9" hidden="1"/>
    <cellStyle name="Hipervínculo visitado" xfId="52776" builtinId="9" hidden="1"/>
    <cellStyle name="Hipervínculo visitado" xfId="2290" builtinId="9" hidden="1"/>
    <cellStyle name="Hipervínculo visitado" xfId="46724" builtinId="9" hidden="1"/>
    <cellStyle name="Hipervínculo visitado" xfId="36830" builtinId="9" hidden="1"/>
    <cellStyle name="Hipervínculo visitado" xfId="52487" builtinId="9" hidden="1"/>
    <cellStyle name="Hipervínculo visitado" xfId="18984" builtinId="9" hidden="1"/>
    <cellStyle name="Hipervínculo visitado" xfId="43910" builtinId="9" hidden="1"/>
    <cellStyle name="Hipervínculo visitado" xfId="58095" builtinId="9" hidden="1"/>
    <cellStyle name="Hipervínculo visitado" xfId="46187" builtinId="9" hidden="1"/>
    <cellStyle name="Hipervínculo visitado" xfId="14048" builtinId="9" hidden="1"/>
    <cellStyle name="Hipervínculo visitado" xfId="6150" builtinId="9" hidden="1"/>
    <cellStyle name="Hipervínculo visitado" xfId="13770" builtinId="9" hidden="1"/>
    <cellStyle name="Hipervínculo visitado" xfId="19558" builtinId="9" hidden="1"/>
    <cellStyle name="Hipervínculo visitado" xfId="14237" builtinId="9" hidden="1"/>
    <cellStyle name="Hipervínculo visitado" xfId="46197" builtinId="9" hidden="1"/>
    <cellStyle name="Hipervínculo visitado" xfId="27434" builtinId="9" hidden="1"/>
    <cellStyle name="Hipervínculo visitado" xfId="14650" builtinId="9" hidden="1"/>
    <cellStyle name="Hipervínculo visitado" xfId="33334" builtinId="9" hidden="1"/>
    <cellStyle name="Hipervínculo visitado" xfId="6158" builtinId="9" hidden="1"/>
    <cellStyle name="Hipervínculo visitado" xfId="6210" builtinId="9" hidden="1"/>
    <cellStyle name="Hipervínculo visitado" xfId="19782" builtinId="9" hidden="1"/>
    <cellStyle name="Hipervínculo visitado" xfId="49888" builtinId="9" hidden="1"/>
    <cellStyle name="Hipervínculo visitado" xfId="11841" builtinId="9" hidden="1"/>
    <cellStyle name="Hipervínculo visitado" xfId="42722" builtinId="9" hidden="1"/>
    <cellStyle name="Hipervínculo visitado" xfId="7066" builtinId="9" hidden="1"/>
    <cellStyle name="Hipervínculo visitado" xfId="24031" builtinId="9" hidden="1"/>
    <cellStyle name="Hipervínculo visitado" xfId="52915" builtinId="9" hidden="1"/>
    <cellStyle name="Hipervínculo visitado" xfId="49790" builtinId="9" hidden="1"/>
    <cellStyle name="Hipervínculo visitado" xfId="35477" builtinId="9" hidden="1"/>
    <cellStyle name="Hipervínculo visitado" xfId="49906" builtinId="9" hidden="1"/>
    <cellStyle name="Hipervínculo visitado" xfId="29644" builtinId="9" hidden="1"/>
    <cellStyle name="Hipervínculo visitado" xfId="23000" builtinId="9" hidden="1"/>
    <cellStyle name="Hipervínculo visitado" xfId="19668" builtinId="9" hidden="1"/>
    <cellStyle name="Hipervínculo visitado" xfId="16537" builtinId="9" hidden="1"/>
    <cellStyle name="Hipervínculo visitado" xfId="56395" builtinId="9" hidden="1"/>
    <cellStyle name="Hipervínculo visitado" xfId="17338" builtinId="9" hidden="1"/>
    <cellStyle name="Hipervínculo visitado" xfId="2808" builtinId="9" hidden="1"/>
    <cellStyle name="Hipervínculo visitado" xfId="37891" builtinId="9" hidden="1"/>
    <cellStyle name="Hipervínculo visitado" xfId="38287" builtinId="9" hidden="1"/>
    <cellStyle name="Hipervínculo visitado" xfId="3635" builtinId="9" hidden="1"/>
    <cellStyle name="Hipervínculo visitado" xfId="40750" builtinId="9" hidden="1"/>
    <cellStyle name="Hipervínculo visitado" xfId="50514" builtinId="9" hidden="1"/>
    <cellStyle name="Hipervínculo visitado" xfId="19844" builtinId="9" hidden="1"/>
    <cellStyle name="Hipervínculo visitado" xfId="35251" builtinId="9" hidden="1"/>
    <cellStyle name="Hipervínculo visitado" xfId="14398" builtinId="9" hidden="1"/>
    <cellStyle name="Hipervínculo visitado" xfId="7782" builtinId="9" hidden="1"/>
    <cellStyle name="Hipervínculo visitado" xfId="47609" builtinId="9" hidden="1"/>
    <cellStyle name="Hipervínculo visitado" xfId="47361" builtinId="9" hidden="1"/>
    <cellStyle name="Hipervínculo visitado" xfId="19942" builtinId="9" hidden="1"/>
    <cellStyle name="Hipervínculo visitado" xfId="4115" builtinId="9" hidden="1"/>
    <cellStyle name="Hipervínculo visitado" xfId="14297" builtinId="9" hidden="1"/>
    <cellStyle name="Hipervínculo visitado" xfId="6234" builtinId="9" hidden="1"/>
    <cellStyle name="Hipervínculo visitado" xfId="56253" builtinId="9" hidden="1"/>
    <cellStyle name="Hipervínculo visitado" xfId="41725" builtinId="9" hidden="1"/>
    <cellStyle name="Hipervínculo visitado" xfId="58589" builtinId="9" hidden="1"/>
    <cellStyle name="Hipervínculo visitado" xfId="15146" builtinId="9" hidden="1"/>
    <cellStyle name="Hipervínculo visitado" xfId="27364" builtinId="9" hidden="1"/>
    <cellStyle name="Hipervínculo visitado" xfId="7121" builtinId="9" hidden="1"/>
    <cellStyle name="Hipervínculo visitado" xfId="41503" builtinId="9" hidden="1"/>
    <cellStyle name="Hipervínculo visitado" xfId="35485" builtinId="9" hidden="1"/>
    <cellStyle name="Hipervínculo visitado" xfId="32724" builtinId="9" hidden="1"/>
    <cellStyle name="Hipervínculo visitado" xfId="37483" builtinId="9" hidden="1"/>
    <cellStyle name="Hipervínculo visitado" xfId="43192" builtinId="9" hidden="1"/>
    <cellStyle name="Hipervínculo visitado" xfId="38682" builtinId="9" hidden="1"/>
    <cellStyle name="Hipervínculo visitado" xfId="44078" builtinId="9" hidden="1"/>
    <cellStyle name="Hipervínculo visitado" xfId="990" builtinId="9" hidden="1"/>
    <cellStyle name="Hipervínculo visitado" xfId="48414" builtinId="9" hidden="1"/>
    <cellStyle name="Hipervínculo visitado" xfId="19036" builtinId="9" hidden="1"/>
    <cellStyle name="Hipervínculo visitado" xfId="20700" builtinId="9" hidden="1"/>
    <cellStyle name="Hipervínculo visitado" xfId="1045" builtinId="9" hidden="1"/>
    <cellStyle name="Hipervínculo visitado" xfId="50125" builtinId="9" hidden="1"/>
    <cellStyle name="Hipervínculo visitado" xfId="35177" builtinId="9" hidden="1"/>
    <cellStyle name="Hipervínculo visitado" xfId="7172" builtinId="9" hidden="1"/>
    <cellStyle name="Hipervínculo visitado" xfId="45188" builtinId="9" hidden="1"/>
    <cellStyle name="Hipervínculo visitado" xfId="28422" builtinId="9" hidden="1"/>
    <cellStyle name="Hipervínculo visitado" xfId="39387" builtinId="9" hidden="1"/>
    <cellStyle name="Hipervínculo visitado" xfId="23335" builtinId="9" hidden="1"/>
    <cellStyle name="Hipervínculo visitado" xfId="6795" builtinId="9" hidden="1"/>
    <cellStyle name="Hipervínculo visitado" xfId="10145" builtinId="9" hidden="1"/>
    <cellStyle name="Hipervínculo visitado" xfId="29423" builtinId="9" hidden="1"/>
    <cellStyle name="Hipervínculo visitado" xfId="34127" builtinId="9" hidden="1"/>
    <cellStyle name="Hipervínculo visitado" xfId="35354" builtinId="9" hidden="1"/>
    <cellStyle name="Hipervínculo visitado" xfId="8436" builtinId="9" hidden="1"/>
    <cellStyle name="Hipervínculo visitado" xfId="29057" builtinId="9" hidden="1"/>
    <cellStyle name="Hipervínculo visitado" xfId="47966" builtinId="9" hidden="1"/>
    <cellStyle name="Hipervínculo visitado" xfId="22984" builtinId="9" hidden="1"/>
    <cellStyle name="Hipervínculo visitado" xfId="16569" builtinId="9" hidden="1"/>
    <cellStyle name="Hipervínculo visitado" xfId="52312" builtinId="9" hidden="1"/>
    <cellStyle name="Hipervínculo visitado" xfId="42566" builtinId="9" hidden="1"/>
    <cellStyle name="Hipervínculo visitado" xfId="34890" builtinId="9" hidden="1"/>
    <cellStyle name="Hipervínculo visitado" xfId="46529" builtinId="9" hidden="1"/>
    <cellStyle name="Hipervínculo visitado" xfId="26271" builtinId="9" hidden="1"/>
    <cellStyle name="Hipervínculo visitado" xfId="24899" builtinId="9" hidden="1"/>
    <cellStyle name="Hipervínculo visitado" xfId="10746" builtinId="9" hidden="1"/>
    <cellStyle name="Hipervínculo visitado" xfId="45635" builtinId="9" hidden="1"/>
    <cellStyle name="Hipervínculo visitado" xfId="15096" builtinId="9" hidden="1"/>
    <cellStyle name="Hipervínculo visitado" xfId="41508" builtinId="9" hidden="1"/>
    <cellStyle name="Hipervínculo visitado" xfId="7562" builtinId="9" hidden="1"/>
    <cellStyle name="Hipervínculo visitado" xfId="24487" builtinId="9" hidden="1"/>
    <cellStyle name="Hipervínculo visitado" xfId="29574" builtinId="9" hidden="1"/>
    <cellStyle name="Hipervínculo visitado" xfId="55575" builtinId="9" hidden="1"/>
    <cellStyle name="Hipervínculo visitado" xfId="14580" builtinId="9" hidden="1"/>
    <cellStyle name="Hipervínculo visitado" xfId="48848" builtinId="9" hidden="1"/>
    <cellStyle name="Hipervínculo visitado" xfId="27502" builtinId="9" hidden="1"/>
    <cellStyle name="Hipervínculo visitado" xfId="35783" builtinId="9" hidden="1"/>
    <cellStyle name="Hipervínculo visitado" xfId="33850" builtinId="9" hidden="1"/>
    <cellStyle name="Hipervínculo visitado" xfId="2536" builtinId="9" hidden="1"/>
    <cellStyle name="Hipervínculo visitado" xfId="43652" builtinId="9" hidden="1"/>
    <cellStyle name="Hipervínculo visitado" xfId="14675" builtinId="9" hidden="1"/>
    <cellStyle name="Hipervínculo visitado" xfId="48579" builtinId="9" hidden="1"/>
    <cellStyle name="Hipervínculo visitado" xfId="23124" builtinId="9" hidden="1"/>
    <cellStyle name="Hipervínculo visitado" xfId="32133" builtinId="9" hidden="1"/>
    <cellStyle name="Hipervínculo visitado" xfId="4827" builtinId="9" hidden="1"/>
    <cellStyle name="Hipervínculo visitado" xfId="42248" builtinId="9" hidden="1"/>
    <cellStyle name="Hipervínculo visitado" xfId="58111" builtinId="9" hidden="1"/>
    <cellStyle name="Hipervínculo visitado" xfId="30792" builtinId="9" hidden="1"/>
    <cellStyle name="Hipervínculo visitado" xfId="51668" builtinId="9" hidden="1"/>
    <cellStyle name="Hipervínculo visitado" xfId="35393" builtinId="9" hidden="1"/>
    <cellStyle name="Hipervínculo visitado" xfId="50940" builtinId="9" hidden="1"/>
    <cellStyle name="Hipervínculo visitado" xfId="47269" builtinId="9" hidden="1"/>
    <cellStyle name="Hipervínculo visitado" xfId="53590" builtinId="9" hidden="1"/>
    <cellStyle name="Hipervínculo visitado" xfId="44168" builtinId="9" hidden="1"/>
    <cellStyle name="Hipervínculo visitado" xfId="13548" builtinId="9" hidden="1"/>
    <cellStyle name="Hipervínculo visitado" xfId="12215" builtinId="9" hidden="1"/>
    <cellStyle name="Hipervínculo visitado" xfId="46627" builtinId="9" hidden="1"/>
    <cellStyle name="Hipervínculo visitado" xfId="40522" builtinId="9" hidden="1"/>
    <cellStyle name="Hipervínculo visitado" xfId="869" builtinId="9" hidden="1"/>
    <cellStyle name="Hipervínculo visitado" xfId="2997" builtinId="9" hidden="1"/>
    <cellStyle name="Hipervínculo visitado" xfId="16075" builtinId="9" hidden="1"/>
    <cellStyle name="Hipervínculo visitado" xfId="13329" builtinId="9" hidden="1"/>
    <cellStyle name="Hipervínculo visitado" xfId="53971" builtinId="9" hidden="1"/>
    <cellStyle name="Hipervínculo visitado" xfId="48601" builtinId="9" hidden="1"/>
    <cellStyle name="Hipervínculo visitado" xfId="22271" builtinId="9" hidden="1"/>
    <cellStyle name="Hipervínculo visitado" xfId="31408" builtinId="9" hidden="1"/>
    <cellStyle name="Hipervínculo visitado" xfId="54015" builtinId="9" hidden="1"/>
    <cellStyle name="Hipervínculo visitado" xfId="51070" builtinId="9" hidden="1"/>
    <cellStyle name="Hipervínculo visitado" xfId="226" builtinId="9" hidden="1"/>
    <cellStyle name="Hipervínculo visitado" xfId="6999" builtinId="9" hidden="1"/>
    <cellStyle name="Hipervínculo visitado" xfId="32208" builtinId="9" hidden="1"/>
    <cellStyle name="Hipervínculo visitado" xfId="34820" builtinId="9" hidden="1"/>
    <cellStyle name="Hipervínculo visitado" xfId="36486" builtinId="9" hidden="1"/>
    <cellStyle name="Hipervínculo visitado" xfId="18873" builtinId="9" hidden="1"/>
    <cellStyle name="Hipervínculo visitado" xfId="58393" builtinId="9" hidden="1"/>
    <cellStyle name="Hipervínculo visitado" xfId="57589" builtinId="9" hidden="1"/>
    <cellStyle name="Hipervínculo visitado" xfId="28537" builtinId="9" hidden="1"/>
    <cellStyle name="Hipervínculo visitado" xfId="54167" builtinId="9" hidden="1"/>
    <cellStyle name="Hipervínculo visitado" xfId="6562" builtinId="9" hidden="1"/>
    <cellStyle name="Hipervínculo visitado" xfId="11285" builtinId="9" hidden="1"/>
    <cellStyle name="Hipervínculo visitado" xfId="55545" builtinId="9" hidden="1"/>
    <cellStyle name="Hipervínculo visitado" xfId="26465" builtinId="9" hidden="1"/>
    <cellStyle name="Hipervínculo visitado" xfId="30070" builtinId="9" hidden="1"/>
    <cellStyle name="Hipervínculo visitado" xfId="825" builtinId="9" hidden="1"/>
    <cellStyle name="Hipervínculo visitado" xfId="13137" builtinId="9" hidden="1"/>
    <cellStyle name="Hipervínculo visitado" xfId="45138" builtinId="9" hidden="1"/>
    <cellStyle name="Hipervínculo visitado" xfId="37905" builtinId="9" hidden="1"/>
    <cellStyle name="Hipervínculo visitado" xfId="12915" builtinId="9" hidden="1"/>
    <cellStyle name="Hipervínculo visitado" xfId="6867" builtinId="9" hidden="1"/>
    <cellStyle name="Hipervínculo visitado" xfId="52326" builtinId="9" hidden="1"/>
    <cellStyle name="Hipervínculo visitado" xfId="4719" builtinId="9" hidden="1"/>
    <cellStyle name="Hipervínculo visitado" xfId="40" builtinId="9" hidden="1"/>
    <cellStyle name="Hipervínculo visitado" xfId="14472" builtinId="9" hidden="1"/>
    <cellStyle name="Hipervínculo visitado" xfId="41458" builtinId="9" hidden="1"/>
    <cellStyle name="Hipervínculo visitado" xfId="22670" builtinId="9" hidden="1"/>
    <cellStyle name="Hipervínculo visitado" xfId="38333" builtinId="9" hidden="1"/>
    <cellStyle name="Hipervínculo visitado" xfId="56013" builtinId="9" hidden="1"/>
    <cellStyle name="Hipervínculo visitado" xfId="14958" builtinId="9" hidden="1"/>
    <cellStyle name="Hipervínculo visitado" xfId="31774" builtinId="9" hidden="1"/>
    <cellStyle name="Hipervínculo visitado" xfId="9297" builtinId="9" hidden="1"/>
    <cellStyle name="Hipervínculo visitado" xfId="38814" builtinId="9" hidden="1"/>
    <cellStyle name="Hipervínculo visitado" xfId="20034" builtinId="9" hidden="1"/>
    <cellStyle name="Hipervínculo visitado" xfId="4426" builtinId="9" hidden="1"/>
    <cellStyle name="Hipervínculo visitado" xfId="5079" builtinId="9" hidden="1"/>
    <cellStyle name="Hipervínculo visitado" xfId="12309" builtinId="9" hidden="1"/>
    <cellStyle name="Hipervínculo visitado" xfId="13865" builtinId="9" hidden="1"/>
    <cellStyle name="Hipervínculo visitado" xfId="30725" builtinId="9" hidden="1"/>
    <cellStyle name="Hipervínculo visitado" xfId="31809" builtinId="9" hidden="1"/>
    <cellStyle name="Hipervínculo visitado" xfId="36917" builtinId="9" hidden="1"/>
    <cellStyle name="Hipervínculo visitado" xfId="17378" builtinId="9" hidden="1"/>
    <cellStyle name="Hipervínculo visitado" xfId="15352" builtinId="9" hidden="1"/>
    <cellStyle name="Hipervínculo visitado" xfId="24099" builtinId="9" hidden="1"/>
    <cellStyle name="Hipervínculo visitado" xfId="31258" builtinId="9" hidden="1"/>
    <cellStyle name="Hipervínculo visitado" xfId="29421" builtinId="9" hidden="1"/>
    <cellStyle name="Hipervínculo visitado" xfId="28717" builtinId="9" hidden="1"/>
    <cellStyle name="Hipervínculo visitado" xfId="38738" builtinId="9" hidden="1"/>
    <cellStyle name="Hipervínculo visitado" xfId="45420" builtinId="9" hidden="1"/>
    <cellStyle name="Hipervínculo visitado" xfId="49774" builtinId="9" hidden="1"/>
    <cellStyle name="Hipervínculo visitado" xfId="30904" builtinId="9" hidden="1"/>
    <cellStyle name="Hipervínculo visitado" xfId="34777" builtinId="9" hidden="1"/>
    <cellStyle name="Hipervínculo visitado" xfId="25670" builtinId="9" hidden="1"/>
    <cellStyle name="Hipervínculo visitado" xfId="13774" builtinId="9" hidden="1"/>
    <cellStyle name="Hipervínculo visitado" xfId="34205" builtinId="9" hidden="1"/>
    <cellStyle name="Hipervínculo visitado" xfId="14082" builtinId="9" hidden="1"/>
    <cellStyle name="Hipervínculo visitado" xfId="39443" builtinId="9" hidden="1"/>
    <cellStyle name="Hipervínculo visitado" xfId="46764" builtinId="9" hidden="1"/>
    <cellStyle name="Hipervínculo visitado" xfId="31500" builtinId="9" hidden="1"/>
    <cellStyle name="Hipervínculo visitado" xfId="32253" builtinId="9" hidden="1"/>
    <cellStyle name="Hipervínculo visitado" xfId="20943" builtinId="9" hidden="1"/>
    <cellStyle name="Hipervínculo visitado" xfId="10602" builtinId="9" hidden="1"/>
    <cellStyle name="Hipervínculo visitado" xfId="21397" builtinId="9" hidden="1"/>
    <cellStyle name="Hipervínculo visitado" xfId="18299" builtinId="9" hidden="1"/>
    <cellStyle name="Hipervínculo visitado" xfId="11391" builtinId="9" hidden="1"/>
    <cellStyle name="Hipervínculo visitado" xfId="57989" builtinId="9" hidden="1"/>
    <cellStyle name="Hipervínculo visitado" xfId="40550" builtinId="9" hidden="1"/>
    <cellStyle name="Hipervínculo visitado" xfId="5778" builtinId="9" hidden="1"/>
    <cellStyle name="Hipervínculo visitado" xfId="39824" builtinId="9" hidden="1"/>
    <cellStyle name="Hipervínculo visitado" xfId="33572" builtinId="9" hidden="1"/>
    <cellStyle name="Hipervínculo visitado" xfId="33824" builtinId="9" hidden="1"/>
    <cellStyle name="Hipervínculo visitado" xfId="45044" builtinId="9" hidden="1"/>
    <cellStyle name="Hipervínculo visitado" xfId="11124" builtinId="9" hidden="1"/>
    <cellStyle name="Hipervínculo visitado" xfId="2891" builtinId="9" hidden="1"/>
    <cellStyle name="Hipervínculo visitado" xfId="59187" builtinId="9" hidden="1"/>
    <cellStyle name="Hipervínculo visitado" xfId="59292" builtinId="9" hidden="1"/>
    <cellStyle name="Hipervínculo visitado" xfId="58761" builtinId="9" hidden="1"/>
    <cellStyle name="Hipervínculo visitado" xfId="57579" builtinId="9" hidden="1"/>
    <cellStyle name="Hipervínculo visitado" xfId="55543" builtinId="9" hidden="1"/>
    <cellStyle name="Hipervínculo visitado" xfId="56643" builtinId="9" hidden="1"/>
    <cellStyle name="Hipervínculo visitado" xfId="55900" builtinId="9" hidden="1"/>
    <cellStyle name="Hipervínculo visitado" xfId="52876" builtinId="9" hidden="1"/>
    <cellStyle name="Hipervínculo visitado" xfId="54389" builtinId="9" hidden="1"/>
    <cellStyle name="Hipervínculo visitado" xfId="53646" builtinId="9" hidden="1"/>
    <cellStyle name="Hipervínculo visitado" xfId="51104" builtinId="9" hidden="1"/>
    <cellStyle name="Hipervínculo visitado" xfId="58397" builtinId="9" hidden="1"/>
    <cellStyle name="Hipervínculo visitado" xfId="48776" builtinId="9" hidden="1"/>
    <cellStyle name="Hipervínculo visitado" xfId="55183" builtinId="9" hidden="1"/>
    <cellStyle name="Hipervínculo visitado" xfId="55464" builtinId="9" hidden="1"/>
    <cellStyle name="Hipervínculo visitado" xfId="21624" builtinId="9" hidden="1"/>
    <cellStyle name="Hipervínculo visitado" xfId="18395" builtinId="9" hidden="1"/>
    <cellStyle name="Hipervínculo visitado" xfId="7156" builtinId="9" hidden="1"/>
    <cellStyle name="Hipervínculo visitado" xfId="18762" builtinId="9" hidden="1"/>
    <cellStyle name="Hipervínculo visitado" xfId="27380" builtinId="9" hidden="1"/>
    <cellStyle name="Hipervínculo visitado" xfId="31905" builtinId="9" hidden="1"/>
    <cellStyle name="Hipervínculo visitado" xfId="39620" builtinId="9" hidden="1"/>
    <cellStyle name="Hipervínculo visitado" xfId="41403" builtinId="9" hidden="1"/>
    <cellStyle name="Hipervínculo visitado" xfId="16981" builtinId="9" hidden="1"/>
    <cellStyle name="Hipervínculo visitado" xfId="6292" builtinId="9" hidden="1"/>
    <cellStyle name="Hipervínculo visitado" xfId="8546" builtinId="9" hidden="1"/>
    <cellStyle name="Hipervínculo visitado" xfId="23633" builtinId="9" hidden="1"/>
    <cellStyle name="Hipervínculo visitado" xfId="44602" builtinId="9" hidden="1"/>
    <cellStyle name="Hipervínculo visitado" xfId="33138" builtinId="9" hidden="1"/>
    <cellStyle name="Hipervínculo visitado" xfId="39600" builtinId="9" hidden="1"/>
    <cellStyle name="Hipervínculo visitado" xfId="55452" builtinId="9" hidden="1"/>
    <cellStyle name="Hipervínculo visitado" xfId="58919" builtinId="9" hidden="1"/>
    <cellStyle name="Hipervínculo visitado" xfId="54706" builtinId="9" hidden="1"/>
    <cellStyle name="Hipervínculo visitado" xfId="51630" builtinId="9" hidden="1"/>
    <cellStyle name="Hipervínculo visitado" xfId="11076" builtinId="9" hidden="1"/>
    <cellStyle name="Hipervínculo visitado" xfId="22311" builtinId="9" hidden="1"/>
    <cellStyle name="Hipervínculo visitado" xfId="7466" builtinId="9" hidden="1"/>
    <cellStyle name="Hipervínculo visitado" xfId="28057" builtinId="9" hidden="1"/>
    <cellStyle name="Hipervínculo visitado" xfId="29361" builtinId="9" hidden="1"/>
    <cellStyle name="Hipervínculo visitado" xfId="25198" builtinId="9" hidden="1"/>
    <cellStyle name="Hipervínculo visitado" xfId="25595" builtinId="9" hidden="1"/>
    <cellStyle name="Hipervínculo visitado" xfId="26101" builtinId="9" hidden="1"/>
    <cellStyle name="Hipervínculo visitado" xfId="23537" builtinId="9" hidden="1"/>
    <cellStyle name="Hipervínculo visitado" xfId="25082" builtinId="9" hidden="1"/>
    <cellStyle name="Hipervínculo visitado" xfId="21347" builtinId="9" hidden="1"/>
    <cellStyle name="Hipervínculo visitado" xfId="21132" builtinId="9" hidden="1"/>
    <cellStyle name="Hipervínculo visitado" xfId="22255" builtinId="9" hidden="1"/>
    <cellStyle name="Hipervínculo visitado" xfId="35427" builtinId="9" hidden="1"/>
    <cellStyle name="Hipervínculo visitado" xfId="34321" builtinId="9" hidden="1"/>
    <cellStyle name="Hipervínculo visitado" xfId="33972" builtinId="9" hidden="1"/>
    <cellStyle name="Hipervínculo visitado" xfId="30460" builtinId="9" hidden="1"/>
    <cellStyle name="Hipervínculo visitado" xfId="31396" builtinId="9" hidden="1"/>
    <cellStyle name="Hipervínculo visitado" xfId="37949" builtinId="9" hidden="1"/>
    <cellStyle name="Hipervínculo visitado" xfId="35539" builtinId="9" hidden="1"/>
    <cellStyle name="Hipervínculo visitado" xfId="35929" builtinId="9" hidden="1"/>
    <cellStyle name="Hipervínculo visitado" xfId="38798" builtinId="9" hidden="1"/>
    <cellStyle name="Hipervínculo visitado" xfId="37383" builtinId="9" hidden="1"/>
    <cellStyle name="Hipervínculo visitado" xfId="37045" builtinId="9" hidden="1"/>
    <cellStyle name="Hipervínculo visitado" xfId="36524" builtinId="9" hidden="1"/>
    <cellStyle name="Hipervínculo visitado" xfId="33638" builtinId="9" hidden="1"/>
    <cellStyle name="Hipervínculo visitado" xfId="22433" builtinId="9" hidden="1"/>
    <cellStyle name="Hipervínculo visitado" xfId="23791" builtinId="9" hidden="1"/>
    <cellStyle name="Hipervínculo visitado" xfId="27408" builtinId="9" hidden="1"/>
    <cellStyle name="Hipervínculo visitado" xfId="28765" builtinId="9" hidden="1"/>
    <cellStyle name="Hipervínculo visitado" xfId="59344" builtinId="9" hidden="1"/>
    <cellStyle name="Hipervínculo visitado" xfId="48593" builtinId="9" hidden="1"/>
    <cellStyle name="Hipervínculo visitado" xfId="20895" builtinId="9" hidden="1"/>
    <cellStyle name="Hipervínculo visitado" xfId="12487" builtinId="9" hidden="1"/>
    <cellStyle name="Hipervínculo visitado" xfId="38535" builtinId="9" hidden="1"/>
    <cellStyle name="Hipervínculo visitado" xfId="27803" builtinId="9" hidden="1"/>
    <cellStyle name="Hipervínculo visitado" xfId="7062" builtinId="9" hidden="1"/>
    <cellStyle name="Hipervínculo visitado" xfId="58505" builtinId="9" hidden="1"/>
    <cellStyle name="Hipervínculo visitado" xfId="48230" builtinId="9" hidden="1"/>
    <cellStyle name="Hipervínculo visitado" xfId="54127" builtinId="9" hidden="1"/>
    <cellStyle name="Hipervínculo visitado" xfId="56039" builtinId="9" hidden="1"/>
    <cellStyle name="Hipervínculo visitado" xfId="58027" builtinId="9" hidden="1"/>
    <cellStyle name="Hipervínculo visitado" xfId="58555" builtinId="9" hidden="1"/>
    <cellStyle name="Hipervínculo visitado" xfId="57308" builtinId="9" hidden="1"/>
    <cellStyle name="Hipervínculo visitado" xfId="55237" builtinId="9" hidden="1"/>
    <cellStyle name="Hipervínculo visitado" xfId="23643" builtinId="9" hidden="1"/>
    <cellStyle name="Hipervínculo visitado" xfId="3232" builtinId="9" hidden="1"/>
    <cellStyle name="Hipervínculo visitado" xfId="57507" builtinId="9" hidden="1"/>
    <cellStyle name="Hipervínculo visitado" xfId="26867" builtinId="9" hidden="1"/>
    <cellStyle name="Hipervínculo visitado" xfId="22569" builtinId="9" hidden="1"/>
    <cellStyle name="Hipervínculo visitado" xfId="17682" builtinId="9" hidden="1"/>
    <cellStyle name="Hipervínculo visitado" xfId="50117" builtinId="9" hidden="1"/>
    <cellStyle name="Hipervínculo visitado" xfId="57292" builtinId="9" hidden="1"/>
    <cellStyle name="Hipervínculo visitado" xfId="54754" builtinId="9" hidden="1"/>
    <cellStyle name="Hipervínculo visitado" xfId="32344" builtinId="9" hidden="1"/>
    <cellStyle name="Hipervínculo visitado" xfId="30528" builtinId="9" hidden="1"/>
    <cellStyle name="Hipervínculo visitado" xfId="35455" builtinId="9" hidden="1"/>
    <cellStyle name="Hipervínculo visitado" xfId="37049" builtinId="9" hidden="1"/>
    <cellStyle name="Hipervínculo visitado" xfId="39039" builtinId="9" hidden="1"/>
    <cellStyle name="Hipervínculo visitado" xfId="47469" builtinId="9" hidden="1"/>
    <cellStyle name="Hipervínculo visitado" xfId="51544" builtinId="9" hidden="1"/>
    <cellStyle name="Hipervínculo visitado" xfId="51882" builtinId="9" hidden="1"/>
    <cellStyle name="Hipervínculo visitado" xfId="54235" builtinId="9" hidden="1"/>
    <cellStyle name="Hipervínculo visitado" xfId="47691" builtinId="9" hidden="1"/>
    <cellStyle name="Hipervínculo visitado" xfId="50658" builtinId="9" hidden="1"/>
    <cellStyle name="Hipervínculo visitado" xfId="58103" builtinId="9" hidden="1"/>
    <cellStyle name="Hipervínculo visitado" xfId="47743" builtinId="9" hidden="1"/>
    <cellStyle name="Hipervínculo visitado" xfId="55563" builtinId="9" hidden="1"/>
    <cellStyle name="Hipervínculo visitado" xfId="57805" builtinId="9" hidden="1"/>
    <cellStyle name="Hipervínculo visitado" xfId="26257" builtinId="9" hidden="1"/>
    <cellStyle name="Hipervínculo visitado" xfId="33546" builtinId="9" hidden="1"/>
    <cellStyle name="Hipervínculo visitado" xfId="52244" builtinId="9" hidden="1"/>
    <cellStyle name="Hipervínculo visitado" xfId="17842" builtinId="9" hidden="1"/>
    <cellStyle name="Hipervínculo visitado" xfId="13914" builtinId="9" hidden="1"/>
    <cellStyle name="Hipervínculo visitado" xfId="18157" builtinId="9" hidden="1"/>
    <cellStyle name="Hipervínculo visitado" xfId="10654" builtinId="9" hidden="1"/>
    <cellStyle name="Hipervínculo visitado" xfId="17494" builtinId="9" hidden="1"/>
    <cellStyle name="Hipervínculo visitado" xfId="56559" builtinId="9" hidden="1"/>
    <cellStyle name="Hipervínculo visitado" xfId="53509" builtinId="9" hidden="1"/>
    <cellStyle name="Hipervínculo visitado" xfId="45078" builtinId="9" hidden="1"/>
    <cellStyle name="Hipervínculo visitado" xfId="42149" builtinId="9" hidden="1"/>
    <cellStyle name="Hipervínculo visitado" xfId="12207" builtinId="9" hidden="1"/>
    <cellStyle name="Hipervínculo visitado" xfId="52066" builtinId="9" hidden="1"/>
    <cellStyle name="Hipervínculo visitado" xfId="15771" builtinId="9" hidden="1"/>
    <cellStyle name="Hipervínculo visitado" xfId="25975" builtinId="9" hidden="1"/>
    <cellStyle name="Hipervínculo visitado" xfId="30118" builtinId="9" hidden="1"/>
    <cellStyle name="Hipervínculo visitado" xfId="20682" builtinId="9" hidden="1"/>
    <cellStyle name="Hipervínculo visitado" xfId="11199" builtinId="9" hidden="1"/>
    <cellStyle name="Hipervínculo visitado" xfId="51622" builtinId="9" hidden="1"/>
    <cellStyle name="Hipervínculo visitado" xfId="44954" builtinId="9" hidden="1"/>
    <cellStyle name="Hipervínculo visitado" xfId="32372" builtinId="9" hidden="1"/>
    <cellStyle name="Hipervínculo visitado" xfId="29167" builtinId="9" hidden="1"/>
    <cellStyle name="Hipervínculo visitado" xfId="44666" builtinId="9" hidden="1"/>
    <cellStyle name="Hipervínculo visitado" xfId="51714" builtinId="9" hidden="1"/>
    <cellStyle name="Hipervínculo visitado" xfId="32466" builtinId="9" hidden="1"/>
    <cellStyle name="Hipervínculo visitado" xfId="56547" builtinId="9" hidden="1"/>
    <cellStyle name="Hipervínculo visitado" xfId="59111" builtinId="9" hidden="1"/>
    <cellStyle name="Hipervínculo visitado" xfId="55205" builtinId="9" hidden="1"/>
    <cellStyle name="Hipervínculo visitado" xfId="54595" builtinId="9" hidden="1"/>
    <cellStyle name="Hipervínculo visitado" xfId="53061" builtinId="9" hidden="1"/>
    <cellStyle name="Hipervínculo visitado" xfId="17622" builtinId="9" hidden="1"/>
    <cellStyle name="Hipervínculo visitado" xfId="17196" builtinId="9" hidden="1"/>
    <cellStyle name="Hipervínculo visitado" xfId="58121" builtinId="9" hidden="1"/>
    <cellStyle name="Hipervínculo visitado" xfId="53172" builtinId="9" hidden="1"/>
    <cellStyle name="Hipervínculo visitado" xfId="53947" builtinId="9" hidden="1"/>
    <cellStyle name="Hipervínculo visitado" xfId="39441" builtinId="9" hidden="1"/>
    <cellStyle name="Hipervínculo visitado" xfId="32956" builtinId="9" hidden="1"/>
    <cellStyle name="Hipervínculo visitado" xfId="46209" builtinId="9" hidden="1"/>
    <cellStyle name="Hipervínculo visitado" xfId="49584" builtinId="9" hidden="1"/>
    <cellStyle name="Hipervínculo visitado" xfId="58146" builtinId="9" hidden="1"/>
    <cellStyle name="Hipervínculo visitado" xfId="17688" builtinId="9" hidden="1"/>
    <cellStyle name="Hipervínculo visitado" xfId="16920" builtinId="9" hidden="1"/>
    <cellStyle name="Hipervínculo visitado" xfId="46014" builtinId="9" hidden="1"/>
    <cellStyle name="Hipervínculo visitado" xfId="50762" builtinId="9" hidden="1"/>
    <cellStyle name="Hipervínculo visitado" xfId="54758" builtinId="9" hidden="1"/>
    <cellStyle name="Hipervínculo visitado" xfId="34703" builtinId="9" hidden="1"/>
    <cellStyle name="Hipervínculo visitado" xfId="37295" builtinId="9" hidden="1"/>
    <cellStyle name="Hipervínculo visitado" xfId="37341" builtinId="9" hidden="1"/>
    <cellStyle name="Hipervínculo visitado" xfId="40556" builtinId="9" hidden="1"/>
    <cellStyle name="Hipervínculo visitado" xfId="39686" builtinId="9" hidden="1"/>
    <cellStyle name="Hipervínculo visitado" xfId="40390" builtinId="9" hidden="1"/>
    <cellStyle name="Hipervínculo visitado" xfId="40240" builtinId="9" hidden="1"/>
    <cellStyle name="Hipervínculo visitado" xfId="34629" builtinId="9" hidden="1"/>
    <cellStyle name="Hipervínculo visitado" xfId="37925" builtinId="9" hidden="1"/>
    <cellStyle name="Hipervínculo visitado" xfId="38937" builtinId="9" hidden="1"/>
    <cellStyle name="Hipervínculo visitado" xfId="50361" builtinId="9" hidden="1"/>
    <cellStyle name="Hipervínculo visitado" xfId="50510" builtinId="9" hidden="1"/>
    <cellStyle name="Hipervínculo visitado" xfId="52607" builtinId="9" hidden="1"/>
    <cellStyle name="Hipervínculo visitado" xfId="51712" builtinId="9" hidden="1"/>
    <cellStyle name="Hipervínculo visitado" xfId="44342" builtinId="9" hidden="1"/>
    <cellStyle name="Hipervínculo visitado" xfId="7998" builtinId="9" hidden="1"/>
    <cellStyle name="Hipervínculo visitado" xfId="44009" builtinId="9" hidden="1"/>
    <cellStyle name="Hipervínculo visitado" xfId="48107" builtinId="9" hidden="1"/>
    <cellStyle name="Hipervínculo visitado" xfId="56651" builtinId="9" hidden="1"/>
    <cellStyle name="Hipervínculo visitado" xfId="12147" builtinId="9" hidden="1"/>
    <cellStyle name="Hipervínculo visitado" xfId="14346" builtinId="9" hidden="1"/>
    <cellStyle name="Hipervínculo visitado" xfId="17592" builtinId="9" hidden="1"/>
    <cellStyle name="Hipervínculo visitado" xfId="43579" builtinId="9" hidden="1"/>
    <cellStyle name="Hipervínculo visitado" xfId="56011" builtinId="9" hidden="1"/>
    <cellStyle name="Hipervínculo visitado" xfId="58135" builtinId="9" hidden="1"/>
    <cellStyle name="Hipervínculo visitado" xfId="53347" builtinId="9" hidden="1"/>
    <cellStyle name="Hipervínculo visitado" xfId="48380" builtinId="9" hidden="1"/>
    <cellStyle name="Hipervínculo visitado" xfId="54023" builtinId="9" hidden="1"/>
    <cellStyle name="Hipervínculo visitado" xfId="47317" builtinId="9" hidden="1"/>
    <cellStyle name="Hipervínculo visitado" xfId="47643" builtinId="9" hidden="1"/>
    <cellStyle name="Hipervínculo visitado" xfId="45925" builtinId="9" hidden="1"/>
    <cellStyle name="Hipervínculo visitado" xfId="49083" builtinId="9" hidden="1"/>
    <cellStyle name="Hipervínculo visitado" xfId="10698" builtinId="9" hidden="1"/>
    <cellStyle name="Hipervínculo visitado" xfId="751" builtinId="9" hidden="1"/>
    <cellStyle name="Hipervínculo visitado" xfId="34840" builtinId="9" hidden="1"/>
    <cellStyle name="Hipervínculo visitado" xfId="18169" builtinId="9" hidden="1"/>
    <cellStyle name="Hipervínculo visitado" xfId="57911" builtinId="9" hidden="1"/>
    <cellStyle name="Hipervínculo visitado" xfId="24479" builtinId="9" hidden="1"/>
    <cellStyle name="Hipervínculo visitado" xfId="18886" builtinId="9" hidden="1"/>
    <cellStyle name="Hipervínculo visitado" xfId="28448" builtinId="9" hidden="1"/>
    <cellStyle name="Hipervínculo visitado" xfId="38740" builtinId="9" hidden="1"/>
    <cellStyle name="Hipervínculo visitado" xfId="29594" builtinId="9" hidden="1"/>
    <cellStyle name="Hipervínculo visitado" xfId="11607" builtinId="9" hidden="1"/>
    <cellStyle name="Hipervínculo visitado" xfId="17292" builtinId="9" hidden="1"/>
    <cellStyle name="Hipervínculo visitado" xfId="59065" builtinId="9" hidden="1"/>
    <cellStyle name="Hipervínculo visitado" xfId="10950" builtinId="9" hidden="1"/>
    <cellStyle name="Hipervínculo visitado" xfId="21505" builtinId="9" hidden="1"/>
    <cellStyle name="Hipervínculo visitado" xfId="15640" builtinId="9" hidden="1"/>
    <cellStyle name="Hipervínculo visitado" xfId="4149" builtinId="9" hidden="1"/>
    <cellStyle name="Hipervínculo visitado" xfId="9051" builtinId="9" hidden="1"/>
    <cellStyle name="Hipervínculo visitado" xfId="17982" builtinId="9" hidden="1"/>
    <cellStyle name="Hipervínculo visitado" xfId="35547" builtinId="9" hidden="1"/>
    <cellStyle name="Hipervínculo visitado" xfId="33266" builtinId="9" hidden="1"/>
    <cellStyle name="Hipervínculo visitado" xfId="23729" builtinId="9" hidden="1"/>
    <cellStyle name="Hipervínculo visitado" xfId="13546" builtinId="9" hidden="1"/>
    <cellStyle name="Hipervínculo visitado" xfId="14759" builtinId="9" hidden="1"/>
    <cellStyle name="Hipervínculo visitado" xfId="17280" builtinId="9" hidden="1"/>
    <cellStyle name="Hipervínculo visitado" xfId="43569" builtinId="9" hidden="1"/>
    <cellStyle name="Hipervínculo visitado" xfId="42768" builtinId="9" hidden="1"/>
    <cellStyle name="Hipervínculo visitado" xfId="27400" builtinId="9" hidden="1"/>
    <cellStyle name="Hipervínculo visitado" xfId="24213" builtinId="9" hidden="1"/>
    <cellStyle name="Hipervínculo visitado" xfId="23882" builtinId="9" hidden="1"/>
    <cellStyle name="Hipervínculo visitado" xfId="21846" builtinId="9" hidden="1"/>
    <cellStyle name="Hipervínculo visitado" xfId="25593" builtinId="9" hidden="1"/>
    <cellStyle name="Hipervínculo visitado" xfId="32700" builtinId="9" hidden="1"/>
    <cellStyle name="Hipervínculo visitado" xfId="38678" builtinId="9" hidden="1"/>
    <cellStyle name="Hipervínculo visitado" xfId="56315" builtinId="9" hidden="1"/>
    <cellStyle name="Hipervínculo visitado" xfId="5002" builtinId="9" hidden="1"/>
    <cellStyle name="Hipervínculo visitado" xfId="5358" builtinId="9" hidden="1"/>
    <cellStyle name="Hipervínculo visitado" xfId="44232" builtinId="9" hidden="1"/>
    <cellStyle name="Hipervínculo visitado" xfId="36773" builtinId="9" hidden="1"/>
    <cellStyle name="Hipervínculo visitado" xfId="34643" builtinId="9" hidden="1"/>
    <cellStyle name="Hipervínculo visitado" xfId="22073" builtinId="9" hidden="1"/>
    <cellStyle name="Hipervínculo visitado" xfId="9778" builtinId="9" hidden="1"/>
    <cellStyle name="Hipervínculo visitado" xfId="41741" builtinId="9" hidden="1"/>
    <cellStyle name="Hipervínculo visitado" xfId="29757" builtinId="9" hidden="1"/>
    <cellStyle name="Hipervínculo visitado" xfId="3859" builtinId="9" hidden="1"/>
    <cellStyle name="Hipervínculo visitado" xfId="992" builtinId="9" hidden="1"/>
    <cellStyle name="Hipervínculo visitado" xfId="4408" builtinId="9" hidden="1"/>
    <cellStyle name="Hipervínculo visitado" xfId="7236" builtinId="9" hidden="1"/>
    <cellStyle name="Hipervínculo visitado" xfId="6863" builtinId="9" hidden="1"/>
    <cellStyle name="Hipervínculo visitado" xfId="19608" builtinId="9" hidden="1"/>
    <cellStyle name="Hipervínculo visitado" xfId="20010" builtinId="9" hidden="1"/>
    <cellStyle name="Hipervínculo visitado" xfId="4986" builtinId="9" hidden="1"/>
    <cellStyle name="Hipervínculo visitado" xfId="3793" builtinId="9" hidden="1"/>
    <cellStyle name="Hipervínculo visitado" xfId="36005" builtinId="9" hidden="1"/>
    <cellStyle name="Hipervínculo visitado" xfId="30470" builtinId="9" hidden="1"/>
    <cellStyle name="Hipervínculo visitado" xfId="36095" builtinId="9" hidden="1"/>
    <cellStyle name="Hipervínculo visitado" xfId="39746" builtinId="9" hidden="1"/>
    <cellStyle name="Hipervínculo visitado" xfId="39646" builtinId="9" hidden="1"/>
    <cellStyle name="Hipervínculo visitado" xfId="54327" builtinId="9" hidden="1"/>
    <cellStyle name="Hipervínculo visitado" xfId="59392" builtinId="9" hidden="1"/>
    <cellStyle name="Hipervínculo visitado" xfId="39377" builtinId="9" hidden="1"/>
    <cellStyle name="Hipervínculo visitado" xfId="29325" builtinId="9" hidden="1"/>
    <cellStyle name="Hipervínculo visitado" xfId="10006" builtinId="9" hidden="1"/>
    <cellStyle name="Hipervínculo visitado" xfId="24723" builtinId="9" hidden="1"/>
    <cellStyle name="Hipervínculo visitado" xfId="8718" builtinId="9" hidden="1"/>
    <cellStyle name="Hipervínculo visitado" xfId="46343" builtinId="9" hidden="1"/>
    <cellStyle name="Hipervínculo visitado" xfId="46296" builtinId="9" hidden="1"/>
    <cellStyle name="Hipervínculo visitado" xfId="42234" builtinId="9" hidden="1"/>
    <cellStyle name="Hipervínculo visitado" xfId="49672" builtinId="9" hidden="1"/>
    <cellStyle name="Hipervínculo visitado" xfId="53527" builtinId="9" hidden="1"/>
    <cellStyle name="Hipervínculo visitado" xfId="56661" builtinId="9" hidden="1"/>
    <cellStyle name="Hipervínculo visitado" xfId="30723" builtinId="9" hidden="1"/>
    <cellStyle name="Hipervínculo visitado" xfId="32161" builtinId="9" hidden="1"/>
    <cellStyle name="Hipervínculo visitado" xfId="46292" builtinId="9" hidden="1"/>
    <cellStyle name="Hipervínculo visitado" xfId="30130" builtinId="9" hidden="1"/>
    <cellStyle name="Hipervínculo visitado" xfId="22752" builtinId="9" hidden="1"/>
    <cellStyle name="Hipervínculo visitado" xfId="7508" builtinId="9" hidden="1"/>
    <cellStyle name="Hipervínculo visitado" xfId="48531" builtinId="9" hidden="1"/>
    <cellStyle name="Hipervínculo visitado" xfId="55509" builtinId="9" hidden="1"/>
    <cellStyle name="Hipervínculo visitado" xfId="53329" builtinId="9" hidden="1"/>
    <cellStyle name="Hipervínculo visitado" xfId="35581" builtinId="9" hidden="1"/>
    <cellStyle name="Hipervínculo visitado" xfId="41177" builtinId="9" hidden="1"/>
    <cellStyle name="Hipervínculo visitado" xfId="17852" builtinId="9" hidden="1"/>
    <cellStyle name="Hipervínculo visitado" xfId="51266" builtinId="9" hidden="1"/>
    <cellStyle name="Hipervínculo visitado" xfId="53271" builtinId="9" hidden="1"/>
    <cellStyle name="Hipervínculo visitado" xfId="27580" builtinId="9" hidden="1"/>
    <cellStyle name="Hipervínculo visitado" xfId="24073" builtinId="9" hidden="1"/>
    <cellStyle name="Hipervínculo visitado" xfId="33462" builtinId="9" hidden="1"/>
    <cellStyle name="Hipervínculo visitado" xfId="6455" builtinId="9" hidden="1"/>
    <cellStyle name="Hipervínculo visitado" xfId="48322" builtinId="9" hidden="1"/>
    <cellStyle name="Hipervínculo visitado" xfId="10612" builtinId="9" hidden="1"/>
    <cellStyle name="Hipervínculo visitado" xfId="10396" builtinId="9" hidden="1"/>
    <cellStyle name="Hipervínculo visitado" xfId="48384" builtinId="9" hidden="1"/>
    <cellStyle name="Hipervínculo visitado" xfId="51644" builtinId="9" hidden="1"/>
    <cellStyle name="Hipervínculo visitado" xfId="52054" builtinId="9" hidden="1"/>
    <cellStyle name="Hipervínculo visitado" xfId="52409" builtinId="9" hidden="1"/>
    <cellStyle name="Hipervínculo visitado" xfId="52571" builtinId="9" hidden="1"/>
    <cellStyle name="Hipervínculo visitado" xfId="38047" builtinId="9" hidden="1"/>
    <cellStyle name="Hipervínculo visitado" xfId="56611" builtinId="9" hidden="1"/>
    <cellStyle name="Hipervínculo visitado" xfId="54658" builtinId="9" hidden="1"/>
    <cellStyle name="Hipervínculo visitado" xfId="9231" builtinId="9" hidden="1"/>
    <cellStyle name="Hipervínculo visitado" xfId="35949" builtinId="9" hidden="1"/>
    <cellStyle name="Hipervínculo visitado" xfId="35913" builtinId="9" hidden="1"/>
    <cellStyle name="Hipervínculo visitado" xfId="59398" builtinId="9" hidden="1"/>
    <cellStyle name="Hipervínculo visitado" xfId="33510" builtinId="9" hidden="1"/>
    <cellStyle name="Hipervínculo visitado" xfId="53025" builtinId="9" hidden="1"/>
    <cellStyle name="Hipervínculo visitado" xfId="30060" builtinId="9" hidden="1"/>
    <cellStyle name="Hipervínculo visitado" xfId="8728" builtinId="9" hidden="1"/>
    <cellStyle name="Hipervínculo visitado" xfId="30842" builtinId="9" hidden="1"/>
    <cellStyle name="Hipervínculo visitado" xfId="14340" builtinId="9" hidden="1"/>
    <cellStyle name="Hipervínculo visitado" xfId="38947" builtinId="9" hidden="1"/>
    <cellStyle name="Hipervínculo visitado" xfId="50449" builtinId="9" hidden="1"/>
    <cellStyle name="Hipervínculo visitado" xfId="34237" builtinId="9" hidden="1"/>
    <cellStyle name="Hipervínculo visitado" xfId="58961" builtinId="9" hidden="1"/>
    <cellStyle name="Hipervínculo visitado" xfId="20531" builtinId="9" hidden="1"/>
    <cellStyle name="Hipervínculo visitado" xfId="3357" builtinId="9" hidden="1"/>
    <cellStyle name="Hipervínculo visitado" xfId="17352" builtinId="9" hidden="1"/>
    <cellStyle name="Hipervínculo visitado" xfId="6354" builtinId="9" hidden="1"/>
    <cellStyle name="Hipervínculo visitado" xfId="22365" builtinId="9" hidden="1"/>
    <cellStyle name="Hipervínculo visitado" xfId="15134" builtinId="9" hidden="1"/>
    <cellStyle name="Hipervínculo visitado" xfId="27155" builtinId="9" hidden="1"/>
    <cellStyle name="Hipervínculo visitado" xfId="7349" builtinId="9" hidden="1"/>
    <cellStyle name="Hipervínculo visitado" xfId="36137" builtinId="9" hidden="1"/>
    <cellStyle name="Hipervínculo visitado" xfId="57702" builtinId="9" hidden="1"/>
    <cellStyle name="Hipervínculo visitado" xfId="55416" builtinId="9" hidden="1"/>
    <cellStyle name="Hipervínculo visitado" xfId="55138" builtinId="9" hidden="1"/>
    <cellStyle name="Hipervínculo visitado" xfId="2224" builtinId="9" hidden="1"/>
    <cellStyle name="Hipervínculo visitado" xfId="55203" builtinId="9" hidden="1"/>
    <cellStyle name="Hipervínculo visitado" xfId="26263" builtinId="9" hidden="1"/>
    <cellStyle name="Hipervínculo visitado" xfId="46651" builtinId="9" hidden="1"/>
    <cellStyle name="Hipervínculo visitado" xfId="22555" builtinId="9" hidden="1"/>
    <cellStyle name="Hipervínculo visitado" xfId="15212" builtinId="9" hidden="1"/>
    <cellStyle name="Hipervínculo visitado" xfId="18371" builtinId="9" hidden="1"/>
    <cellStyle name="Hipervínculo visitado" xfId="19080" builtinId="9" hidden="1"/>
    <cellStyle name="Hipervínculo visitado" xfId="44136" builtinId="9" hidden="1"/>
    <cellStyle name="Hipervínculo visitado" xfId="31668" builtinId="9" hidden="1"/>
    <cellStyle name="Hipervínculo visitado" xfId="20373" builtinId="9" hidden="1"/>
    <cellStyle name="Hipervínculo visitado" xfId="9966" builtinId="9" hidden="1"/>
    <cellStyle name="Hipervínculo visitado" xfId="33256" builtinId="9" hidden="1"/>
    <cellStyle name="Hipervínculo visitado" xfId="14922" builtinId="9" hidden="1"/>
    <cellStyle name="Hipervínculo visitado" xfId="20907" builtinId="9" hidden="1"/>
    <cellStyle name="Hipervínculo visitado" xfId="12773" builtinId="9" hidden="1"/>
    <cellStyle name="Hipervínculo visitado" xfId="27442" builtinId="9" hidden="1"/>
    <cellStyle name="Hipervínculo visitado" xfId="26637" builtinId="9" hidden="1"/>
    <cellStyle name="Hipervínculo visitado" xfId="35499" builtinId="9" hidden="1"/>
    <cellStyle name="Hipervínculo visitado" xfId="27077" builtinId="9" hidden="1"/>
    <cellStyle name="Hipervínculo visitado" xfId="43555" builtinId="9" hidden="1"/>
    <cellStyle name="Hipervínculo visitado" xfId="9061" builtinId="9" hidden="1"/>
    <cellStyle name="Hipervínculo visitado" xfId="53307" builtinId="9" hidden="1"/>
    <cellStyle name="Hipervínculo visitado" xfId="14914" builtinId="9" hidden="1"/>
    <cellStyle name="Hipervínculo visitado" xfId="58825" builtinId="9" hidden="1"/>
    <cellStyle name="Hipervínculo visitado" xfId="44100" builtinId="9" hidden="1"/>
    <cellStyle name="Hipervínculo visitado" xfId="1961" builtinId="9" hidden="1"/>
    <cellStyle name="Hipervínculo visitado" xfId="23147" builtinId="9" hidden="1"/>
    <cellStyle name="Hipervínculo visitado" xfId="19726" builtinId="9" hidden="1"/>
    <cellStyle name="Hipervínculo visitado" xfId="9151" builtinId="9" hidden="1"/>
    <cellStyle name="Hipervínculo visitado" xfId="6134" builtinId="9" hidden="1"/>
    <cellStyle name="Hipervínculo visitado" xfId="15426" builtinId="9" hidden="1"/>
    <cellStyle name="Hipervínculo visitado" xfId="10189" builtinId="9" hidden="1"/>
    <cellStyle name="Hipervínculo visitado" xfId="48034" builtinId="9" hidden="1"/>
    <cellStyle name="Hipervínculo visitado" xfId="16519" builtinId="9" hidden="1"/>
    <cellStyle name="Hipervínculo visitado" xfId="38639" builtinId="9" hidden="1"/>
    <cellStyle name="Hipervínculo visitado" xfId="6699" builtinId="9" hidden="1"/>
    <cellStyle name="Hipervínculo visitado" xfId="51474" builtinId="9" hidden="1"/>
    <cellStyle name="Hipervínculo visitado" xfId="25070" builtinId="9" hidden="1"/>
    <cellStyle name="Hipervínculo visitado" xfId="29903" builtinId="9" hidden="1"/>
    <cellStyle name="Hipervínculo visitado" xfId="18944" builtinId="9" hidden="1"/>
    <cellStyle name="Hipervínculo visitado" xfId="7660" builtinId="9" hidden="1"/>
    <cellStyle name="Hipervínculo visitado" xfId="6110" builtinId="9" hidden="1"/>
    <cellStyle name="Hipervínculo visitado" xfId="30034" builtinId="9" hidden="1"/>
    <cellStyle name="Hipervínculo visitado" xfId="3065" builtinId="9" hidden="1"/>
    <cellStyle name="Hipervínculo visitado" xfId="7448" builtinId="9" hidden="1"/>
    <cellStyle name="Hipervínculo visitado" xfId="54433" builtinId="9" hidden="1"/>
    <cellStyle name="Hipervínculo visitado" xfId="25706" builtinId="9" hidden="1"/>
    <cellStyle name="Hipervínculo visitado" xfId="52475" builtinId="9" hidden="1"/>
    <cellStyle name="Hipervínculo visitado" xfId="20302" builtinId="9" hidden="1"/>
    <cellStyle name="Hipervínculo visitado" xfId="9922" builtinId="9" hidden="1"/>
    <cellStyle name="Hipervínculo visitado" xfId="15136" builtinId="9" hidden="1"/>
    <cellStyle name="Hipervínculo visitado" xfId="51299" builtinId="9" hidden="1"/>
    <cellStyle name="Hipervínculo visitado" xfId="20022" builtinId="9" hidden="1"/>
    <cellStyle name="Hipervínculo visitado" xfId="3193" builtinId="9" hidden="1"/>
    <cellStyle name="Hipervínculo visitado" xfId="41782" builtinId="9" hidden="1"/>
    <cellStyle name="Hipervínculo visitado" xfId="56461" builtinId="9" hidden="1"/>
    <cellStyle name="Hipervínculo visitado" xfId="14753" builtinId="9" hidden="1"/>
    <cellStyle name="Hipervínculo visitado" xfId="27556" builtinId="9" hidden="1"/>
    <cellStyle name="Hipervínculo visitado" xfId="29173" builtinId="9" hidden="1"/>
    <cellStyle name="Hipervínculo visitado" xfId="32216" builtinId="9" hidden="1"/>
    <cellStyle name="Hipervínculo visitado" xfId="45631" builtinId="9" hidden="1"/>
    <cellStyle name="Hipervínculo visitado" xfId="25658" builtinId="9" hidden="1"/>
    <cellStyle name="Hipervínculo visitado" xfId="23081" builtinId="9" hidden="1"/>
    <cellStyle name="Hipervínculo visitado" xfId="23063" builtinId="9" hidden="1"/>
    <cellStyle name="Hipervínculo visitado" xfId="31120" builtinId="9" hidden="1"/>
    <cellStyle name="Hipervínculo visitado" xfId="34975" builtinId="9" hidden="1"/>
    <cellStyle name="Hipervínculo visitado" xfId="27879" builtinId="9" hidden="1"/>
    <cellStyle name="Hipervínculo visitado" xfId="47087" builtinId="9" hidden="1"/>
    <cellStyle name="Hipervínculo visitado" xfId="37677" builtinId="9" hidden="1"/>
    <cellStyle name="Hipervínculo visitado" xfId="22694" builtinId="9" hidden="1"/>
    <cellStyle name="Hipervínculo visitado" xfId="22091" builtinId="9" hidden="1"/>
    <cellStyle name="Hipervínculo visitado" xfId="2232" builtinId="9" hidden="1"/>
    <cellStyle name="Hipervínculo visitado" xfId="26799" builtinId="9" hidden="1"/>
    <cellStyle name="Hipervínculo visitado" xfId="12953" builtinId="9" hidden="1"/>
    <cellStyle name="Hipervínculo visitado" xfId="20423" builtinId="9" hidden="1"/>
    <cellStyle name="Hipervínculo visitado" xfId="43583" builtinId="9" hidden="1"/>
    <cellStyle name="Hipervínculo visitado" xfId="43317" builtinId="9" hidden="1"/>
    <cellStyle name="Hipervínculo visitado" xfId="20232" builtinId="9" hidden="1"/>
    <cellStyle name="Hipervínculo visitado" xfId="14528" builtinId="9" hidden="1"/>
    <cellStyle name="Hipervínculo visitado" xfId="6749" builtinId="9" hidden="1"/>
    <cellStyle name="Hipervínculo visitado" xfId="13345" builtinId="9" hidden="1"/>
    <cellStyle name="Hipervínculo visitado" xfId="21903" builtinId="9" hidden="1"/>
    <cellStyle name="Hipervínculo visitado" xfId="2410" builtinId="9" hidden="1"/>
    <cellStyle name="Hipervínculo visitado" xfId="4581" builtinId="9" hidden="1"/>
    <cellStyle name="Hipervínculo visitado" xfId="57238" builtinId="9" hidden="1"/>
    <cellStyle name="Hipervínculo visitado" xfId="27212" builtinId="9" hidden="1"/>
    <cellStyle name="Hipervínculo visitado" xfId="57875" builtinId="9" hidden="1"/>
    <cellStyle name="Hipervínculo visitado" xfId="20419" builtinId="9" hidden="1"/>
    <cellStyle name="Hipervínculo visitado" xfId="35278" builtinId="9" hidden="1"/>
    <cellStyle name="Hipervínculo visitado" xfId="25040" builtinId="9" hidden="1"/>
    <cellStyle name="Hipervínculo visitado" xfId="31180" builtinId="9" hidden="1"/>
    <cellStyle name="Hipervínculo visitado" xfId="25865" builtinId="9" hidden="1"/>
    <cellStyle name="Hipervínculo visitado" xfId="35787" builtinId="9" hidden="1"/>
    <cellStyle name="Hipervínculo visitado" xfId="43864" builtinId="9" hidden="1"/>
    <cellStyle name="Hipervínculo visitado" xfId="36167" builtinId="9" hidden="1"/>
    <cellStyle name="Hipervínculo visitado" xfId="17876" builtinId="9" hidden="1"/>
    <cellStyle name="Hipervínculo visitado" xfId="39964" builtinId="9" hidden="1"/>
    <cellStyle name="Hipervínculo visitado" xfId="12691" builtinId="9" hidden="1"/>
    <cellStyle name="Hipervínculo visitado" xfId="9620" builtinId="9" hidden="1"/>
    <cellStyle name="Hipervínculo visitado" xfId="58775" builtinId="9" hidden="1"/>
    <cellStyle name="Hipervínculo visitado" xfId="24781" builtinId="9" hidden="1"/>
    <cellStyle name="Hipervínculo visitado" xfId="40999" builtinId="9" hidden="1"/>
    <cellStyle name="Hipervínculo visitado" xfId="8590" builtinId="9" hidden="1"/>
    <cellStyle name="Hipervínculo visitado" xfId="16296" builtinId="9" hidden="1"/>
    <cellStyle name="Hipervínculo visitado" xfId="1843" builtinId="9" hidden="1"/>
    <cellStyle name="Hipervínculo visitado" xfId="6128" builtinId="9" hidden="1"/>
    <cellStyle name="Hipervínculo visitado" xfId="11827" builtinId="9" hidden="1"/>
    <cellStyle name="Hipervínculo visitado" xfId="9366" builtinId="9" hidden="1"/>
    <cellStyle name="Hipervínculo visitado" xfId="4277" builtinId="9" hidden="1"/>
    <cellStyle name="Hipervínculo visitado" xfId="33492" builtinId="9" hidden="1"/>
    <cellStyle name="Hipervínculo visitado" xfId="33482" builtinId="9" hidden="1"/>
    <cellStyle name="Hipervínculo visitado" xfId="48500" builtinId="9" hidden="1"/>
    <cellStyle name="Hipervínculo visitado" xfId="1004" builtinId="9" hidden="1"/>
    <cellStyle name="Hipervínculo visitado" xfId="10632" builtinId="9" hidden="1"/>
    <cellStyle name="Hipervínculo visitado" xfId="1563" builtinId="9" hidden="1"/>
    <cellStyle name="Hipervínculo visitado" xfId="9484" builtinId="9" hidden="1"/>
    <cellStyle name="Hipervínculo visitado" xfId="6228" builtinId="9" hidden="1"/>
    <cellStyle name="Hipervínculo visitado" xfId="23813" builtinId="9" hidden="1"/>
    <cellStyle name="Hipervínculo visitado" xfId="47767" builtinId="9" hidden="1"/>
    <cellStyle name="Hipervínculo visitado" xfId="10195" builtinId="9" hidden="1"/>
    <cellStyle name="Hipervínculo visitado" xfId="2794" builtinId="9" hidden="1"/>
    <cellStyle name="Hipervínculo visitado" xfId="43846" builtinId="9" hidden="1"/>
    <cellStyle name="Hipervínculo visitado" xfId="52760" builtinId="9" hidden="1"/>
    <cellStyle name="Hipervínculo visitado" xfId="14536" builtinId="9" hidden="1"/>
    <cellStyle name="Hipervínculo visitado" xfId="41768" builtinId="9" hidden="1"/>
    <cellStyle name="Hipervínculo visitado" xfId="29835" builtinId="9" hidden="1"/>
    <cellStyle name="Hipervínculo visitado" xfId="6939" builtinId="9" hidden="1"/>
    <cellStyle name="Hipervínculo visitado" xfId="35009" builtinId="9" hidden="1"/>
    <cellStyle name="Hipervínculo visitado" xfId="9908" builtinId="9" hidden="1"/>
    <cellStyle name="Hipervínculo visitado" xfId="13795" builtinId="9" hidden="1"/>
    <cellStyle name="Hipervínculo visitado" xfId="30650" builtinId="9" hidden="1"/>
    <cellStyle name="Hipervínculo visitado" xfId="13922" builtinId="9" hidden="1"/>
    <cellStyle name="Hipervínculo visitado" xfId="53955" builtinId="9" hidden="1"/>
    <cellStyle name="Hipervínculo visitado" xfId="18646" builtinId="9" hidden="1"/>
    <cellStyle name="Hipervínculo visitado" xfId="15436" builtinId="9" hidden="1"/>
    <cellStyle name="Hipervínculo visitado" xfId="34255" builtinId="9" hidden="1"/>
    <cellStyle name="Hipervínculo visitado" xfId="6444" builtinId="9" hidden="1"/>
    <cellStyle name="Hipervínculo visitado" xfId="9732" builtinId="9" hidden="1"/>
    <cellStyle name="Hipervínculo visitado" xfId="14094" builtinId="9" hidden="1"/>
    <cellStyle name="Hipervínculo visitado" xfId="19356" builtinId="9" hidden="1"/>
    <cellStyle name="Hipervínculo visitado" xfId="28589" builtinId="9" hidden="1"/>
    <cellStyle name="Hipervínculo visitado" xfId="46796" builtinId="9" hidden="1"/>
    <cellStyle name="Hipervínculo visitado" xfId="17306" builtinId="9" hidden="1"/>
    <cellStyle name="Hipervínculo visitado" xfId="29797" builtinId="9" hidden="1"/>
    <cellStyle name="Hipervínculo visitado" xfId="53333" builtinId="9" hidden="1"/>
    <cellStyle name="Hipervínculo visitado" xfId="18115" builtinId="9" hidden="1"/>
    <cellStyle name="Hipervínculo visitado" xfId="21895" builtinId="9" hidden="1"/>
    <cellStyle name="Hipervínculo visitado" xfId="50792" builtinId="9" hidden="1"/>
    <cellStyle name="Hipervínculo visitado" xfId="29508" builtinId="9" hidden="1"/>
    <cellStyle name="Hipervínculo visitado" xfId="57128" builtinId="9" hidden="1"/>
    <cellStyle name="Hipervínculo visitado" xfId="7498" builtinId="9" hidden="1"/>
    <cellStyle name="Hipervínculo visitado" xfId="25406" builtinId="9" hidden="1"/>
    <cellStyle name="Hipervínculo visitado" xfId="14293" builtinId="9" hidden="1"/>
    <cellStyle name="Hipervínculo visitado" xfId="36386" builtinId="9" hidden="1"/>
    <cellStyle name="Hipervínculo visitado" xfId="48338" builtinId="9" hidden="1"/>
    <cellStyle name="Hipervínculo visitado" xfId="7994" builtinId="9" hidden="1"/>
    <cellStyle name="Hipervínculo visitado" xfId="51876" builtinId="9" hidden="1"/>
    <cellStyle name="Hipervínculo visitado" xfId="9191" builtinId="9" hidden="1"/>
    <cellStyle name="Hipervínculo visitado" xfId="41528" builtinId="9" hidden="1"/>
    <cellStyle name="Hipervínculo visitado" xfId="1625" builtinId="9" hidden="1"/>
    <cellStyle name="Hipervínculo visitado" xfId="34115" builtinId="9" hidden="1"/>
    <cellStyle name="Hipervínculo visitado" xfId="34550" builtinId="9" hidden="1"/>
    <cellStyle name="Hipervínculo visitado" xfId="41197" builtinId="9" hidden="1"/>
    <cellStyle name="Hipervínculo visitado" xfId="8554" builtinId="9" hidden="1"/>
    <cellStyle name="Hipervínculo visitado" xfId="46555" builtinId="9" hidden="1"/>
    <cellStyle name="Hipervínculo visitado" xfId="14854" builtinId="9" hidden="1"/>
    <cellStyle name="Hipervínculo visitado" xfId="44479" builtinId="9" hidden="1"/>
    <cellStyle name="Hipervínculo visitado" xfId="50479" builtinId="9" hidden="1"/>
    <cellStyle name="Hipervínculo visitado" xfId="1217" builtinId="9" hidden="1"/>
    <cellStyle name="Hipervínculo visitado" xfId="53775" builtinId="9" hidden="1"/>
    <cellStyle name="Hipervínculo visitado" xfId="42056" builtinId="9" hidden="1"/>
    <cellStyle name="Hipervínculo visitado" xfId="42528" builtinId="9" hidden="1"/>
    <cellStyle name="Hipervínculo visitado" xfId="21136" builtinId="9" hidden="1"/>
    <cellStyle name="Hipervínculo visitado" xfId="35449" builtinId="9" hidden="1"/>
    <cellStyle name="Hipervínculo visitado" xfId="36795" builtinId="9" hidden="1"/>
    <cellStyle name="Hipervínculo visitado" xfId="32555" builtinId="9" hidden="1"/>
    <cellStyle name="Hipervínculo visitado" xfId="38842" builtinId="9" hidden="1"/>
    <cellStyle name="Hipervínculo visitado" xfId="53341" builtinId="9" hidden="1"/>
    <cellStyle name="Hipervínculo visitado" xfId="16810" builtinId="9" hidden="1"/>
    <cellStyle name="Hipervínculo visitado" xfId="22784" builtinId="9" hidden="1"/>
    <cellStyle name="Hipervínculo visitado" xfId="33346" builtinId="9" hidden="1"/>
    <cellStyle name="Hipervínculo visitado" xfId="35284" builtinId="9" hidden="1"/>
    <cellStyle name="Hipervínculo visitado" xfId="57272" builtinId="9" hidden="1"/>
    <cellStyle name="Hipervínculo visitado" xfId="24323" builtinId="9" hidden="1"/>
    <cellStyle name="Hipervínculo visitado" xfId="36901" builtinId="9" hidden="1"/>
    <cellStyle name="Hipervínculo visitado" xfId="46252" builtinId="9" hidden="1"/>
    <cellStyle name="Hipervínculo visitado" xfId="53039" builtinId="9" hidden="1"/>
    <cellStyle name="Hipervínculo visitado" xfId="24209" builtinId="9" hidden="1"/>
    <cellStyle name="Hipervínculo visitado" xfId="49628" builtinId="9" hidden="1"/>
    <cellStyle name="Hipervínculo visitado" xfId="46175" builtinId="9" hidden="1"/>
    <cellStyle name="Hipervínculo visitado" xfId="25274" builtinId="9" hidden="1"/>
    <cellStyle name="Hipervínculo visitado" xfId="52555" builtinId="9" hidden="1"/>
    <cellStyle name="Hipervínculo visitado" xfId="47830" builtinId="9" hidden="1"/>
    <cellStyle name="Hipervínculo visitado" xfId="52154" builtinId="9" hidden="1"/>
    <cellStyle name="Hipervínculo visitado" xfId="54149" builtinId="9" hidden="1"/>
    <cellStyle name="Hipervínculo visitado" xfId="59015" builtinId="9" hidden="1"/>
    <cellStyle name="Hipervínculo visitado" xfId="37560" builtinId="9" hidden="1"/>
    <cellStyle name="Hipervínculo visitado" xfId="43858" builtinId="9" hidden="1"/>
    <cellStyle name="Hipervínculo visitado" xfId="16596" builtinId="9" hidden="1"/>
    <cellStyle name="Hipervínculo visitado" xfId="54904" builtinId="9" hidden="1"/>
    <cellStyle name="Hipervínculo visitado" xfId="9520" builtinId="9" hidden="1"/>
    <cellStyle name="Hipervínculo visitado" xfId="52282" builtinId="9" hidden="1"/>
    <cellStyle name="Hipervínculo visitado" xfId="10165" builtinId="9" hidden="1"/>
    <cellStyle name="Hipervínculo visitado" xfId="58059" builtinId="9" hidden="1"/>
    <cellStyle name="Hipervínculo visitado" xfId="44455" builtinId="9" hidden="1"/>
    <cellStyle name="Hipervínculo visitado" xfId="18239" builtinId="9" hidden="1"/>
    <cellStyle name="Hipervínculo visitado" xfId="29755" builtinId="9" hidden="1"/>
    <cellStyle name="Hipervínculo visitado" xfId="51518" builtinId="9" hidden="1"/>
    <cellStyle name="Hipervínculo visitado" xfId="54840" builtinId="9" hidden="1"/>
    <cellStyle name="Hipervínculo visitado" xfId="39816" builtinId="9" hidden="1"/>
    <cellStyle name="Hipervínculo visitado" xfId="39316" builtinId="9" hidden="1"/>
    <cellStyle name="Hipervínculo visitado" xfId="44688" builtinId="9" hidden="1"/>
    <cellStyle name="Hipervínculo visitado" xfId="50419" builtinId="9" hidden="1"/>
    <cellStyle name="Hipervínculo visitado" xfId="34521" builtinId="9" hidden="1"/>
    <cellStyle name="Hipervínculo visitado" xfId="25174" builtinId="9" hidden="1"/>
    <cellStyle name="Hipervínculo visitado" xfId="55989" builtinId="9" hidden="1"/>
    <cellStyle name="Hipervínculo visitado" xfId="49944" builtinId="9" hidden="1"/>
    <cellStyle name="Hipervínculo visitado" xfId="21596" builtinId="9" hidden="1"/>
    <cellStyle name="Hipervínculo visitado" xfId="15172" builtinId="9" hidden="1"/>
    <cellStyle name="Hipervínculo visitado" xfId="44394" builtinId="9" hidden="1"/>
    <cellStyle name="Hipervínculo visitado" xfId="54275" builtinId="9" hidden="1"/>
    <cellStyle name="Hipervínculo visitado" xfId="35711" builtinId="9" hidden="1"/>
    <cellStyle name="Hipervínculo visitado" xfId="35409" builtinId="9" hidden="1"/>
    <cellStyle name="Hipervínculo visitado" xfId="46693" builtinId="9" hidden="1"/>
    <cellStyle name="Hipervínculo visitado" xfId="39117" builtinId="9" hidden="1"/>
    <cellStyle name="Hipervínculo visitado" xfId="25957" builtinId="9" hidden="1"/>
    <cellStyle name="Hipervínculo visitado" xfId="16696" builtinId="9" hidden="1"/>
    <cellStyle name="Hipervínculo visitado" xfId="45898" builtinId="9" hidden="1"/>
    <cellStyle name="Hipervínculo visitado" xfId="36225" builtinId="9" hidden="1"/>
    <cellStyle name="Hipervínculo visitado" xfId="3797" builtinId="9" hidden="1"/>
    <cellStyle name="Hipervínculo visitado" xfId="15346" builtinId="9" hidden="1"/>
    <cellStyle name="Hipervínculo visitado" xfId="8612" builtinId="9" hidden="1"/>
    <cellStyle name="Hipervínculo visitado" xfId="53327" builtinId="9" hidden="1"/>
    <cellStyle name="Hipervínculo visitado" xfId="37267" builtinId="9" hidden="1"/>
    <cellStyle name="Hipervínculo visitado" xfId="31524" builtinId="9" hidden="1"/>
    <cellStyle name="Hipervínculo visitado" xfId="47595" builtinId="9" hidden="1"/>
    <cellStyle name="Hipervínculo visitado" xfId="16800" builtinId="9" hidden="1"/>
    <cellStyle name="Hipervínculo visitado" xfId="51283" builtinId="9" hidden="1"/>
    <cellStyle name="Hipervínculo visitado" xfId="37261" builtinId="9" hidden="1"/>
    <cellStyle name="Hipervínculo visitado" xfId="25184" builtinId="9" hidden="1"/>
    <cellStyle name="Hipervínculo visitado" xfId="10078" builtinId="9" hidden="1"/>
    <cellStyle name="Hipervínculo visitado" xfId="32718" builtinId="9" hidden="1"/>
    <cellStyle name="Hipervínculo visitado" xfId="32328" builtinId="9" hidden="1"/>
    <cellStyle name="Hipervínculo visitado" xfId="21106" builtinId="9" hidden="1"/>
    <cellStyle name="Hipervínculo visitado" xfId="37566" builtinId="9" hidden="1"/>
    <cellStyle name="Hipervínculo visitado" xfId="13544" builtinId="9" hidden="1"/>
    <cellStyle name="Hipervínculo visitado" xfId="44932" builtinId="9" hidden="1"/>
    <cellStyle name="Hipervínculo visitado" xfId="33730" builtinId="9" hidden="1"/>
    <cellStyle name="Hipervínculo visitado" xfId="37501" builtinId="9" hidden="1"/>
    <cellStyle name="Hipervínculo visitado" xfId="18930" builtinId="9" hidden="1"/>
    <cellStyle name="Hipervínculo visitado" xfId="23036" builtinId="9" hidden="1"/>
    <cellStyle name="Hipervínculo visitado" xfId="41572" builtinId="9" hidden="1"/>
    <cellStyle name="Hipervínculo visitado" xfId="42832" builtinId="9" hidden="1"/>
    <cellStyle name="Hipervínculo visitado" xfId="37193" builtinId="9" hidden="1"/>
    <cellStyle name="Hipervínculo visitado" xfId="26879" builtinId="9" hidden="1"/>
    <cellStyle name="Hipervínculo visitado" xfId="39409" builtinId="9" hidden="1"/>
    <cellStyle name="Hipervínculo visitado" xfId="11757" builtinId="9" hidden="1"/>
    <cellStyle name="Hipervínculo visitado" xfId="15524" builtinId="9" hidden="1"/>
    <cellStyle name="Hipervínculo visitado" xfId="34402" builtinId="9" hidden="1"/>
    <cellStyle name="Hipervínculo visitado" xfId="32916" builtinId="9" hidden="1"/>
    <cellStyle name="Hipervínculo visitado" xfId="14263" builtinId="9" hidden="1"/>
    <cellStyle name="Hipervínculo visitado" xfId="23434" builtinId="9" hidden="1"/>
    <cellStyle name="Hipervínculo visitado" xfId="23337" builtinId="9" hidden="1"/>
    <cellStyle name="Hipervínculo visitado" xfId="20716" builtinId="9" hidden="1"/>
    <cellStyle name="Hipervínculo visitado" xfId="20901" builtinId="9" hidden="1"/>
    <cellStyle name="Hipervínculo visitado" xfId="1509" builtinId="9" hidden="1"/>
    <cellStyle name="Hipervínculo visitado" xfId="44489" builtinId="9" hidden="1"/>
    <cellStyle name="Hipervínculo visitado" xfId="28109" builtinId="9" hidden="1"/>
    <cellStyle name="Hipervínculo visitado" xfId="25404" builtinId="9" hidden="1"/>
    <cellStyle name="Hipervínculo visitado" xfId="39492" builtinId="9" hidden="1"/>
    <cellStyle name="Hipervínculo visitado" xfId="26927" builtinId="9" hidden="1"/>
    <cellStyle name="Hipervínculo visitado" xfId="26475" builtinId="9" hidden="1"/>
    <cellStyle name="Hipervínculo visitado" xfId="23864" builtinId="9" hidden="1"/>
    <cellStyle name="Hipervínculo visitado" xfId="22259" builtinId="9" hidden="1"/>
    <cellStyle name="Hipervínculo visitado" xfId="18494" builtinId="9" hidden="1"/>
    <cellStyle name="Hipervínculo visitado" xfId="21845" builtinId="9" hidden="1"/>
    <cellStyle name="Hipervínculo visitado" xfId="42940" builtinId="9" hidden="1"/>
    <cellStyle name="Hipervínculo visitado" xfId="3021" builtinId="9" hidden="1"/>
    <cellStyle name="Hipervínculo visitado" xfId="54447" builtinId="9" hidden="1"/>
    <cellStyle name="Hipervínculo visitado" xfId="51722" builtinId="9" hidden="1"/>
    <cellStyle name="Hipervínculo visitado" xfId="6472" builtinId="9" hidden="1"/>
    <cellStyle name="Hipervínculo visitado" xfId="4538" builtinId="9" hidden="1"/>
    <cellStyle name="Hipervínculo visitado" xfId="51634" builtinId="9" hidden="1"/>
    <cellStyle name="Hipervínculo visitado" xfId="21267" builtinId="9" hidden="1"/>
    <cellStyle name="Hipervínculo visitado" xfId="31100" builtinId="9" hidden="1"/>
    <cellStyle name="Hipervínculo visitado" xfId="22093" builtinId="9" hidden="1"/>
    <cellStyle name="Hipervínculo visitado" xfId="14582" builtinId="9" hidden="1"/>
    <cellStyle name="Hipervínculo visitado" xfId="14638" builtinId="9" hidden="1"/>
    <cellStyle name="Hipervínculo visitado" xfId="17756" builtinId="9" hidden="1"/>
    <cellStyle name="Hipervínculo visitado" xfId="38273" builtinId="9" hidden="1"/>
    <cellStyle name="Hipervínculo visitado" xfId="44437" builtinId="9" hidden="1"/>
    <cellStyle name="Hipervínculo visitado" xfId="41043" builtinId="9" hidden="1"/>
    <cellStyle name="Hipervínculo visitado" xfId="43621" builtinId="9" hidden="1"/>
    <cellStyle name="Hipervínculo visitado" xfId="49878" builtinId="9" hidden="1"/>
    <cellStyle name="Hipervínculo visitado" xfId="16788" builtinId="9" hidden="1"/>
    <cellStyle name="Hipervínculo visitado" xfId="19440" builtinId="9" hidden="1"/>
    <cellStyle name="Hipervínculo visitado" xfId="2222" builtinId="9" hidden="1"/>
    <cellStyle name="Hipervínculo visitado" xfId="2838" builtinId="9" hidden="1"/>
    <cellStyle name="Hipervínculo visitado" xfId="3213" builtinId="9" hidden="1"/>
    <cellStyle name="Hipervínculo visitado" xfId="5484" builtinId="9" hidden="1"/>
    <cellStyle name="Hipervínculo visitado" xfId="45392" builtinId="9" hidden="1"/>
    <cellStyle name="Hipervínculo visitado" xfId="34832" builtinId="9" hidden="1"/>
    <cellStyle name="Hipervínculo visitado" xfId="24741" builtinId="9" hidden="1"/>
    <cellStyle name="Hipervínculo visitado" xfId="10000" builtinId="9" hidden="1"/>
    <cellStyle name="Hipervínculo visitado" xfId="43132" builtinId="9" hidden="1"/>
    <cellStyle name="Hipervínculo visitado" xfId="8876" builtinId="9" hidden="1"/>
    <cellStyle name="Hipervínculo visitado" xfId="1999" builtinId="9" hidden="1"/>
    <cellStyle name="Hipervínculo visitado" xfId="2356" builtinId="9" hidden="1"/>
    <cellStyle name="Hipervínculo visitado" xfId="20064" builtinId="9" hidden="1"/>
    <cellStyle name="Hipervínculo visitado" xfId="7058" builtinId="9" hidden="1"/>
    <cellStyle name="Hipervínculo visitado" xfId="8664" builtinId="9" hidden="1"/>
    <cellStyle name="Hipervínculo visitado" xfId="16039" builtinId="9" hidden="1"/>
    <cellStyle name="Hipervínculo visitado" xfId="5406" builtinId="9" hidden="1"/>
    <cellStyle name="Hipervínculo visitado" xfId="19654" builtinId="9" hidden="1"/>
    <cellStyle name="Hipervínculo visitado" xfId="39234" builtinId="9" hidden="1"/>
    <cellStyle name="Hipervínculo visitado" xfId="37921" builtinId="9" hidden="1"/>
    <cellStyle name="Hipervínculo visitado" xfId="57728" builtinId="9" hidden="1"/>
    <cellStyle name="Hipervínculo visitado" xfId="41121" builtinId="9" hidden="1"/>
    <cellStyle name="Hipervínculo visitado" xfId="35373" builtinId="9" hidden="1"/>
    <cellStyle name="Hipervínculo visitado" xfId="49570" builtinId="9" hidden="1"/>
    <cellStyle name="Hipervínculo visitado" xfId="17706" builtinId="9" hidden="1"/>
    <cellStyle name="Hipervínculo visitado" xfId="34775" builtinId="9" hidden="1"/>
    <cellStyle name="Hipervínculo visitado" xfId="34006" builtinId="9" hidden="1"/>
    <cellStyle name="Hipervínculo visitado" xfId="7306" builtinId="9" hidden="1"/>
    <cellStyle name="Hipervínculo visitado" xfId="6096" builtinId="9" hidden="1"/>
    <cellStyle name="Hipervínculo visitado" xfId="16406" builtinId="9" hidden="1"/>
    <cellStyle name="Hipervínculo visitado" xfId="36366" builtinId="9" hidden="1"/>
    <cellStyle name="Hipervínculo visitado" xfId="33162" builtinId="9" hidden="1"/>
    <cellStyle name="Hipervínculo visitado" xfId="39330" builtinId="9" hidden="1"/>
    <cellStyle name="Hipervínculo visitado" xfId="59105" builtinId="9" hidden="1"/>
    <cellStyle name="Hipervínculo visitado" xfId="20445" builtinId="9" hidden="1"/>
    <cellStyle name="Hipervínculo visitado" xfId="54079" builtinId="9" hidden="1"/>
    <cellStyle name="Hipervínculo visitado" xfId="47954" builtinId="9" hidden="1"/>
    <cellStyle name="Hipervínculo visitado" xfId="52479" builtinId="9" hidden="1"/>
    <cellStyle name="Hipervínculo visitado" xfId="53225" builtinId="9" hidden="1"/>
    <cellStyle name="Hipervínculo visitado" xfId="58125" builtinId="9" hidden="1"/>
    <cellStyle name="Hipervínculo visitado" xfId="58791" builtinId="9" hidden="1"/>
    <cellStyle name="Hipervínculo visitado" xfId="54383" builtinId="9" hidden="1"/>
    <cellStyle name="Hipervínculo visitado" xfId="55759" builtinId="9" hidden="1"/>
    <cellStyle name="Hipervínculo visitado" xfId="17514" builtinId="9" hidden="1"/>
    <cellStyle name="Hipervínculo visitado" xfId="55847" builtinId="9" hidden="1"/>
    <cellStyle name="Hipervínculo visitado" xfId="48088" builtinId="9" hidden="1"/>
    <cellStyle name="Hipervínculo visitado" xfId="49504" builtinId="9" hidden="1"/>
    <cellStyle name="Hipervínculo visitado" xfId="51176" builtinId="9" hidden="1"/>
    <cellStyle name="Hipervínculo visitado" xfId="58226" builtinId="9" hidden="1"/>
    <cellStyle name="Hipervínculo visitado" xfId="27560" builtinId="9" hidden="1"/>
    <cellStyle name="Hipervínculo visitado" xfId="17450" builtinId="9" hidden="1"/>
    <cellStyle name="Hipervínculo visitado" xfId="10432" builtinId="9" hidden="1"/>
    <cellStyle name="Hipervínculo visitado" xfId="2796" builtinId="9" hidden="1"/>
    <cellStyle name="Hipervínculo visitado" xfId="32400" builtinId="9" hidden="1"/>
    <cellStyle name="Hipervínculo visitado" xfId="44110" builtinId="9" hidden="1"/>
    <cellStyle name="Hipervínculo visitado" xfId="42638" builtinId="9" hidden="1"/>
    <cellStyle name="Hipervínculo visitado" xfId="20803" builtinId="9" hidden="1"/>
    <cellStyle name="Hipervínculo visitado" xfId="36552" builtinId="9" hidden="1"/>
    <cellStyle name="Hipervínculo visitado" xfId="29841" builtinId="9" hidden="1"/>
    <cellStyle name="Hipervínculo visitado" xfId="28761" builtinId="9" hidden="1"/>
    <cellStyle name="Hipervínculo visitado" xfId="12045" builtinId="9" hidden="1"/>
    <cellStyle name="Hipervínculo visitado" xfId="45852" builtinId="9" hidden="1"/>
    <cellStyle name="Hipervínculo visitado" xfId="48756" builtinId="9" hidden="1"/>
    <cellStyle name="Hipervínculo visitado" xfId="34667" builtinId="9" hidden="1"/>
    <cellStyle name="Hipervínculo visitado" xfId="53150" builtinId="9" hidden="1"/>
    <cellStyle name="Hipervínculo visitado" xfId="59029" builtinId="9" hidden="1"/>
    <cellStyle name="Hipervínculo visitado" xfId="7760" builtinId="9" hidden="1"/>
    <cellStyle name="Hipervínculo visitado" xfId="48972" builtinId="9" hidden="1"/>
    <cellStyle name="Hipervínculo visitado" xfId="35665" builtinId="9" hidden="1"/>
    <cellStyle name="Hipervínculo visitado" xfId="37104" builtinId="9" hidden="1"/>
    <cellStyle name="Hipervínculo visitado" xfId="26303" builtinId="9" hidden="1"/>
    <cellStyle name="Hipervínculo visitado" xfId="55967" builtinId="9" hidden="1"/>
    <cellStyle name="Hipervínculo visitado" xfId="28121" builtinId="9" hidden="1"/>
    <cellStyle name="Hipervínculo visitado" xfId="43229" builtinId="9" hidden="1"/>
    <cellStyle name="Hipervínculo visitado" xfId="26160" builtinId="9" hidden="1"/>
    <cellStyle name="Hipervínculo visitado" xfId="38101" builtinId="9" hidden="1"/>
    <cellStyle name="Hipervínculo visitado" xfId="35799" builtinId="9" hidden="1"/>
    <cellStyle name="Hipervínculo visitado" xfId="34069" builtinId="9" hidden="1"/>
    <cellStyle name="Hipervínculo visitado" xfId="35549" builtinId="9" hidden="1"/>
    <cellStyle name="Hipervínculo visitado" xfId="32179" builtinId="9" hidden="1"/>
    <cellStyle name="Hipervínculo visitado" xfId="38103" builtinId="9" hidden="1"/>
    <cellStyle name="Hipervínculo visitado" xfId="36558" builtinId="9" hidden="1"/>
    <cellStyle name="Hipervínculo visitado" xfId="31340" builtinId="9" hidden="1"/>
    <cellStyle name="Hipervínculo visitado" xfId="29447" builtinId="9" hidden="1"/>
    <cellStyle name="Hipervínculo visitado" xfId="33468" builtinId="9" hidden="1"/>
    <cellStyle name="Hipervínculo visitado" xfId="34937" builtinId="9" hidden="1"/>
    <cellStyle name="Hipervínculo visitado" xfId="36959" builtinId="9" hidden="1"/>
    <cellStyle name="Hipervínculo visitado" xfId="31847" builtinId="9" hidden="1"/>
    <cellStyle name="Hipervínculo visitado" xfId="32021" builtinId="9" hidden="1"/>
    <cellStyle name="Hipervínculo visitado" xfId="28111" builtinId="9" hidden="1"/>
    <cellStyle name="Hipervínculo visitado" xfId="29734" builtinId="9" hidden="1"/>
    <cellStyle name="Hipervínculo visitado" xfId="25194" builtinId="9" hidden="1"/>
    <cellStyle name="Hipervínculo visitado" xfId="25284" builtinId="9" hidden="1"/>
    <cellStyle name="Hipervínculo visitado" xfId="32322" builtinId="9" hidden="1"/>
    <cellStyle name="Hipervínculo visitado" xfId="3039" builtinId="9" hidden="1"/>
    <cellStyle name="Hipervínculo visitado" xfId="20306" builtinId="9" hidden="1"/>
    <cellStyle name="Hipervínculo visitado" xfId="22766" builtinId="9" hidden="1"/>
    <cellStyle name="Hipervínculo visitado" xfId="22559" builtinId="9" hidden="1"/>
    <cellStyle name="Hipervínculo visitado" xfId="36854" builtinId="9" hidden="1"/>
    <cellStyle name="Hipervínculo visitado" xfId="22866" builtinId="9" hidden="1"/>
    <cellStyle name="Hipervínculo visitado" xfId="9677" builtinId="9" hidden="1"/>
    <cellStyle name="Hipervínculo visitado" xfId="14622" builtinId="9" hidden="1"/>
    <cellStyle name="Hipervínculo visitado" xfId="48512" builtinId="9" hidden="1"/>
    <cellStyle name="Hipervínculo visitado" xfId="617" builtinId="9" hidden="1"/>
    <cellStyle name="Hipervínculo visitado" xfId="17792" builtinId="9" hidden="1"/>
    <cellStyle name="Hipervínculo visitado" xfId="23483" builtinId="9" hidden="1"/>
    <cellStyle name="Hipervínculo visitado" xfId="30763" builtinId="9" hidden="1"/>
    <cellStyle name="Hipervínculo visitado" xfId="47107" builtinId="9" hidden="1"/>
    <cellStyle name="Hipervínculo visitado" xfId="29271" builtinId="9" hidden="1"/>
    <cellStyle name="Hipervínculo visitado" xfId="32035" builtinId="9" hidden="1"/>
    <cellStyle name="Hipervínculo visitado" xfId="39812" builtinId="9" hidden="1"/>
    <cellStyle name="Hipervínculo visitado" xfId="45426" builtinId="9" hidden="1"/>
    <cellStyle name="Hipervínculo visitado" xfId="44138" builtinId="9" hidden="1"/>
    <cellStyle name="Hipervínculo visitado" xfId="44654" builtinId="9" hidden="1"/>
    <cellStyle name="Hipervínculo visitado" xfId="27071" builtinId="9" hidden="1"/>
    <cellStyle name="Hipervínculo visitado" xfId="26823" builtinId="9" hidden="1"/>
    <cellStyle name="Hipervínculo visitado" xfId="35055" builtinId="9" hidden="1"/>
    <cellStyle name="Hipervínculo visitado" xfId="42080" builtinId="9" hidden="1"/>
    <cellStyle name="Hipervínculo visitado" xfId="45050" builtinId="9" hidden="1"/>
    <cellStyle name="Hipervínculo visitado" xfId="27139" builtinId="9" hidden="1"/>
    <cellStyle name="Hipervínculo visitado" xfId="32968" builtinId="9" hidden="1"/>
    <cellStyle name="Hipervínculo visitado" xfId="56675" builtinId="9" hidden="1"/>
    <cellStyle name="Hipervínculo visitado" xfId="54692" builtinId="9" hidden="1"/>
    <cellStyle name="Hipervínculo visitado" xfId="34135" builtinId="9" hidden="1"/>
    <cellStyle name="Hipervínculo visitado" xfId="36362" builtinId="9" hidden="1"/>
    <cellStyle name="Hipervínculo visitado" xfId="33978" builtinId="9" hidden="1"/>
    <cellStyle name="Hipervínculo visitado" xfId="27889" builtinId="9" hidden="1"/>
    <cellStyle name="Hipervínculo visitado" xfId="18197" builtinId="9" hidden="1"/>
    <cellStyle name="Hipervínculo visitado" xfId="28939" builtinId="9" hidden="1"/>
    <cellStyle name="Hipervínculo visitado" xfId="22916" builtinId="9" hidden="1"/>
    <cellStyle name="Hipervínculo visitado" xfId="43766" builtinId="9" hidden="1"/>
    <cellStyle name="Hipervínculo visitado" xfId="44007" builtinId="9" hidden="1"/>
    <cellStyle name="Hipervínculo visitado" xfId="29586" builtinId="9" hidden="1"/>
    <cellStyle name="Hipervínculo visitado" xfId="22175" builtinId="9" hidden="1"/>
    <cellStyle name="Hipervínculo visitado" xfId="46457" builtinId="9" hidden="1"/>
    <cellStyle name="Hipervínculo visitado" xfId="18347" builtinId="9" hidden="1"/>
    <cellStyle name="Hipervínculo visitado" xfId="28521" builtinId="9" hidden="1"/>
    <cellStyle name="Hipervínculo visitado" xfId="45112" builtinId="9" hidden="1"/>
    <cellStyle name="Hipervínculo visitado" xfId="52917" builtinId="9" hidden="1"/>
    <cellStyle name="Hipervínculo visitado" xfId="18811" builtinId="9" hidden="1"/>
    <cellStyle name="Hipervínculo visitado" xfId="25765" builtinId="9" hidden="1"/>
    <cellStyle name="Hipervínculo visitado" xfId="43727" builtinId="9" hidden="1"/>
    <cellStyle name="Hipervínculo visitado" xfId="2621" builtinId="9" hidden="1"/>
    <cellStyle name="Hipervínculo visitado" xfId="49218" builtinId="9" hidden="1"/>
    <cellStyle name="Hipervínculo visitado" xfId="18628" builtinId="9" hidden="1"/>
    <cellStyle name="Hipervínculo visitado" xfId="14892" builtinId="9" hidden="1"/>
    <cellStyle name="Hipervínculo visitado" xfId="24495" builtinId="9" hidden="1"/>
    <cellStyle name="Hipervínculo visitado" xfId="26721" builtinId="9" hidden="1"/>
    <cellStyle name="Hipervínculo visitado" xfId="40668" builtinId="9" hidden="1"/>
    <cellStyle name="Hipervínculo visitado" xfId="45757" builtinId="9" hidden="1"/>
    <cellStyle name="Hipervínculo visitado" xfId="44902" builtinId="9" hidden="1"/>
    <cellStyle name="Hipervínculo visitado" xfId="48758" builtinId="9" hidden="1"/>
    <cellStyle name="Hipervínculo visitado" xfId="29940" builtinId="9" hidden="1"/>
    <cellStyle name="Hipervínculo visitado" xfId="20969" builtinId="9" hidden="1"/>
    <cellStyle name="Hipervínculo visitado" xfId="36474" builtinId="9" hidden="1"/>
    <cellStyle name="Hipervínculo visitado" xfId="46677" builtinId="9" hidden="1"/>
    <cellStyle name="Hipervínculo visitado" xfId="46919" builtinId="9" hidden="1"/>
    <cellStyle name="Hipervínculo visitado" xfId="27362" builtinId="9" hidden="1"/>
    <cellStyle name="Hipervínculo visitado" xfId="21695" builtinId="9" hidden="1"/>
    <cellStyle name="Hipervínculo visitado" xfId="51604" builtinId="9" hidden="1"/>
    <cellStyle name="Hipervínculo visitado" xfId="46671" builtinId="9" hidden="1"/>
    <cellStyle name="Hipervínculo visitado" xfId="1939" builtinId="9" hidden="1"/>
    <cellStyle name="Hipervínculo visitado" xfId="32326" builtinId="9" hidden="1"/>
    <cellStyle name="Hipervínculo visitado" xfId="28829" builtinId="9" hidden="1"/>
    <cellStyle name="Hipervínculo visitado" xfId="35021" builtinId="9" hidden="1"/>
    <cellStyle name="Hipervínculo visitado" xfId="32232" builtinId="9" hidden="1"/>
    <cellStyle name="Hipervínculo visitado" xfId="25380" builtinId="9" hidden="1"/>
    <cellStyle name="Hipervínculo visitado" xfId="25004" builtinId="9" hidden="1"/>
    <cellStyle name="Hipervínculo visitado" xfId="15823" builtinId="9" hidden="1"/>
    <cellStyle name="Hipervínculo visitado" xfId="13716" builtinId="9" hidden="1"/>
    <cellStyle name="Hipervínculo visitado" xfId="22698" builtinId="9" hidden="1"/>
    <cellStyle name="Hipervínculo visitado" xfId="7099" builtinId="9" hidden="1"/>
    <cellStyle name="Hipervínculo visitado" xfId="49856" builtinId="9" hidden="1"/>
    <cellStyle name="Hipervínculo visitado" xfId="39998" builtinId="9" hidden="1"/>
    <cellStyle name="Hipervínculo visitado" xfId="40226" builtinId="9" hidden="1"/>
    <cellStyle name="Hipervínculo visitado" xfId="13219" builtinId="9" hidden="1"/>
    <cellStyle name="Hipervínculo visitado" xfId="4043" builtinId="9" hidden="1"/>
    <cellStyle name="Hipervínculo visitado" xfId="1077" builtinId="9" hidden="1"/>
    <cellStyle name="Hipervínculo visitado" xfId="44505" builtinId="9" hidden="1"/>
    <cellStyle name="Hipervínculo visitado" xfId="41057" builtinId="9" hidden="1"/>
    <cellStyle name="Hipervínculo visitado" xfId="57688" builtinId="9" hidden="1"/>
    <cellStyle name="Hipervínculo visitado" xfId="58579" builtinId="9" hidden="1"/>
    <cellStyle name="Hipervínculo visitado" xfId="10014" builtinId="9" hidden="1"/>
    <cellStyle name="Hipervínculo visitado" xfId="18906" builtinId="9" hidden="1"/>
    <cellStyle name="Hipervínculo visitado" xfId="25545" builtinId="9" hidden="1"/>
    <cellStyle name="Hipervínculo visitado" xfId="8772" builtinId="9" hidden="1"/>
    <cellStyle name="Hipervínculo visitado" xfId="37249" builtinId="9" hidden="1"/>
    <cellStyle name="Hipervínculo visitado" xfId="15360" builtinId="9" hidden="1"/>
    <cellStyle name="Hipervínculo visitado" xfId="44051" builtinId="9" hidden="1"/>
    <cellStyle name="Hipervínculo visitado" xfId="43162" builtinId="9" hidden="1"/>
    <cellStyle name="Hipervínculo visitado" xfId="4560" builtinId="9" hidden="1"/>
    <cellStyle name="Hipervínculo visitado" xfId="3533" builtinId="9" hidden="1"/>
    <cellStyle name="Hipervínculo visitado" xfId="8096" builtinId="9" hidden="1"/>
    <cellStyle name="Hipervínculo visitado" xfId="7976" builtinId="9" hidden="1"/>
    <cellStyle name="Hipervínculo visitado" xfId="10886" builtinId="9" hidden="1"/>
    <cellStyle name="Hipervínculo visitado" xfId="15422" builtinId="9" hidden="1"/>
    <cellStyle name="Incorrecto 2" xfId="59628"/>
    <cellStyle name="Incorrecto 3" xfId="59629"/>
    <cellStyle name="Input" xfId="59630"/>
    <cellStyle name="Input 10" xfId="60019"/>
    <cellStyle name="Input 10 2" xfId="61285"/>
    <cellStyle name="Input 10 3" xfId="61729"/>
    <cellStyle name="Input 10 4" xfId="62172"/>
    <cellStyle name="Input 10 5" xfId="62610"/>
    <cellStyle name="Input 10 6" xfId="60596"/>
    <cellStyle name="Input 11" xfId="59932"/>
    <cellStyle name="Input 11 2" xfId="61204"/>
    <cellStyle name="Input 11 3" xfId="61648"/>
    <cellStyle name="Input 11 4" xfId="62092"/>
    <cellStyle name="Input 11 5" xfId="62530"/>
    <cellStyle name="Input 11 6" xfId="60516"/>
    <cellStyle name="Input 12" xfId="60117"/>
    <cellStyle name="Input 12 2" xfId="61369"/>
    <cellStyle name="Input 12 3" xfId="61813"/>
    <cellStyle name="Input 12 4" xfId="62256"/>
    <cellStyle name="Input 12 5" xfId="62694"/>
    <cellStyle name="Input 12 6" xfId="60680"/>
    <cellStyle name="Input 13" xfId="60107"/>
    <cellStyle name="Input 13 2" xfId="61360"/>
    <cellStyle name="Input 13 3" xfId="61804"/>
    <cellStyle name="Input 13 4" xfId="62247"/>
    <cellStyle name="Input 13 5" xfId="62685"/>
    <cellStyle name="Input 13 6" xfId="60671"/>
    <cellStyle name="Input 14" xfId="59967"/>
    <cellStyle name="Input 14 2" xfId="61235"/>
    <cellStyle name="Input 14 3" xfId="61679"/>
    <cellStyle name="Input 14 4" xfId="62123"/>
    <cellStyle name="Input 14 5" xfId="62561"/>
    <cellStyle name="Input 14 6" xfId="60547"/>
    <cellStyle name="Input 15" xfId="60161"/>
    <cellStyle name="Input 15 2" xfId="61408"/>
    <cellStyle name="Input 15 3" xfId="61852"/>
    <cellStyle name="Input 15 4" xfId="62295"/>
    <cellStyle name="Input 15 5" xfId="62733"/>
    <cellStyle name="Input 15 6" xfId="60719"/>
    <cellStyle name="Input 16" xfId="60172"/>
    <cellStyle name="Input 16 2" xfId="61417"/>
    <cellStyle name="Input 16 3" xfId="61861"/>
    <cellStyle name="Input 16 4" xfId="62304"/>
    <cellStyle name="Input 16 5" xfId="62742"/>
    <cellStyle name="Input 16 6" xfId="60728"/>
    <cellStyle name="Input 17" xfId="60181"/>
    <cellStyle name="Input 17 2" xfId="61424"/>
    <cellStyle name="Input 17 3" xfId="61868"/>
    <cellStyle name="Input 17 4" xfId="62311"/>
    <cellStyle name="Input 17 5" xfId="62749"/>
    <cellStyle name="Input 17 6" xfId="60735"/>
    <cellStyle name="Input 18" xfId="60150"/>
    <cellStyle name="Input 18 2" xfId="61398"/>
    <cellStyle name="Input 18 3" xfId="61842"/>
    <cellStyle name="Input 18 4" xfId="62285"/>
    <cellStyle name="Input 18 5" xfId="62723"/>
    <cellStyle name="Input 18 6" xfId="60709"/>
    <cellStyle name="Input 19" xfId="60152"/>
    <cellStyle name="Input 19 2" xfId="61400"/>
    <cellStyle name="Input 19 3" xfId="61844"/>
    <cellStyle name="Input 19 4" xfId="62287"/>
    <cellStyle name="Input 19 5" xfId="62725"/>
    <cellStyle name="Input 19 6" xfId="60711"/>
    <cellStyle name="Input 2" xfId="59894"/>
    <cellStyle name="Input 2 2" xfId="61169"/>
    <cellStyle name="Input 2 3" xfId="61613"/>
    <cellStyle name="Input 2 4" xfId="62057"/>
    <cellStyle name="Input 2 5" xfId="62495"/>
    <cellStyle name="Input 2 6" xfId="60481"/>
    <cellStyle name="Input 20" xfId="60221"/>
    <cellStyle name="Input 20 2" xfId="61457"/>
    <cellStyle name="Input 20 3" xfId="61901"/>
    <cellStyle name="Input 20 4" xfId="62344"/>
    <cellStyle name="Input 20 5" xfId="62782"/>
    <cellStyle name="Input 20 6" xfId="60768"/>
    <cellStyle name="Input 21" xfId="60233"/>
    <cellStyle name="Input 21 2" xfId="61468"/>
    <cellStyle name="Input 21 3" xfId="61912"/>
    <cellStyle name="Input 21 4" xfId="62355"/>
    <cellStyle name="Input 21 5" xfId="62793"/>
    <cellStyle name="Input 21 6" xfId="60779"/>
    <cellStyle name="Input 22" xfId="60206"/>
    <cellStyle name="Input 22 2" xfId="61444"/>
    <cellStyle name="Input 22 3" xfId="61888"/>
    <cellStyle name="Input 22 4" xfId="62331"/>
    <cellStyle name="Input 22 5" xfId="62769"/>
    <cellStyle name="Input 22 6" xfId="60755"/>
    <cellStyle name="Input 23" xfId="60236"/>
    <cellStyle name="Input 23 2" xfId="61471"/>
    <cellStyle name="Input 23 3" xfId="61915"/>
    <cellStyle name="Input 23 4" xfId="62358"/>
    <cellStyle name="Input 23 5" xfId="62796"/>
    <cellStyle name="Input 23 6" xfId="60782"/>
    <cellStyle name="Input 24" xfId="60186"/>
    <cellStyle name="Input 24 2" xfId="61429"/>
    <cellStyle name="Input 24 3" xfId="61873"/>
    <cellStyle name="Input 24 4" xfId="62316"/>
    <cellStyle name="Input 24 5" xfId="62754"/>
    <cellStyle name="Input 24 6" xfId="60740"/>
    <cellStyle name="Input 25" xfId="59904"/>
    <cellStyle name="Input 25 2" xfId="61178"/>
    <cellStyle name="Input 25 3" xfId="61622"/>
    <cellStyle name="Input 25 4" xfId="62066"/>
    <cellStyle name="Input 25 5" xfId="62504"/>
    <cellStyle name="Input 25 6" xfId="60490"/>
    <cellStyle name="Input 26" xfId="60292"/>
    <cellStyle name="Input 26 2" xfId="61518"/>
    <cellStyle name="Input 26 3" xfId="61962"/>
    <cellStyle name="Input 26 4" xfId="62405"/>
    <cellStyle name="Input 26 5" xfId="62843"/>
    <cellStyle name="Input 26 6" xfId="60829"/>
    <cellStyle name="Input 27" xfId="60301"/>
    <cellStyle name="Input 27 2" xfId="61525"/>
    <cellStyle name="Input 27 3" xfId="61969"/>
    <cellStyle name="Input 27 4" xfId="62412"/>
    <cellStyle name="Input 27 5" xfId="62850"/>
    <cellStyle name="Input 27 6" xfId="60836"/>
    <cellStyle name="Input 28" xfId="60308"/>
    <cellStyle name="Input 28 2" xfId="61530"/>
    <cellStyle name="Input 28 3" xfId="61974"/>
    <cellStyle name="Input 28 4" xfId="62417"/>
    <cellStyle name="Input 28 5" xfId="62855"/>
    <cellStyle name="Input 28 6" xfId="60841"/>
    <cellStyle name="Input 29" xfId="60315"/>
    <cellStyle name="Input 29 2" xfId="61535"/>
    <cellStyle name="Input 29 3" xfId="61979"/>
    <cellStyle name="Input 29 4" xfId="62422"/>
    <cellStyle name="Input 29 5" xfId="62860"/>
    <cellStyle name="Input 29 6" xfId="60846"/>
    <cellStyle name="Input 3" xfId="59901"/>
    <cellStyle name="Input 3 2" xfId="61175"/>
    <cellStyle name="Input 3 3" xfId="61619"/>
    <cellStyle name="Input 3 4" xfId="62063"/>
    <cellStyle name="Input 3 5" xfId="62501"/>
    <cellStyle name="Input 3 6" xfId="60487"/>
    <cellStyle name="Input 30" xfId="60321"/>
    <cellStyle name="Input 30 2" xfId="61540"/>
    <cellStyle name="Input 30 3" xfId="61984"/>
    <cellStyle name="Input 30 4" xfId="62427"/>
    <cellStyle name="Input 30 5" xfId="62865"/>
    <cellStyle name="Input 30 6" xfId="60851"/>
    <cellStyle name="Input 31" xfId="60327"/>
    <cellStyle name="Input 31 2" xfId="61546"/>
    <cellStyle name="Input 31 3" xfId="61990"/>
    <cellStyle name="Input 31 4" xfId="62432"/>
    <cellStyle name="Input 31 5" xfId="62870"/>
    <cellStyle name="Input 31 6" xfId="60856"/>
    <cellStyle name="Input 32" xfId="60332"/>
    <cellStyle name="Input 32 2" xfId="61550"/>
    <cellStyle name="Input 32 3" xfId="61994"/>
    <cellStyle name="Input 32 4" xfId="62436"/>
    <cellStyle name="Input 32 5" xfId="62874"/>
    <cellStyle name="Input 32 6" xfId="60860"/>
    <cellStyle name="Input 33" xfId="60337"/>
    <cellStyle name="Input 33 2" xfId="61554"/>
    <cellStyle name="Input 33 3" xfId="61998"/>
    <cellStyle name="Input 33 4" xfId="62440"/>
    <cellStyle name="Input 33 5" xfId="62878"/>
    <cellStyle name="Input 33 6" xfId="60864"/>
    <cellStyle name="Input 34" xfId="60341"/>
    <cellStyle name="Input 34 2" xfId="61558"/>
    <cellStyle name="Input 34 3" xfId="62002"/>
    <cellStyle name="Input 34 4" xfId="62443"/>
    <cellStyle name="Input 34 5" xfId="62881"/>
    <cellStyle name="Input 34 6" xfId="60867"/>
    <cellStyle name="Input 35" xfId="60345"/>
    <cellStyle name="Input 35 2" xfId="61562"/>
    <cellStyle name="Input 35 3" xfId="62006"/>
    <cellStyle name="Input 35 4" xfId="62446"/>
    <cellStyle name="Input 35 5" xfId="62884"/>
    <cellStyle name="Input 35 6" xfId="60870"/>
    <cellStyle name="Input 36" xfId="60348"/>
    <cellStyle name="Input 36 2" xfId="61564"/>
    <cellStyle name="Input 36 3" xfId="62008"/>
    <cellStyle name="Input 36 4" xfId="62448"/>
    <cellStyle name="Input 36 5" xfId="62886"/>
    <cellStyle name="Input 36 6" xfId="60872"/>
    <cellStyle name="Input 37" xfId="59787"/>
    <cellStyle name="Input 37 2" xfId="61067"/>
    <cellStyle name="Input 37 3" xfId="60935"/>
    <cellStyle name="Input 37 4" xfId="61275"/>
    <cellStyle name="Input 37 5" xfId="61719"/>
    <cellStyle name="Input 37 6" xfId="60381"/>
    <cellStyle name="Input 4" xfId="59999"/>
    <cellStyle name="Input 4 2" xfId="61266"/>
    <cellStyle name="Input 4 3" xfId="61710"/>
    <cellStyle name="Input 4 4" xfId="62154"/>
    <cellStyle name="Input 4 5" xfId="62592"/>
    <cellStyle name="Input 4 6" xfId="60578"/>
    <cellStyle name="Input 5" xfId="60013"/>
    <cellStyle name="Input 5 2" xfId="61280"/>
    <cellStyle name="Input 5 3" xfId="61724"/>
    <cellStyle name="Input 5 4" xfId="62167"/>
    <cellStyle name="Input 5 5" xfId="62605"/>
    <cellStyle name="Input 5 6" xfId="60591"/>
    <cellStyle name="Input 6" xfId="60044"/>
    <cellStyle name="Input 6 2" xfId="61307"/>
    <cellStyle name="Input 6 3" xfId="61751"/>
    <cellStyle name="Input 6 4" xfId="62194"/>
    <cellStyle name="Input 6 5" xfId="62632"/>
    <cellStyle name="Input 6 6" xfId="60618"/>
    <cellStyle name="Input 7" xfId="59902"/>
    <cellStyle name="Input 7 2" xfId="61176"/>
    <cellStyle name="Input 7 3" xfId="61620"/>
    <cellStyle name="Input 7 4" xfId="62064"/>
    <cellStyle name="Input 7 5" xfId="62502"/>
    <cellStyle name="Input 7 6" xfId="60488"/>
    <cellStyle name="Input 8" xfId="60068"/>
    <cellStyle name="Input 8 2" xfId="61329"/>
    <cellStyle name="Input 8 3" xfId="61773"/>
    <cellStyle name="Input 8 4" xfId="62216"/>
    <cellStyle name="Input 8 5" xfId="62654"/>
    <cellStyle name="Input 8 6" xfId="60640"/>
    <cellStyle name="Input 9" xfId="59996"/>
    <cellStyle name="Input 9 2" xfId="61263"/>
    <cellStyle name="Input 9 3" xfId="61707"/>
    <cellStyle name="Input 9 4" xfId="62151"/>
    <cellStyle name="Input 9 5" xfId="62589"/>
    <cellStyle name="Input 9 6" xfId="60575"/>
    <cellStyle name="Linked Cell" xfId="59631"/>
    <cellStyle name="Millares" xfId="53" builtinId="3"/>
    <cellStyle name="Millares [0]" xfId="62889" builtinId="6"/>
    <cellStyle name="Millares [0] 2" xfId="59493"/>
    <cellStyle name="Millares [0] 2 2" xfId="59765"/>
    <cellStyle name="Millares [0] 3" xfId="59766"/>
    <cellStyle name="Millares [0] 4" xfId="59759"/>
    <cellStyle name="Millares 10" xfId="59632"/>
    <cellStyle name="Millares 11" xfId="59633"/>
    <cellStyle name="Millares 12" xfId="59634"/>
    <cellStyle name="Millares 13" xfId="59806"/>
    <cellStyle name="Millares 14" xfId="59970"/>
    <cellStyle name="Millares 15" xfId="59837"/>
    <cellStyle name="Millares 16" xfId="59635"/>
    <cellStyle name="Millares 17" xfId="59636"/>
    <cellStyle name="Millares 18" xfId="59637"/>
    <cellStyle name="Millares 19" xfId="59638"/>
    <cellStyle name="Millares 2" xfId="59491"/>
    <cellStyle name="Millares 2 10" xfId="59639"/>
    <cellStyle name="Millares 2 11" xfId="59640"/>
    <cellStyle name="Millares 2 12" xfId="59641"/>
    <cellStyle name="Millares 2 13" xfId="59642"/>
    <cellStyle name="Millares 2 14" xfId="62893"/>
    <cellStyle name="Millares 2 2" xfId="59499"/>
    <cellStyle name="Millares 2 2 2" xfId="59644"/>
    <cellStyle name="Millares 2 2 3" xfId="59736"/>
    <cellStyle name="Millares 2 2 4" xfId="59643"/>
    <cellStyle name="Millares 2 3" xfId="59498"/>
    <cellStyle name="Millares 2 3 2" xfId="59646"/>
    <cellStyle name="Millares 2 3 3" xfId="59737"/>
    <cellStyle name="Millares 2 3 4" xfId="59645"/>
    <cellStyle name="Millares 2 3 5" xfId="60358"/>
    <cellStyle name="Millares 2 4" xfId="59647"/>
    <cellStyle name="Millares 2 4 2" xfId="59763"/>
    <cellStyle name="Millares 2 5" xfId="59648"/>
    <cellStyle name="Millares 2 5 2" xfId="59761"/>
    <cellStyle name="Millares 2 6" xfId="59649"/>
    <cellStyle name="Millares 2 7" xfId="59650"/>
    <cellStyle name="Millares 2 8" xfId="59651"/>
    <cellStyle name="Millares 2 9" xfId="59652"/>
    <cellStyle name="Millares 20" xfId="59653"/>
    <cellStyle name="Millares 21" xfId="59654"/>
    <cellStyle name="Millares 22" xfId="59655"/>
    <cellStyle name="Millares 23" xfId="59656"/>
    <cellStyle name="Millares 24" xfId="59657"/>
    <cellStyle name="Millares 25" xfId="59658"/>
    <cellStyle name="Millares 26" xfId="59659"/>
    <cellStyle name="Millares 27" xfId="59660"/>
    <cellStyle name="Millares 28" xfId="59661"/>
    <cellStyle name="Millares 29" xfId="59662"/>
    <cellStyle name="Millares 3" xfId="59495"/>
    <cellStyle name="Millares 3 2" xfId="59502"/>
    <cellStyle name="Millares 3 2 2" xfId="59663"/>
    <cellStyle name="Millares 3 3" xfId="59509"/>
    <cellStyle name="Millares 3 3 2" xfId="59664"/>
    <cellStyle name="Millares 3 3 3" xfId="62892"/>
    <cellStyle name="Millares 3 4" xfId="59665"/>
    <cellStyle name="Millares 3 5" xfId="59666"/>
    <cellStyle name="Millares 3 6" xfId="59778"/>
    <cellStyle name="Millares 3 7" xfId="60363"/>
    <cellStyle name="Millares 30" xfId="59667"/>
    <cellStyle name="Millares 31" xfId="59668"/>
    <cellStyle name="Millares 32" xfId="59944"/>
    <cellStyle name="Millares 33" xfId="59950"/>
    <cellStyle name="Millares 34" xfId="60058"/>
    <cellStyle name="Millares 35" xfId="60076"/>
    <cellStyle name="Millares 36" xfId="59957"/>
    <cellStyle name="Millares 37" xfId="60099"/>
    <cellStyle name="Millares 38" xfId="60070"/>
    <cellStyle name="Millares 39" xfId="60079"/>
    <cellStyle name="Millares 4" xfId="59503"/>
    <cellStyle name="Millares 4 2" xfId="59669"/>
    <cellStyle name="Millares 4 2 2" xfId="60366"/>
    <cellStyle name="Millares 4 2 3" xfId="60356"/>
    <cellStyle name="Millares 4 3" xfId="59670"/>
    <cellStyle name="Millares 4 4" xfId="59671"/>
    <cellStyle name="Millares 4 5" xfId="59762"/>
    <cellStyle name="Millares 4 6" xfId="59776"/>
    <cellStyle name="Millares 4 7" xfId="59772"/>
    <cellStyle name="Millares 4 8" xfId="59513"/>
    <cellStyle name="Millares 4 9" xfId="60355"/>
    <cellStyle name="Millares 40" xfId="60141"/>
    <cellStyle name="Millares 41" xfId="59892"/>
    <cellStyle name="Millares 42" xfId="59915"/>
    <cellStyle name="Millares 43" xfId="60137"/>
    <cellStyle name="Millares 44" xfId="59908"/>
    <cellStyle name="Millares 45" xfId="60203"/>
    <cellStyle name="Millares 46" xfId="60178"/>
    <cellStyle name="Millares 47" xfId="59899"/>
    <cellStyle name="Millares 48" xfId="60199"/>
    <cellStyle name="Millares 49" xfId="59830"/>
    <cellStyle name="Millares 5" xfId="59507"/>
    <cellStyle name="Millares 5 2" xfId="59673"/>
    <cellStyle name="Millares 5 3" xfId="59674"/>
    <cellStyle name="Millares 5 4" xfId="59760"/>
    <cellStyle name="Millares 5 5" xfId="59672"/>
    <cellStyle name="Millares 50" xfId="59958"/>
    <cellStyle name="Millares 51" xfId="60018"/>
    <cellStyle name="Millares 52" xfId="60258"/>
    <cellStyle name="Millares 53" xfId="60170"/>
    <cellStyle name="Millares 54" xfId="60210"/>
    <cellStyle name="Millares 55" xfId="60193"/>
    <cellStyle name="Millares 56" xfId="60263"/>
    <cellStyle name="Millares 57" xfId="60031"/>
    <cellStyle name="Millares 58" xfId="60287"/>
    <cellStyle name="Millares 59" xfId="60093"/>
    <cellStyle name="Millares 6" xfId="59500"/>
    <cellStyle name="Millares 6 2" xfId="59508"/>
    <cellStyle name="Millares 60" xfId="60289"/>
    <cellStyle name="Millares 61" xfId="60298"/>
    <cellStyle name="Millares 62" xfId="60306"/>
    <cellStyle name="Millares 63" xfId="60313"/>
    <cellStyle name="Millares 64" xfId="59771"/>
    <cellStyle name="Millares 7" xfId="59675"/>
    <cellStyle name="Millares 8" xfId="59676"/>
    <cellStyle name="Millares 9" xfId="59677"/>
    <cellStyle name="Moneda [0]" xfId="62890" builtinId="7"/>
    <cellStyle name="Moneda [0] 2" xfId="59504"/>
    <cellStyle name="Moneda [0] 2 2" xfId="59764"/>
    <cellStyle name="Moneda [0] 2 3" xfId="59769"/>
    <cellStyle name="Moneda [0] 2 4" xfId="59734"/>
    <cellStyle name="Moneda [0] 3" xfId="59768"/>
    <cellStyle name="Moneda 10" xfId="60022"/>
    <cellStyle name="Moneda 11" xfId="60036"/>
    <cellStyle name="Moneda 12" xfId="60049"/>
    <cellStyle name="Moneda 13" xfId="60071"/>
    <cellStyle name="Moneda 14" xfId="60085"/>
    <cellStyle name="Moneda 15" xfId="60098"/>
    <cellStyle name="Moneda 16" xfId="60111"/>
    <cellStyle name="Moneda 17" xfId="60125"/>
    <cellStyle name="Moneda 18" xfId="60139"/>
    <cellStyle name="Moneda 19" xfId="60154"/>
    <cellStyle name="Moneda 2" xfId="59494"/>
    <cellStyle name="Moneda 2 2" xfId="59678"/>
    <cellStyle name="Moneda 2 2 2" xfId="59739"/>
    <cellStyle name="Moneda 2 2 3" xfId="59788"/>
    <cellStyle name="Moneda 2 2 3 2" xfId="60382"/>
    <cellStyle name="Moneda 2 2 4" xfId="60367"/>
    <cellStyle name="Moneda 2 3" xfId="59738"/>
    <cellStyle name="Moneda 2 4" xfId="59775"/>
    <cellStyle name="Moneda 2 4 2" xfId="60371"/>
    <cellStyle name="Moneda 2 5" xfId="59511"/>
    <cellStyle name="Moneda 2 5 2" xfId="60361"/>
    <cellStyle name="Moneda 2 6" xfId="60357"/>
    <cellStyle name="Moneda 20" xfId="60167"/>
    <cellStyle name="Moneda 21" xfId="60179"/>
    <cellStyle name="Moneda 22" xfId="60190"/>
    <cellStyle name="Moneda 23" xfId="60201"/>
    <cellStyle name="Moneda 24" xfId="60213"/>
    <cellStyle name="Moneda 25" xfId="60228"/>
    <cellStyle name="Moneda 26" xfId="60239"/>
    <cellStyle name="Moneda 27" xfId="60248"/>
    <cellStyle name="Moneda 28" xfId="60257"/>
    <cellStyle name="Moneda 29" xfId="60270"/>
    <cellStyle name="Moneda 3" xfId="59496"/>
    <cellStyle name="Moneda 30" xfId="60278"/>
    <cellStyle name="Moneda 31" xfId="60297"/>
    <cellStyle name="Moneda 32" xfId="60305"/>
    <cellStyle name="Moneda 33" xfId="60312"/>
    <cellStyle name="Moneda 34" xfId="60319"/>
    <cellStyle name="Moneda 35" xfId="60325"/>
    <cellStyle name="Moneda 36" xfId="60330"/>
    <cellStyle name="Moneda 37" xfId="60335"/>
    <cellStyle name="Moneda 38" xfId="60340"/>
    <cellStyle name="Moneda 39" xfId="60344"/>
    <cellStyle name="Moneda 4" xfId="59740"/>
    <cellStyle name="Moneda 40" xfId="60347"/>
    <cellStyle name="Moneda 41" xfId="60350"/>
    <cellStyle name="Moneda 42" xfId="60352"/>
    <cellStyle name="Moneda 43" xfId="60353"/>
    <cellStyle name="Moneda 44" xfId="59770"/>
    <cellStyle name="Moneda 45" xfId="60947"/>
    <cellStyle name="Moneda 46" xfId="61544"/>
    <cellStyle name="Moneda 47" xfId="61988"/>
    <cellStyle name="Moneda 5" xfId="59679"/>
    <cellStyle name="Moneda 5 2" xfId="59741"/>
    <cellStyle name="Moneda 6" xfId="59742"/>
    <cellStyle name="Moneda 7" xfId="59743"/>
    <cellStyle name="Moneda 7 2" xfId="59744"/>
    <cellStyle name="Moneda 7 3" xfId="59745"/>
    <cellStyle name="Moneda 8" xfId="59799"/>
    <cellStyle name="Moneda 9" xfId="60008"/>
    <cellStyle name="Neutral 2" xfId="59680"/>
    <cellStyle name="Neutral 3" xfId="59681"/>
    <cellStyle name="Normal" xfId="0" builtinId="0"/>
    <cellStyle name="Normal 12" xfId="59682"/>
    <cellStyle name="Normal 2" xfId="59501"/>
    <cellStyle name="Normal 2 2" xfId="59505"/>
    <cellStyle name="Normal 2 2 2" xfId="59510"/>
    <cellStyle name="Normal 2 2 2 2" xfId="59767"/>
    <cellStyle name="Normal 2 2 2 3" xfId="59789"/>
    <cellStyle name="Normal 2 2 2 4" xfId="59683"/>
    <cellStyle name="Normal 2 2 3" xfId="59746"/>
    <cellStyle name="Normal 2 3" xfId="59506"/>
    <cellStyle name="Normal 2 3 2" xfId="59747"/>
    <cellStyle name="Normal 2 3 3" xfId="59684"/>
    <cellStyle name="Normal 2 4" xfId="59685"/>
    <cellStyle name="Normal 2 5" xfId="59686"/>
    <cellStyle name="Normal 2 6" xfId="59687"/>
    <cellStyle name="Normal 2 7" xfId="60354"/>
    <cellStyle name="Normal 2 8" xfId="62891"/>
    <cellStyle name="Normal 3" xfId="59497"/>
    <cellStyle name="Normal 3 2" xfId="59689"/>
    <cellStyle name="Normal 3 3" xfId="59748"/>
    <cellStyle name="Normal 3 4" xfId="59688"/>
    <cellStyle name="Normal 4" xfId="59690"/>
    <cellStyle name="Normal 4 10" xfId="59691"/>
    <cellStyle name="Normal 4 11" xfId="59749"/>
    <cellStyle name="Normal 4 12" xfId="59790"/>
    <cellStyle name="Normal 4 13" xfId="60368"/>
    <cellStyle name="Normal 4 2" xfId="59692"/>
    <cellStyle name="Normal 4 3" xfId="59693"/>
    <cellStyle name="Normal 4 4" xfId="59694"/>
    <cellStyle name="Normal 4 5" xfId="59695"/>
    <cellStyle name="Normal 4 6" xfId="59696"/>
    <cellStyle name="Normal 4 7" xfId="59697"/>
    <cellStyle name="Normal 4 8" xfId="59698"/>
    <cellStyle name="Normal 4 9" xfId="59699"/>
    <cellStyle name="Normal 5" xfId="59700"/>
    <cellStyle name="Normal 5 2" xfId="59751"/>
    <cellStyle name="Normal 5 3" xfId="59752"/>
    <cellStyle name="Normal 5 4" xfId="59753"/>
    <cellStyle name="Normal 5 5" xfId="59750"/>
    <cellStyle name="Normal 6" xfId="59701"/>
    <cellStyle name="Normal 6 2" xfId="59754"/>
    <cellStyle name="Normal 7" xfId="59702"/>
    <cellStyle name="Normal 7 2" xfId="59733"/>
    <cellStyle name="Normal 8" xfId="59703"/>
    <cellStyle name="Normal 8 2" xfId="59704"/>
    <cellStyle name="Normal 8 2 2" xfId="59705"/>
    <cellStyle name="Normal 9" xfId="59706"/>
    <cellStyle name="Notas 2" xfId="59707"/>
    <cellStyle name="Notas 2 10" xfId="59881"/>
    <cellStyle name="Notas 2 10 2" xfId="61157"/>
    <cellStyle name="Notas 2 10 3" xfId="61601"/>
    <cellStyle name="Notas 2 10 4" xfId="62045"/>
    <cellStyle name="Notas 2 10 5" xfId="62483"/>
    <cellStyle name="Notas 2 10 6" xfId="60469"/>
    <cellStyle name="Notas 2 11" xfId="59981"/>
    <cellStyle name="Notas 2 11 2" xfId="61248"/>
    <cellStyle name="Notas 2 11 3" xfId="61692"/>
    <cellStyle name="Notas 2 11 4" xfId="62136"/>
    <cellStyle name="Notas 2 11 5" xfId="62574"/>
    <cellStyle name="Notas 2 11 6" xfId="60560"/>
    <cellStyle name="Notas 2 12" xfId="59890"/>
    <cellStyle name="Notas 2 12 2" xfId="61166"/>
    <cellStyle name="Notas 2 12 3" xfId="61610"/>
    <cellStyle name="Notas 2 12 4" xfId="62054"/>
    <cellStyle name="Notas 2 12 5" xfId="62492"/>
    <cellStyle name="Notas 2 12 6" xfId="60478"/>
    <cellStyle name="Notas 2 13" xfId="59834"/>
    <cellStyle name="Notas 2 13 2" xfId="61111"/>
    <cellStyle name="Notas 2 13 3" xfId="60891"/>
    <cellStyle name="Notas 2 13 4" xfId="61021"/>
    <cellStyle name="Notas 2 13 5" xfId="60971"/>
    <cellStyle name="Notas 2 13 6" xfId="60423"/>
    <cellStyle name="Notas 2 14" xfId="60043"/>
    <cellStyle name="Notas 2 14 2" xfId="61306"/>
    <cellStyle name="Notas 2 14 3" xfId="61750"/>
    <cellStyle name="Notas 2 14 4" xfId="62193"/>
    <cellStyle name="Notas 2 14 5" xfId="62631"/>
    <cellStyle name="Notas 2 14 6" xfId="60617"/>
    <cellStyle name="Notas 2 15" xfId="59914"/>
    <cellStyle name="Notas 2 15 2" xfId="61187"/>
    <cellStyle name="Notas 2 15 3" xfId="61631"/>
    <cellStyle name="Notas 2 15 4" xfId="62075"/>
    <cellStyle name="Notas 2 15 5" xfId="62513"/>
    <cellStyle name="Notas 2 15 6" xfId="60499"/>
    <cellStyle name="Notas 2 16" xfId="60026"/>
    <cellStyle name="Notas 2 16 2" xfId="61291"/>
    <cellStyle name="Notas 2 16 3" xfId="61735"/>
    <cellStyle name="Notas 2 16 4" xfId="62178"/>
    <cellStyle name="Notas 2 16 5" xfId="62616"/>
    <cellStyle name="Notas 2 16 6" xfId="60602"/>
    <cellStyle name="Notas 2 17" xfId="59976"/>
    <cellStyle name="Notas 2 17 2" xfId="61243"/>
    <cellStyle name="Notas 2 17 3" xfId="61687"/>
    <cellStyle name="Notas 2 17 4" xfId="62131"/>
    <cellStyle name="Notas 2 17 5" xfId="62569"/>
    <cellStyle name="Notas 2 17 6" xfId="60555"/>
    <cellStyle name="Notas 2 18" xfId="60162"/>
    <cellStyle name="Notas 2 18 2" xfId="61409"/>
    <cellStyle name="Notas 2 18 3" xfId="61853"/>
    <cellStyle name="Notas 2 18 4" xfId="62296"/>
    <cellStyle name="Notas 2 18 5" xfId="62734"/>
    <cellStyle name="Notas 2 18 6" xfId="60720"/>
    <cellStyle name="Notas 2 19" xfId="60159"/>
    <cellStyle name="Notas 2 19 2" xfId="61406"/>
    <cellStyle name="Notas 2 19 3" xfId="61850"/>
    <cellStyle name="Notas 2 19 4" xfId="62293"/>
    <cellStyle name="Notas 2 19 5" xfId="62731"/>
    <cellStyle name="Notas 2 19 6" xfId="60717"/>
    <cellStyle name="Notas 2 2" xfId="59708"/>
    <cellStyle name="Notas 2 2 10" xfId="60096"/>
    <cellStyle name="Notas 2 2 10 2" xfId="61351"/>
    <cellStyle name="Notas 2 2 10 3" xfId="61795"/>
    <cellStyle name="Notas 2 2 10 4" xfId="62238"/>
    <cellStyle name="Notas 2 2 10 5" xfId="62676"/>
    <cellStyle name="Notas 2 2 10 6" xfId="60662"/>
    <cellStyle name="Notas 2 2 11" xfId="60081"/>
    <cellStyle name="Notas 2 2 11 2" xfId="61338"/>
    <cellStyle name="Notas 2 2 11 3" xfId="61782"/>
    <cellStyle name="Notas 2 2 11 4" xfId="62225"/>
    <cellStyle name="Notas 2 2 11 5" xfId="62663"/>
    <cellStyle name="Notas 2 2 11 6" xfId="60649"/>
    <cellStyle name="Notas 2 2 12" xfId="59876"/>
    <cellStyle name="Notas 2 2 12 2" xfId="61152"/>
    <cellStyle name="Notas 2 2 12 3" xfId="61596"/>
    <cellStyle name="Notas 2 2 12 4" xfId="62040"/>
    <cellStyle name="Notas 2 2 12 5" xfId="62478"/>
    <cellStyle name="Notas 2 2 12 6" xfId="60464"/>
    <cellStyle name="Notas 2 2 13" xfId="60136"/>
    <cellStyle name="Notas 2 2 13 2" xfId="61387"/>
    <cellStyle name="Notas 2 2 13 3" xfId="61831"/>
    <cellStyle name="Notas 2 2 13 4" xfId="62274"/>
    <cellStyle name="Notas 2 2 13 5" xfId="62712"/>
    <cellStyle name="Notas 2 2 13 6" xfId="60698"/>
    <cellStyle name="Notas 2 2 14" xfId="59836"/>
    <cellStyle name="Notas 2 2 14 2" xfId="61113"/>
    <cellStyle name="Notas 2 2 14 3" xfId="60889"/>
    <cellStyle name="Notas 2 2 14 4" xfId="60359"/>
    <cellStyle name="Notas 2 2 14 5" xfId="61032"/>
    <cellStyle name="Notas 2 2 14 6" xfId="60425"/>
    <cellStyle name="Notas 2 2 15" xfId="60052"/>
    <cellStyle name="Notas 2 2 15 2" xfId="61314"/>
    <cellStyle name="Notas 2 2 15 3" xfId="61758"/>
    <cellStyle name="Notas 2 2 15 4" xfId="62201"/>
    <cellStyle name="Notas 2 2 15 5" xfId="62639"/>
    <cellStyle name="Notas 2 2 15 6" xfId="60625"/>
    <cellStyle name="Notas 2 2 16" xfId="60109"/>
    <cellStyle name="Notas 2 2 16 2" xfId="61362"/>
    <cellStyle name="Notas 2 2 16 3" xfId="61806"/>
    <cellStyle name="Notas 2 2 16 4" xfId="62249"/>
    <cellStyle name="Notas 2 2 16 5" xfId="62687"/>
    <cellStyle name="Notas 2 2 16 6" xfId="60673"/>
    <cellStyle name="Notas 2 2 17" xfId="59926"/>
    <cellStyle name="Notas 2 2 17 2" xfId="61198"/>
    <cellStyle name="Notas 2 2 17 3" xfId="61642"/>
    <cellStyle name="Notas 2 2 17 4" xfId="62086"/>
    <cellStyle name="Notas 2 2 17 5" xfId="62524"/>
    <cellStyle name="Notas 2 2 17 6" xfId="60510"/>
    <cellStyle name="Notas 2 2 18" xfId="60198"/>
    <cellStyle name="Notas 2 2 18 2" xfId="61439"/>
    <cellStyle name="Notas 2 2 18 3" xfId="61883"/>
    <cellStyle name="Notas 2 2 18 4" xfId="62326"/>
    <cellStyle name="Notas 2 2 18 5" xfId="62764"/>
    <cellStyle name="Notas 2 2 18 6" xfId="60750"/>
    <cellStyle name="Notas 2 2 19" xfId="60045"/>
    <cellStyle name="Notas 2 2 19 2" xfId="61308"/>
    <cellStyle name="Notas 2 2 19 3" xfId="61752"/>
    <cellStyle name="Notas 2 2 19 4" xfId="62195"/>
    <cellStyle name="Notas 2 2 19 5" xfId="62633"/>
    <cellStyle name="Notas 2 2 19 6" xfId="60619"/>
    <cellStyle name="Notas 2 2 2" xfId="59961"/>
    <cellStyle name="Notas 2 2 2 2" xfId="61229"/>
    <cellStyle name="Notas 2 2 2 3" xfId="61673"/>
    <cellStyle name="Notas 2 2 2 4" xfId="62117"/>
    <cellStyle name="Notas 2 2 2 5" xfId="62555"/>
    <cellStyle name="Notas 2 2 2 6" xfId="60541"/>
    <cellStyle name="Notas 2 2 20" xfId="60102"/>
    <cellStyle name="Notas 2 2 20 2" xfId="61355"/>
    <cellStyle name="Notas 2 2 20 3" xfId="61799"/>
    <cellStyle name="Notas 2 2 20 4" xfId="62242"/>
    <cellStyle name="Notas 2 2 20 5" xfId="62680"/>
    <cellStyle name="Notas 2 2 20 6" xfId="60666"/>
    <cellStyle name="Notas 2 2 21" xfId="59800"/>
    <cellStyle name="Notas 2 2 21 2" xfId="61079"/>
    <cellStyle name="Notas 2 2 21 3" xfId="60923"/>
    <cellStyle name="Notas 2 2 21 4" xfId="60998"/>
    <cellStyle name="Notas 2 2 21 5" xfId="60876"/>
    <cellStyle name="Notas 2 2 21 6" xfId="60391"/>
    <cellStyle name="Notas 2 2 22" xfId="59987"/>
    <cellStyle name="Notas 2 2 22 2" xfId="61254"/>
    <cellStyle name="Notas 2 2 22 3" xfId="61698"/>
    <cellStyle name="Notas 2 2 22 4" xfId="62142"/>
    <cellStyle name="Notas 2 2 22 5" xfId="62580"/>
    <cellStyle name="Notas 2 2 22 6" xfId="60566"/>
    <cellStyle name="Notas 2 2 23" xfId="60171"/>
    <cellStyle name="Notas 2 2 23 2" xfId="61416"/>
    <cellStyle name="Notas 2 2 23 3" xfId="61860"/>
    <cellStyle name="Notas 2 2 23 4" xfId="62303"/>
    <cellStyle name="Notas 2 2 23 5" xfId="62741"/>
    <cellStyle name="Notas 2 2 23 6" xfId="60727"/>
    <cellStyle name="Notas 2 2 24" xfId="60173"/>
    <cellStyle name="Notas 2 2 24 2" xfId="61418"/>
    <cellStyle name="Notas 2 2 24 3" xfId="61862"/>
    <cellStyle name="Notas 2 2 24 4" xfId="62305"/>
    <cellStyle name="Notas 2 2 24 5" xfId="62743"/>
    <cellStyle name="Notas 2 2 24 6" xfId="60729"/>
    <cellStyle name="Notas 2 2 25" xfId="60277"/>
    <cellStyle name="Notas 2 2 25 2" xfId="61506"/>
    <cellStyle name="Notas 2 2 25 3" xfId="61950"/>
    <cellStyle name="Notas 2 2 25 4" xfId="62393"/>
    <cellStyle name="Notas 2 2 25 5" xfId="62831"/>
    <cellStyle name="Notas 2 2 25 6" xfId="60817"/>
    <cellStyle name="Notas 2 2 26" xfId="59952"/>
    <cellStyle name="Notas 2 2 26 2" xfId="61222"/>
    <cellStyle name="Notas 2 2 26 3" xfId="61666"/>
    <cellStyle name="Notas 2 2 26 4" xfId="62110"/>
    <cellStyle name="Notas 2 2 26 5" xfId="62548"/>
    <cellStyle name="Notas 2 2 26 6" xfId="60534"/>
    <cellStyle name="Notas 2 2 27" xfId="60064"/>
    <cellStyle name="Notas 2 2 27 2" xfId="61325"/>
    <cellStyle name="Notas 2 2 27 3" xfId="61769"/>
    <cellStyle name="Notas 2 2 27 4" xfId="62212"/>
    <cellStyle name="Notas 2 2 27 5" xfId="62650"/>
    <cellStyle name="Notas 2 2 27 6" xfId="60636"/>
    <cellStyle name="Notas 2 2 28" xfId="60122"/>
    <cellStyle name="Notas 2 2 28 2" xfId="61374"/>
    <cellStyle name="Notas 2 2 28 3" xfId="61818"/>
    <cellStyle name="Notas 2 2 28 4" xfId="62261"/>
    <cellStyle name="Notas 2 2 28 5" xfId="62699"/>
    <cellStyle name="Notas 2 2 28 6" xfId="60685"/>
    <cellStyle name="Notas 2 2 29" xfId="60286"/>
    <cellStyle name="Notas 2 2 29 2" xfId="61514"/>
    <cellStyle name="Notas 2 2 29 3" xfId="61958"/>
    <cellStyle name="Notas 2 2 29 4" xfId="62401"/>
    <cellStyle name="Notas 2 2 29 5" xfId="62839"/>
    <cellStyle name="Notas 2 2 29 6" xfId="60825"/>
    <cellStyle name="Notas 2 2 3" xfId="59845"/>
    <cellStyle name="Notas 2 2 3 2" xfId="61121"/>
    <cellStyle name="Notas 2 2 3 3" xfId="60881"/>
    <cellStyle name="Notas 2 2 3 4" xfId="61051"/>
    <cellStyle name="Notas 2 2 3 5" xfId="60950"/>
    <cellStyle name="Notas 2 2 3 6" xfId="60433"/>
    <cellStyle name="Notas 2 2 30" xfId="60183"/>
    <cellStyle name="Notas 2 2 30 2" xfId="61426"/>
    <cellStyle name="Notas 2 2 30 3" xfId="61870"/>
    <cellStyle name="Notas 2 2 30 4" xfId="62313"/>
    <cellStyle name="Notas 2 2 30 5" xfId="62751"/>
    <cellStyle name="Notas 2 2 30 6" xfId="60737"/>
    <cellStyle name="Notas 2 2 31" xfId="59891"/>
    <cellStyle name="Notas 2 2 31 2" xfId="61167"/>
    <cellStyle name="Notas 2 2 31 3" xfId="61611"/>
    <cellStyle name="Notas 2 2 31 4" xfId="62055"/>
    <cellStyle name="Notas 2 2 31 5" xfId="62493"/>
    <cellStyle name="Notas 2 2 31 6" xfId="60479"/>
    <cellStyle name="Notas 2 2 32" xfId="60039"/>
    <cellStyle name="Notas 2 2 32 2" xfId="61302"/>
    <cellStyle name="Notas 2 2 32 3" xfId="61746"/>
    <cellStyle name="Notas 2 2 32 4" xfId="62189"/>
    <cellStyle name="Notas 2 2 32 5" xfId="62627"/>
    <cellStyle name="Notas 2 2 32 6" xfId="60613"/>
    <cellStyle name="Notas 2 2 33" xfId="60055"/>
    <cellStyle name="Notas 2 2 33 2" xfId="61317"/>
    <cellStyle name="Notas 2 2 33 3" xfId="61761"/>
    <cellStyle name="Notas 2 2 33 4" xfId="62204"/>
    <cellStyle name="Notas 2 2 33 5" xfId="62642"/>
    <cellStyle name="Notas 2 2 33 6" xfId="60628"/>
    <cellStyle name="Notas 2 2 34" xfId="60250"/>
    <cellStyle name="Notas 2 2 34 2" xfId="61483"/>
    <cellStyle name="Notas 2 2 34 3" xfId="61927"/>
    <cellStyle name="Notas 2 2 34 4" xfId="62370"/>
    <cellStyle name="Notas 2 2 34 5" xfId="62808"/>
    <cellStyle name="Notas 2 2 34 6" xfId="60794"/>
    <cellStyle name="Notas 2 2 35" xfId="60188"/>
    <cellStyle name="Notas 2 2 35 2" xfId="61431"/>
    <cellStyle name="Notas 2 2 35 3" xfId="61875"/>
    <cellStyle name="Notas 2 2 35 4" xfId="62318"/>
    <cellStyle name="Notas 2 2 35 5" xfId="62756"/>
    <cellStyle name="Notas 2 2 35 6" xfId="60742"/>
    <cellStyle name="Notas 2 2 36" xfId="60296"/>
    <cellStyle name="Notas 2 2 36 2" xfId="61522"/>
    <cellStyle name="Notas 2 2 36 3" xfId="61966"/>
    <cellStyle name="Notas 2 2 36 4" xfId="62409"/>
    <cellStyle name="Notas 2 2 36 5" xfId="62847"/>
    <cellStyle name="Notas 2 2 36 6" xfId="60833"/>
    <cellStyle name="Notas 2 2 37" xfId="59792"/>
    <cellStyle name="Notas 2 2 37 2" xfId="61071"/>
    <cellStyle name="Notas 2 2 37 3" xfId="60931"/>
    <cellStyle name="Notas 2 2 37 4" xfId="60360"/>
    <cellStyle name="Notas 2 2 37 5" xfId="61031"/>
    <cellStyle name="Notas 2 2 37 6" xfId="60384"/>
    <cellStyle name="Notas 2 2 4" xfId="59801"/>
    <cellStyle name="Notas 2 2 4 2" xfId="61080"/>
    <cellStyle name="Notas 2 2 4 3" xfId="60922"/>
    <cellStyle name="Notas 2 2 4 4" xfId="60999"/>
    <cellStyle name="Notas 2 2 4 5" xfId="60989"/>
    <cellStyle name="Notas 2 2 4 6" xfId="60392"/>
    <cellStyle name="Notas 2 2 5" xfId="59974"/>
    <cellStyle name="Notas 2 2 5 2" xfId="61241"/>
    <cellStyle name="Notas 2 2 5 3" xfId="61685"/>
    <cellStyle name="Notas 2 2 5 4" xfId="62129"/>
    <cellStyle name="Notas 2 2 5 5" xfId="62567"/>
    <cellStyle name="Notas 2 2 5 6" xfId="60553"/>
    <cellStyle name="Notas 2 2 6" xfId="60002"/>
    <cellStyle name="Notas 2 2 6 2" xfId="61269"/>
    <cellStyle name="Notas 2 2 6 3" xfId="61713"/>
    <cellStyle name="Notas 2 2 6 4" xfId="62157"/>
    <cellStyle name="Notas 2 2 6 5" xfId="62595"/>
    <cellStyle name="Notas 2 2 6 6" xfId="60581"/>
    <cellStyle name="Notas 2 2 7" xfId="59849"/>
    <cellStyle name="Notas 2 2 7 2" xfId="61125"/>
    <cellStyle name="Notas 2 2 7 3" xfId="61569"/>
    <cellStyle name="Notas 2 2 7 4" xfId="62013"/>
    <cellStyle name="Notas 2 2 7 5" xfId="62451"/>
    <cellStyle name="Notas 2 2 7 6" xfId="60437"/>
    <cellStyle name="Notas 2 2 8" xfId="59812"/>
    <cellStyle name="Notas 2 2 8 2" xfId="61090"/>
    <cellStyle name="Notas 2 2 8 3" xfId="60912"/>
    <cellStyle name="Notas 2 2 8 4" xfId="61006"/>
    <cellStyle name="Notas 2 2 8 5" xfId="60982"/>
    <cellStyle name="Notas 2 2 8 6" xfId="60402"/>
    <cellStyle name="Notas 2 2 9" xfId="59880"/>
    <cellStyle name="Notas 2 2 9 2" xfId="61156"/>
    <cellStyle name="Notas 2 2 9 3" xfId="61600"/>
    <cellStyle name="Notas 2 2 9 4" xfId="62044"/>
    <cellStyle name="Notas 2 2 9 5" xfId="62482"/>
    <cellStyle name="Notas 2 2 9 6" xfId="60468"/>
    <cellStyle name="Notas 2 20" xfId="60104"/>
    <cellStyle name="Notas 2 20 2" xfId="61357"/>
    <cellStyle name="Notas 2 20 3" xfId="61801"/>
    <cellStyle name="Notas 2 20 4" xfId="62244"/>
    <cellStyle name="Notas 2 20 5" xfId="62682"/>
    <cellStyle name="Notas 2 20 6" xfId="60668"/>
    <cellStyle name="Notas 2 21" xfId="60120"/>
    <cellStyle name="Notas 2 21 2" xfId="61372"/>
    <cellStyle name="Notas 2 21 3" xfId="61816"/>
    <cellStyle name="Notas 2 21 4" xfId="62259"/>
    <cellStyle name="Notas 2 21 5" xfId="62697"/>
    <cellStyle name="Notas 2 21 6" xfId="60683"/>
    <cellStyle name="Notas 2 22" xfId="60130"/>
    <cellStyle name="Notas 2 22 2" xfId="61381"/>
    <cellStyle name="Notas 2 22 3" xfId="61825"/>
    <cellStyle name="Notas 2 22 4" xfId="62268"/>
    <cellStyle name="Notas 2 22 5" xfId="62706"/>
    <cellStyle name="Notas 2 22 6" xfId="60692"/>
    <cellStyle name="Notas 2 23" xfId="59869"/>
    <cellStyle name="Notas 2 23 2" xfId="61145"/>
    <cellStyle name="Notas 2 23 3" xfId="61589"/>
    <cellStyle name="Notas 2 23 4" xfId="62033"/>
    <cellStyle name="Notas 2 23 5" xfId="62471"/>
    <cellStyle name="Notas 2 23 6" xfId="60457"/>
    <cellStyle name="Notas 2 24" xfId="60027"/>
    <cellStyle name="Notas 2 24 2" xfId="61292"/>
    <cellStyle name="Notas 2 24 3" xfId="61736"/>
    <cellStyle name="Notas 2 24 4" xfId="62179"/>
    <cellStyle name="Notas 2 24 5" xfId="62617"/>
    <cellStyle name="Notas 2 24 6" xfId="60603"/>
    <cellStyle name="Notas 2 25" xfId="59840"/>
    <cellStyle name="Notas 2 25 2" xfId="61116"/>
    <cellStyle name="Notas 2 25 3" xfId="60886"/>
    <cellStyle name="Notas 2 25 4" xfId="61023"/>
    <cellStyle name="Notas 2 25 5" xfId="60969"/>
    <cellStyle name="Notas 2 25 6" xfId="60428"/>
    <cellStyle name="Notas 2 26" xfId="60273"/>
    <cellStyle name="Notas 2 26 2" xfId="61502"/>
    <cellStyle name="Notas 2 26 3" xfId="61946"/>
    <cellStyle name="Notas 2 26 4" xfId="62389"/>
    <cellStyle name="Notas 2 26 5" xfId="62827"/>
    <cellStyle name="Notas 2 26 6" xfId="60813"/>
    <cellStyle name="Notas 2 27" xfId="59832"/>
    <cellStyle name="Notas 2 27 2" xfId="61109"/>
    <cellStyle name="Notas 2 27 3" xfId="60893"/>
    <cellStyle name="Notas 2 27 4" xfId="61019"/>
    <cellStyle name="Notas 2 27 5" xfId="60973"/>
    <cellStyle name="Notas 2 27 6" xfId="60421"/>
    <cellStyle name="Notas 2 28" xfId="59949"/>
    <cellStyle name="Notas 2 28 2" xfId="61220"/>
    <cellStyle name="Notas 2 28 3" xfId="61664"/>
    <cellStyle name="Notas 2 28 4" xfId="62108"/>
    <cellStyle name="Notas 2 28 5" xfId="62546"/>
    <cellStyle name="Notas 2 28 6" xfId="60532"/>
    <cellStyle name="Notas 2 29" xfId="60293"/>
    <cellStyle name="Notas 2 29 2" xfId="61519"/>
    <cellStyle name="Notas 2 29 3" xfId="61963"/>
    <cellStyle name="Notas 2 29 4" xfId="62406"/>
    <cellStyle name="Notas 2 29 5" xfId="62844"/>
    <cellStyle name="Notas 2 29 6" xfId="60830"/>
    <cellStyle name="Notas 2 3" xfId="59960"/>
    <cellStyle name="Notas 2 3 2" xfId="61228"/>
    <cellStyle name="Notas 2 3 3" xfId="61672"/>
    <cellStyle name="Notas 2 3 4" xfId="62116"/>
    <cellStyle name="Notas 2 3 5" xfId="62554"/>
    <cellStyle name="Notas 2 3 6" xfId="60540"/>
    <cellStyle name="Notas 2 30" xfId="60302"/>
    <cellStyle name="Notas 2 30 2" xfId="61526"/>
    <cellStyle name="Notas 2 30 3" xfId="61970"/>
    <cellStyle name="Notas 2 30 4" xfId="62413"/>
    <cellStyle name="Notas 2 30 5" xfId="62851"/>
    <cellStyle name="Notas 2 30 6" xfId="60837"/>
    <cellStyle name="Notas 2 31" xfId="60309"/>
    <cellStyle name="Notas 2 31 2" xfId="61531"/>
    <cellStyle name="Notas 2 31 3" xfId="61975"/>
    <cellStyle name="Notas 2 31 4" xfId="62418"/>
    <cellStyle name="Notas 2 31 5" xfId="62856"/>
    <cellStyle name="Notas 2 31 6" xfId="60842"/>
    <cellStyle name="Notas 2 32" xfId="60316"/>
    <cellStyle name="Notas 2 32 2" xfId="61536"/>
    <cellStyle name="Notas 2 32 3" xfId="61980"/>
    <cellStyle name="Notas 2 32 4" xfId="62423"/>
    <cellStyle name="Notas 2 32 5" xfId="62861"/>
    <cellStyle name="Notas 2 32 6" xfId="60847"/>
    <cellStyle name="Notas 2 33" xfId="60322"/>
    <cellStyle name="Notas 2 33 2" xfId="61541"/>
    <cellStyle name="Notas 2 33 3" xfId="61985"/>
    <cellStyle name="Notas 2 33 4" xfId="62428"/>
    <cellStyle name="Notas 2 33 5" xfId="62866"/>
    <cellStyle name="Notas 2 33 6" xfId="60852"/>
    <cellStyle name="Notas 2 34" xfId="60328"/>
    <cellStyle name="Notas 2 34 2" xfId="61547"/>
    <cellStyle name="Notas 2 34 3" xfId="61991"/>
    <cellStyle name="Notas 2 34 4" xfId="62433"/>
    <cellStyle name="Notas 2 34 5" xfId="62871"/>
    <cellStyle name="Notas 2 34 6" xfId="60857"/>
    <cellStyle name="Notas 2 35" xfId="60333"/>
    <cellStyle name="Notas 2 35 2" xfId="61551"/>
    <cellStyle name="Notas 2 35 3" xfId="61995"/>
    <cellStyle name="Notas 2 35 4" xfId="62437"/>
    <cellStyle name="Notas 2 35 5" xfId="62875"/>
    <cellStyle name="Notas 2 35 6" xfId="60861"/>
    <cellStyle name="Notas 2 36" xfId="60338"/>
    <cellStyle name="Notas 2 36 2" xfId="61555"/>
    <cellStyle name="Notas 2 36 3" xfId="61999"/>
    <cellStyle name="Notas 2 36 4" xfId="62441"/>
    <cellStyle name="Notas 2 36 5" xfId="62879"/>
    <cellStyle name="Notas 2 36 6" xfId="60865"/>
    <cellStyle name="Notas 2 37" xfId="60342"/>
    <cellStyle name="Notas 2 37 2" xfId="61559"/>
    <cellStyle name="Notas 2 37 3" xfId="62003"/>
    <cellStyle name="Notas 2 37 4" xfId="62444"/>
    <cellStyle name="Notas 2 37 5" xfId="62882"/>
    <cellStyle name="Notas 2 37 6" xfId="60868"/>
    <cellStyle name="Notas 2 38" xfId="59791"/>
    <cellStyle name="Notas 2 38 2" xfId="61070"/>
    <cellStyle name="Notas 2 38 3" xfId="60932"/>
    <cellStyle name="Notas 2 38 4" xfId="60995"/>
    <cellStyle name="Notas 2 38 5" xfId="60992"/>
    <cellStyle name="Notas 2 38 6" xfId="60383"/>
    <cellStyle name="Notas 2 4" xfId="59846"/>
    <cellStyle name="Notas 2 4 2" xfId="61122"/>
    <cellStyle name="Notas 2 4 3" xfId="60880"/>
    <cellStyle name="Notas 2 4 4" xfId="61052"/>
    <cellStyle name="Notas 2 4 5" xfId="60949"/>
    <cellStyle name="Notas 2 4 6" xfId="60434"/>
    <cellStyle name="Notas 2 5" xfId="59939"/>
    <cellStyle name="Notas 2 5 2" xfId="61211"/>
    <cellStyle name="Notas 2 5 3" xfId="61655"/>
    <cellStyle name="Notas 2 5 4" xfId="62099"/>
    <cellStyle name="Notas 2 5 5" xfId="62537"/>
    <cellStyle name="Notas 2 5 6" xfId="60523"/>
    <cellStyle name="Notas 2 6" xfId="59860"/>
    <cellStyle name="Notas 2 6 2" xfId="61136"/>
    <cellStyle name="Notas 2 6 3" xfId="61580"/>
    <cellStyle name="Notas 2 6 4" xfId="62024"/>
    <cellStyle name="Notas 2 6 5" xfId="62462"/>
    <cellStyle name="Notas 2 6 6" xfId="60448"/>
    <cellStyle name="Notas 2 7" xfId="59983"/>
    <cellStyle name="Notas 2 7 2" xfId="61250"/>
    <cellStyle name="Notas 2 7 3" xfId="61694"/>
    <cellStyle name="Notas 2 7 4" xfId="62138"/>
    <cellStyle name="Notas 2 7 5" xfId="62576"/>
    <cellStyle name="Notas 2 7 6" xfId="60562"/>
    <cellStyle name="Notas 2 8" xfId="59850"/>
    <cellStyle name="Notas 2 8 2" xfId="61126"/>
    <cellStyle name="Notas 2 8 3" xfId="61570"/>
    <cellStyle name="Notas 2 8 4" xfId="62014"/>
    <cellStyle name="Notas 2 8 5" xfId="62452"/>
    <cellStyle name="Notas 2 8 6" xfId="60438"/>
    <cellStyle name="Notas 2 9" xfId="59927"/>
    <cellStyle name="Notas 2 9 2" xfId="61199"/>
    <cellStyle name="Notas 2 9 3" xfId="61643"/>
    <cellStyle name="Notas 2 9 4" xfId="62087"/>
    <cellStyle name="Notas 2 9 5" xfId="62525"/>
    <cellStyle name="Notas 2 9 6" xfId="60511"/>
    <cellStyle name="Note" xfId="59709"/>
    <cellStyle name="Note 10" xfId="60038"/>
    <cellStyle name="Note 10 2" xfId="61301"/>
    <cellStyle name="Note 10 3" xfId="61745"/>
    <cellStyle name="Note 10 4" xfId="62188"/>
    <cellStyle name="Note 10 5" xfId="62626"/>
    <cellStyle name="Note 10 6" xfId="60612"/>
    <cellStyle name="Note 11" xfId="60033"/>
    <cellStyle name="Note 11 2" xfId="61297"/>
    <cellStyle name="Note 11 3" xfId="61741"/>
    <cellStyle name="Note 11 4" xfId="62184"/>
    <cellStyle name="Note 11 5" xfId="62622"/>
    <cellStyle name="Note 11 6" xfId="60608"/>
    <cellStyle name="Note 12" xfId="60100"/>
    <cellStyle name="Note 12 2" xfId="61353"/>
    <cellStyle name="Note 12 3" xfId="61797"/>
    <cellStyle name="Note 12 4" xfId="62240"/>
    <cellStyle name="Note 12 5" xfId="62678"/>
    <cellStyle name="Note 12 6" xfId="60664"/>
    <cellStyle name="Note 13" xfId="59841"/>
    <cellStyle name="Note 13 2" xfId="61117"/>
    <cellStyle name="Note 13 3" xfId="60885"/>
    <cellStyle name="Note 13 4" xfId="61024"/>
    <cellStyle name="Note 13 5" xfId="60364"/>
    <cellStyle name="Note 13 6" xfId="60429"/>
    <cellStyle name="Note 14" xfId="59818"/>
    <cellStyle name="Note 14 2" xfId="61096"/>
    <cellStyle name="Note 14 3" xfId="60906"/>
    <cellStyle name="Note 14 4" xfId="61012"/>
    <cellStyle name="Note 14 5" xfId="61053"/>
    <cellStyle name="Note 14 6" xfId="60408"/>
    <cellStyle name="Note 15" xfId="60143"/>
    <cellStyle name="Note 15 2" xfId="61391"/>
    <cellStyle name="Note 15 3" xfId="61835"/>
    <cellStyle name="Note 15 4" xfId="62278"/>
    <cellStyle name="Note 15 5" xfId="62716"/>
    <cellStyle name="Note 15 6" xfId="60702"/>
    <cellStyle name="Note 16" xfId="59826"/>
    <cellStyle name="Note 16 2" xfId="61104"/>
    <cellStyle name="Note 16 3" xfId="60898"/>
    <cellStyle name="Note 16 4" xfId="61033"/>
    <cellStyle name="Note 16 5" xfId="60965"/>
    <cellStyle name="Note 16 6" xfId="60416"/>
    <cellStyle name="Note 17" xfId="59917"/>
    <cellStyle name="Note 17 2" xfId="61189"/>
    <cellStyle name="Note 17 3" xfId="61633"/>
    <cellStyle name="Note 17 4" xfId="62077"/>
    <cellStyle name="Note 17 5" xfId="62515"/>
    <cellStyle name="Note 17 6" xfId="60501"/>
    <cellStyle name="Note 18" xfId="60073"/>
    <cellStyle name="Note 18 2" xfId="61332"/>
    <cellStyle name="Note 18 3" xfId="61776"/>
    <cellStyle name="Note 18 4" xfId="62219"/>
    <cellStyle name="Note 18 5" xfId="62657"/>
    <cellStyle name="Note 18 6" xfId="60643"/>
    <cellStyle name="Note 19" xfId="59773"/>
    <cellStyle name="Note 19 2" xfId="61056"/>
    <cellStyle name="Note 19 3" xfId="60946"/>
    <cellStyle name="Note 19 4" xfId="61557"/>
    <cellStyle name="Note 19 5" xfId="62001"/>
    <cellStyle name="Note 19 6" xfId="60369"/>
    <cellStyle name="Note 2" xfId="59962"/>
    <cellStyle name="Note 2 2" xfId="61230"/>
    <cellStyle name="Note 2 3" xfId="61674"/>
    <cellStyle name="Note 2 4" xfId="62118"/>
    <cellStyle name="Note 2 5" xfId="62556"/>
    <cellStyle name="Note 2 6" xfId="60542"/>
    <cellStyle name="Note 20" xfId="60205"/>
    <cellStyle name="Note 20 2" xfId="61443"/>
    <cellStyle name="Note 20 3" xfId="61887"/>
    <cellStyle name="Note 20 4" xfId="62330"/>
    <cellStyle name="Note 20 5" xfId="62768"/>
    <cellStyle name="Note 20 6" xfId="60754"/>
    <cellStyle name="Note 21" xfId="60105"/>
    <cellStyle name="Note 21 2" xfId="61358"/>
    <cellStyle name="Note 21 3" xfId="61802"/>
    <cellStyle name="Note 21 4" xfId="62245"/>
    <cellStyle name="Note 21 5" xfId="62683"/>
    <cellStyle name="Note 21 6" xfId="60669"/>
    <cellStyle name="Note 22" xfId="59903"/>
    <cellStyle name="Note 22 2" xfId="61177"/>
    <cellStyle name="Note 22 3" xfId="61621"/>
    <cellStyle name="Note 22 4" xfId="62065"/>
    <cellStyle name="Note 22 5" xfId="62503"/>
    <cellStyle name="Note 22 6" xfId="60489"/>
    <cellStyle name="Note 23" xfId="60220"/>
    <cellStyle name="Note 23 2" xfId="61456"/>
    <cellStyle name="Note 23 3" xfId="61900"/>
    <cellStyle name="Note 23 4" xfId="62343"/>
    <cellStyle name="Note 23 5" xfId="62781"/>
    <cellStyle name="Note 23 6" xfId="60767"/>
    <cellStyle name="Note 24" xfId="60126"/>
    <cellStyle name="Note 24 2" xfId="61377"/>
    <cellStyle name="Note 24 3" xfId="61821"/>
    <cellStyle name="Note 24 4" xfId="62264"/>
    <cellStyle name="Note 24 5" xfId="62702"/>
    <cellStyle name="Note 24 6" xfId="60688"/>
    <cellStyle name="Note 25" xfId="60276"/>
    <cellStyle name="Note 25 2" xfId="61505"/>
    <cellStyle name="Note 25 3" xfId="61949"/>
    <cellStyle name="Note 25 4" xfId="62392"/>
    <cellStyle name="Note 25 5" xfId="62830"/>
    <cellStyle name="Note 25 6" xfId="60816"/>
    <cellStyle name="Note 26" xfId="59898"/>
    <cellStyle name="Note 26 2" xfId="61173"/>
    <cellStyle name="Note 26 3" xfId="61617"/>
    <cellStyle name="Note 26 4" xfId="62061"/>
    <cellStyle name="Note 26 5" xfId="62499"/>
    <cellStyle name="Note 26 6" xfId="60485"/>
    <cellStyle name="Note 27" xfId="60262"/>
    <cellStyle name="Note 27 2" xfId="61493"/>
    <cellStyle name="Note 27 3" xfId="61937"/>
    <cellStyle name="Note 27 4" xfId="62380"/>
    <cellStyle name="Note 27 5" xfId="62818"/>
    <cellStyle name="Note 27 6" xfId="60804"/>
    <cellStyle name="Note 28" xfId="60230"/>
    <cellStyle name="Note 28 2" xfId="61465"/>
    <cellStyle name="Note 28 3" xfId="61909"/>
    <cellStyle name="Note 28 4" xfId="62352"/>
    <cellStyle name="Note 28 5" xfId="62790"/>
    <cellStyle name="Note 28 6" xfId="60776"/>
    <cellStyle name="Note 29" xfId="60285"/>
    <cellStyle name="Note 29 2" xfId="61513"/>
    <cellStyle name="Note 29 3" xfId="61957"/>
    <cellStyle name="Note 29 4" xfId="62400"/>
    <cellStyle name="Note 29 5" xfId="62838"/>
    <cellStyle name="Note 29 6" xfId="60824"/>
    <cellStyle name="Note 3" xfId="59844"/>
    <cellStyle name="Note 3 2" xfId="61120"/>
    <cellStyle name="Note 3 3" xfId="60882"/>
    <cellStyle name="Note 3 4" xfId="61050"/>
    <cellStyle name="Note 3 5" xfId="60951"/>
    <cellStyle name="Note 3 6" xfId="60432"/>
    <cellStyle name="Note 30" xfId="60062"/>
    <cellStyle name="Note 30 2" xfId="61323"/>
    <cellStyle name="Note 30 3" xfId="61767"/>
    <cellStyle name="Note 30 4" xfId="62210"/>
    <cellStyle name="Note 30 5" xfId="62648"/>
    <cellStyle name="Note 30 6" xfId="60634"/>
    <cellStyle name="Note 31" xfId="60147"/>
    <cellStyle name="Note 31 2" xfId="61395"/>
    <cellStyle name="Note 31 3" xfId="61839"/>
    <cellStyle name="Note 31 4" xfId="62282"/>
    <cellStyle name="Note 31 5" xfId="62720"/>
    <cellStyle name="Note 31 6" xfId="60706"/>
    <cellStyle name="Note 32" xfId="60212"/>
    <cellStyle name="Note 32 2" xfId="61449"/>
    <cellStyle name="Note 32 3" xfId="61893"/>
    <cellStyle name="Note 32 4" xfId="62336"/>
    <cellStyle name="Note 32 5" xfId="62774"/>
    <cellStyle name="Note 32 6" xfId="60760"/>
    <cellStyle name="Note 33" xfId="60284"/>
    <cellStyle name="Note 33 2" xfId="61512"/>
    <cellStyle name="Note 33 3" xfId="61956"/>
    <cellStyle name="Note 33 4" xfId="62399"/>
    <cellStyle name="Note 33 5" xfId="62837"/>
    <cellStyle name="Note 33 6" xfId="60823"/>
    <cellStyle name="Note 34" xfId="60256"/>
    <cellStyle name="Note 34 2" xfId="61489"/>
    <cellStyle name="Note 34 3" xfId="61933"/>
    <cellStyle name="Note 34 4" xfId="62376"/>
    <cellStyle name="Note 34 5" xfId="62814"/>
    <cellStyle name="Note 34 6" xfId="60800"/>
    <cellStyle name="Note 35" xfId="60160"/>
    <cellStyle name="Note 35 2" xfId="61407"/>
    <cellStyle name="Note 35 3" xfId="61851"/>
    <cellStyle name="Note 35 4" xfId="62294"/>
    <cellStyle name="Note 35 5" xfId="62732"/>
    <cellStyle name="Note 35 6" xfId="60718"/>
    <cellStyle name="Note 36" xfId="60061"/>
    <cellStyle name="Note 36 2" xfId="61322"/>
    <cellStyle name="Note 36 3" xfId="61766"/>
    <cellStyle name="Note 36 4" xfId="62209"/>
    <cellStyle name="Note 36 5" xfId="62647"/>
    <cellStyle name="Note 36 6" xfId="60633"/>
    <cellStyle name="Note 37" xfId="59793"/>
    <cellStyle name="Note 37 2" xfId="61072"/>
    <cellStyle name="Note 37 3" xfId="60930"/>
    <cellStyle name="Note 37 4" xfId="60875"/>
    <cellStyle name="Note 37 5" xfId="61029"/>
    <cellStyle name="Note 37 6" xfId="60385"/>
    <cellStyle name="Note 4" xfId="59804"/>
    <cellStyle name="Note 4 2" xfId="61083"/>
    <cellStyle name="Note 4 3" xfId="60919"/>
    <cellStyle name="Note 4 4" xfId="61002"/>
    <cellStyle name="Note 4 5" xfId="60986"/>
    <cellStyle name="Note 4 6" xfId="60395"/>
    <cellStyle name="Note 5" xfId="59971"/>
    <cellStyle name="Note 5 2" xfId="61238"/>
    <cellStyle name="Note 5 3" xfId="61682"/>
    <cellStyle name="Note 5 4" xfId="62126"/>
    <cellStyle name="Note 5 5" xfId="62564"/>
    <cellStyle name="Note 5 6" xfId="60550"/>
    <cellStyle name="Note 6" xfId="59964"/>
    <cellStyle name="Note 6 2" xfId="61232"/>
    <cellStyle name="Note 6 3" xfId="61676"/>
    <cellStyle name="Note 6 4" xfId="62120"/>
    <cellStyle name="Note 6 5" xfId="62558"/>
    <cellStyle name="Note 6 6" xfId="60544"/>
    <cellStyle name="Note 7" xfId="59848"/>
    <cellStyle name="Note 7 2" xfId="61124"/>
    <cellStyle name="Note 7 3" xfId="60878"/>
    <cellStyle name="Note 7 4" xfId="61027"/>
    <cellStyle name="Note 7 5" xfId="60966"/>
    <cellStyle name="Note 7 6" xfId="60436"/>
    <cellStyle name="Note 8" xfId="59813"/>
    <cellStyle name="Note 8 2" xfId="61091"/>
    <cellStyle name="Note 8 3" xfId="60911"/>
    <cellStyle name="Note 8 4" xfId="61007"/>
    <cellStyle name="Note 8 5" xfId="60981"/>
    <cellStyle name="Note 8 6" xfId="60403"/>
    <cellStyle name="Note 9" xfId="59997"/>
    <cellStyle name="Note 9 2" xfId="61264"/>
    <cellStyle name="Note 9 3" xfId="61708"/>
    <cellStyle name="Note 9 4" xfId="62152"/>
    <cellStyle name="Note 9 5" xfId="62590"/>
    <cellStyle name="Note 9 6" xfId="60576"/>
    <cellStyle name="Output" xfId="59710"/>
    <cellStyle name="Output 10" xfId="59925"/>
    <cellStyle name="Output 10 2" xfId="61197"/>
    <cellStyle name="Output 10 3" xfId="61641"/>
    <cellStyle name="Output 10 4" xfId="62085"/>
    <cellStyle name="Output 10 5" xfId="62523"/>
    <cellStyle name="Output 10 6" xfId="60509"/>
    <cellStyle name="Output 11" xfId="60017"/>
    <cellStyle name="Output 11 2" xfId="61284"/>
    <cellStyle name="Output 11 3" xfId="61728"/>
    <cellStyle name="Output 11 4" xfId="62171"/>
    <cellStyle name="Output 11 5" xfId="62609"/>
    <cellStyle name="Output 11 6" xfId="60595"/>
    <cellStyle name="Output 12" xfId="59923"/>
    <cellStyle name="Output 12 2" xfId="61195"/>
    <cellStyle name="Output 12 3" xfId="61639"/>
    <cellStyle name="Output 12 4" xfId="62083"/>
    <cellStyle name="Output 12 5" xfId="62521"/>
    <cellStyle name="Output 12 6" xfId="60507"/>
    <cellStyle name="Output 13" xfId="60059"/>
    <cellStyle name="Output 13 2" xfId="61320"/>
    <cellStyle name="Output 13 3" xfId="61764"/>
    <cellStyle name="Output 13 4" xfId="62207"/>
    <cellStyle name="Output 13 5" xfId="62645"/>
    <cellStyle name="Output 13 6" xfId="60631"/>
    <cellStyle name="Output 14" xfId="60118"/>
    <cellStyle name="Output 14 2" xfId="61370"/>
    <cellStyle name="Output 14 3" xfId="61814"/>
    <cellStyle name="Output 14 4" xfId="62257"/>
    <cellStyle name="Output 14 5" xfId="62695"/>
    <cellStyle name="Output 14 6" xfId="60681"/>
    <cellStyle name="Output 15" xfId="60032"/>
    <cellStyle name="Output 15 2" xfId="61296"/>
    <cellStyle name="Output 15 3" xfId="61740"/>
    <cellStyle name="Output 15 4" xfId="62183"/>
    <cellStyle name="Output 15 5" xfId="62621"/>
    <cellStyle name="Output 15 6" xfId="60607"/>
    <cellStyle name="Output 16" xfId="59985"/>
    <cellStyle name="Output 16 2" xfId="61252"/>
    <cellStyle name="Output 16 3" xfId="61696"/>
    <cellStyle name="Output 16 4" xfId="62140"/>
    <cellStyle name="Output 16 5" xfId="62578"/>
    <cellStyle name="Output 16 6" xfId="60564"/>
    <cellStyle name="Output 17" xfId="60140"/>
    <cellStyle name="Output 17 2" xfId="61389"/>
    <cellStyle name="Output 17 3" xfId="61833"/>
    <cellStyle name="Output 17 4" xfId="62276"/>
    <cellStyle name="Output 17 5" xfId="62714"/>
    <cellStyle name="Output 17 6" xfId="60700"/>
    <cellStyle name="Output 18" xfId="60091"/>
    <cellStyle name="Output 18 2" xfId="61347"/>
    <cellStyle name="Output 18 3" xfId="61791"/>
    <cellStyle name="Output 18 4" xfId="62234"/>
    <cellStyle name="Output 18 5" xfId="62672"/>
    <cellStyle name="Output 18 6" xfId="60658"/>
    <cellStyle name="Output 19" xfId="60182"/>
    <cellStyle name="Output 19 2" xfId="61425"/>
    <cellStyle name="Output 19 3" xfId="61869"/>
    <cellStyle name="Output 19 4" xfId="62312"/>
    <cellStyle name="Output 19 5" xfId="62750"/>
    <cellStyle name="Output 19 6" xfId="60736"/>
    <cellStyle name="Output 2" xfId="59963"/>
    <cellStyle name="Output 2 2" xfId="61231"/>
    <cellStyle name="Output 2 3" xfId="61675"/>
    <cellStyle name="Output 2 4" xfId="62119"/>
    <cellStyle name="Output 2 5" xfId="62557"/>
    <cellStyle name="Output 2 6" xfId="60543"/>
    <cellStyle name="Output 20" xfId="59948"/>
    <cellStyle name="Output 20 2" xfId="61219"/>
    <cellStyle name="Output 20 3" xfId="61663"/>
    <cellStyle name="Output 20 4" xfId="62107"/>
    <cellStyle name="Output 20 5" xfId="62545"/>
    <cellStyle name="Output 20 6" xfId="60531"/>
    <cellStyle name="Output 21" xfId="59867"/>
    <cellStyle name="Output 21 2" xfId="61143"/>
    <cellStyle name="Output 21 3" xfId="61587"/>
    <cellStyle name="Output 21 4" xfId="62031"/>
    <cellStyle name="Output 21 5" xfId="62469"/>
    <cellStyle name="Output 21 6" xfId="60455"/>
    <cellStyle name="Output 22" xfId="59817"/>
    <cellStyle name="Output 22 2" xfId="61095"/>
    <cellStyle name="Output 22 3" xfId="60907"/>
    <cellStyle name="Output 22 4" xfId="61011"/>
    <cellStyle name="Output 22 5" xfId="60977"/>
    <cellStyle name="Output 22 6" xfId="60407"/>
    <cellStyle name="Output 23" xfId="59862"/>
    <cellStyle name="Output 23 2" xfId="61138"/>
    <cellStyle name="Output 23 3" xfId="61582"/>
    <cellStyle name="Output 23 4" xfId="62026"/>
    <cellStyle name="Output 23 5" xfId="62464"/>
    <cellStyle name="Output 23 6" xfId="60450"/>
    <cellStyle name="Output 24" xfId="60108"/>
    <cellStyle name="Output 24 2" xfId="61361"/>
    <cellStyle name="Output 24 3" xfId="61805"/>
    <cellStyle name="Output 24 4" xfId="62248"/>
    <cellStyle name="Output 24 5" xfId="62686"/>
    <cellStyle name="Output 24 6" xfId="60672"/>
    <cellStyle name="Output 25" xfId="60217"/>
    <cellStyle name="Output 25 2" xfId="61453"/>
    <cellStyle name="Output 25 3" xfId="61897"/>
    <cellStyle name="Output 25 4" xfId="62340"/>
    <cellStyle name="Output 25 5" xfId="62778"/>
    <cellStyle name="Output 25 6" xfId="60764"/>
    <cellStyle name="Output 26" xfId="60155"/>
    <cellStyle name="Output 26 2" xfId="61402"/>
    <cellStyle name="Output 26 3" xfId="61846"/>
    <cellStyle name="Output 26 4" xfId="62289"/>
    <cellStyle name="Output 26 5" xfId="62727"/>
    <cellStyle name="Output 26 6" xfId="60713"/>
    <cellStyle name="Output 27" xfId="60149"/>
    <cellStyle name="Output 27 2" xfId="61397"/>
    <cellStyle name="Output 27 3" xfId="61841"/>
    <cellStyle name="Output 27 4" xfId="62284"/>
    <cellStyle name="Output 27 5" xfId="62722"/>
    <cellStyle name="Output 27 6" xfId="60708"/>
    <cellStyle name="Output 28" xfId="59816"/>
    <cellStyle name="Output 28 2" xfId="61094"/>
    <cellStyle name="Output 28 3" xfId="60908"/>
    <cellStyle name="Output 28 4" xfId="61010"/>
    <cellStyle name="Output 28 5" xfId="60978"/>
    <cellStyle name="Output 28 6" xfId="60406"/>
    <cellStyle name="Output 29" xfId="60290"/>
    <cellStyle name="Output 29 2" xfId="61516"/>
    <cellStyle name="Output 29 3" xfId="61960"/>
    <cellStyle name="Output 29 4" xfId="62403"/>
    <cellStyle name="Output 29 5" xfId="62841"/>
    <cellStyle name="Output 29 6" xfId="60827"/>
    <cellStyle name="Output 3" xfId="59843"/>
    <cellStyle name="Output 3 2" xfId="61119"/>
    <cellStyle name="Output 3 3" xfId="60883"/>
    <cellStyle name="Output 3 4" xfId="61025"/>
    <cellStyle name="Output 3 5" xfId="60968"/>
    <cellStyle name="Output 3 6" xfId="60431"/>
    <cellStyle name="Output 30" xfId="60299"/>
    <cellStyle name="Output 30 2" xfId="61523"/>
    <cellStyle name="Output 30 3" xfId="61967"/>
    <cellStyle name="Output 30 4" xfId="62410"/>
    <cellStyle name="Output 30 5" xfId="62848"/>
    <cellStyle name="Output 30 6" xfId="60834"/>
    <cellStyle name="Output 31" xfId="60307"/>
    <cellStyle name="Output 31 2" xfId="61529"/>
    <cellStyle name="Output 31 3" xfId="61973"/>
    <cellStyle name="Output 31 4" xfId="62416"/>
    <cellStyle name="Output 31 5" xfId="62854"/>
    <cellStyle name="Output 31 6" xfId="60840"/>
    <cellStyle name="Output 32" xfId="60314"/>
    <cellStyle name="Output 32 2" xfId="61534"/>
    <cellStyle name="Output 32 3" xfId="61978"/>
    <cellStyle name="Output 32 4" xfId="62421"/>
    <cellStyle name="Output 32 5" xfId="62859"/>
    <cellStyle name="Output 32 6" xfId="60845"/>
    <cellStyle name="Output 33" xfId="60320"/>
    <cellStyle name="Output 33 2" xfId="61539"/>
    <cellStyle name="Output 33 3" xfId="61983"/>
    <cellStyle name="Output 33 4" xfId="62426"/>
    <cellStyle name="Output 33 5" xfId="62864"/>
    <cellStyle name="Output 33 6" xfId="60850"/>
    <cellStyle name="Output 34" xfId="60326"/>
    <cellStyle name="Output 34 2" xfId="61545"/>
    <cellStyle name="Output 34 3" xfId="61989"/>
    <cellStyle name="Output 34 4" xfId="62431"/>
    <cellStyle name="Output 34 5" xfId="62869"/>
    <cellStyle name="Output 34 6" xfId="60855"/>
    <cellStyle name="Output 35" xfId="60331"/>
    <cellStyle name="Output 35 2" xfId="61549"/>
    <cellStyle name="Output 35 3" xfId="61993"/>
    <cellStyle name="Output 35 4" xfId="62435"/>
    <cellStyle name="Output 35 5" xfId="62873"/>
    <cellStyle name="Output 35 6" xfId="60859"/>
    <cellStyle name="Output 36" xfId="60336"/>
    <cellStyle name="Output 36 2" xfId="61553"/>
    <cellStyle name="Output 36 3" xfId="61997"/>
    <cellStyle name="Output 36 4" xfId="62439"/>
    <cellStyle name="Output 36 5" xfId="62877"/>
    <cellStyle name="Output 36 6" xfId="60863"/>
    <cellStyle name="Output 37" xfId="59794"/>
    <cellStyle name="Output 37 2" xfId="61073"/>
    <cellStyle name="Output 37 3" xfId="60929"/>
    <cellStyle name="Output 37 4" xfId="60996"/>
    <cellStyle name="Output 37 5" xfId="60991"/>
    <cellStyle name="Output 37 6" xfId="60386"/>
    <cellStyle name="Output 4" xfId="59940"/>
    <cellStyle name="Output 4 2" xfId="61212"/>
    <cellStyle name="Output 4 3" xfId="61656"/>
    <cellStyle name="Output 4 4" xfId="62100"/>
    <cellStyle name="Output 4 5" xfId="62538"/>
    <cellStyle name="Output 4 6" xfId="60524"/>
    <cellStyle name="Output 5" xfId="59859"/>
    <cellStyle name="Output 5 2" xfId="61135"/>
    <cellStyle name="Output 5 3" xfId="61579"/>
    <cellStyle name="Output 5 4" xfId="62023"/>
    <cellStyle name="Output 5 5" xfId="62461"/>
    <cellStyle name="Output 5 6" xfId="60447"/>
    <cellStyle name="Output 6" xfId="60007"/>
    <cellStyle name="Output 6 2" xfId="61274"/>
    <cellStyle name="Output 6 3" xfId="61718"/>
    <cellStyle name="Output 6 4" xfId="62162"/>
    <cellStyle name="Output 6 5" xfId="62600"/>
    <cellStyle name="Output 6 6" xfId="60586"/>
    <cellStyle name="Output 7" xfId="59847"/>
    <cellStyle name="Output 7 2" xfId="61123"/>
    <cellStyle name="Output 7 3" xfId="60879"/>
    <cellStyle name="Output 7 4" xfId="61026"/>
    <cellStyle name="Output 7 5" xfId="60967"/>
    <cellStyle name="Output 7 6" xfId="60435"/>
    <cellStyle name="Output 8" xfId="59956"/>
    <cellStyle name="Output 8 2" xfId="61226"/>
    <cellStyle name="Output 8 3" xfId="61670"/>
    <cellStyle name="Output 8 4" xfId="62114"/>
    <cellStyle name="Output 8 5" xfId="62552"/>
    <cellStyle name="Output 8 6" xfId="60538"/>
    <cellStyle name="Output 9" xfId="59947"/>
    <cellStyle name="Output 9 2" xfId="61218"/>
    <cellStyle name="Output 9 3" xfId="61662"/>
    <cellStyle name="Output 9 4" xfId="62106"/>
    <cellStyle name="Output 9 5" xfId="62544"/>
    <cellStyle name="Output 9 6" xfId="60530"/>
    <cellStyle name="Porcentaje" xfId="54" builtinId="5"/>
    <cellStyle name="Porcentaje 2" xfId="59492"/>
    <cellStyle name="Porcentaje 2 2" xfId="59711"/>
    <cellStyle name="Porcentaje 3" xfId="59712"/>
    <cellStyle name="Porcentual 2" xfId="59514"/>
    <cellStyle name="Porcentual 2 2" xfId="59713"/>
    <cellStyle name="Porcentual 2 3" xfId="59714"/>
    <cellStyle name="Porcentual 3" xfId="59755"/>
    <cellStyle name="Porcentual 33" xfId="59715"/>
    <cellStyle name="Porcentual 4" xfId="59756"/>
    <cellStyle name="Porcentual 4 2" xfId="59757"/>
    <cellStyle name="Porcentual 4 3" xfId="59758"/>
    <cellStyle name="Salida 2" xfId="59716"/>
    <cellStyle name="Salida 2 10" xfId="60066"/>
    <cellStyle name="Salida 2 10 2" xfId="61327"/>
    <cellStyle name="Salida 2 10 3" xfId="61771"/>
    <cellStyle name="Salida 2 10 4" xfId="62214"/>
    <cellStyle name="Salida 2 10 5" xfId="62652"/>
    <cellStyle name="Salida 2 10 6" xfId="60638"/>
    <cellStyle name="Salida 2 11" xfId="60015"/>
    <cellStyle name="Salida 2 11 2" xfId="61282"/>
    <cellStyle name="Salida 2 11 3" xfId="61726"/>
    <cellStyle name="Salida 2 11 4" xfId="62169"/>
    <cellStyle name="Salida 2 11 5" xfId="62607"/>
    <cellStyle name="Salida 2 11 6" xfId="60593"/>
    <cellStyle name="Salida 2 12" xfId="60094"/>
    <cellStyle name="Salida 2 12 2" xfId="61349"/>
    <cellStyle name="Salida 2 12 3" xfId="61793"/>
    <cellStyle name="Salida 2 12 4" xfId="62236"/>
    <cellStyle name="Salida 2 12 5" xfId="62674"/>
    <cellStyle name="Salida 2 12 6" xfId="60660"/>
    <cellStyle name="Salida 2 13" xfId="59822"/>
    <cellStyle name="Salida 2 13 2" xfId="61100"/>
    <cellStyle name="Salida 2 13 3" xfId="60902"/>
    <cellStyle name="Salida 2 13 4" xfId="61044"/>
    <cellStyle name="Salida 2 13 5" xfId="60957"/>
    <cellStyle name="Salida 2 13 6" xfId="60412"/>
    <cellStyle name="Salida 2 14" xfId="59868"/>
    <cellStyle name="Salida 2 14 2" xfId="61144"/>
    <cellStyle name="Salida 2 14 3" xfId="61588"/>
    <cellStyle name="Salida 2 14 4" xfId="62032"/>
    <cellStyle name="Salida 2 14 5" xfId="62470"/>
    <cellStyle name="Salida 2 14 6" xfId="60456"/>
    <cellStyle name="Salida 2 15" xfId="60133"/>
    <cellStyle name="Salida 2 15 2" xfId="61384"/>
    <cellStyle name="Salida 2 15 3" xfId="61828"/>
    <cellStyle name="Salida 2 15 4" xfId="62271"/>
    <cellStyle name="Salida 2 15 5" xfId="62709"/>
    <cellStyle name="Salida 2 15 6" xfId="60695"/>
    <cellStyle name="Salida 2 16" xfId="60127"/>
    <cellStyle name="Salida 2 16 2" xfId="61378"/>
    <cellStyle name="Salida 2 16 3" xfId="61822"/>
    <cellStyle name="Salida 2 16 4" xfId="62265"/>
    <cellStyle name="Salida 2 16 5" xfId="62703"/>
    <cellStyle name="Salida 2 16 6" xfId="60689"/>
    <cellStyle name="Salida 2 17" xfId="59858"/>
    <cellStyle name="Salida 2 17 2" xfId="61134"/>
    <cellStyle name="Salida 2 17 3" xfId="61578"/>
    <cellStyle name="Salida 2 17 4" xfId="62022"/>
    <cellStyle name="Salida 2 17 5" xfId="62460"/>
    <cellStyle name="Salida 2 17 6" xfId="60446"/>
    <cellStyle name="Salida 2 18" xfId="60176"/>
    <cellStyle name="Salida 2 18 2" xfId="61421"/>
    <cellStyle name="Salida 2 18 3" xfId="61865"/>
    <cellStyle name="Salida 2 18 4" xfId="62308"/>
    <cellStyle name="Salida 2 18 5" xfId="62746"/>
    <cellStyle name="Salida 2 18 6" xfId="60732"/>
    <cellStyle name="Salida 2 19" xfId="59900"/>
    <cellStyle name="Salida 2 19 2" xfId="61174"/>
    <cellStyle name="Salida 2 19 3" xfId="61618"/>
    <cellStyle name="Salida 2 19 4" xfId="62062"/>
    <cellStyle name="Salida 2 19 5" xfId="62500"/>
    <cellStyle name="Salida 2 19 6" xfId="60486"/>
    <cellStyle name="Salida 2 2" xfId="59968"/>
    <cellStyle name="Salida 2 2 2" xfId="61236"/>
    <cellStyle name="Salida 2 2 3" xfId="61680"/>
    <cellStyle name="Salida 2 2 4" xfId="62124"/>
    <cellStyle name="Salida 2 2 5" xfId="62562"/>
    <cellStyle name="Salida 2 2 6" xfId="60548"/>
    <cellStyle name="Salida 2 20" xfId="60197"/>
    <cellStyle name="Salida 2 20 2" xfId="61438"/>
    <cellStyle name="Salida 2 20 3" xfId="61882"/>
    <cellStyle name="Salida 2 20 4" xfId="62325"/>
    <cellStyle name="Salida 2 20 5" xfId="62763"/>
    <cellStyle name="Salida 2 20 6" xfId="60749"/>
    <cellStyle name="Salida 2 21" xfId="60192"/>
    <cellStyle name="Salida 2 21 2" xfId="61434"/>
    <cellStyle name="Salida 2 21 3" xfId="61878"/>
    <cellStyle name="Salida 2 21 4" xfId="62321"/>
    <cellStyle name="Salida 2 21 5" xfId="62759"/>
    <cellStyle name="Salida 2 21 6" xfId="60745"/>
    <cellStyle name="Salida 2 22" xfId="60226"/>
    <cellStyle name="Salida 2 22 2" xfId="61462"/>
    <cellStyle name="Salida 2 22 3" xfId="61906"/>
    <cellStyle name="Salida 2 22 4" xfId="62349"/>
    <cellStyle name="Salida 2 22 5" xfId="62787"/>
    <cellStyle name="Salida 2 22 6" xfId="60773"/>
    <cellStyle name="Salida 2 23" xfId="60219"/>
    <cellStyle name="Salida 2 23 2" xfId="61455"/>
    <cellStyle name="Salida 2 23 3" xfId="61899"/>
    <cellStyle name="Salida 2 23 4" xfId="62342"/>
    <cellStyle name="Salida 2 23 5" xfId="62780"/>
    <cellStyle name="Salida 2 23 6" xfId="60766"/>
    <cellStyle name="Salida 2 24" xfId="60260"/>
    <cellStyle name="Salida 2 24 2" xfId="61491"/>
    <cellStyle name="Salida 2 24 3" xfId="61935"/>
    <cellStyle name="Salida 2 24 4" xfId="62378"/>
    <cellStyle name="Salida 2 24 5" xfId="62816"/>
    <cellStyle name="Salida 2 24 6" xfId="60802"/>
    <cellStyle name="Salida 2 25" xfId="59941"/>
    <cellStyle name="Salida 2 25 2" xfId="61213"/>
    <cellStyle name="Salida 2 25 3" xfId="61657"/>
    <cellStyle name="Salida 2 25 4" xfId="62101"/>
    <cellStyle name="Salida 2 25 5" xfId="62539"/>
    <cellStyle name="Salida 2 25 6" xfId="60525"/>
    <cellStyle name="Salida 2 26" xfId="60023"/>
    <cellStyle name="Salida 2 26 2" xfId="61288"/>
    <cellStyle name="Salida 2 26 3" xfId="61732"/>
    <cellStyle name="Salida 2 26 4" xfId="62175"/>
    <cellStyle name="Salida 2 26 5" xfId="62613"/>
    <cellStyle name="Salida 2 26 6" xfId="60599"/>
    <cellStyle name="Salida 2 27" xfId="59889"/>
    <cellStyle name="Salida 2 27 2" xfId="61165"/>
    <cellStyle name="Salida 2 27 3" xfId="61609"/>
    <cellStyle name="Salida 2 27 4" xfId="62053"/>
    <cellStyle name="Salida 2 27 5" xfId="62491"/>
    <cellStyle name="Salida 2 27 6" xfId="60477"/>
    <cellStyle name="Salida 2 28" xfId="60232"/>
    <cellStyle name="Salida 2 28 2" xfId="61467"/>
    <cellStyle name="Salida 2 28 3" xfId="61911"/>
    <cellStyle name="Salida 2 28 4" xfId="62354"/>
    <cellStyle name="Salida 2 28 5" xfId="62792"/>
    <cellStyle name="Salida 2 28 6" xfId="60778"/>
    <cellStyle name="Salida 2 29" xfId="60246"/>
    <cellStyle name="Salida 2 29 2" xfId="61480"/>
    <cellStyle name="Salida 2 29 3" xfId="61924"/>
    <cellStyle name="Salida 2 29 4" xfId="62367"/>
    <cellStyle name="Salida 2 29 5" xfId="62805"/>
    <cellStyle name="Salida 2 29 6" xfId="60791"/>
    <cellStyle name="Salida 2 3" xfId="59839"/>
    <cellStyle name="Salida 2 3 2" xfId="61115"/>
    <cellStyle name="Salida 2 3 3" xfId="60887"/>
    <cellStyle name="Salida 2 3 4" xfId="60362"/>
    <cellStyle name="Salida 2 3 5" xfId="61030"/>
    <cellStyle name="Salida 2 3 6" xfId="60427"/>
    <cellStyle name="Salida 2 30" xfId="59814"/>
    <cellStyle name="Salida 2 30 2" xfId="61092"/>
    <cellStyle name="Salida 2 30 3" xfId="60910"/>
    <cellStyle name="Salida 2 30 4" xfId="61008"/>
    <cellStyle name="Salida 2 30 5" xfId="60980"/>
    <cellStyle name="Salida 2 30 6" xfId="60404"/>
    <cellStyle name="Salida 2 31" xfId="60083"/>
    <cellStyle name="Salida 2 31 2" xfId="61340"/>
    <cellStyle name="Salida 2 31 3" xfId="61784"/>
    <cellStyle name="Salida 2 31 4" xfId="62227"/>
    <cellStyle name="Salida 2 31 5" xfId="62665"/>
    <cellStyle name="Salida 2 31 6" xfId="60651"/>
    <cellStyle name="Salida 2 32" xfId="59861"/>
    <cellStyle name="Salida 2 32 2" xfId="61137"/>
    <cellStyle name="Salida 2 32 3" xfId="61581"/>
    <cellStyle name="Salida 2 32 4" xfId="62025"/>
    <cellStyle name="Salida 2 32 5" xfId="62463"/>
    <cellStyle name="Salida 2 32 6" xfId="60449"/>
    <cellStyle name="Salida 2 33" xfId="60251"/>
    <cellStyle name="Salida 2 33 2" xfId="61484"/>
    <cellStyle name="Salida 2 33 3" xfId="61928"/>
    <cellStyle name="Salida 2 33 4" xfId="62371"/>
    <cellStyle name="Salida 2 33 5" xfId="62809"/>
    <cellStyle name="Salida 2 33 6" xfId="60795"/>
    <cellStyle name="Salida 2 34" xfId="60223"/>
    <cellStyle name="Salida 2 34 2" xfId="61459"/>
    <cellStyle name="Salida 2 34 3" xfId="61903"/>
    <cellStyle name="Salida 2 34 4" xfId="62346"/>
    <cellStyle name="Salida 2 34 5" xfId="62784"/>
    <cellStyle name="Salida 2 34 6" xfId="60770"/>
    <cellStyle name="Salida 2 35" xfId="60274"/>
    <cellStyle name="Salida 2 35 2" xfId="61503"/>
    <cellStyle name="Salida 2 35 3" xfId="61947"/>
    <cellStyle name="Salida 2 35 4" xfId="62390"/>
    <cellStyle name="Salida 2 35 5" xfId="62828"/>
    <cellStyle name="Salida 2 35 6" xfId="60814"/>
    <cellStyle name="Salida 2 36" xfId="60110"/>
    <cellStyle name="Salida 2 36 2" xfId="61363"/>
    <cellStyle name="Salida 2 36 3" xfId="61807"/>
    <cellStyle name="Salida 2 36 4" xfId="62250"/>
    <cellStyle name="Salida 2 36 5" xfId="62688"/>
    <cellStyle name="Salida 2 36 6" xfId="60674"/>
    <cellStyle name="Salida 2 37" xfId="59795"/>
    <cellStyle name="Salida 2 37 2" xfId="61074"/>
    <cellStyle name="Salida 2 37 3" xfId="60928"/>
    <cellStyle name="Salida 2 37 4" xfId="61055"/>
    <cellStyle name="Salida 2 37 5" xfId="60948"/>
    <cellStyle name="Salida 2 37 6" xfId="60387"/>
    <cellStyle name="Salida 2 4" xfId="59942"/>
    <cellStyle name="Salida 2 4 2" xfId="61214"/>
    <cellStyle name="Salida 2 4 3" xfId="61658"/>
    <cellStyle name="Salida 2 4 4" xfId="62102"/>
    <cellStyle name="Salida 2 4 5" xfId="62540"/>
    <cellStyle name="Salida 2 4 6" xfId="60526"/>
    <cellStyle name="Salida 2 5" xfId="59857"/>
    <cellStyle name="Salida 2 5 2" xfId="61133"/>
    <cellStyle name="Salida 2 5 3" xfId="61577"/>
    <cellStyle name="Salida 2 5 4" xfId="62021"/>
    <cellStyle name="Salida 2 5 5" xfId="62459"/>
    <cellStyle name="Salida 2 5 6" xfId="60445"/>
    <cellStyle name="Salida 2 6" xfId="59986"/>
    <cellStyle name="Salida 2 6 2" xfId="61253"/>
    <cellStyle name="Salida 2 6 3" xfId="61697"/>
    <cellStyle name="Salida 2 6 4" xfId="62141"/>
    <cellStyle name="Salida 2 6 5" xfId="62579"/>
    <cellStyle name="Salida 2 6 6" xfId="60565"/>
    <cellStyle name="Salida 2 7" xfId="59993"/>
    <cellStyle name="Salida 2 7 2" xfId="61260"/>
    <cellStyle name="Salida 2 7 3" xfId="61704"/>
    <cellStyle name="Salida 2 7 4" xfId="62148"/>
    <cellStyle name="Salida 2 7 5" xfId="62586"/>
    <cellStyle name="Salida 2 7 6" xfId="60572"/>
    <cellStyle name="Salida 2 8" xfId="59982"/>
    <cellStyle name="Salida 2 8 2" xfId="61249"/>
    <cellStyle name="Salida 2 8 3" xfId="61693"/>
    <cellStyle name="Salida 2 8 4" xfId="62137"/>
    <cellStyle name="Salida 2 8 5" xfId="62575"/>
    <cellStyle name="Salida 2 8 6" xfId="60561"/>
    <cellStyle name="Salida 2 9" xfId="59877"/>
    <cellStyle name="Salida 2 9 2" xfId="61153"/>
    <cellStyle name="Salida 2 9 3" xfId="61597"/>
    <cellStyle name="Salida 2 9 4" xfId="62041"/>
    <cellStyle name="Salida 2 9 5" xfId="62479"/>
    <cellStyle name="Salida 2 9 6" xfId="60465"/>
    <cellStyle name="Salida 3" xfId="59717"/>
    <cellStyle name="Salida 3 10" xfId="59803"/>
    <cellStyle name="Salida 3 10 2" xfId="61082"/>
    <cellStyle name="Salida 3 10 3" xfId="60920"/>
    <cellStyle name="Salida 3 10 4" xfId="61001"/>
    <cellStyle name="Salida 3 10 5" xfId="60987"/>
    <cellStyle name="Salida 3 10 6" xfId="60394"/>
    <cellStyle name="Salida 3 11" xfId="59871"/>
    <cellStyle name="Salida 3 11 2" xfId="61147"/>
    <cellStyle name="Salida 3 11 3" xfId="61591"/>
    <cellStyle name="Salida 3 11 4" xfId="62035"/>
    <cellStyle name="Salida 3 11 5" xfId="62473"/>
    <cellStyle name="Salida 3 11 6" xfId="60459"/>
    <cellStyle name="Salida 3 12" xfId="60097"/>
    <cellStyle name="Salida 3 12 2" xfId="61352"/>
    <cellStyle name="Salida 3 12 3" xfId="61796"/>
    <cellStyle name="Salida 3 12 4" xfId="62239"/>
    <cellStyle name="Salida 3 12 5" xfId="62677"/>
    <cellStyle name="Salida 3 12 6" xfId="60663"/>
    <cellStyle name="Salida 3 13" xfId="60090"/>
    <cellStyle name="Salida 3 13 2" xfId="61346"/>
    <cellStyle name="Salida 3 13 3" xfId="61790"/>
    <cellStyle name="Salida 3 13 4" xfId="62233"/>
    <cellStyle name="Salida 3 13 5" xfId="62671"/>
    <cellStyle name="Salida 3 13 6" xfId="60657"/>
    <cellStyle name="Salida 3 14" xfId="60006"/>
    <cellStyle name="Salida 3 14 2" xfId="61273"/>
    <cellStyle name="Salida 3 14 3" xfId="61717"/>
    <cellStyle name="Salida 3 14 4" xfId="62161"/>
    <cellStyle name="Salida 3 14 5" xfId="62599"/>
    <cellStyle name="Salida 3 14 6" xfId="60585"/>
    <cellStyle name="Salida 3 15" xfId="60138"/>
    <cellStyle name="Salida 3 15 2" xfId="61388"/>
    <cellStyle name="Salida 3 15 3" xfId="61832"/>
    <cellStyle name="Salida 3 15 4" xfId="62275"/>
    <cellStyle name="Salida 3 15 5" xfId="62713"/>
    <cellStyle name="Salida 3 15 6" xfId="60699"/>
    <cellStyle name="Salida 3 16" xfId="60001"/>
    <cellStyle name="Salida 3 16 2" xfId="61268"/>
    <cellStyle name="Salida 3 16 3" xfId="61712"/>
    <cellStyle name="Salida 3 16 4" xfId="62156"/>
    <cellStyle name="Salida 3 16 5" xfId="62594"/>
    <cellStyle name="Salida 3 16 6" xfId="60580"/>
    <cellStyle name="Salida 3 17" xfId="59896"/>
    <cellStyle name="Salida 3 17 2" xfId="61171"/>
    <cellStyle name="Salida 3 17 3" xfId="61615"/>
    <cellStyle name="Salida 3 17 4" xfId="62059"/>
    <cellStyle name="Salida 3 17 5" xfId="62497"/>
    <cellStyle name="Salida 3 17 6" xfId="60483"/>
    <cellStyle name="Salida 3 18" xfId="59888"/>
    <cellStyle name="Salida 3 18 2" xfId="61164"/>
    <cellStyle name="Salida 3 18 3" xfId="61608"/>
    <cellStyle name="Salida 3 18 4" xfId="62052"/>
    <cellStyle name="Salida 3 18 5" xfId="62490"/>
    <cellStyle name="Salida 3 18 6" xfId="60476"/>
    <cellStyle name="Salida 3 19" xfId="60165"/>
    <cellStyle name="Salida 3 19 2" xfId="61412"/>
    <cellStyle name="Salida 3 19 3" xfId="61856"/>
    <cellStyle name="Salida 3 19 4" xfId="62299"/>
    <cellStyle name="Salida 3 19 5" xfId="62737"/>
    <cellStyle name="Salida 3 19 6" xfId="60723"/>
    <cellStyle name="Salida 3 2" xfId="59969"/>
    <cellStyle name="Salida 3 2 2" xfId="61237"/>
    <cellStyle name="Salida 3 2 3" xfId="61681"/>
    <cellStyle name="Salida 3 2 4" xfId="62125"/>
    <cellStyle name="Salida 3 2 5" xfId="62563"/>
    <cellStyle name="Salida 3 2 6" xfId="60549"/>
    <cellStyle name="Salida 3 20" xfId="60200"/>
    <cellStyle name="Salida 3 20 2" xfId="61440"/>
    <cellStyle name="Salida 3 20 3" xfId="61884"/>
    <cellStyle name="Salida 3 20 4" xfId="62327"/>
    <cellStyle name="Salida 3 20 5" xfId="62765"/>
    <cellStyle name="Salida 3 20 6" xfId="60751"/>
    <cellStyle name="Salida 3 21" xfId="59875"/>
    <cellStyle name="Salida 3 21 2" xfId="61151"/>
    <cellStyle name="Salida 3 21 3" xfId="61595"/>
    <cellStyle name="Salida 3 21 4" xfId="62039"/>
    <cellStyle name="Salida 3 21 5" xfId="62477"/>
    <cellStyle name="Salida 3 21 6" xfId="60463"/>
    <cellStyle name="Salida 3 22" xfId="59821"/>
    <cellStyle name="Salida 3 22 2" xfId="61099"/>
    <cellStyle name="Salida 3 22 3" xfId="60903"/>
    <cellStyle name="Salida 3 22 4" xfId="61047"/>
    <cellStyle name="Salida 3 22 5" xfId="60954"/>
    <cellStyle name="Salida 3 22 6" xfId="60411"/>
    <cellStyle name="Salida 3 23" xfId="60255"/>
    <cellStyle name="Salida 3 23 2" xfId="61488"/>
    <cellStyle name="Salida 3 23 3" xfId="61932"/>
    <cellStyle name="Salida 3 23 4" xfId="62375"/>
    <cellStyle name="Salida 3 23 5" xfId="62813"/>
    <cellStyle name="Salida 3 23 6" xfId="60799"/>
    <cellStyle name="Salida 3 24" xfId="60261"/>
    <cellStyle name="Salida 3 24 2" xfId="61492"/>
    <cellStyle name="Salida 3 24 3" xfId="61936"/>
    <cellStyle name="Salida 3 24 4" xfId="62379"/>
    <cellStyle name="Salida 3 24 5" xfId="62817"/>
    <cellStyle name="Salida 3 24 6" xfId="60803"/>
    <cellStyle name="Salida 3 25" xfId="60025"/>
    <cellStyle name="Salida 3 25 2" xfId="61290"/>
    <cellStyle name="Salida 3 25 3" xfId="61734"/>
    <cellStyle name="Salida 3 25 4" xfId="62177"/>
    <cellStyle name="Salida 3 25 5" xfId="62615"/>
    <cellStyle name="Salida 3 25 6" xfId="60601"/>
    <cellStyle name="Salida 3 26" xfId="60166"/>
    <cellStyle name="Salida 3 26 2" xfId="61413"/>
    <cellStyle name="Salida 3 26 3" xfId="61857"/>
    <cellStyle name="Salida 3 26 4" xfId="62300"/>
    <cellStyle name="Salida 3 26 5" xfId="62738"/>
    <cellStyle name="Salida 3 26 6" xfId="60724"/>
    <cellStyle name="Salida 3 27" xfId="59924"/>
    <cellStyle name="Salida 3 27 2" xfId="61196"/>
    <cellStyle name="Salida 3 27 3" xfId="61640"/>
    <cellStyle name="Salida 3 27 4" xfId="62084"/>
    <cellStyle name="Salida 3 27 5" xfId="62522"/>
    <cellStyle name="Salida 3 27 6" xfId="60508"/>
    <cellStyle name="Salida 3 28" xfId="59851"/>
    <cellStyle name="Salida 3 28 2" xfId="61127"/>
    <cellStyle name="Salida 3 28 3" xfId="61571"/>
    <cellStyle name="Salida 3 28 4" xfId="62015"/>
    <cellStyle name="Salida 3 28 5" xfId="62453"/>
    <cellStyle name="Salida 3 28 6" xfId="60439"/>
    <cellStyle name="Salida 3 29" xfId="59919"/>
    <cellStyle name="Salida 3 29 2" xfId="61191"/>
    <cellStyle name="Salida 3 29 3" xfId="61635"/>
    <cellStyle name="Salida 3 29 4" xfId="62079"/>
    <cellStyle name="Salida 3 29 5" xfId="62517"/>
    <cellStyle name="Salida 3 29 6" xfId="60503"/>
    <cellStyle name="Salida 3 3" xfId="59838"/>
    <cellStyle name="Salida 3 3 2" xfId="61114"/>
    <cellStyle name="Salida 3 3 3" xfId="60888"/>
    <cellStyle name="Salida 3 3 4" xfId="61022"/>
    <cellStyle name="Salida 3 3 5" xfId="60970"/>
    <cellStyle name="Salida 3 3 6" xfId="60426"/>
    <cellStyle name="Salida 3 30" xfId="60265"/>
    <cellStyle name="Salida 3 30 2" xfId="61495"/>
    <cellStyle name="Salida 3 30 3" xfId="61939"/>
    <cellStyle name="Salida 3 30 4" xfId="62382"/>
    <cellStyle name="Salida 3 30 5" xfId="62820"/>
    <cellStyle name="Salida 3 30 6" xfId="60806"/>
    <cellStyle name="Salida 3 31" xfId="60202"/>
    <cellStyle name="Salida 3 31 2" xfId="61441"/>
    <cellStyle name="Salida 3 31 3" xfId="61885"/>
    <cellStyle name="Salida 3 31 4" xfId="62328"/>
    <cellStyle name="Salida 3 31 5" xfId="62766"/>
    <cellStyle name="Salida 3 31 6" xfId="60752"/>
    <cellStyle name="Salida 3 32" xfId="60218"/>
    <cellStyle name="Salida 3 32 2" xfId="61454"/>
    <cellStyle name="Salida 3 32 3" xfId="61898"/>
    <cellStyle name="Salida 3 32 4" xfId="62341"/>
    <cellStyle name="Salida 3 32 5" xfId="62779"/>
    <cellStyle name="Salida 3 32 6" xfId="60765"/>
    <cellStyle name="Salida 3 33" xfId="60245"/>
    <cellStyle name="Salida 3 33 2" xfId="61479"/>
    <cellStyle name="Salida 3 33 3" xfId="61923"/>
    <cellStyle name="Salida 3 33 4" xfId="62366"/>
    <cellStyle name="Salida 3 33 5" xfId="62804"/>
    <cellStyle name="Salida 3 33 6" xfId="60790"/>
    <cellStyle name="Salida 3 34" xfId="60194"/>
    <cellStyle name="Salida 3 34 2" xfId="61435"/>
    <cellStyle name="Salida 3 34 3" xfId="61879"/>
    <cellStyle name="Salida 3 34 4" xfId="62322"/>
    <cellStyle name="Salida 3 34 5" xfId="62760"/>
    <cellStyle name="Salida 3 34 6" xfId="60746"/>
    <cellStyle name="Salida 3 35" xfId="60075"/>
    <cellStyle name="Salida 3 35 2" xfId="61334"/>
    <cellStyle name="Salida 3 35 3" xfId="61778"/>
    <cellStyle name="Salida 3 35 4" xfId="62221"/>
    <cellStyle name="Salida 3 35 5" xfId="62659"/>
    <cellStyle name="Salida 3 35 6" xfId="60645"/>
    <cellStyle name="Salida 3 36" xfId="60124"/>
    <cellStyle name="Salida 3 36 2" xfId="61376"/>
    <cellStyle name="Salida 3 36 3" xfId="61820"/>
    <cellStyle name="Salida 3 36 4" xfId="62263"/>
    <cellStyle name="Salida 3 36 5" xfId="62701"/>
    <cellStyle name="Salida 3 36 6" xfId="60687"/>
    <cellStyle name="Salida 3 37" xfId="59796"/>
    <cellStyle name="Salida 3 37 2" xfId="61075"/>
    <cellStyle name="Salida 3 37 3" xfId="60927"/>
    <cellStyle name="Salida 3 37 4" xfId="61068"/>
    <cellStyle name="Salida 3 37 5" xfId="60934"/>
    <cellStyle name="Salida 3 37 6" xfId="60388"/>
    <cellStyle name="Salida 3 4" xfId="59943"/>
    <cellStyle name="Salida 3 4 2" xfId="61215"/>
    <cellStyle name="Salida 3 4 3" xfId="61659"/>
    <cellStyle name="Salida 3 4 4" xfId="62103"/>
    <cellStyle name="Salida 3 4 5" xfId="62541"/>
    <cellStyle name="Salida 3 4 6" xfId="60527"/>
    <cellStyle name="Salida 3 5" xfId="59856"/>
    <cellStyle name="Salida 3 5 2" xfId="61132"/>
    <cellStyle name="Salida 3 5 3" xfId="61576"/>
    <cellStyle name="Salida 3 5 4" xfId="62020"/>
    <cellStyle name="Salida 3 5 5" xfId="62458"/>
    <cellStyle name="Salida 3 5 6" xfId="60444"/>
    <cellStyle name="Salida 3 6" xfId="59802"/>
    <cellStyle name="Salida 3 6 2" xfId="61081"/>
    <cellStyle name="Salida 3 6 3" xfId="60921"/>
    <cellStyle name="Salida 3 6 4" xfId="61000"/>
    <cellStyle name="Salida 3 6 5" xfId="60988"/>
    <cellStyle name="Salida 3 6 6" xfId="60393"/>
    <cellStyle name="Salida 3 7" xfId="59992"/>
    <cellStyle name="Salida 3 7 2" xfId="61259"/>
    <cellStyle name="Salida 3 7 3" xfId="61703"/>
    <cellStyle name="Salida 3 7 4" xfId="62147"/>
    <cellStyle name="Salida 3 7 5" xfId="62585"/>
    <cellStyle name="Salida 3 7 6" xfId="60571"/>
    <cellStyle name="Salida 3 8" xfId="59930"/>
    <cellStyle name="Salida 3 8 2" xfId="61202"/>
    <cellStyle name="Salida 3 8 3" xfId="61646"/>
    <cellStyle name="Salida 3 8 4" xfId="62090"/>
    <cellStyle name="Salida 3 8 5" xfId="62528"/>
    <cellStyle name="Salida 3 8 6" xfId="60514"/>
    <cellStyle name="Salida 3 9" xfId="59815"/>
    <cellStyle name="Salida 3 9 2" xfId="61093"/>
    <cellStyle name="Salida 3 9 3" xfId="60909"/>
    <cellStyle name="Salida 3 9 4" xfId="61009"/>
    <cellStyle name="Salida 3 9 5" xfId="60979"/>
    <cellStyle name="Salida 3 9 6" xfId="60405"/>
    <cellStyle name="Texto de advertencia 2" xfId="59718"/>
    <cellStyle name="Texto de advertencia 3" xfId="59719"/>
    <cellStyle name="Texto explicativo 2" xfId="59720"/>
    <cellStyle name="Texto explicativo 3" xfId="59721"/>
    <cellStyle name="Title" xfId="59722"/>
    <cellStyle name="Título 1 2" xfId="59723"/>
    <cellStyle name="Título 2 2" xfId="59724"/>
    <cellStyle name="Título 2 3" xfId="59725"/>
    <cellStyle name="Título 3 2" xfId="59726"/>
    <cellStyle name="Título 3 3" xfId="59727"/>
    <cellStyle name="Título 4" xfId="59728"/>
    <cellStyle name="Título 5" xfId="59729"/>
    <cellStyle name="Total 2" xfId="59730"/>
    <cellStyle name="Total 2 10" xfId="59936"/>
    <cellStyle name="Total 2 10 2" xfId="61208"/>
    <cellStyle name="Total 2 10 3" xfId="61652"/>
    <cellStyle name="Total 2 10 4" xfId="62096"/>
    <cellStyle name="Total 2 10 5" xfId="62534"/>
    <cellStyle name="Total 2 10 6" xfId="60520"/>
    <cellStyle name="Total 2 11" xfId="59965"/>
    <cellStyle name="Total 2 11 2" xfId="61233"/>
    <cellStyle name="Total 2 11 3" xfId="61677"/>
    <cellStyle name="Total 2 11 4" xfId="62121"/>
    <cellStyle name="Total 2 11 5" xfId="62559"/>
    <cellStyle name="Total 2 11 6" xfId="60545"/>
    <cellStyle name="Total 2 12" xfId="59934"/>
    <cellStyle name="Total 2 12 2" xfId="61206"/>
    <cellStyle name="Total 2 12 3" xfId="61650"/>
    <cellStyle name="Total 2 12 4" xfId="62094"/>
    <cellStyle name="Total 2 12 5" xfId="62532"/>
    <cellStyle name="Total 2 12 6" xfId="60518"/>
    <cellStyle name="Total 2 13" xfId="60060"/>
    <cellStyle name="Total 2 13 2" xfId="61321"/>
    <cellStyle name="Total 2 13 3" xfId="61765"/>
    <cellStyle name="Total 2 13 4" xfId="62208"/>
    <cellStyle name="Total 2 13 5" xfId="62646"/>
    <cellStyle name="Total 2 13 6" xfId="60632"/>
    <cellStyle name="Total 2 14" xfId="60051"/>
    <cellStyle name="Total 2 14 2" xfId="61313"/>
    <cellStyle name="Total 2 14 3" xfId="61757"/>
    <cellStyle name="Total 2 14 4" xfId="62200"/>
    <cellStyle name="Total 2 14 5" xfId="62638"/>
    <cellStyle name="Total 2 14 6" xfId="60624"/>
    <cellStyle name="Total 2 15" xfId="60048"/>
    <cellStyle name="Total 2 15 2" xfId="61311"/>
    <cellStyle name="Total 2 15 3" xfId="61755"/>
    <cellStyle name="Total 2 15 4" xfId="62198"/>
    <cellStyle name="Total 2 15 5" xfId="62636"/>
    <cellStyle name="Total 2 15 6" xfId="60622"/>
    <cellStyle name="Total 2 16" xfId="60114"/>
    <cellStyle name="Total 2 16 2" xfId="61366"/>
    <cellStyle name="Total 2 16 3" xfId="61810"/>
    <cellStyle name="Total 2 16 4" xfId="62253"/>
    <cellStyle name="Total 2 16 5" xfId="62691"/>
    <cellStyle name="Total 2 16 6" xfId="60677"/>
    <cellStyle name="Total 2 17" xfId="60129"/>
    <cellStyle name="Total 2 17 2" xfId="61380"/>
    <cellStyle name="Total 2 17 3" xfId="61824"/>
    <cellStyle name="Total 2 17 4" xfId="62267"/>
    <cellStyle name="Total 2 17 5" xfId="62705"/>
    <cellStyle name="Total 2 17 6" xfId="60691"/>
    <cellStyle name="Total 2 18" xfId="60151"/>
    <cellStyle name="Total 2 18 2" xfId="61399"/>
    <cellStyle name="Total 2 18 3" xfId="61843"/>
    <cellStyle name="Total 2 18 4" xfId="62286"/>
    <cellStyle name="Total 2 18 5" xfId="62724"/>
    <cellStyle name="Total 2 18 6" xfId="60710"/>
    <cellStyle name="Total 2 19" xfId="60157"/>
    <cellStyle name="Total 2 19 2" xfId="61404"/>
    <cellStyle name="Total 2 19 3" xfId="61848"/>
    <cellStyle name="Total 2 19 4" xfId="62291"/>
    <cellStyle name="Total 2 19 5" xfId="62729"/>
    <cellStyle name="Total 2 19 6" xfId="60715"/>
    <cellStyle name="Total 2 2" xfId="59979"/>
    <cellStyle name="Total 2 2 2" xfId="61246"/>
    <cellStyle name="Total 2 2 3" xfId="61690"/>
    <cellStyle name="Total 2 2 4" xfId="62134"/>
    <cellStyle name="Total 2 2 5" xfId="62572"/>
    <cellStyle name="Total 2 2 6" xfId="60558"/>
    <cellStyle name="Total 2 20" xfId="60078"/>
    <cellStyle name="Total 2 20 2" xfId="61336"/>
    <cellStyle name="Total 2 20 3" xfId="61780"/>
    <cellStyle name="Total 2 20 4" xfId="62223"/>
    <cellStyle name="Total 2 20 5" xfId="62661"/>
    <cellStyle name="Total 2 20 6" xfId="60647"/>
    <cellStyle name="Total 2 21" xfId="60158"/>
    <cellStyle name="Total 2 21 2" xfId="61405"/>
    <cellStyle name="Total 2 21 3" xfId="61849"/>
    <cellStyle name="Total 2 21 4" xfId="62292"/>
    <cellStyle name="Total 2 21 5" xfId="62730"/>
    <cellStyle name="Total 2 21 6" xfId="60716"/>
    <cellStyle name="Total 2 22" xfId="59966"/>
    <cellStyle name="Total 2 22 2" xfId="61234"/>
    <cellStyle name="Total 2 22 3" xfId="61678"/>
    <cellStyle name="Total 2 22 4" xfId="62122"/>
    <cellStyle name="Total 2 22 5" xfId="62560"/>
    <cellStyle name="Total 2 22 6" xfId="60546"/>
    <cellStyle name="Total 2 23" xfId="60116"/>
    <cellStyle name="Total 2 23 2" xfId="61368"/>
    <cellStyle name="Total 2 23 3" xfId="61812"/>
    <cellStyle name="Total 2 23 4" xfId="62255"/>
    <cellStyle name="Total 2 23 5" xfId="62693"/>
    <cellStyle name="Total 2 23 6" xfId="60679"/>
    <cellStyle name="Total 2 24" xfId="60088"/>
    <cellStyle name="Total 2 24 2" xfId="61344"/>
    <cellStyle name="Total 2 24 3" xfId="61788"/>
    <cellStyle name="Total 2 24 4" xfId="62231"/>
    <cellStyle name="Total 2 24 5" xfId="62669"/>
    <cellStyle name="Total 2 24 6" xfId="60655"/>
    <cellStyle name="Total 2 25" xfId="60057"/>
    <cellStyle name="Total 2 25 2" xfId="61319"/>
    <cellStyle name="Total 2 25 3" xfId="61763"/>
    <cellStyle name="Total 2 25 4" xfId="62206"/>
    <cellStyle name="Total 2 25 5" xfId="62644"/>
    <cellStyle name="Total 2 25 6" xfId="60630"/>
    <cellStyle name="Total 2 26" xfId="60056"/>
    <cellStyle name="Total 2 26 2" xfId="61318"/>
    <cellStyle name="Total 2 26 3" xfId="61762"/>
    <cellStyle name="Total 2 26 4" xfId="62205"/>
    <cellStyle name="Total 2 26 5" xfId="62643"/>
    <cellStyle name="Total 2 26 6" xfId="60629"/>
    <cellStyle name="Total 2 27" xfId="59882"/>
    <cellStyle name="Total 2 27 2" xfId="61158"/>
    <cellStyle name="Total 2 27 3" xfId="61602"/>
    <cellStyle name="Total 2 27 4" xfId="62046"/>
    <cellStyle name="Total 2 27 5" xfId="62484"/>
    <cellStyle name="Total 2 27 6" xfId="60470"/>
    <cellStyle name="Total 2 28" xfId="59918"/>
    <cellStyle name="Total 2 28 2" xfId="61190"/>
    <cellStyle name="Total 2 28 3" xfId="61634"/>
    <cellStyle name="Total 2 28 4" xfId="62078"/>
    <cellStyle name="Total 2 28 5" xfId="62516"/>
    <cellStyle name="Total 2 28 6" xfId="60502"/>
    <cellStyle name="Total 2 29" xfId="60187"/>
    <cellStyle name="Total 2 29 2" xfId="61430"/>
    <cellStyle name="Total 2 29 3" xfId="61874"/>
    <cellStyle name="Total 2 29 4" xfId="62317"/>
    <cellStyle name="Total 2 29 5" xfId="62755"/>
    <cellStyle name="Total 2 29 6" xfId="60741"/>
    <cellStyle name="Total 2 3" xfId="59828"/>
    <cellStyle name="Total 2 3 2" xfId="61106"/>
    <cellStyle name="Total 2 3 3" xfId="60896"/>
    <cellStyle name="Total 2 3 4" xfId="61016"/>
    <cellStyle name="Total 2 3 5" xfId="61035"/>
    <cellStyle name="Total 2 3 6" xfId="60418"/>
    <cellStyle name="Total 2 30" xfId="60267"/>
    <cellStyle name="Total 2 30 2" xfId="61497"/>
    <cellStyle name="Total 2 30 3" xfId="61941"/>
    <cellStyle name="Total 2 30 4" xfId="62384"/>
    <cellStyle name="Total 2 30 5" xfId="62822"/>
    <cellStyle name="Total 2 30 6" xfId="60808"/>
    <cellStyle name="Total 2 31" xfId="60272"/>
    <cellStyle name="Total 2 31 2" xfId="61501"/>
    <cellStyle name="Total 2 31 3" xfId="61945"/>
    <cellStyle name="Total 2 31 4" xfId="62388"/>
    <cellStyle name="Total 2 31 5" xfId="62826"/>
    <cellStyle name="Total 2 31 6" xfId="60812"/>
    <cellStyle name="Total 2 32" xfId="60175"/>
    <cellStyle name="Total 2 32 2" xfId="61420"/>
    <cellStyle name="Total 2 32 3" xfId="61864"/>
    <cellStyle name="Total 2 32 4" xfId="62307"/>
    <cellStyle name="Total 2 32 5" xfId="62745"/>
    <cellStyle name="Total 2 32 6" xfId="60731"/>
    <cellStyle name="Total 2 33" xfId="60268"/>
    <cellStyle name="Total 2 33 2" xfId="61498"/>
    <cellStyle name="Total 2 33 3" xfId="61942"/>
    <cellStyle name="Total 2 33 4" xfId="62385"/>
    <cellStyle name="Total 2 33 5" xfId="62823"/>
    <cellStyle name="Total 2 33 6" xfId="60809"/>
    <cellStyle name="Total 2 34" xfId="60106"/>
    <cellStyle name="Total 2 34 2" xfId="61359"/>
    <cellStyle name="Total 2 34 3" xfId="61803"/>
    <cellStyle name="Total 2 34 4" xfId="62246"/>
    <cellStyle name="Total 2 34 5" xfId="62684"/>
    <cellStyle name="Total 2 34 6" xfId="60670"/>
    <cellStyle name="Total 2 35" xfId="60237"/>
    <cellStyle name="Total 2 35 2" xfId="61472"/>
    <cellStyle name="Total 2 35 3" xfId="61916"/>
    <cellStyle name="Total 2 35 4" xfId="62359"/>
    <cellStyle name="Total 2 35 5" xfId="62797"/>
    <cellStyle name="Total 2 35 6" xfId="60783"/>
    <cellStyle name="Total 2 36" xfId="60164"/>
    <cellStyle name="Total 2 36 2" xfId="61411"/>
    <cellStyle name="Total 2 36 3" xfId="61855"/>
    <cellStyle name="Total 2 36 4" xfId="62298"/>
    <cellStyle name="Total 2 36 5" xfId="62736"/>
    <cellStyle name="Total 2 36 6" xfId="60722"/>
    <cellStyle name="Total 2 37" xfId="59797"/>
    <cellStyle name="Total 2 37 2" xfId="61076"/>
    <cellStyle name="Total 2 37 3" xfId="60926"/>
    <cellStyle name="Total 2 37 4" xfId="61041"/>
    <cellStyle name="Total 2 37 5" xfId="60960"/>
    <cellStyle name="Total 2 37 6" xfId="60389"/>
    <cellStyle name="Total 2 4" xfId="59953"/>
    <cellStyle name="Total 2 4 2" xfId="61223"/>
    <cellStyle name="Total 2 4 3" xfId="61667"/>
    <cellStyle name="Total 2 4 4" xfId="62111"/>
    <cellStyle name="Total 2 4 5" xfId="62549"/>
    <cellStyle name="Total 2 4 6" xfId="60535"/>
    <cellStyle name="Total 2 5" xfId="59854"/>
    <cellStyle name="Total 2 5 2" xfId="61130"/>
    <cellStyle name="Total 2 5 3" xfId="61574"/>
    <cellStyle name="Total 2 5 4" xfId="62018"/>
    <cellStyle name="Total 2 5 5" xfId="62456"/>
    <cellStyle name="Total 2 5 6" xfId="60442"/>
    <cellStyle name="Total 2 6" xfId="59990"/>
    <cellStyle name="Total 2 6 2" xfId="61257"/>
    <cellStyle name="Total 2 6 3" xfId="61701"/>
    <cellStyle name="Total 2 6 4" xfId="62145"/>
    <cellStyle name="Total 2 6 5" xfId="62583"/>
    <cellStyle name="Total 2 6 6" xfId="60569"/>
    <cellStyle name="Total 2 7" xfId="60021"/>
    <cellStyle name="Total 2 7 2" xfId="61287"/>
    <cellStyle name="Total 2 7 3" xfId="61731"/>
    <cellStyle name="Total 2 7 4" xfId="62174"/>
    <cellStyle name="Total 2 7 5" xfId="62612"/>
    <cellStyle name="Total 2 7 6" xfId="60598"/>
    <cellStyle name="Total 2 8" xfId="59835"/>
    <cellStyle name="Total 2 8 2" xfId="61112"/>
    <cellStyle name="Total 2 8 3" xfId="60890"/>
    <cellStyle name="Total 2 8 4" xfId="60877"/>
    <cellStyle name="Total 2 8 5" xfId="61028"/>
    <cellStyle name="Total 2 8 6" xfId="60424"/>
    <cellStyle name="Total 2 9" xfId="59975"/>
    <cellStyle name="Total 2 9 2" xfId="61242"/>
    <cellStyle name="Total 2 9 3" xfId="61686"/>
    <cellStyle name="Total 2 9 4" xfId="62130"/>
    <cellStyle name="Total 2 9 5" xfId="62568"/>
    <cellStyle name="Total 2 9 6" xfId="60554"/>
    <cellStyle name="Total 3" xfId="59731"/>
    <cellStyle name="Total 3 10" xfId="60086"/>
    <cellStyle name="Total 3 10 2" xfId="61342"/>
    <cellStyle name="Total 3 10 3" xfId="61786"/>
    <cellStyle name="Total 3 10 4" xfId="62229"/>
    <cellStyle name="Total 3 10 5" xfId="62667"/>
    <cellStyle name="Total 3 10 6" xfId="60653"/>
    <cellStyle name="Total 3 11" xfId="59883"/>
    <cellStyle name="Total 3 11 2" xfId="61159"/>
    <cellStyle name="Total 3 11 3" xfId="61603"/>
    <cellStyle name="Total 3 11 4" xfId="62047"/>
    <cellStyle name="Total 3 11 5" xfId="62485"/>
    <cellStyle name="Total 3 11 6" xfId="60471"/>
    <cellStyle name="Total 3 12" xfId="59935"/>
    <cellStyle name="Total 3 12 2" xfId="61207"/>
    <cellStyle name="Total 3 12 3" xfId="61651"/>
    <cellStyle name="Total 3 12 4" xfId="62095"/>
    <cellStyle name="Total 3 12 5" xfId="62533"/>
    <cellStyle name="Total 3 12 6" xfId="60519"/>
    <cellStyle name="Total 3 13" xfId="59959"/>
    <cellStyle name="Total 3 13 2" xfId="61227"/>
    <cellStyle name="Total 3 13 3" xfId="61671"/>
    <cellStyle name="Total 3 13 4" xfId="62115"/>
    <cellStyle name="Total 3 13 5" xfId="62553"/>
    <cellStyle name="Total 3 13 6" xfId="60539"/>
    <cellStyle name="Total 3 14" xfId="60042"/>
    <cellStyle name="Total 3 14 2" xfId="61305"/>
    <cellStyle name="Total 3 14 3" xfId="61749"/>
    <cellStyle name="Total 3 14 4" xfId="62192"/>
    <cellStyle name="Total 3 14 5" xfId="62630"/>
    <cellStyle name="Total 3 14 6" xfId="60616"/>
    <cellStyle name="Total 3 15" xfId="60009"/>
    <cellStyle name="Total 3 15 2" xfId="61276"/>
    <cellStyle name="Total 3 15 3" xfId="61720"/>
    <cellStyle name="Total 3 15 4" xfId="62163"/>
    <cellStyle name="Total 3 15 5" xfId="62601"/>
    <cellStyle name="Total 3 15 6" xfId="60587"/>
    <cellStyle name="Total 3 16" xfId="59885"/>
    <cellStyle name="Total 3 16 2" xfId="61161"/>
    <cellStyle name="Total 3 16 3" xfId="61605"/>
    <cellStyle name="Total 3 16 4" xfId="62049"/>
    <cellStyle name="Total 3 16 5" xfId="62487"/>
    <cellStyle name="Total 3 16 6" xfId="60473"/>
    <cellStyle name="Total 3 17" xfId="59946"/>
    <cellStyle name="Total 3 17 2" xfId="61217"/>
    <cellStyle name="Total 3 17 3" xfId="61661"/>
    <cellStyle name="Total 3 17 4" xfId="62105"/>
    <cellStyle name="Total 3 17 5" xfId="62543"/>
    <cellStyle name="Total 3 17 6" xfId="60529"/>
    <cellStyle name="Total 3 18" xfId="60168"/>
    <cellStyle name="Total 3 18 2" xfId="61414"/>
    <cellStyle name="Total 3 18 3" xfId="61858"/>
    <cellStyle name="Total 3 18 4" xfId="62301"/>
    <cellStyle name="Total 3 18 5" xfId="62739"/>
    <cellStyle name="Total 3 18 6" xfId="60725"/>
    <cellStyle name="Total 3 19" xfId="60121"/>
    <cellStyle name="Total 3 19 2" xfId="61373"/>
    <cellStyle name="Total 3 19 3" xfId="61817"/>
    <cellStyle name="Total 3 19 4" xfId="62260"/>
    <cellStyle name="Total 3 19 5" xfId="62698"/>
    <cellStyle name="Total 3 19 6" xfId="60684"/>
    <cellStyle name="Total 3 2" xfId="59980"/>
    <cellStyle name="Total 3 2 2" xfId="61247"/>
    <cellStyle name="Total 3 2 3" xfId="61691"/>
    <cellStyle name="Total 3 2 4" xfId="62135"/>
    <cellStyle name="Total 3 2 5" xfId="62573"/>
    <cellStyle name="Total 3 2 6" xfId="60559"/>
    <cellStyle name="Total 3 20" xfId="60010"/>
    <cellStyle name="Total 3 20 2" xfId="61277"/>
    <cellStyle name="Total 3 20 3" xfId="61721"/>
    <cellStyle name="Total 3 20 4" xfId="62164"/>
    <cellStyle name="Total 3 20 5" xfId="62602"/>
    <cellStyle name="Total 3 20 6" xfId="60588"/>
    <cellStyle name="Total 3 21" xfId="60112"/>
    <cellStyle name="Total 3 21 2" xfId="61364"/>
    <cellStyle name="Total 3 21 3" xfId="61808"/>
    <cellStyle name="Total 3 21 4" xfId="62251"/>
    <cellStyle name="Total 3 21 5" xfId="62689"/>
    <cellStyle name="Total 3 21 6" xfId="60675"/>
    <cellStyle name="Total 3 22" xfId="59774"/>
    <cellStyle name="Total 3 22 2" xfId="61057"/>
    <cellStyle name="Total 3 22 3" xfId="60945"/>
    <cellStyle name="Total 3 22 4" xfId="61561"/>
    <cellStyle name="Total 3 22 5" xfId="62005"/>
    <cellStyle name="Total 3 22 6" xfId="60370"/>
    <cellStyle name="Total 3 23" xfId="60113"/>
    <cellStyle name="Total 3 23 2" xfId="61365"/>
    <cellStyle name="Total 3 23 3" xfId="61809"/>
    <cellStyle name="Total 3 23 4" xfId="62252"/>
    <cellStyle name="Total 3 23 5" xfId="62690"/>
    <cellStyle name="Total 3 23 6" xfId="60676"/>
    <cellStyle name="Total 3 24" xfId="60249"/>
    <cellStyle name="Total 3 24 2" xfId="61482"/>
    <cellStyle name="Total 3 24 3" xfId="61926"/>
    <cellStyle name="Total 3 24 4" xfId="62369"/>
    <cellStyle name="Total 3 24 5" xfId="62807"/>
    <cellStyle name="Total 3 24 6" xfId="60793"/>
    <cellStyle name="Total 3 25" xfId="60252"/>
    <cellStyle name="Total 3 25 2" xfId="61485"/>
    <cellStyle name="Total 3 25 3" xfId="61929"/>
    <cellStyle name="Total 3 25 4" xfId="62372"/>
    <cellStyle name="Total 3 25 5" xfId="62810"/>
    <cellStyle name="Total 3 25 6" xfId="60796"/>
    <cellStyle name="Total 3 26" xfId="59777"/>
    <cellStyle name="Total 3 26 2" xfId="61058"/>
    <cellStyle name="Total 3 26 3" xfId="60944"/>
    <cellStyle name="Total 3 26 4" xfId="61566"/>
    <cellStyle name="Total 3 26 5" xfId="62010"/>
    <cellStyle name="Total 3 26 6" xfId="60372"/>
    <cellStyle name="Total 3 27" xfId="60034"/>
    <cellStyle name="Total 3 27 2" xfId="61298"/>
    <cellStyle name="Total 3 27 3" xfId="61742"/>
    <cellStyle name="Total 3 27 4" xfId="62185"/>
    <cellStyle name="Total 3 27 5" xfId="62623"/>
    <cellStyle name="Total 3 27 6" xfId="60609"/>
    <cellStyle name="Total 3 28" xfId="60281"/>
    <cellStyle name="Total 3 28 2" xfId="61509"/>
    <cellStyle name="Total 3 28 3" xfId="61953"/>
    <cellStyle name="Total 3 28 4" xfId="62396"/>
    <cellStyle name="Total 3 28 5" xfId="62834"/>
    <cellStyle name="Total 3 28 6" xfId="60820"/>
    <cellStyle name="Total 3 29" xfId="60208"/>
    <cellStyle name="Total 3 29 2" xfId="61446"/>
    <cellStyle name="Total 3 29 3" xfId="61890"/>
    <cellStyle name="Total 3 29 4" xfId="62333"/>
    <cellStyle name="Total 3 29 5" xfId="62771"/>
    <cellStyle name="Total 3 29 6" xfId="60757"/>
    <cellStyle name="Total 3 3" xfId="59827"/>
    <cellStyle name="Total 3 3 2" xfId="61105"/>
    <cellStyle name="Total 3 3 3" xfId="60897"/>
    <cellStyle name="Total 3 3 4" xfId="61015"/>
    <cellStyle name="Total 3 3 5" xfId="60975"/>
    <cellStyle name="Total 3 3 6" xfId="60417"/>
    <cellStyle name="Total 3 30" xfId="60185"/>
    <cellStyle name="Total 3 30 2" xfId="61428"/>
    <cellStyle name="Total 3 30 3" xfId="61872"/>
    <cellStyle name="Total 3 30 4" xfId="62315"/>
    <cellStyle name="Total 3 30 5" xfId="62753"/>
    <cellStyle name="Total 3 30 6" xfId="60739"/>
    <cellStyle name="Total 3 31" xfId="60089"/>
    <cellStyle name="Total 3 31 2" xfId="61345"/>
    <cellStyle name="Total 3 31 3" xfId="61789"/>
    <cellStyle name="Total 3 31 4" xfId="62232"/>
    <cellStyle name="Total 3 31 5" xfId="62670"/>
    <cellStyle name="Total 3 31 6" xfId="60656"/>
    <cellStyle name="Total 3 32" xfId="60283"/>
    <cellStyle name="Total 3 32 2" xfId="61511"/>
    <cellStyle name="Total 3 32 3" xfId="61955"/>
    <cellStyle name="Total 3 32 4" xfId="62398"/>
    <cellStyle name="Total 3 32 5" xfId="62836"/>
    <cellStyle name="Total 3 32 6" xfId="60822"/>
    <cellStyle name="Total 3 33" xfId="60254"/>
    <cellStyle name="Total 3 33 2" xfId="61487"/>
    <cellStyle name="Total 3 33 3" xfId="61931"/>
    <cellStyle name="Total 3 33 4" xfId="62374"/>
    <cellStyle name="Total 3 33 5" xfId="62812"/>
    <cellStyle name="Total 3 33 6" xfId="60798"/>
    <cellStyle name="Total 3 34" xfId="59819"/>
    <cellStyle name="Total 3 34 2" xfId="61097"/>
    <cellStyle name="Total 3 34 3" xfId="60905"/>
    <cellStyle name="Total 3 34 4" xfId="61045"/>
    <cellStyle name="Total 3 34 5" xfId="60956"/>
    <cellStyle name="Total 3 34 6" xfId="60409"/>
    <cellStyle name="Total 3 35" xfId="60291"/>
    <cellStyle name="Total 3 35 2" xfId="61517"/>
    <cellStyle name="Total 3 35 3" xfId="61961"/>
    <cellStyle name="Total 3 35 4" xfId="62404"/>
    <cellStyle name="Total 3 35 5" xfId="62842"/>
    <cellStyle name="Total 3 35 6" xfId="60828"/>
    <cellStyle name="Total 3 36" xfId="60300"/>
    <cellStyle name="Total 3 36 2" xfId="61524"/>
    <cellStyle name="Total 3 36 3" xfId="61968"/>
    <cellStyle name="Total 3 36 4" xfId="62411"/>
    <cellStyle name="Total 3 36 5" xfId="62849"/>
    <cellStyle name="Total 3 36 6" xfId="60835"/>
    <cellStyle name="Total 3 37" xfId="59798"/>
    <cellStyle name="Total 3 37 2" xfId="61077"/>
    <cellStyle name="Total 3 37 3" xfId="60925"/>
    <cellStyle name="Total 3 37 4" xfId="60997"/>
    <cellStyle name="Total 3 37 5" xfId="60990"/>
    <cellStyle name="Total 3 37 6" xfId="60390"/>
    <cellStyle name="Total 3 4" xfId="59954"/>
    <cellStyle name="Total 3 4 2" xfId="61224"/>
    <cellStyle name="Total 3 4 3" xfId="61668"/>
    <cellStyle name="Total 3 4 4" xfId="62112"/>
    <cellStyle name="Total 3 4 5" xfId="62550"/>
    <cellStyle name="Total 3 4 6" xfId="60536"/>
    <cellStyle name="Total 3 5" xfId="59853"/>
    <cellStyle name="Total 3 5 2" xfId="61129"/>
    <cellStyle name="Total 3 5 3" xfId="61573"/>
    <cellStyle name="Total 3 5 4" xfId="62017"/>
    <cellStyle name="Total 3 5 5" xfId="62455"/>
    <cellStyle name="Total 3 5 6" xfId="60441"/>
    <cellStyle name="Total 3 6" xfId="59938"/>
    <cellStyle name="Total 3 6 2" xfId="61210"/>
    <cellStyle name="Total 3 6 3" xfId="61654"/>
    <cellStyle name="Total 3 6 4" xfId="62098"/>
    <cellStyle name="Total 3 6 5" xfId="62536"/>
    <cellStyle name="Total 3 6 6" xfId="60522"/>
    <cellStyle name="Total 3 7" xfId="59972"/>
    <cellStyle name="Total 3 7 2" xfId="61239"/>
    <cellStyle name="Total 3 7 3" xfId="61683"/>
    <cellStyle name="Total 3 7 4" xfId="62127"/>
    <cellStyle name="Total 3 7 5" xfId="62565"/>
    <cellStyle name="Total 3 7 6" xfId="60551"/>
    <cellStyle name="Total 3 8" xfId="59808"/>
    <cellStyle name="Total 3 8 2" xfId="61086"/>
    <cellStyle name="Total 3 8 3" xfId="60916"/>
    <cellStyle name="Total 3 8 4" xfId="61043"/>
    <cellStyle name="Total 3 8 5" xfId="60958"/>
    <cellStyle name="Total 3 8 6" xfId="60398"/>
    <cellStyle name="Total 3 9" xfId="59809"/>
    <cellStyle name="Total 3 9 2" xfId="61087"/>
    <cellStyle name="Total 3 9 3" xfId="60915"/>
    <cellStyle name="Total 3 9 4" xfId="61069"/>
    <cellStyle name="Total 3 9 5" xfId="60933"/>
    <cellStyle name="Total 3 9 6" xfId="60399"/>
    <cellStyle name="Warning Text" xfId="59732"/>
  </cellStyles>
  <dxfs count="5">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CCFF66"/>
      <color rgb="FFFFFF66"/>
      <color rgb="FFCCFF99"/>
      <color rgb="FFCC99FF"/>
      <color rgb="FFFF0000"/>
      <color rgb="FFFF9966"/>
      <color rgb="FFFF99CC"/>
      <color rgb="FF7B5571"/>
      <color rgb="FF7B556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123266</xdr:colOff>
      <xdr:row>1</xdr:row>
      <xdr:rowOff>100853</xdr:rowOff>
    </xdr:from>
    <xdr:to>
      <xdr:col>0</xdr:col>
      <xdr:colOff>1031876</xdr:colOff>
      <xdr:row>5</xdr:row>
      <xdr:rowOff>0</xdr:rowOff>
    </xdr:to>
    <xdr:pic>
      <xdr:nvPicPr>
        <xdr:cNvPr id="3" name="Imagen 2" descr="C:\Users\AUXPLANEACION03\Desktop\Gobernacion_del_quindio.jpg">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266" y="332174"/>
          <a:ext cx="910878" cy="824433"/>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GOBERNACION%20QUINDIO%202017\INSTRUMENTOS%20PLANIFICACION%202017\INSTRUMENTOS%20SEPTIEMBRE%202017\ANEXOS\SECRETARIAS\CULTURA\CULTURA%20SGTO%20PLAN%20SEP%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OBERNACION%20QUINDIO%202018/SEGUIMIENTO%20PLAN%20DE%20DESARROLLO%202018/SGTO%20IV%20TRIMESTRE%202018/SECRETARIAS%20IV%20TRIMESTRE%202018/CULTURA/Sgto%20Cultura%20Dic%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OBERNACION%20QUINDIO%202018/SEGUIMIENTO%20PLAN%20DE%20DESARROLLO%202018/SGTO%20IV%20TRIMESTRE%202018/SECRETARIAS%20IV%20TRIMESTRE%202018/SALUD/SALUD%20MEATA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Users\AUXPLANEACION03\Downloads\HACIENDA%20SGTO%20PDD%20SEPT%2030%202017%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 METAS"/>
      <sheetName val="METAS "/>
      <sheetName val="PROYECTOS"/>
      <sheetName val="PLAN DE ACCION"/>
      <sheetName val="SGTO PLAN DE ACCION"/>
      <sheetName val="GESTION DE RECURSOS"/>
      <sheetName val="INV MUNICIPIOS"/>
      <sheetName val="META"/>
    </sheetNames>
    <sheetDataSet>
      <sheetData sheetId="0" refreshError="1">
        <row r="15">
          <cell r="O15">
            <v>164047554</v>
          </cell>
        </row>
        <row r="16">
          <cell r="O16">
            <v>737538491</v>
          </cell>
        </row>
        <row r="18">
          <cell r="O18">
            <v>300000000</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
      <sheetName val="SGTO PLAN DE ACCION"/>
      <sheetName val="INVRSION MUNICIPIOS"/>
      <sheetName val="GESTION RECURSOS"/>
      <sheetName val=" PLAN DE ACCION"/>
      <sheetName val="INVERSIÓN MPIOS"/>
    </sheetNames>
    <sheetDataSet>
      <sheetData sheetId="0">
        <row r="25">
          <cell r="O25">
            <v>330733</v>
          </cell>
        </row>
        <row r="26">
          <cell r="O26">
            <v>28350000</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
      <sheetName val="Hoja1"/>
      <sheetName val="SGTO PLAN DE ACCION"/>
      <sheetName val="GESTION RECURSOS"/>
      <sheetName val="DISCRIMINADO X MUNICIPIOS SALUD"/>
      <sheetName val="Hoja2"/>
    </sheetNames>
    <sheetDataSet>
      <sheetData sheetId="0">
        <row r="54">
          <cell r="P54">
            <v>23003708</v>
          </cell>
        </row>
        <row r="83">
          <cell r="O83">
            <v>740589189</v>
          </cell>
        </row>
        <row r="85">
          <cell r="O85">
            <v>167116714</v>
          </cell>
        </row>
      </sheetData>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TOS"/>
      <sheetName val="METAS "/>
      <sheetName val="PROYECTO METAS"/>
      <sheetName val="SGTO PLAN DE ACCION"/>
      <sheetName val="GESTION DE RECURSOS"/>
    </sheetNames>
    <sheetDataSet>
      <sheetData sheetId="0"/>
      <sheetData sheetId="1"/>
      <sheetData sheetId="2">
        <row r="20">
          <cell r="O20">
            <v>5733586</v>
          </cell>
        </row>
        <row r="22">
          <cell r="O22">
            <v>35332521</v>
          </cell>
        </row>
      </sheetData>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DB422"/>
  <sheetViews>
    <sheetView showGridLines="0" tabSelected="1" zoomScale="70" zoomScaleNormal="70" workbookViewId="0">
      <selection sqref="A1:CW2"/>
    </sheetView>
  </sheetViews>
  <sheetFormatPr baseColWidth="10" defaultColWidth="11.42578125" defaultRowHeight="24.75" customHeight="1" x14ac:dyDescent="0.2"/>
  <cols>
    <col min="1" max="1" width="16.140625" style="119" customWidth="1"/>
    <col min="2" max="2" width="20" style="119" customWidth="1"/>
    <col min="3" max="3" width="31.42578125" style="338" customWidth="1"/>
    <col min="4" max="4" width="25.5703125" style="119" customWidth="1"/>
    <col min="5" max="5" width="15.85546875" style="119" customWidth="1"/>
    <col min="6" max="6" width="23.42578125" style="119" customWidth="1"/>
    <col min="7" max="7" width="13.85546875" style="435" customWidth="1"/>
    <col min="8" max="8" width="39.85546875" style="444" customWidth="1"/>
    <col min="9" max="9" width="24.42578125" style="444" customWidth="1"/>
    <col min="10" max="10" width="19.28515625" style="445" customWidth="1"/>
    <col min="11" max="11" width="11.85546875" style="446" customWidth="1"/>
    <col min="12" max="12" width="14.28515625" style="436" customWidth="1"/>
    <col min="13" max="13" width="14.28515625" style="338" customWidth="1"/>
    <col min="14" max="14" width="13.28515625" style="338" customWidth="1"/>
    <col min="15" max="15" width="13.140625" style="436" customWidth="1"/>
    <col min="16" max="16" width="10.42578125" style="338" customWidth="1"/>
    <col min="17" max="17" width="10.140625" style="437" customWidth="1"/>
    <col min="18" max="18" width="12" style="338" customWidth="1"/>
    <col min="19" max="19" width="11.28515625" style="338" customWidth="1"/>
    <col min="20" max="20" width="11.42578125" style="338" customWidth="1"/>
    <col min="21" max="21" width="12" style="338" customWidth="1"/>
    <col min="22" max="22" width="20.7109375" style="438" customWidth="1"/>
    <col min="23" max="23" width="12.140625" style="370" customWidth="1"/>
    <col min="24" max="24" width="17" style="370" customWidth="1"/>
    <col min="25" max="25" width="26.140625" style="439" customWidth="1"/>
    <col min="26" max="26" width="26.42578125" style="439" customWidth="1"/>
    <col min="27" max="27" width="28.28515625" style="440" customWidth="1"/>
    <col min="28" max="28" width="24.42578125" style="440" customWidth="1"/>
    <col min="29" max="29" width="26.28515625" style="54" customWidth="1"/>
    <col min="30" max="30" width="24.7109375" style="54" customWidth="1"/>
    <col min="31" max="32" width="25.140625" style="439" customWidth="1"/>
    <col min="33" max="34" width="24.140625" style="439" customWidth="1"/>
    <col min="35" max="35" width="27.42578125" style="439" customWidth="1"/>
    <col min="36" max="36" width="25.42578125" style="439" customWidth="1"/>
    <col min="37" max="37" width="29" style="439" customWidth="1"/>
    <col min="38" max="38" width="25.7109375" style="439" customWidth="1"/>
    <col min="39" max="39" width="28" style="439" customWidth="1"/>
    <col min="40" max="40" width="29.28515625" style="439" customWidth="1"/>
    <col min="41" max="41" width="28.140625" style="439" customWidth="1"/>
    <col min="42" max="42" width="22.28515625" style="441" customWidth="1"/>
    <col min="43" max="43" width="26.28515625" style="442" customWidth="1"/>
    <col min="44" max="44" width="29.7109375" style="442" customWidth="1"/>
    <col min="45" max="45" width="25.7109375" style="443" customWidth="1"/>
    <col min="46" max="56" width="27.5703125" style="443" customWidth="1"/>
    <col min="57" max="57" width="31.140625" style="443" customWidth="1"/>
    <col min="58" max="58" width="31.5703125" style="443" customWidth="1"/>
    <col min="59" max="63" width="27.5703125" style="443" customWidth="1"/>
    <col min="64" max="64" width="28.85546875" style="443" customWidth="1"/>
    <col min="65" max="83" width="27.5703125" style="443" customWidth="1"/>
    <col min="84" max="84" width="29" style="443" customWidth="1"/>
    <col min="85" max="85" width="26.42578125" style="117" customWidth="1"/>
    <col min="86" max="102" width="27.5703125" style="117" customWidth="1"/>
    <col min="103" max="103" width="30.140625" style="117" customWidth="1"/>
    <col min="104" max="104" width="27.5703125" style="117" customWidth="1"/>
    <col min="105" max="106" width="31.140625" style="119" customWidth="1"/>
    <col min="107" max="16384" width="11.42578125" style="119"/>
  </cols>
  <sheetData>
    <row r="1" spans="1:106" ht="18" customHeight="1" x14ac:dyDescent="0.25">
      <c r="A1" s="666"/>
      <c r="B1" s="667"/>
      <c r="C1" s="667"/>
      <c r="D1" s="667"/>
      <c r="E1" s="667"/>
      <c r="F1" s="667"/>
      <c r="G1" s="667"/>
      <c r="H1" s="667"/>
      <c r="I1" s="667"/>
      <c r="J1" s="667"/>
      <c r="K1" s="667"/>
      <c r="L1" s="667"/>
      <c r="M1" s="667"/>
      <c r="N1" s="667"/>
      <c r="O1" s="667"/>
      <c r="P1" s="667"/>
      <c r="Q1" s="667"/>
      <c r="R1" s="667"/>
      <c r="S1" s="667"/>
      <c r="T1" s="667"/>
      <c r="U1" s="667"/>
      <c r="V1" s="667"/>
      <c r="W1" s="667"/>
      <c r="X1" s="667"/>
      <c r="Y1" s="667"/>
      <c r="Z1" s="667"/>
      <c r="AA1" s="667"/>
      <c r="AB1" s="667"/>
      <c r="AC1" s="667"/>
      <c r="AD1" s="667"/>
      <c r="AE1" s="667"/>
      <c r="AF1" s="667"/>
      <c r="AG1" s="667"/>
      <c r="AH1" s="667"/>
      <c r="AI1" s="667"/>
      <c r="AJ1" s="667"/>
      <c r="AK1" s="667"/>
      <c r="AL1" s="667"/>
      <c r="AM1" s="667"/>
      <c r="AN1" s="667"/>
      <c r="AO1" s="667"/>
      <c r="AP1" s="667"/>
      <c r="AQ1" s="667"/>
      <c r="AR1" s="667"/>
      <c r="AS1" s="667"/>
      <c r="AT1" s="667"/>
      <c r="AU1" s="667"/>
      <c r="AV1" s="667"/>
      <c r="AW1" s="667"/>
      <c r="AX1" s="667"/>
      <c r="AY1" s="667"/>
      <c r="AZ1" s="667"/>
      <c r="BA1" s="667"/>
      <c r="BB1" s="667"/>
      <c r="BC1" s="667"/>
      <c r="BD1" s="667"/>
      <c r="BE1" s="667"/>
      <c r="BF1" s="667"/>
      <c r="BG1" s="667"/>
      <c r="BH1" s="667"/>
      <c r="BI1" s="667"/>
      <c r="BJ1" s="667"/>
      <c r="BK1" s="667"/>
      <c r="BL1" s="667"/>
      <c r="BM1" s="667"/>
      <c r="BN1" s="667"/>
      <c r="BO1" s="667"/>
      <c r="BP1" s="667"/>
      <c r="BQ1" s="667"/>
      <c r="BR1" s="667"/>
      <c r="BS1" s="667"/>
      <c r="BT1" s="667"/>
      <c r="BU1" s="667"/>
      <c r="BV1" s="667"/>
      <c r="BW1" s="667"/>
      <c r="BX1" s="667"/>
      <c r="BY1" s="667"/>
      <c r="BZ1" s="667"/>
      <c r="CA1" s="667"/>
      <c r="CB1" s="667"/>
      <c r="CC1" s="667"/>
      <c r="CD1" s="667"/>
      <c r="CE1" s="667"/>
      <c r="CF1" s="667"/>
      <c r="CG1" s="667"/>
      <c r="CH1" s="667"/>
      <c r="CI1" s="667"/>
      <c r="CJ1" s="667"/>
      <c r="CK1" s="667"/>
      <c r="CL1" s="667"/>
      <c r="CM1" s="667"/>
      <c r="CN1" s="667"/>
      <c r="CO1" s="667"/>
      <c r="CP1" s="667"/>
      <c r="CQ1" s="667"/>
      <c r="CR1" s="667"/>
      <c r="CS1" s="667"/>
      <c r="CT1" s="667"/>
      <c r="CU1" s="667"/>
      <c r="CV1" s="667"/>
      <c r="CW1" s="667"/>
      <c r="CX1" s="552"/>
      <c r="CY1" s="553"/>
      <c r="CZ1" s="553"/>
      <c r="DA1" s="554" t="s">
        <v>0</v>
      </c>
      <c r="DB1" s="555" t="s">
        <v>940</v>
      </c>
    </row>
    <row r="2" spans="1:106" ht="18" customHeight="1" x14ac:dyDescent="0.25">
      <c r="A2" s="668"/>
      <c r="B2" s="669"/>
      <c r="C2" s="669"/>
      <c r="D2" s="669"/>
      <c r="E2" s="669"/>
      <c r="F2" s="669"/>
      <c r="G2" s="669"/>
      <c r="H2" s="669"/>
      <c r="I2" s="669"/>
      <c r="J2" s="669"/>
      <c r="K2" s="669"/>
      <c r="L2" s="669"/>
      <c r="M2" s="669"/>
      <c r="N2" s="669"/>
      <c r="O2" s="669"/>
      <c r="P2" s="669"/>
      <c r="Q2" s="669"/>
      <c r="R2" s="669"/>
      <c r="S2" s="669"/>
      <c r="T2" s="669"/>
      <c r="U2" s="669"/>
      <c r="V2" s="669"/>
      <c r="W2" s="669"/>
      <c r="X2" s="669"/>
      <c r="Y2" s="669"/>
      <c r="Z2" s="669"/>
      <c r="AA2" s="669"/>
      <c r="AB2" s="669"/>
      <c r="AC2" s="669"/>
      <c r="AD2" s="669"/>
      <c r="AE2" s="669"/>
      <c r="AF2" s="669"/>
      <c r="AG2" s="669"/>
      <c r="AH2" s="669"/>
      <c r="AI2" s="669"/>
      <c r="AJ2" s="669"/>
      <c r="AK2" s="669"/>
      <c r="AL2" s="669"/>
      <c r="AM2" s="669"/>
      <c r="AN2" s="669"/>
      <c r="AO2" s="669"/>
      <c r="AP2" s="669"/>
      <c r="AQ2" s="669"/>
      <c r="AR2" s="669"/>
      <c r="AS2" s="669"/>
      <c r="AT2" s="669"/>
      <c r="AU2" s="669"/>
      <c r="AV2" s="669"/>
      <c r="AW2" s="669"/>
      <c r="AX2" s="669"/>
      <c r="AY2" s="669"/>
      <c r="AZ2" s="669"/>
      <c r="BA2" s="669"/>
      <c r="BB2" s="669"/>
      <c r="BC2" s="669"/>
      <c r="BD2" s="669"/>
      <c r="BE2" s="669"/>
      <c r="BF2" s="669"/>
      <c r="BG2" s="669"/>
      <c r="BH2" s="669"/>
      <c r="BI2" s="669"/>
      <c r="BJ2" s="669"/>
      <c r="BK2" s="669"/>
      <c r="BL2" s="669"/>
      <c r="BM2" s="669"/>
      <c r="BN2" s="669"/>
      <c r="BO2" s="669"/>
      <c r="BP2" s="669"/>
      <c r="BQ2" s="669"/>
      <c r="BR2" s="669"/>
      <c r="BS2" s="669"/>
      <c r="BT2" s="669"/>
      <c r="BU2" s="669"/>
      <c r="BV2" s="669"/>
      <c r="BW2" s="669"/>
      <c r="BX2" s="669"/>
      <c r="BY2" s="669"/>
      <c r="BZ2" s="669"/>
      <c r="CA2" s="669"/>
      <c r="CB2" s="669"/>
      <c r="CC2" s="669"/>
      <c r="CD2" s="669"/>
      <c r="CE2" s="669"/>
      <c r="CF2" s="669"/>
      <c r="CG2" s="669"/>
      <c r="CH2" s="669"/>
      <c r="CI2" s="669"/>
      <c r="CJ2" s="669"/>
      <c r="CK2" s="669"/>
      <c r="CL2" s="669"/>
      <c r="CM2" s="669"/>
      <c r="CN2" s="669"/>
      <c r="CO2" s="669"/>
      <c r="CP2" s="669"/>
      <c r="CQ2" s="669"/>
      <c r="CR2" s="669"/>
      <c r="CS2" s="669"/>
      <c r="CT2" s="669"/>
      <c r="CU2" s="669"/>
      <c r="CV2" s="669"/>
      <c r="CW2" s="669"/>
      <c r="CX2" s="556"/>
      <c r="CY2" s="557"/>
      <c r="CZ2" s="557"/>
      <c r="DA2" s="118" t="s">
        <v>1</v>
      </c>
      <c r="DB2" s="558">
        <v>5</v>
      </c>
    </row>
    <row r="3" spans="1:106" ht="18" customHeight="1" x14ac:dyDescent="0.2">
      <c r="A3" s="670" t="s">
        <v>939</v>
      </c>
      <c r="B3" s="671"/>
      <c r="C3" s="671"/>
      <c r="D3" s="671"/>
      <c r="E3" s="671"/>
      <c r="F3" s="671"/>
      <c r="G3" s="671"/>
      <c r="H3" s="671"/>
      <c r="I3" s="671"/>
      <c r="J3" s="671"/>
      <c r="K3" s="671"/>
      <c r="L3" s="671"/>
      <c r="M3" s="671"/>
      <c r="N3" s="671"/>
      <c r="O3" s="671"/>
      <c r="P3" s="671"/>
      <c r="Q3" s="671"/>
      <c r="R3" s="671"/>
      <c r="S3" s="671"/>
      <c r="T3" s="671"/>
      <c r="U3" s="671"/>
      <c r="V3" s="671"/>
      <c r="W3" s="671"/>
      <c r="X3" s="671"/>
      <c r="Y3" s="671"/>
      <c r="Z3" s="671"/>
      <c r="AA3" s="671"/>
      <c r="AB3" s="671"/>
      <c r="AC3" s="671"/>
      <c r="AD3" s="671"/>
      <c r="AE3" s="671"/>
      <c r="AF3" s="671"/>
      <c r="AG3" s="671"/>
      <c r="AH3" s="671"/>
      <c r="AI3" s="671"/>
      <c r="AJ3" s="671"/>
      <c r="AK3" s="671"/>
      <c r="AL3" s="671"/>
      <c r="AM3" s="671"/>
      <c r="AN3" s="671"/>
      <c r="AO3" s="671"/>
      <c r="AP3" s="671"/>
      <c r="AQ3" s="671"/>
      <c r="AR3" s="671"/>
      <c r="AS3" s="671"/>
      <c r="AT3" s="671"/>
      <c r="AU3" s="671"/>
      <c r="AV3" s="671"/>
      <c r="AW3" s="671"/>
      <c r="AX3" s="671"/>
      <c r="AY3" s="671"/>
      <c r="AZ3" s="671"/>
      <c r="BA3" s="671"/>
      <c r="BB3" s="671"/>
      <c r="BC3" s="671"/>
      <c r="BD3" s="671"/>
      <c r="BE3" s="671"/>
      <c r="BF3" s="671"/>
      <c r="BG3" s="671"/>
      <c r="BH3" s="671"/>
      <c r="BI3" s="671"/>
      <c r="BJ3" s="671"/>
      <c r="BK3" s="671"/>
      <c r="BL3" s="671"/>
      <c r="BM3" s="671"/>
      <c r="BN3" s="671"/>
      <c r="BO3" s="671"/>
      <c r="BP3" s="671"/>
      <c r="BQ3" s="671"/>
      <c r="BR3" s="671"/>
      <c r="BS3" s="671"/>
      <c r="BT3" s="671"/>
      <c r="BU3" s="671"/>
      <c r="BV3" s="671"/>
      <c r="BW3" s="671"/>
      <c r="BX3" s="671"/>
      <c r="BY3" s="671"/>
      <c r="BZ3" s="671"/>
      <c r="CA3" s="671"/>
      <c r="CB3" s="671"/>
      <c r="CC3" s="671"/>
      <c r="CD3" s="671"/>
      <c r="CE3" s="671"/>
      <c r="CF3" s="671"/>
      <c r="CG3" s="671"/>
      <c r="CH3" s="671"/>
      <c r="CI3" s="671"/>
      <c r="CJ3" s="671"/>
      <c r="CK3" s="671"/>
      <c r="CL3" s="671"/>
      <c r="CM3" s="671"/>
      <c r="CN3" s="671"/>
      <c r="CO3" s="671"/>
      <c r="CP3" s="671"/>
      <c r="CQ3" s="671"/>
      <c r="CR3" s="671"/>
      <c r="CS3" s="671"/>
      <c r="CT3" s="671"/>
      <c r="CU3" s="671"/>
      <c r="CV3" s="671"/>
      <c r="CW3" s="671"/>
      <c r="CX3" s="559"/>
      <c r="CY3" s="557"/>
      <c r="CZ3" s="557"/>
      <c r="DA3" s="120" t="s">
        <v>2</v>
      </c>
      <c r="DB3" s="560" t="s">
        <v>3</v>
      </c>
    </row>
    <row r="4" spans="1:106" ht="18" customHeight="1" x14ac:dyDescent="0.2">
      <c r="A4" s="670"/>
      <c r="B4" s="671"/>
      <c r="C4" s="671"/>
      <c r="D4" s="671"/>
      <c r="E4" s="671"/>
      <c r="F4" s="671"/>
      <c r="G4" s="671"/>
      <c r="H4" s="671"/>
      <c r="I4" s="671"/>
      <c r="J4" s="671"/>
      <c r="K4" s="671"/>
      <c r="L4" s="671"/>
      <c r="M4" s="671"/>
      <c r="N4" s="671"/>
      <c r="O4" s="671"/>
      <c r="P4" s="671"/>
      <c r="Q4" s="671"/>
      <c r="R4" s="671"/>
      <c r="S4" s="671"/>
      <c r="T4" s="671"/>
      <c r="U4" s="671"/>
      <c r="V4" s="671"/>
      <c r="W4" s="671"/>
      <c r="X4" s="671"/>
      <c r="Y4" s="671"/>
      <c r="Z4" s="671"/>
      <c r="AA4" s="671"/>
      <c r="AB4" s="671"/>
      <c r="AC4" s="671"/>
      <c r="AD4" s="671"/>
      <c r="AE4" s="671"/>
      <c r="AF4" s="671"/>
      <c r="AG4" s="671"/>
      <c r="AH4" s="671"/>
      <c r="AI4" s="671"/>
      <c r="AJ4" s="671"/>
      <c r="AK4" s="671"/>
      <c r="AL4" s="671"/>
      <c r="AM4" s="671"/>
      <c r="AN4" s="671"/>
      <c r="AO4" s="671"/>
      <c r="AP4" s="671"/>
      <c r="AQ4" s="671"/>
      <c r="AR4" s="671"/>
      <c r="AS4" s="671"/>
      <c r="AT4" s="671"/>
      <c r="AU4" s="671"/>
      <c r="AV4" s="671"/>
      <c r="AW4" s="671"/>
      <c r="AX4" s="671"/>
      <c r="AY4" s="671"/>
      <c r="AZ4" s="671"/>
      <c r="BA4" s="671"/>
      <c r="BB4" s="671"/>
      <c r="BC4" s="671"/>
      <c r="BD4" s="671"/>
      <c r="BE4" s="671"/>
      <c r="BF4" s="671"/>
      <c r="BG4" s="671"/>
      <c r="BH4" s="671"/>
      <c r="BI4" s="671"/>
      <c r="BJ4" s="671"/>
      <c r="BK4" s="671"/>
      <c r="BL4" s="671"/>
      <c r="BM4" s="671"/>
      <c r="BN4" s="671"/>
      <c r="BO4" s="671"/>
      <c r="BP4" s="671"/>
      <c r="BQ4" s="671"/>
      <c r="BR4" s="671"/>
      <c r="BS4" s="671"/>
      <c r="BT4" s="671"/>
      <c r="BU4" s="671"/>
      <c r="BV4" s="671"/>
      <c r="BW4" s="671"/>
      <c r="BX4" s="671"/>
      <c r="BY4" s="671"/>
      <c r="BZ4" s="671"/>
      <c r="CA4" s="671"/>
      <c r="CB4" s="671"/>
      <c r="CC4" s="671"/>
      <c r="CD4" s="671"/>
      <c r="CE4" s="671"/>
      <c r="CF4" s="671"/>
      <c r="CG4" s="671"/>
      <c r="CH4" s="671"/>
      <c r="CI4" s="671"/>
      <c r="CJ4" s="671"/>
      <c r="CK4" s="671"/>
      <c r="CL4" s="671"/>
      <c r="CM4" s="671"/>
      <c r="CN4" s="671"/>
      <c r="CO4" s="671"/>
      <c r="CP4" s="671"/>
      <c r="CQ4" s="671"/>
      <c r="CR4" s="671"/>
      <c r="CS4" s="671"/>
      <c r="CT4" s="671"/>
      <c r="CU4" s="671"/>
      <c r="CV4" s="671"/>
      <c r="CW4" s="671"/>
      <c r="CX4" s="559"/>
      <c r="CY4" s="557"/>
      <c r="CZ4" s="557"/>
      <c r="DA4" s="118" t="s">
        <v>4</v>
      </c>
      <c r="DB4" s="561" t="s">
        <v>5</v>
      </c>
    </row>
    <row r="5" spans="1:106" ht="18" customHeight="1" x14ac:dyDescent="0.2">
      <c r="A5" s="670"/>
      <c r="B5" s="671"/>
      <c r="C5" s="671"/>
      <c r="D5" s="671"/>
      <c r="E5" s="671"/>
      <c r="F5" s="671"/>
      <c r="G5" s="671"/>
      <c r="H5" s="671"/>
      <c r="I5" s="671"/>
      <c r="J5" s="671"/>
      <c r="K5" s="671"/>
      <c r="L5" s="671"/>
      <c r="M5" s="671"/>
      <c r="N5" s="671"/>
      <c r="O5" s="671"/>
      <c r="P5" s="671"/>
      <c r="Q5" s="671"/>
      <c r="R5" s="671"/>
      <c r="S5" s="671"/>
      <c r="T5" s="671"/>
      <c r="U5" s="671"/>
      <c r="V5" s="671"/>
      <c r="W5" s="671"/>
      <c r="X5" s="671"/>
      <c r="Y5" s="671"/>
      <c r="Z5" s="671"/>
      <c r="AA5" s="671"/>
      <c r="AB5" s="671"/>
      <c r="AC5" s="671"/>
      <c r="AD5" s="671"/>
      <c r="AE5" s="671"/>
      <c r="AF5" s="671"/>
      <c r="AG5" s="671"/>
      <c r="AH5" s="671"/>
      <c r="AI5" s="671"/>
      <c r="AJ5" s="671"/>
      <c r="AK5" s="671"/>
      <c r="AL5" s="671"/>
      <c r="AM5" s="671"/>
      <c r="AN5" s="671"/>
      <c r="AO5" s="671"/>
      <c r="AP5" s="671"/>
      <c r="AQ5" s="671"/>
      <c r="AR5" s="671"/>
      <c r="AS5" s="671"/>
      <c r="AT5" s="671"/>
      <c r="AU5" s="671"/>
      <c r="AV5" s="671"/>
      <c r="AW5" s="671"/>
      <c r="AX5" s="671"/>
      <c r="AY5" s="671"/>
      <c r="AZ5" s="671"/>
      <c r="BA5" s="671"/>
      <c r="BB5" s="671"/>
      <c r="BC5" s="671"/>
      <c r="BD5" s="671"/>
      <c r="BE5" s="671"/>
      <c r="BF5" s="671"/>
      <c r="BG5" s="671"/>
      <c r="BH5" s="671"/>
      <c r="BI5" s="671"/>
      <c r="BJ5" s="671"/>
      <c r="BK5" s="671"/>
      <c r="BL5" s="671"/>
      <c r="BM5" s="671"/>
      <c r="BN5" s="671"/>
      <c r="BO5" s="671"/>
      <c r="BP5" s="671"/>
      <c r="BQ5" s="671"/>
      <c r="BR5" s="671"/>
      <c r="BS5" s="671"/>
      <c r="BT5" s="671"/>
      <c r="BU5" s="671"/>
      <c r="BV5" s="671"/>
      <c r="BW5" s="671"/>
      <c r="BX5" s="671"/>
      <c r="BY5" s="671"/>
      <c r="BZ5" s="671"/>
      <c r="CA5" s="671"/>
      <c r="CB5" s="671"/>
      <c r="CC5" s="671"/>
      <c r="CD5" s="671"/>
      <c r="CE5" s="671"/>
      <c r="CF5" s="671"/>
      <c r="CG5" s="671"/>
      <c r="CH5" s="671"/>
      <c r="CI5" s="671"/>
      <c r="CJ5" s="671"/>
      <c r="CK5" s="671"/>
      <c r="CL5" s="671"/>
      <c r="CM5" s="671"/>
      <c r="CN5" s="671"/>
      <c r="CO5" s="671"/>
      <c r="CP5" s="671"/>
      <c r="CQ5" s="671"/>
      <c r="CR5" s="671"/>
      <c r="CS5" s="671"/>
      <c r="CT5" s="671"/>
      <c r="CU5" s="671"/>
      <c r="CV5" s="671"/>
      <c r="CW5" s="671"/>
      <c r="CX5" s="559"/>
      <c r="CY5" s="562"/>
      <c r="CZ5" s="562"/>
      <c r="DA5" s="563"/>
      <c r="DB5" s="564"/>
    </row>
    <row r="6" spans="1:106" ht="24.75" customHeight="1" x14ac:dyDescent="0.25">
      <c r="A6" s="565"/>
      <c r="B6" s="514"/>
      <c r="C6" s="515"/>
      <c r="D6" s="672" t="s">
        <v>919</v>
      </c>
      <c r="E6" s="673"/>
      <c r="F6" s="673"/>
      <c r="G6" s="673"/>
      <c r="H6" s="673"/>
      <c r="I6" s="673"/>
      <c r="J6" s="673"/>
      <c r="K6" s="673"/>
      <c r="L6" s="673"/>
      <c r="M6" s="673"/>
      <c r="N6" s="673"/>
      <c r="O6" s="673"/>
      <c r="P6" s="673"/>
      <c r="Q6" s="673"/>
      <c r="R6" s="673"/>
      <c r="S6" s="673"/>
      <c r="T6" s="673"/>
      <c r="U6" s="673"/>
      <c r="V6" s="673"/>
      <c r="W6" s="673"/>
      <c r="X6" s="674"/>
      <c r="Y6" s="658" t="s">
        <v>6</v>
      </c>
      <c r="Z6" s="659"/>
      <c r="AA6" s="659"/>
      <c r="AB6" s="659"/>
      <c r="AC6" s="659"/>
      <c r="AD6" s="659"/>
      <c r="AE6" s="659"/>
      <c r="AF6" s="659"/>
      <c r="AG6" s="659"/>
      <c r="AH6" s="659"/>
      <c r="AI6" s="659"/>
      <c r="AJ6" s="659"/>
      <c r="AK6" s="659"/>
      <c r="AL6" s="659"/>
      <c r="AM6" s="659"/>
      <c r="AN6" s="659"/>
      <c r="AO6" s="659"/>
      <c r="AP6" s="659"/>
      <c r="AQ6" s="659"/>
      <c r="AR6" s="659"/>
      <c r="AS6" s="699" t="s">
        <v>7</v>
      </c>
      <c r="AT6" s="700"/>
      <c r="AU6" s="700"/>
      <c r="AV6" s="700"/>
      <c r="AW6" s="700"/>
      <c r="AX6" s="700"/>
      <c r="AY6" s="700"/>
      <c r="AZ6" s="700"/>
      <c r="BA6" s="700"/>
      <c r="BB6" s="700"/>
      <c r="BC6" s="700"/>
      <c r="BD6" s="700"/>
      <c r="BE6" s="700"/>
      <c r="BF6" s="700"/>
      <c r="BG6" s="700"/>
      <c r="BH6" s="700"/>
      <c r="BI6" s="700"/>
      <c r="BJ6" s="700"/>
      <c r="BK6" s="700"/>
      <c r="BL6" s="700"/>
      <c r="BM6" s="704" t="s">
        <v>8</v>
      </c>
      <c r="BN6" s="705"/>
      <c r="BO6" s="705"/>
      <c r="BP6" s="705"/>
      <c r="BQ6" s="705"/>
      <c r="BR6" s="705"/>
      <c r="BS6" s="705"/>
      <c r="BT6" s="705"/>
      <c r="BU6" s="705"/>
      <c r="BV6" s="705"/>
      <c r="BW6" s="705"/>
      <c r="BX6" s="705"/>
      <c r="BY6" s="705"/>
      <c r="BZ6" s="705"/>
      <c r="CA6" s="705"/>
      <c r="CB6" s="705"/>
      <c r="CC6" s="705"/>
      <c r="CD6" s="705"/>
      <c r="CE6" s="705"/>
      <c r="CF6" s="705"/>
      <c r="CG6" s="701" t="s">
        <v>9</v>
      </c>
      <c r="CH6" s="701"/>
      <c r="CI6" s="702"/>
      <c r="CJ6" s="702"/>
      <c r="CK6" s="702"/>
      <c r="CL6" s="702"/>
      <c r="CM6" s="702"/>
      <c r="CN6" s="702"/>
      <c r="CO6" s="702"/>
      <c r="CP6" s="702"/>
      <c r="CQ6" s="702"/>
      <c r="CR6" s="702"/>
      <c r="CS6" s="702"/>
      <c r="CT6" s="702"/>
      <c r="CU6" s="702"/>
      <c r="CV6" s="702"/>
      <c r="CW6" s="702"/>
      <c r="CX6" s="702"/>
      <c r="CY6" s="702"/>
      <c r="CZ6" s="460"/>
      <c r="DA6" s="706" t="s">
        <v>918</v>
      </c>
      <c r="DB6" s="707"/>
    </row>
    <row r="7" spans="1:106" s="121" customFormat="1" ht="17.25" customHeight="1" x14ac:dyDescent="0.25">
      <c r="A7" s="677" t="s">
        <v>11</v>
      </c>
      <c r="B7" s="678"/>
      <c r="C7" s="679"/>
      <c r="D7" s="693" t="s">
        <v>12</v>
      </c>
      <c r="E7" s="680" t="s">
        <v>13</v>
      </c>
      <c r="F7" s="680" t="s">
        <v>14</v>
      </c>
      <c r="G7" s="703" t="s">
        <v>15</v>
      </c>
      <c r="H7" s="703"/>
      <c r="I7" s="680" t="s">
        <v>16</v>
      </c>
      <c r="J7" s="680" t="s">
        <v>17</v>
      </c>
      <c r="K7" s="680" t="s">
        <v>18</v>
      </c>
      <c r="L7" s="680" t="s">
        <v>19</v>
      </c>
      <c r="M7" s="680" t="s">
        <v>20</v>
      </c>
      <c r="N7" s="680" t="s">
        <v>21</v>
      </c>
      <c r="O7" s="497">
        <v>2016</v>
      </c>
      <c r="P7" s="684">
        <v>2017</v>
      </c>
      <c r="Q7" s="685"/>
      <c r="R7" s="684">
        <v>2018</v>
      </c>
      <c r="S7" s="685"/>
      <c r="T7" s="684">
        <v>2019</v>
      </c>
      <c r="U7" s="685"/>
      <c r="V7" s="681" t="s">
        <v>22</v>
      </c>
      <c r="W7" s="680" t="s">
        <v>23</v>
      </c>
      <c r="X7" s="680" t="s">
        <v>24</v>
      </c>
      <c r="Y7" s="689" t="s">
        <v>25</v>
      </c>
      <c r="Z7" s="690"/>
      <c r="AA7" s="689" t="s">
        <v>26</v>
      </c>
      <c r="AB7" s="690"/>
      <c r="AC7" s="689" t="s">
        <v>27</v>
      </c>
      <c r="AD7" s="690"/>
      <c r="AE7" s="689" t="s">
        <v>28</v>
      </c>
      <c r="AF7" s="690"/>
      <c r="AG7" s="689" t="s">
        <v>934</v>
      </c>
      <c r="AH7" s="690"/>
      <c r="AI7" s="691" t="s">
        <v>30</v>
      </c>
      <c r="AJ7" s="692"/>
      <c r="AK7" s="689" t="s">
        <v>31</v>
      </c>
      <c r="AL7" s="690"/>
      <c r="AM7" s="689" t="s">
        <v>32</v>
      </c>
      <c r="AN7" s="690"/>
      <c r="AO7" s="689" t="s">
        <v>33</v>
      </c>
      <c r="AP7" s="690"/>
      <c r="AQ7" s="689" t="s">
        <v>34</v>
      </c>
      <c r="AR7" s="690"/>
      <c r="AS7" s="682" t="s">
        <v>25</v>
      </c>
      <c r="AT7" s="683"/>
      <c r="AU7" s="682" t="s">
        <v>26</v>
      </c>
      <c r="AV7" s="683"/>
      <c r="AW7" s="682" t="s">
        <v>27</v>
      </c>
      <c r="AX7" s="683"/>
      <c r="AY7" s="682" t="s">
        <v>28</v>
      </c>
      <c r="AZ7" s="683"/>
      <c r="BA7" s="660" t="s">
        <v>29</v>
      </c>
      <c r="BB7" s="661"/>
      <c r="BC7" s="675" t="s">
        <v>30</v>
      </c>
      <c r="BD7" s="676"/>
      <c r="BE7" s="660" t="s">
        <v>31</v>
      </c>
      <c r="BF7" s="661"/>
      <c r="BG7" s="660" t="s">
        <v>32</v>
      </c>
      <c r="BH7" s="661"/>
      <c r="BI7" s="675" t="s">
        <v>33</v>
      </c>
      <c r="BJ7" s="676"/>
      <c r="BK7" s="675" t="s">
        <v>35</v>
      </c>
      <c r="BL7" s="676"/>
      <c r="BM7" s="656" t="s">
        <v>25</v>
      </c>
      <c r="BN7" s="657"/>
      <c r="BO7" s="656" t="s">
        <v>26</v>
      </c>
      <c r="BP7" s="657"/>
      <c r="BQ7" s="656" t="s">
        <v>27</v>
      </c>
      <c r="BR7" s="657"/>
      <c r="BS7" s="656" t="s">
        <v>36</v>
      </c>
      <c r="BT7" s="657"/>
      <c r="BU7" s="656" t="s">
        <v>935</v>
      </c>
      <c r="BV7" s="657"/>
      <c r="BW7" s="656" t="s">
        <v>30</v>
      </c>
      <c r="BX7" s="657"/>
      <c r="BY7" s="656" t="s">
        <v>31</v>
      </c>
      <c r="BZ7" s="657"/>
      <c r="CA7" s="656" t="s">
        <v>32</v>
      </c>
      <c r="CB7" s="657"/>
      <c r="CC7" s="656" t="s">
        <v>33</v>
      </c>
      <c r="CD7" s="657"/>
      <c r="CE7" s="656" t="s">
        <v>10</v>
      </c>
      <c r="CF7" s="657"/>
      <c r="CG7" s="662" t="s">
        <v>25</v>
      </c>
      <c r="CH7" s="663"/>
      <c r="CI7" s="662" t="s">
        <v>26</v>
      </c>
      <c r="CJ7" s="663"/>
      <c r="CK7" s="662" t="s">
        <v>27</v>
      </c>
      <c r="CL7" s="662"/>
      <c r="CM7" s="662" t="s">
        <v>36</v>
      </c>
      <c r="CN7" s="663"/>
      <c r="CO7" s="710" t="s">
        <v>29</v>
      </c>
      <c r="CP7" s="711"/>
      <c r="CQ7" s="710" t="s">
        <v>30</v>
      </c>
      <c r="CR7" s="711"/>
      <c r="CS7" s="710" t="s">
        <v>31</v>
      </c>
      <c r="CT7" s="711"/>
      <c r="CU7" s="710" t="s">
        <v>32</v>
      </c>
      <c r="CV7" s="711"/>
      <c r="CW7" s="710" t="s">
        <v>33</v>
      </c>
      <c r="CX7" s="711"/>
      <c r="CY7" s="712" t="s">
        <v>37</v>
      </c>
      <c r="CZ7" s="713"/>
      <c r="DA7" s="708"/>
      <c r="DB7" s="709"/>
    </row>
    <row r="8" spans="1:106" s="126" customFormat="1" ht="32.25" customHeight="1" x14ac:dyDescent="0.25">
      <c r="A8" s="566" t="s">
        <v>38</v>
      </c>
      <c r="B8" s="122" t="s">
        <v>39</v>
      </c>
      <c r="C8" s="123" t="s">
        <v>40</v>
      </c>
      <c r="D8" s="694"/>
      <c r="E8" s="680"/>
      <c r="F8" s="680"/>
      <c r="G8" s="703"/>
      <c r="H8" s="703"/>
      <c r="I8" s="680"/>
      <c r="J8" s="680"/>
      <c r="K8" s="680"/>
      <c r="L8" s="680"/>
      <c r="M8" s="680"/>
      <c r="N8" s="680"/>
      <c r="O8" s="502" t="s">
        <v>41</v>
      </c>
      <c r="P8" s="502" t="s">
        <v>41</v>
      </c>
      <c r="Q8" s="124" t="s">
        <v>931</v>
      </c>
      <c r="R8" s="502" t="s">
        <v>41</v>
      </c>
      <c r="S8" s="502" t="s">
        <v>931</v>
      </c>
      <c r="T8" s="502" t="s">
        <v>41</v>
      </c>
      <c r="U8" s="502" t="s">
        <v>931</v>
      </c>
      <c r="V8" s="681"/>
      <c r="W8" s="680"/>
      <c r="X8" s="680"/>
      <c r="Y8" s="1" t="s">
        <v>42</v>
      </c>
      <c r="Z8" s="2" t="s">
        <v>43</v>
      </c>
      <c r="AA8" s="3" t="s">
        <v>42</v>
      </c>
      <c r="AB8" s="4" t="s">
        <v>43</v>
      </c>
      <c r="AC8" s="5" t="s">
        <v>42</v>
      </c>
      <c r="AD8" s="6" t="s">
        <v>43</v>
      </c>
      <c r="AE8" s="1" t="s">
        <v>42</v>
      </c>
      <c r="AF8" s="2" t="s">
        <v>43</v>
      </c>
      <c r="AG8" s="1" t="s">
        <v>42</v>
      </c>
      <c r="AH8" s="2" t="s">
        <v>43</v>
      </c>
      <c r="AI8" s="1" t="s">
        <v>42</v>
      </c>
      <c r="AJ8" s="2" t="s">
        <v>43</v>
      </c>
      <c r="AK8" s="1" t="s">
        <v>42</v>
      </c>
      <c r="AL8" s="1" t="s">
        <v>43</v>
      </c>
      <c r="AM8" s="1" t="s">
        <v>42</v>
      </c>
      <c r="AN8" s="2" t="s">
        <v>43</v>
      </c>
      <c r="AO8" s="1" t="s">
        <v>42</v>
      </c>
      <c r="AP8" s="2" t="s">
        <v>43</v>
      </c>
      <c r="AQ8" s="7" t="s">
        <v>42</v>
      </c>
      <c r="AR8" s="4" t="s">
        <v>43</v>
      </c>
      <c r="AS8" s="60" t="s">
        <v>42</v>
      </c>
      <c r="AT8" s="60" t="s">
        <v>43</v>
      </c>
      <c r="AU8" s="60" t="s">
        <v>42</v>
      </c>
      <c r="AV8" s="60" t="s">
        <v>43</v>
      </c>
      <c r="AW8" s="60" t="s">
        <v>42</v>
      </c>
      <c r="AX8" s="60" t="s">
        <v>43</v>
      </c>
      <c r="AY8" s="60" t="s">
        <v>42</v>
      </c>
      <c r="AZ8" s="60" t="s">
        <v>43</v>
      </c>
      <c r="BA8" s="60" t="s">
        <v>42</v>
      </c>
      <c r="BB8" s="60" t="s">
        <v>43</v>
      </c>
      <c r="BC8" s="60" t="s">
        <v>42</v>
      </c>
      <c r="BD8" s="60" t="s">
        <v>43</v>
      </c>
      <c r="BE8" s="60" t="s">
        <v>42</v>
      </c>
      <c r="BF8" s="60" t="s">
        <v>43</v>
      </c>
      <c r="BG8" s="60" t="s">
        <v>42</v>
      </c>
      <c r="BH8" s="60" t="s">
        <v>43</v>
      </c>
      <c r="BI8" s="60" t="s">
        <v>42</v>
      </c>
      <c r="BJ8" s="60" t="s">
        <v>43</v>
      </c>
      <c r="BK8" s="60" t="s">
        <v>42</v>
      </c>
      <c r="BL8" s="60" t="s">
        <v>43</v>
      </c>
      <c r="BM8" s="77" t="s">
        <v>42</v>
      </c>
      <c r="BN8" s="77" t="s">
        <v>43</v>
      </c>
      <c r="BO8" s="77" t="s">
        <v>42</v>
      </c>
      <c r="BP8" s="77" t="s">
        <v>43</v>
      </c>
      <c r="BQ8" s="77" t="s">
        <v>42</v>
      </c>
      <c r="BR8" s="77" t="s">
        <v>43</v>
      </c>
      <c r="BS8" s="77" t="s">
        <v>42</v>
      </c>
      <c r="BT8" s="77" t="s">
        <v>43</v>
      </c>
      <c r="BU8" s="77" t="s">
        <v>42</v>
      </c>
      <c r="BV8" s="77" t="s">
        <v>43</v>
      </c>
      <c r="BW8" s="77" t="s">
        <v>42</v>
      </c>
      <c r="BX8" s="77" t="s">
        <v>43</v>
      </c>
      <c r="BY8" s="77" t="s">
        <v>42</v>
      </c>
      <c r="BZ8" s="77" t="s">
        <v>43</v>
      </c>
      <c r="CA8" s="77" t="s">
        <v>42</v>
      </c>
      <c r="CB8" s="77" t="s">
        <v>43</v>
      </c>
      <c r="CC8" s="77" t="s">
        <v>42</v>
      </c>
      <c r="CD8" s="77" t="s">
        <v>43</v>
      </c>
      <c r="CE8" s="77" t="s">
        <v>42</v>
      </c>
      <c r="CF8" s="77" t="s">
        <v>43</v>
      </c>
      <c r="CG8" s="499" t="s">
        <v>936</v>
      </c>
      <c r="CH8" s="499" t="s">
        <v>941</v>
      </c>
      <c r="CI8" s="125" t="s">
        <v>936</v>
      </c>
      <c r="CJ8" s="499" t="s">
        <v>941</v>
      </c>
      <c r="CK8" s="125" t="s">
        <v>936</v>
      </c>
      <c r="CL8" s="499" t="s">
        <v>941</v>
      </c>
      <c r="CM8" s="125" t="s">
        <v>936</v>
      </c>
      <c r="CN8" s="499" t="s">
        <v>941</v>
      </c>
      <c r="CO8" s="125" t="s">
        <v>936</v>
      </c>
      <c r="CP8" s="499" t="s">
        <v>941</v>
      </c>
      <c r="CQ8" s="125" t="s">
        <v>936</v>
      </c>
      <c r="CR8" s="499" t="s">
        <v>941</v>
      </c>
      <c r="CS8" s="125" t="s">
        <v>936</v>
      </c>
      <c r="CT8" s="499" t="s">
        <v>941</v>
      </c>
      <c r="CU8" s="125" t="s">
        <v>936</v>
      </c>
      <c r="CV8" s="499" t="s">
        <v>941</v>
      </c>
      <c r="CW8" s="125" t="s">
        <v>936</v>
      </c>
      <c r="CX8" s="499" t="s">
        <v>941</v>
      </c>
      <c r="CY8" s="125" t="s">
        <v>936</v>
      </c>
      <c r="CZ8" s="499" t="s">
        <v>941</v>
      </c>
      <c r="DA8" s="495" t="s">
        <v>936</v>
      </c>
      <c r="DB8" s="567" t="s">
        <v>941</v>
      </c>
    </row>
    <row r="9" spans="1:106" s="121" customFormat="1" ht="17.25" customHeight="1" x14ac:dyDescent="0.25">
      <c r="A9" s="568"/>
      <c r="B9" s="127"/>
      <c r="C9" s="127"/>
      <c r="D9" s="127"/>
      <c r="E9" s="127"/>
      <c r="F9" s="127"/>
      <c r="G9" s="128"/>
      <c r="H9" s="128"/>
      <c r="I9" s="127"/>
      <c r="J9" s="127"/>
      <c r="K9" s="127"/>
      <c r="L9" s="129"/>
      <c r="M9" s="127"/>
      <c r="N9" s="127"/>
      <c r="O9" s="129"/>
      <c r="P9" s="127"/>
      <c r="Q9" s="130"/>
      <c r="R9" s="127"/>
      <c r="S9" s="127"/>
      <c r="T9" s="127"/>
      <c r="U9" s="127"/>
      <c r="V9" s="131"/>
      <c r="W9" s="502"/>
      <c r="X9" s="127"/>
      <c r="Y9" s="1"/>
      <c r="Z9" s="2"/>
      <c r="AA9" s="3"/>
      <c r="AB9" s="4"/>
      <c r="AC9" s="5"/>
      <c r="AD9" s="6"/>
      <c r="AE9" s="1"/>
      <c r="AF9" s="2"/>
      <c r="AG9" s="1"/>
      <c r="AH9" s="2"/>
      <c r="AI9" s="1"/>
      <c r="AJ9" s="2"/>
      <c r="AK9" s="1"/>
      <c r="AL9" s="1"/>
      <c r="AM9" s="1"/>
      <c r="AN9" s="2"/>
      <c r="AO9" s="1"/>
      <c r="AP9" s="2"/>
      <c r="AQ9" s="8"/>
      <c r="AR9" s="4"/>
      <c r="AS9" s="62"/>
      <c r="AT9" s="62"/>
      <c r="AU9" s="62"/>
      <c r="AV9" s="62"/>
      <c r="AW9" s="62"/>
      <c r="AX9" s="62"/>
      <c r="AY9" s="62"/>
      <c r="AZ9" s="62"/>
      <c r="BA9" s="61"/>
      <c r="BB9" s="61"/>
      <c r="BC9" s="61"/>
      <c r="BD9" s="61"/>
      <c r="BE9" s="61"/>
      <c r="BF9" s="61"/>
      <c r="BG9" s="61"/>
      <c r="BH9" s="61"/>
      <c r="BI9" s="61"/>
      <c r="BJ9" s="61"/>
      <c r="BK9" s="61"/>
      <c r="BL9" s="61"/>
      <c r="BM9" s="39"/>
      <c r="BN9" s="39"/>
      <c r="BO9" s="39"/>
      <c r="BP9" s="39"/>
      <c r="BQ9" s="39"/>
      <c r="BR9" s="39"/>
      <c r="BS9" s="39"/>
      <c r="BT9" s="39"/>
      <c r="BU9" s="496"/>
      <c r="BV9" s="496"/>
      <c r="BW9" s="496"/>
      <c r="BX9" s="496"/>
      <c r="BY9" s="496"/>
      <c r="BZ9" s="496"/>
      <c r="CA9" s="496"/>
      <c r="CB9" s="496"/>
      <c r="CC9" s="496"/>
      <c r="CD9" s="496"/>
      <c r="CE9" s="496"/>
      <c r="CF9" s="496"/>
      <c r="CG9" s="40"/>
      <c r="CH9" s="40"/>
      <c r="CI9" s="40"/>
      <c r="CJ9" s="40"/>
      <c r="CK9" s="40"/>
      <c r="CL9" s="40"/>
      <c r="CM9" s="40"/>
      <c r="CN9" s="40"/>
      <c r="CO9" s="498"/>
      <c r="CP9" s="498"/>
      <c r="CQ9" s="498"/>
      <c r="CR9" s="498"/>
      <c r="CS9" s="498"/>
      <c r="CT9" s="498"/>
      <c r="CU9" s="498"/>
      <c r="CV9" s="498"/>
      <c r="CW9" s="498"/>
      <c r="CX9" s="498"/>
      <c r="CY9" s="498"/>
      <c r="CZ9" s="498"/>
      <c r="DA9" s="495"/>
      <c r="DB9" s="567"/>
    </row>
    <row r="10" spans="1:106" s="121" customFormat="1" ht="24.75" customHeight="1" x14ac:dyDescent="0.25">
      <c r="A10" s="569">
        <v>1</v>
      </c>
      <c r="B10" s="132" t="s">
        <v>44</v>
      </c>
      <c r="C10" s="133"/>
      <c r="D10" s="134"/>
      <c r="E10" s="134"/>
      <c r="F10" s="134"/>
      <c r="G10" s="133"/>
      <c r="H10" s="134"/>
      <c r="I10" s="134"/>
      <c r="J10" s="135"/>
      <c r="K10" s="133"/>
      <c r="L10" s="136" t="s">
        <v>60</v>
      </c>
      <c r="M10" s="134"/>
      <c r="N10" s="134"/>
      <c r="O10" s="137"/>
      <c r="P10" s="134"/>
      <c r="Q10" s="138"/>
      <c r="R10" s="134"/>
      <c r="S10" s="134"/>
      <c r="T10" s="133"/>
      <c r="U10" s="133"/>
      <c r="V10" s="139"/>
      <c r="W10" s="140"/>
      <c r="X10" s="133"/>
      <c r="Y10" s="9">
        <f t="shared" ref="Y10:BD10" si="0">Y11</f>
        <v>0</v>
      </c>
      <c r="Z10" s="9">
        <f t="shared" si="0"/>
        <v>0</v>
      </c>
      <c r="AA10" s="9">
        <f t="shared" si="0"/>
        <v>0</v>
      </c>
      <c r="AB10" s="9">
        <f t="shared" si="0"/>
        <v>0</v>
      </c>
      <c r="AC10" s="9">
        <f t="shared" si="0"/>
        <v>849566350</v>
      </c>
      <c r="AD10" s="9">
        <f t="shared" si="0"/>
        <v>1055013605</v>
      </c>
      <c r="AE10" s="9">
        <f t="shared" si="0"/>
        <v>0</v>
      </c>
      <c r="AF10" s="9">
        <f t="shared" si="0"/>
        <v>0</v>
      </c>
      <c r="AG10" s="9">
        <f t="shared" si="0"/>
        <v>0</v>
      </c>
      <c r="AH10" s="9">
        <f t="shared" si="0"/>
        <v>0</v>
      </c>
      <c r="AI10" s="9">
        <f t="shared" si="0"/>
        <v>2248717121</v>
      </c>
      <c r="AJ10" s="9">
        <f t="shared" si="0"/>
        <v>2252293686</v>
      </c>
      <c r="AK10" s="9">
        <f t="shared" si="0"/>
        <v>0</v>
      </c>
      <c r="AL10" s="9">
        <f t="shared" si="0"/>
        <v>0</v>
      </c>
      <c r="AM10" s="9">
        <f t="shared" si="0"/>
        <v>0</v>
      </c>
      <c r="AN10" s="9">
        <f t="shared" si="0"/>
        <v>0</v>
      </c>
      <c r="AO10" s="9">
        <f t="shared" si="0"/>
        <v>1379572379</v>
      </c>
      <c r="AP10" s="9">
        <f t="shared" si="0"/>
        <v>0</v>
      </c>
      <c r="AQ10" s="9">
        <f t="shared" si="0"/>
        <v>4477855850</v>
      </c>
      <c r="AR10" s="9">
        <f t="shared" si="0"/>
        <v>3307307291</v>
      </c>
      <c r="AS10" s="9">
        <f t="shared" si="0"/>
        <v>0</v>
      </c>
      <c r="AT10" s="9">
        <f t="shared" si="0"/>
        <v>0</v>
      </c>
      <c r="AU10" s="9">
        <f t="shared" si="0"/>
        <v>0</v>
      </c>
      <c r="AV10" s="9">
        <f t="shared" si="0"/>
        <v>1028000000</v>
      </c>
      <c r="AW10" s="9">
        <f t="shared" si="0"/>
        <v>698391884.66919994</v>
      </c>
      <c r="AX10" s="9">
        <f t="shared" si="0"/>
        <v>1140844406</v>
      </c>
      <c r="AY10" s="9">
        <f t="shared" si="0"/>
        <v>0</v>
      </c>
      <c r="AZ10" s="9">
        <f t="shared" si="0"/>
        <v>0</v>
      </c>
      <c r="BA10" s="9">
        <f t="shared" si="0"/>
        <v>0</v>
      </c>
      <c r="BB10" s="9">
        <f t="shared" si="0"/>
        <v>0</v>
      </c>
      <c r="BC10" s="9">
        <f t="shared" si="0"/>
        <v>2207217417.7399998</v>
      </c>
      <c r="BD10" s="9">
        <f t="shared" si="0"/>
        <v>2432800182</v>
      </c>
      <c r="BE10" s="9">
        <f t="shared" ref="BE10:CE10" si="1">BE11</f>
        <v>0</v>
      </c>
      <c r="BF10" s="9">
        <f t="shared" si="1"/>
        <v>0</v>
      </c>
      <c r="BG10" s="9">
        <f t="shared" si="1"/>
        <v>0</v>
      </c>
      <c r="BH10" s="9">
        <f t="shared" si="1"/>
        <v>0</v>
      </c>
      <c r="BI10" s="9">
        <f t="shared" si="1"/>
        <v>1000000000</v>
      </c>
      <c r="BJ10" s="9">
        <f t="shared" si="1"/>
        <v>0</v>
      </c>
      <c r="BK10" s="9">
        <f t="shared" si="1"/>
        <v>3905609302.4091997</v>
      </c>
      <c r="BL10" s="9">
        <f t="shared" si="1"/>
        <v>4601644588</v>
      </c>
      <c r="BM10" s="9">
        <f t="shared" si="1"/>
        <v>0</v>
      </c>
      <c r="BN10" s="9">
        <f t="shared" si="1"/>
        <v>0</v>
      </c>
      <c r="BO10" s="9">
        <f t="shared" si="1"/>
        <v>0</v>
      </c>
      <c r="BP10" s="9">
        <f t="shared" si="1"/>
        <v>928622290</v>
      </c>
      <c r="BQ10" s="9">
        <f t="shared" si="1"/>
        <v>646979641.20930004</v>
      </c>
      <c r="BR10" s="9">
        <f t="shared" si="1"/>
        <v>2018222658</v>
      </c>
      <c r="BS10" s="9">
        <f t="shared" si="1"/>
        <v>0</v>
      </c>
      <c r="BT10" s="9">
        <f t="shared" si="1"/>
        <v>0</v>
      </c>
      <c r="BU10" s="9">
        <f t="shared" si="1"/>
        <v>0</v>
      </c>
      <c r="BV10" s="9">
        <f t="shared" si="1"/>
        <v>0</v>
      </c>
      <c r="BW10" s="9">
        <f t="shared" si="1"/>
        <v>2272403940.2722001</v>
      </c>
      <c r="BX10" s="9">
        <f t="shared" si="1"/>
        <v>2525108749</v>
      </c>
      <c r="BY10" s="9">
        <f t="shared" si="1"/>
        <v>0</v>
      </c>
      <c r="BZ10" s="9">
        <f t="shared" si="1"/>
        <v>0</v>
      </c>
      <c r="CA10" s="9">
        <f t="shared" si="1"/>
        <v>0</v>
      </c>
      <c r="CB10" s="9">
        <f t="shared" si="1"/>
        <v>0</v>
      </c>
      <c r="CC10" s="9">
        <f t="shared" si="1"/>
        <v>7904449896</v>
      </c>
      <c r="CD10" s="9">
        <f t="shared" si="1"/>
        <v>0</v>
      </c>
      <c r="CE10" s="9">
        <f t="shared" si="1"/>
        <v>10823833477.481499</v>
      </c>
      <c r="CF10" s="9">
        <f t="shared" ref="CF10:CZ10" si="2">CF11</f>
        <v>5471953697</v>
      </c>
      <c r="CG10" s="9">
        <f t="shared" si="2"/>
        <v>0</v>
      </c>
      <c r="CH10" s="9">
        <f t="shared" si="2"/>
        <v>0</v>
      </c>
      <c r="CI10" s="9">
        <f t="shared" si="2"/>
        <v>0</v>
      </c>
      <c r="CJ10" s="9">
        <f t="shared" si="2"/>
        <v>1251000000</v>
      </c>
      <c r="CK10" s="9">
        <f t="shared" si="2"/>
        <v>648889030</v>
      </c>
      <c r="CL10" s="9">
        <f t="shared" si="2"/>
        <v>3173566625</v>
      </c>
      <c r="CM10" s="9">
        <f t="shared" si="2"/>
        <v>0</v>
      </c>
      <c r="CN10" s="9">
        <f t="shared" si="2"/>
        <v>0</v>
      </c>
      <c r="CO10" s="9">
        <f t="shared" si="2"/>
        <v>0</v>
      </c>
      <c r="CP10" s="9">
        <f t="shared" si="2"/>
        <v>0</v>
      </c>
      <c r="CQ10" s="9">
        <f t="shared" si="2"/>
        <v>2341576058.48</v>
      </c>
      <c r="CR10" s="9">
        <f t="shared" si="2"/>
        <v>2621226425</v>
      </c>
      <c r="CS10" s="9">
        <f t="shared" si="2"/>
        <v>0</v>
      </c>
      <c r="CT10" s="9">
        <f t="shared" si="2"/>
        <v>0</v>
      </c>
      <c r="CU10" s="9">
        <f t="shared" si="2"/>
        <v>0</v>
      </c>
      <c r="CV10" s="9">
        <f t="shared" si="2"/>
        <v>0</v>
      </c>
      <c r="CW10" s="9">
        <f t="shared" si="2"/>
        <v>2000000000</v>
      </c>
      <c r="CX10" s="9">
        <f t="shared" si="2"/>
        <v>0</v>
      </c>
      <c r="CY10" s="9">
        <f t="shared" si="2"/>
        <v>4990465088.4799995</v>
      </c>
      <c r="CZ10" s="9">
        <f t="shared" si="2"/>
        <v>7045793050</v>
      </c>
      <c r="DA10" s="9">
        <f>DA11</f>
        <v>24197763718.370697</v>
      </c>
      <c r="DB10" s="570">
        <f t="shared" ref="DB10" si="3">DB11</f>
        <v>20426698626</v>
      </c>
    </row>
    <row r="11" spans="1:106" s="121" customFormat="1" ht="24.75" customHeight="1" x14ac:dyDescent="0.25">
      <c r="A11" s="571"/>
      <c r="B11" s="141">
        <v>1</v>
      </c>
      <c r="C11" s="142" t="s">
        <v>45</v>
      </c>
      <c r="D11" s="143"/>
      <c r="E11" s="144"/>
      <c r="F11" s="144"/>
      <c r="G11" s="145"/>
      <c r="H11" s="146"/>
      <c r="I11" s="146"/>
      <c r="J11" s="147"/>
      <c r="K11" s="145"/>
      <c r="L11" s="148"/>
      <c r="M11" s="146"/>
      <c r="N11" s="146"/>
      <c r="O11" s="149"/>
      <c r="P11" s="146"/>
      <c r="Q11" s="150"/>
      <c r="R11" s="146"/>
      <c r="S11" s="146"/>
      <c r="T11" s="145"/>
      <c r="U11" s="145"/>
      <c r="V11" s="151"/>
      <c r="W11" s="152"/>
      <c r="X11" s="145"/>
      <c r="Y11" s="10">
        <f t="shared" ref="Y11:BD11" si="4">Y12+Y19+Y27</f>
        <v>0</v>
      </c>
      <c r="Z11" s="10">
        <f t="shared" si="4"/>
        <v>0</v>
      </c>
      <c r="AA11" s="10">
        <f t="shared" si="4"/>
        <v>0</v>
      </c>
      <c r="AB11" s="10">
        <f t="shared" si="4"/>
        <v>0</v>
      </c>
      <c r="AC11" s="10">
        <f t="shared" si="4"/>
        <v>849566350</v>
      </c>
      <c r="AD11" s="10">
        <f t="shared" si="4"/>
        <v>1055013605</v>
      </c>
      <c r="AE11" s="10">
        <f t="shared" si="4"/>
        <v>0</v>
      </c>
      <c r="AF11" s="10">
        <f t="shared" si="4"/>
        <v>0</v>
      </c>
      <c r="AG11" s="10">
        <f t="shared" si="4"/>
        <v>0</v>
      </c>
      <c r="AH11" s="10">
        <f t="shared" si="4"/>
        <v>0</v>
      </c>
      <c r="AI11" s="10">
        <f t="shared" si="4"/>
        <v>2248717121</v>
      </c>
      <c r="AJ11" s="10">
        <f t="shared" si="4"/>
        <v>2252293686</v>
      </c>
      <c r="AK11" s="10">
        <f t="shared" si="4"/>
        <v>0</v>
      </c>
      <c r="AL11" s="10">
        <f t="shared" si="4"/>
        <v>0</v>
      </c>
      <c r="AM11" s="10">
        <f t="shared" si="4"/>
        <v>0</v>
      </c>
      <c r="AN11" s="10">
        <f t="shared" si="4"/>
        <v>0</v>
      </c>
      <c r="AO11" s="10">
        <f t="shared" si="4"/>
        <v>1379572379</v>
      </c>
      <c r="AP11" s="10">
        <f t="shared" si="4"/>
        <v>0</v>
      </c>
      <c r="AQ11" s="10">
        <f t="shared" si="4"/>
        <v>4477855850</v>
      </c>
      <c r="AR11" s="10">
        <f t="shared" si="4"/>
        <v>3307307291</v>
      </c>
      <c r="AS11" s="10">
        <f t="shared" si="4"/>
        <v>0</v>
      </c>
      <c r="AT11" s="10">
        <f t="shared" si="4"/>
        <v>0</v>
      </c>
      <c r="AU11" s="10">
        <f t="shared" si="4"/>
        <v>0</v>
      </c>
      <c r="AV11" s="10">
        <f t="shared" si="4"/>
        <v>1028000000</v>
      </c>
      <c r="AW11" s="10">
        <f t="shared" si="4"/>
        <v>698391884.66919994</v>
      </c>
      <c r="AX11" s="10">
        <f t="shared" si="4"/>
        <v>1140844406</v>
      </c>
      <c r="AY11" s="10">
        <f t="shared" si="4"/>
        <v>0</v>
      </c>
      <c r="AZ11" s="10">
        <f t="shared" si="4"/>
        <v>0</v>
      </c>
      <c r="BA11" s="10">
        <f t="shared" si="4"/>
        <v>0</v>
      </c>
      <c r="BB11" s="10">
        <f t="shared" si="4"/>
        <v>0</v>
      </c>
      <c r="BC11" s="10">
        <f t="shared" si="4"/>
        <v>2207217417.7399998</v>
      </c>
      <c r="BD11" s="10">
        <f t="shared" si="4"/>
        <v>2432800182</v>
      </c>
      <c r="BE11" s="10">
        <f t="shared" ref="BE11:CD11" si="5">BE12+BE19+BE27</f>
        <v>0</v>
      </c>
      <c r="BF11" s="10">
        <f t="shared" si="5"/>
        <v>0</v>
      </c>
      <c r="BG11" s="10">
        <f t="shared" si="5"/>
        <v>0</v>
      </c>
      <c r="BH11" s="10">
        <f t="shared" si="5"/>
        <v>0</v>
      </c>
      <c r="BI11" s="10">
        <f t="shared" si="5"/>
        <v>1000000000</v>
      </c>
      <c r="BJ11" s="10">
        <f t="shared" si="5"/>
        <v>0</v>
      </c>
      <c r="BK11" s="10">
        <f t="shared" si="5"/>
        <v>3905609302.4091997</v>
      </c>
      <c r="BL11" s="10">
        <f t="shared" si="5"/>
        <v>4601644588</v>
      </c>
      <c r="BM11" s="10">
        <f t="shared" si="5"/>
        <v>0</v>
      </c>
      <c r="BN11" s="10">
        <f t="shared" si="5"/>
        <v>0</v>
      </c>
      <c r="BO11" s="10">
        <f t="shared" si="5"/>
        <v>0</v>
      </c>
      <c r="BP11" s="10">
        <f t="shared" si="5"/>
        <v>928622290</v>
      </c>
      <c r="BQ11" s="10">
        <f t="shared" si="5"/>
        <v>646979641.20930004</v>
      </c>
      <c r="BR11" s="10">
        <f t="shared" si="5"/>
        <v>2018222658</v>
      </c>
      <c r="BS11" s="10">
        <f t="shared" si="5"/>
        <v>0</v>
      </c>
      <c r="BT11" s="10">
        <f t="shared" si="5"/>
        <v>0</v>
      </c>
      <c r="BU11" s="10">
        <f t="shared" si="5"/>
        <v>0</v>
      </c>
      <c r="BV11" s="10">
        <f t="shared" si="5"/>
        <v>0</v>
      </c>
      <c r="BW11" s="10">
        <f t="shared" si="5"/>
        <v>2272403940.2722001</v>
      </c>
      <c r="BX11" s="10">
        <f t="shared" si="5"/>
        <v>2525108749</v>
      </c>
      <c r="BY11" s="10">
        <f t="shared" si="5"/>
        <v>0</v>
      </c>
      <c r="BZ11" s="10">
        <f t="shared" si="5"/>
        <v>0</v>
      </c>
      <c r="CA11" s="10">
        <f t="shared" si="5"/>
        <v>0</v>
      </c>
      <c r="CB11" s="10">
        <f t="shared" si="5"/>
        <v>0</v>
      </c>
      <c r="CC11" s="10">
        <f t="shared" si="5"/>
        <v>7904449896</v>
      </c>
      <c r="CD11" s="10">
        <f t="shared" si="5"/>
        <v>0</v>
      </c>
      <c r="CE11" s="10">
        <f t="shared" ref="CE11" si="6">CE12+CE19+CE27</f>
        <v>10823833477.481499</v>
      </c>
      <c r="CF11" s="10">
        <f t="shared" ref="CF11:DA11" si="7">CF12+CF19+CF27</f>
        <v>5471953697</v>
      </c>
      <c r="CG11" s="10">
        <f t="shared" ref="CG11:CZ11" si="8">CG12+CG19+CG27</f>
        <v>0</v>
      </c>
      <c r="CH11" s="10">
        <f t="shared" si="8"/>
        <v>0</v>
      </c>
      <c r="CI11" s="10">
        <f t="shared" si="8"/>
        <v>0</v>
      </c>
      <c r="CJ11" s="10">
        <f t="shared" si="8"/>
        <v>1251000000</v>
      </c>
      <c r="CK11" s="10">
        <f t="shared" si="8"/>
        <v>648889030</v>
      </c>
      <c r="CL11" s="10">
        <f t="shared" si="8"/>
        <v>3173566625</v>
      </c>
      <c r="CM11" s="10">
        <f t="shared" si="8"/>
        <v>0</v>
      </c>
      <c r="CN11" s="10">
        <f t="shared" si="8"/>
        <v>0</v>
      </c>
      <c r="CO11" s="10">
        <f t="shared" si="8"/>
        <v>0</v>
      </c>
      <c r="CP11" s="10">
        <f t="shared" si="8"/>
        <v>0</v>
      </c>
      <c r="CQ11" s="10">
        <f t="shared" si="8"/>
        <v>2341576058.48</v>
      </c>
      <c r="CR11" s="10">
        <f t="shared" si="8"/>
        <v>2621226425</v>
      </c>
      <c r="CS11" s="10">
        <f t="shared" si="8"/>
        <v>0</v>
      </c>
      <c r="CT11" s="10">
        <f t="shared" si="8"/>
        <v>0</v>
      </c>
      <c r="CU11" s="10">
        <f t="shared" si="8"/>
        <v>0</v>
      </c>
      <c r="CV11" s="10">
        <f t="shared" si="8"/>
        <v>0</v>
      </c>
      <c r="CW11" s="10">
        <f t="shared" si="8"/>
        <v>2000000000</v>
      </c>
      <c r="CX11" s="10">
        <f t="shared" si="8"/>
        <v>0</v>
      </c>
      <c r="CY11" s="10">
        <f t="shared" si="8"/>
        <v>4990465088.4799995</v>
      </c>
      <c r="CZ11" s="10">
        <f t="shared" si="8"/>
        <v>7045793050</v>
      </c>
      <c r="DA11" s="10">
        <f t="shared" si="7"/>
        <v>24197763718.370697</v>
      </c>
      <c r="DB11" s="572">
        <f t="shared" ref="DB11" si="9">DB12+DB19+DB27</f>
        <v>20426698626</v>
      </c>
    </row>
    <row r="12" spans="1:106" s="121" customFormat="1" ht="24.75" customHeight="1" x14ac:dyDescent="0.25">
      <c r="A12" s="573"/>
      <c r="B12" s="574"/>
      <c r="C12" s="154">
        <v>1</v>
      </c>
      <c r="D12" s="155" t="s">
        <v>46</v>
      </c>
      <c r="E12" s="156"/>
      <c r="F12" s="155"/>
      <c r="G12" s="157"/>
      <c r="H12" s="158"/>
      <c r="I12" s="158"/>
      <c r="J12" s="157"/>
      <c r="K12" s="159"/>
      <c r="L12" s="160"/>
      <c r="M12" s="158"/>
      <c r="N12" s="158"/>
      <c r="O12" s="161"/>
      <c r="P12" s="158"/>
      <c r="Q12" s="162"/>
      <c r="R12" s="158"/>
      <c r="S12" s="158"/>
      <c r="T12" s="159"/>
      <c r="U12" s="159"/>
      <c r="V12" s="164"/>
      <c r="W12" s="165"/>
      <c r="X12" s="159"/>
      <c r="Y12" s="11">
        <f t="shared" ref="Y12:AN12" si="10">SUM(Y13:Y18)</f>
        <v>0</v>
      </c>
      <c r="Z12" s="11">
        <f t="shared" si="10"/>
        <v>0</v>
      </c>
      <c r="AA12" s="11">
        <f t="shared" si="10"/>
        <v>0</v>
      </c>
      <c r="AB12" s="11">
        <f t="shared" si="10"/>
        <v>0</v>
      </c>
      <c r="AC12" s="11">
        <f t="shared" si="10"/>
        <v>80000000</v>
      </c>
      <c r="AD12" s="11">
        <f t="shared" si="10"/>
        <v>80000000</v>
      </c>
      <c r="AE12" s="11">
        <f t="shared" si="10"/>
        <v>0</v>
      </c>
      <c r="AF12" s="11">
        <f t="shared" si="10"/>
        <v>0</v>
      </c>
      <c r="AG12" s="11">
        <f t="shared" si="10"/>
        <v>0</v>
      </c>
      <c r="AH12" s="11">
        <f t="shared" si="10"/>
        <v>0</v>
      </c>
      <c r="AI12" s="11">
        <f t="shared" si="10"/>
        <v>0</v>
      </c>
      <c r="AJ12" s="11">
        <f t="shared" si="10"/>
        <v>0</v>
      </c>
      <c r="AK12" s="11">
        <f t="shared" si="10"/>
        <v>0</v>
      </c>
      <c r="AL12" s="11">
        <f t="shared" si="10"/>
        <v>0</v>
      </c>
      <c r="AM12" s="11">
        <f t="shared" si="10"/>
        <v>0</v>
      </c>
      <c r="AN12" s="11">
        <f t="shared" si="10"/>
        <v>0</v>
      </c>
      <c r="AO12" s="11">
        <f t="shared" ref="AO12:BR12" si="11">SUM(AO13:AO18)</f>
        <v>1379572379</v>
      </c>
      <c r="AP12" s="11">
        <f t="shared" si="11"/>
        <v>0</v>
      </c>
      <c r="AQ12" s="11">
        <f t="shared" si="11"/>
        <v>1459572379</v>
      </c>
      <c r="AR12" s="11">
        <f t="shared" si="11"/>
        <v>80000000</v>
      </c>
      <c r="AS12" s="11">
        <f t="shared" si="11"/>
        <v>0</v>
      </c>
      <c r="AT12" s="11">
        <f t="shared" si="11"/>
        <v>0</v>
      </c>
      <c r="AU12" s="11">
        <f t="shared" si="11"/>
        <v>0</v>
      </c>
      <c r="AV12" s="11">
        <f t="shared" si="11"/>
        <v>50000000</v>
      </c>
      <c r="AW12" s="11">
        <f t="shared" si="11"/>
        <v>60000000</v>
      </c>
      <c r="AX12" s="11">
        <f t="shared" si="11"/>
        <v>110000000</v>
      </c>
      <c r="AY12" s="11">
        <f t="shared" si="11"/>
        <v>0</v>
      </c>
      <c r="AZ12" s="11">
        <f t="shared" si="11"/>
        <v>0</v>
      </c>
      <c r="BA12" s="11">
        <f t="shared" si="11"/>
        <v>0</v>
      </c>
      <c r="BB12" s="11">
        <f t="shared" si="11"/>
        <v>0</v>
      </c>
      <c r="BC12" s="11">
        <f t="shared" si="11"/>
        <v>0</v>
      </c>
      <c r="BD12" s="11">
        <f t="shared" si="11"/>
        <v>0</v>
      </c>
      <c r="BE12" s="11">
        <f t="shared" si="11"/>
        <v>0</v>
      </c>
      <c r="BF12" s="11">
        <f t="shared" si="11"/>
        <v>0</v>
      </c>
      <c r="BG12" s="11">
        <f t="shared" si="11"/>
        <v>0</v>
      </c>
      <c r="BH12" s="11">
        <f t="shared" si="11"/>
        <v>0</v>
      </c>
      <c r="BI12" s="11">
        <f t="shared" si="11"/>
        <v>1000000000</v>
      </c>
      <c r="BJ12" s="11">
        <f t="shared" si="11"/>
        <v>0</v>
      </c>
      <c r="BK12" s="11">
        <f t="shared" si="11"/>
        <v>1060000000</v>
      </c>
      <c r="BL12" s="11">
        <f t="shared" si="11"/>
        <v>160000000</v>
      </c>
      <c r="BM12" s="11">
        <f t="shared" si="11"/>
        <v>0</v>
      </c>
      <c r="BN12" s="11">
        <f t="shared" si="11"/>
        <v>0</v>
      </c>
      <c r="BO12" s="11">
        <f t="shared" si="11"/>
        <v>0</v>
      </c>
      <c r="BP12" s="11">
        <f t="shared" si="11"/>
        <v>0</v>
      </c>
      <c r="BQ12" s="11">
        <f t="shared" si="11"/>
        <v>30000000</v>
      </c>
      <c r="BR12" s="11">
        <f t="shared" si="11"/>
        <v>85000000</v>
      </c>
      <c r="BS12" s="11">
        <f t="shared" ref="BS12:CE12" si="12">SUM(BS13:BS18)</f>
        <v>0</v>
      </c>
      <c r="BT12" s="11">
        <f t="shared" si="12"/>
        <v>0</v>
      </c>
      <c r="BU12" s="11">
        <f t="shared" si="12"/>
        <v>0</v>
      </c>
      <c r="BV12" s="11">
        <f t="shared" si="12"/>
        <v>0</v>
      </c>
      <c r="BW12" s="11">
        <f t="shared" si="12"/>
        <v>0</v>
      </c>
      <c r="BX12" s="11">
        <f t="shared" si="12"/>
        <v>0</v>
      </c>
      <c r="BY12" s="11">
        <f t="shared" si="12"/>
        <v>0</v>
      </c>
      <c r="BZ12" s="11">
        <f t="shared" si="12"/>
        <v>0</v>
      </c>
      <c r="CA12" s="11">
        <f t="shared" si="12"/>
        <v>0</v>
      </c>
      <c r="CB12" s="11">
        <f t="shared" si="12"/>
        <v>0</v>
      </c>
      <c r="CC12" s="11">
        <f t="shared" si="12"/>
        <v>7904449896</v>
      </c>
      <c r="CD12" s="11">
        <f t="shared" si="12"/>
        <v>0</v>
      </c>
      <c r="CE12" s="11">
        <f t="shared" si="12"/>
        <v>7934449896</v>
      </c>
      <c r="CF12" s="11">
        <f t="shared" ref="CF12:DA12" si="13">SUM(CF13:CF18)</f>
        <v>85000000</v>
      </c>
      <c r="CG12" s="11">
        <f t="shared" ref="CG12:CZ12" si="14">SUM(CG13:CG18)</f>
        <v>0</v>
      </c>
      <c r="CH12" s="11">
        <f t="shared" si="14"/>
        <v>0</v>
      </c>
      <c r="CI12" s="11">
        <f t="shared" si="14"/>
        <v>0</v>
      </c>
      <c r="CJ12" s="11">
        <f t="shared" si="14"/>
        <v>0</v>
      </c>
      <c r="CK12" s="11">
        <f t="shared" si="14"/>
        <v>15000000</v>
      </c>
      <c r="CL12" s="11">
        <f t="shared" si="14"/>
        <v>134617500</v>
      </c>
      <c r="CM12" s="11">
        <f t="shared" si="14"/>
        <v>0</v>
      </c>
      <c r="CN12" s="11">
        <f t="shared" si="14"/>
        <v>0</v>
      </c>
      <c r="CO12" s="11">
        <f t="shared" si="14"/>
        <v>0</v>
      </c>
      <c r="CP12" s="11">
        <f t="shared" si="14"/>
        <v>0</v>
      </c>
      <c r="CQ12" s="11">
        <f t="shared" si="14"/>
        <v>0</v>
      </c>
      <c r="CR12" s="11">
        <f t="shared" si="14"/>
        <v>0</v>
      </c>
      <c r="CS12" s="11">
        <f t="shared" si="14"/>
        <v>0</v>
      </c>
      <c r="CT12" s="11">
        <f t="shared" si="14"/>
        <v>0</v>
      </c>
      <c r="CU12" s="11">
        <f t="shared" si="14"/>
        <v>0</v>
      </c>
      <c r="CV12" s="11">
        <f t="shared" si="14"/>
        <v>0</v>
      </c>
      <c r="CW12" s="11">
        <f t="shared" si="14"/>
        <v>2000000000</v>
      </c>
      <c r="CX12" s="11">
        <f t="shared" si="14"/>
        <v>0</v>
      </c>
      <c r="CY12" s="11">
        <f t="shared" si="14"/>
        <v>2015000000</v>
      </c>
      <c r="CZ12" s="11">
        <f t="shared" si="14"/>
        <v>134617500</v>
      </c>
      <c r="DA12" s="11">
        <f t="shared" si="13"/>
        <v>12469022275</v>
      </c>
      <c r="DB12" s="575">
        <f t="shared" ref="DB12" si="15">SUM(DB13:DB18)</f>
        <v>459617500</v>
      </c>
    </row>
    <row r="13" spans="1:106" s="180" customFormat="1" ht="74.25" customHeight="1" x14ac:dyDescent="0.25">
      <c r="A13" s="573"/>
      <c r="B13" s="153"/>
      <c r="C13" s="340">
        <v>1</v>
      </c>
      <c r="D13" s="166" t="s">
        <v>47</v>
      </c>
      <c r="E13" s="507" t="s">
        <v>48</v>
      </c>
      <c r="F13" s="167" t="s">
        <v>49</v>
      </c>
      <c r="G13" s="168">
        <v>1</v>
      </c>
      <c r="H13" s="508" t="s">
        <v>50</v>
      </c>
      <c r="I13" s="166" t="s">
        <v>51</v>
      </c>
      <c r="J13" s="170" t="s">
        <v>52</v>
      </c>
      <c r="K13" s="170">
        <v>10</v>
      </c>
      <c r="L13" s="171" t="s">
        <v>53</v>
      </c>
      <c r="M13" s="172">
        <v>0</v>
      </c>
      <c r="N13" s="172">
        <v>1</v>
      </c>
      <c r="O13" s="173">
        <v>1</v>
      </c>
      <c r="P13" s="172">
        <v>1</v>
      </c>
      <c r="Q13" s="175"/>
      <c r="R13" s="172">
        <v>1</v>
      </c>
      <c r="S13" s="171"/>
      <c r="T13" s="171">
        <v>1</v>
      </c>
      <c r="U13" s="172"/>
      <c r="V13" s="176">
        <f>AQ13/$AQ$12</f>
        <v>2.055396527889488E-2</v>
      </c>
      <c r="W13" s="177">
        <v>15</v>
      </c>
      <c r="X13" s="178" t="s">
        <v>54</v>
      </c>
      <c r="Y13" s="13"/>
      <c r="Z13" s="14"/>
      <c r="AA13" s="13"/>
      <c r="AB13" s="14"/>
      <c r="AC13" s="13">
        <v>30000000</v>
      </c>
      <c r="AD13" s="15">
        <v>30000000</v>
      </c>
      <c r="AE13" s="13"/>
      <c r="AF13" s="14"/>
      <c r="AG13" s="13"/>
      <c r="AH13" s="14"/>
      <c r="AI13" s="13"/>
      <c r="AJ13" s="14"/>
      <c r="AK13" s="13"/>
      <c r="AL13" s="14"/>
      <c r="AM13" s="13"/>
      <c r="AN13" s="14"/>
      <c r="AO13" s="13"/>
      <c r="AP13" s="14"/>
      <c r="AQ13" s="13">
        <f t="shared" ref="AQ13:AQ18" si="16">+Y13+AA13+AC13+AE13+AG13+AI13+AK13+AM13+AO13</f>
        <v>30000000</v>
      </c>
      <c r="AR13" s="14">
        <f t="shared" ref="AR13:AR18" si="17">Z13+AB13+AD13+AF13+AH13+AJ13+AL13+AN13+AP13</f>
        <v>30000000</v>
      </c>
      <c r="AS13" s="41"/>
      <c r="AT13" s="41"/>
      <c r="AU13" s="41"/>
      <c r="AV13" s="41"/>
      <c r="AW13" s="41">
        <v>22500000</v>
      </c>
      <c r="AX13" s="41">
        <v>32500000</v>
      </c>
      <c r="AY13" s="41"/>
      <c r="AZ13" s="41"/>
      <c r="BA13" s="41"/>
      <c r="BB13" s="41"/>
      <c r="BC13" s="41"/>
      <c r="BD13" s="41"/>
      <c r="BE13" s="41"/>
      <c r="BF13" s="41"/>
      <c r="BG13" s="41"/>
      <c r="BH13" s="41"/>
      <c r="BI13" s="41"/>
      <c r="BJ13" s="41"/>
      <c r="BK13" s="41">
        <f t="shared" ref="BK13:BK18" si="18">AS13+AU13+AW13+AY13+BA13+BC13+BE13+BG13+BI13</f>
        <v>22500000</v>
      </c>
      <c r="BL13" s="56">
        <f>+AX13</f>
        <v>32500000</v>
      </c>
      <c r="BM13" s="41"/>
      <c r="BN13" s="56"/>
      <c r="BO13" s="41"/>
      <c r="BP13" s="41"/>
      <c r="BQ13" s="41">
        <v>11250000</v>
      </c>
      <c r="BR13" s="41">
        <v>20000000</v>
      </c>
      <c r="BS13" s="41"/>
      <c r="BT13" s="41"/>
      <c r="BU13" s="41"/>
      <c r="BV13" s="41"/>
      <c r="BW13" s="41"/>
      <c r="BX13" s="41"/>
      <c r="BY13" s="41"/>
      <c r="BZ13" s="41"/>
      <c r="CA13" s="41"/>
      <c r="CB13" s="41"/>
      <c r="CC13" s="41"/>
      <c r="CD13" s="41"/>
      <c r="CE13" s="41">
        <f t="shared" ref="CE13:CF18" si="19">BM13+BO13+BQ13+BS13+BU13+BW13+BY13+CA13+CC13</f>
        <v>11250000</v>
      </c>
      <c r="CF13" s="47">
        <f t="shared" si="19"/>
        <v>20000000</v>
      </c>
      <c r="CG13" s="41"/>
      <c r="CH13" s="47"/>
      <c r="CI13" s="41"/>
      <c r="CJ13" s="41"/>
      <c r="CK13" s="41">
        <v>7525000</v>
      </c>
      <c r="CL13" s="41">
        <v>9500000</v>
      </c>
      <c r="CM13" s="41"/>
      <c r="CN13" s="41"/>
      <c r="CO13" s="41"/>
      <c r="CP13" s="41"/>
      <c r="CQ13" s="41"/>
      <c r="CR13" s="41"/>
      <c r="CS13" s="41"/>
      <c r="CT13" s="41"/>
      <c r="CU13" s="41"/>
      <c r="CV13" s="41"/>
      <c r="CW13" s="41"/>
      <c r="CX13" s="41"/>
      <c r="CY13" s="41">
        <f t="shared" ref="CY13:CY18" si="20">CG13+CI13+CK13+CM13+CO13+CQ13+CS13+CU13+CW13</f>
        <v>7525000</v>
      </c>
      <c r="CZ13" s="41">
        <f t="shared" ref="CZ13:CZ18" si="21">CX13+CV13+CT13+CR13+CP13+CN13+CL13+CJ13</f>
        <v>9500000</v>
      </c>
      <c r="DA13" s="50">
        <f t="shared" ref="DA13:DB17" si="22">AQ13+BK13+CE13+CY13</f>
        <v>71275000</v>
      </c>
      <c r="DB13" s="576">
        <f t="shared" si="22"/>
        <v>92000000</v>
      </c>
    </row>
    <row r="14" spans="1:106" ht="132" customHeight="1" x14ac:dyDescent="0.2">
      <c r="A14" s="573"/>
      <c r="B14" s="153"/>
      <c r="C14" s="340"/>
      <c r="D14" s="686" t="s">
        <v>55</v>
      </c>
      <c r="E14" s="173" t="s">
        <v>56</v>
      </c>
      <c r="F14" s="173" t="s">
        <v>57</v>
      </c>
      <c r="G14" s="168">
        <v>2</v>
      </c>
      <c r="H14" s="508" t="s">
        <v>58</v>
      </c>
      <c r="I14" s="166" t="s">
        <v>59</v>
      </c>
      <c r="J14" s="170" t="s">
        <v>52</v>
      </c>
      <c r="K14" s="170">
        <v>10</v>
      </c>
      <c r="L14" s="171" t="s">
        <v>53</v>
      </c>
      <c r="M14" s="172">
        <v>3</v>
      </c>
      <c r="N14" s="172">
        <v>4</v>
      </c>
      <c r="O14" s="173">
        <v>4</v>
      </c>
      <c r="P14" s="172">
        <v>4</v>
      </c>
      <c r="Q14" s="175"/>
      <c r="R14" s="172">
        <v>4</v>
      </c>
      <c r="S14" s="171"/>
      <c r="T14" s="171">
        <v>4</v>
      </c>
      <c r="U14" s="172"/>
      <c r="V14" s="176">
        <f>AQ14/$AQ$12</f>
        <v>6.8513217596316272E-3</v>
      </c>
      <c r="W14" s="177">
        <v>15</v>
      </c>
      <c r="X14" s="178" t="s">
        <v>54</v>
      </c>
      <c r="Y14" s="13"/>
      <c r="Z14" s="14"/>
      <c r="AA14" s="13"/>
      <c r="AB14" s="14"/>
      <c r="AC14" s="13">
        <v>10000000</v>
      </c>
      <c r="AD14" s="15">
        <v>10000000</v>
      </c>
      <c r="AE14" s="13"/>
      <c r="AF14" s="14"/>
      <c r="AG14" s="13"/>
      <c r="AH14" s="14"/>
      <c r="AI14" s="13"/>
      <c r="AJ14" s="14"/>
      <c r="AK14" s="13"/>
      <c r="AL14" s="14"/>
      <c r="AM14" s="13"/>
      <c r="AN14" s="14"/>
      <c r="AO14" s="13"/>
      <c r="AP14" s="14"/>
      <c r="AQ14" s="13">
        <f t="shared" si="16"/>
        <v>10000000</v>
      </c>
      <c r="AR14" s="14">
        <f t="shared" si="17"/>
        <v>10000000</v>
      </c>
      <c r="AS14" s="44"/>
      <c r="AT14" s="44"/>
      <c r="AU14" s="44"/>
      <c r="AV14" s="44"/>
      <c r="AW14" s="41">
        <v>7500000</v>
      </c>
      <c r="AX14" s="41">
        <v>17500000</v>
      </c>
      <c r="AY14" s="41"/>
      <c r="AZ14" s="41"/>
      <c r="BA14" s="44"/>
      <c r="BB14" s="44"/>
      <c r="BC14" s="44"/>
      <c r="BD14" s="44"/>
      <c r="BE14" s="44"/>
      <c r="BF14" s="44"/>
      <c r="BG14" s="44"/>
      <c r="BH14" s="44"/>
      <c r="BI14" s="44"/>
      <c r="BJ14" s="44"/>
      <c r="BK14" s="41">
        <f t="shared" si="18"/>
        <v>7500000</v>
      </c>
      <c r="BL14" s="56">
        <f>AT14+AV14+AX14+AZ14+BB14+BD14+BF14+BH14+BJ14</f>
        <v>17500000</v>
      </c>
      <c r="BM14" s="41"/>
      <c r="BN14" s="56"/>
      <c r="BO14" s="41"/>
      <c r="BP14" s="41"/>
      <c r="BQ14" s="41">
        <v>3750000</v>
      </c>
      <c r="BR14" s="41">
        <v>10000000</v>
      </c>
      <c r="BS14" s="41"/>
      <c r="BT14" s="41"/>
      <c r="BU14" s="41"/>
      <c r="BV14" s="41"/>
      <c r="BW14" s="41"/>
      <c r="BX14" s="41"/>
      <c r="BY14" s="41"/>
      <c r="BZ14" s="41"/>
      <c r="CA14" s="41"/>
      <c r="CB14" s="41"/>
      <c r="CC14" s="41"/>
      <c r="CD14" s="41"/>
      <c r="CE14" s="41">
        <f t="shared" si="19"/>
        <v>3750000</v>
      </c>
      <c r="CF14" s="47">
        <f t="shared" si="19"/>
        <v>10000000</v>
      </c>
      <c r="CG14" s="41"/>
      <c r="CH14" s="47"/>
      <c r="CI14" s="41"/>
      <c r="CJ14" s="41"/>
      <c r="CK14" s="41">
        <v>1875000</v>
      </c>
      <c r="CL14" s="41">
        <v>26900000</v>
      </c>
      <c r="CM14" s="41"/>
      <c r="CN14" s="41"/>
      <c r="CO14" s="41"/>
      <c r="CP14" s="41"/>
      <c r="CQ14" s="41"/>
      <c r="CR14" s="41"/>
      <c r="CS14" s="41"/>
      <c r="CT14" s="41"/>
      <c r="CU14" s="41"/>
      <c r="CV14" s="41"/>
      <c r="CW14" s="41"/>
      <c r="CX14" s="41"/>
      <c r="CY14" s="41">
        <f t="shared" si="20"/>
        <v>1875000</v>
      </c>
      <c r="CZ14" s="41">
        <f t="shared" si="21"/>
        <v>26900000</v>
      </c>
      <c r="DA14" s="50">
        <f t="shared" si="22"/>
        <v>23125000</v>
      </c>
      <c r="DB14" s="576">
        <f t="shared" si="22"/>
        <v>64400000</v>
      </c>
    </row>
    <row r="15" spans="1:106" ht="154.5" customHeight="1" x14ac:dyDescent="0.2">
      <c r="A15" s="573"/>
      <c r="B15" s="153"/>
      <c r="C15" s="181">
        <v>4</v>
      </c>
      <c r="D15" s="688"/>
      <c r="E15" s="167"/>
      <c r="F15" s="167"/>
      <c r="G15" s="168">
        <v>3</v>
      </c>
      <c r="H15" s="508" t="s">
        <v>61</v>
      </c>
      <c r="I15" s="166" t="s">
        <v>62</v>
      </c>
      <c r="J15" s="170" t="s">
        <v>52</v>
      </c>
      <c r="K15" s="170">
        <v>10</v>
      </c>
      <c r="L15" s="171" t="s">
        <v>53</v>
      </c>
      <c r="M15" s="172">
        <v>1</v>
      </c>
      <c r="N15" s="172">
        <v>1</v>
      </c>
      <c r="O15" s="173">
        <v>1</v>
      </c>
      <c r="P15" s="172">
        <v>1</v>
      </c>
      <c r="Q15" s="175"/>
      <c r="R15" s="172">
        <v>1</v>
      </c>
      <c r="S15" s="171"/>
      <c r="T15" s="171">
        <v>1</v>
      </c>
      <c r="U15" s="172"/>
      <c r="V15" s="176">
        <f>AQ15/$AQ$12</f>
        <v>0.9554664085623944</v>
      </c>
      <c r="W15" s="177">
        <v>15</v>
      </c>
      <c r="X15" s="178" t="s">
        <v>54</v>
      </c>
      <c r="Y15" s="13"/>
      <c r="Z15" s="14"/>
      <c r="AA15" s="13"/>
      <c r="AB15" s="14"/>
      <c r="AC15" s="13">
        <v>15000000</v>
      </c>
      <c r="AD15" s="15">
        <v>15000000</v>
      </c>
      <c r="AE15" s="13"/>
      <c r="AF15" s="14"/>
      <c r="AG15" s="13"/>
      <c r="AH15" s="14"/>
      <c r="AI15" s="13"/>
      <c r="AJ15" s="14"/>
      <c r="AK15" s="13"/>
      <c r="AL15" s="14"/>
      <c r="AM15" s="13"/>
      <c r="AN15" s="14"/>
      <c r="AO15" s="13">
        <f>1394572379-15000000</f>
        <v>1379572379</v>
      </c>
      <c r="AP15" s="14"/>
      <c r="AQ15" s="13">
        <f t="shared" si="16"/>
        <v>1394572379</v>
      </c>
      <c r="AR15" s="14">
        <f t="shared" si="17"/>
        <v>15000000</v>
      </c>
      <c r="AS15" s="44"/>
      <c r="AT15" s="44"/>
      <c r="AU15" s="44"/>
      <c r="AV15" s="44"/>
      <c r="AW15" s="41">
        <v>11250000</v>
      </c>
      <c r="AX15" s="41">
        <v>11000000</v>
      </c>
      <c r="AY15" s="41"/>
      <c r="AZ15" s="41"/>
      <c r="BA15" s="44"/>
      <c r="BB15" s="44"/>
      <c r="BC15" s="44"/>
      <c r="BD15" s="44"/>
      <c r="BE15" s="44"/>
      <c r="BF15" s="44"/>
      <c r="BG15" s="44"/>
      <c r="BH15" s="44"/>
      <c r="BI15" s="44"/>
      <c r="BJ15" s="44"/>
      <c r="BK15" s="41">
        <f t="shared" si="18"/>
        <v>11250000</v>
      </c>
      <c r="BL15" s="56">
        <f>AT15+AV15+AX15+AZ15+BB15+BD15+BF15+BH15+BJ15</f>
        <v>11000000</v>
      </c>
      <c r="BM15" s="41"/>
      <c r="BN15" s="56"/>
      <c r="BO15" s="41"/>
      <c r="BP15" s="41"/>
      <c r="BQ15" s="41">
        <v>5625000</v>
      </c>
      <c r="BR15" s="41">
        <v>6000000</v>
      </c>
      <c r="BS15" s="41"/>
      <c r="BT15" s="41"/>
      <c r="BU15" s="41"/>
      <c r="BV15" s="41"/>
      <c r="BW15" s="41"/>
      <c r="BX15" s="41"/>
      <c r="BY15" s="41"/>
      <c r="BZ15" s="41"/>
      <c r="CA15" s="41"/>
      <c r="CB15" s="41"/>
      <c r="CC15" s="41"/>
      <c r="CD15" s="41"/>
      <c r="CE15" s="41">
        <f t="shared" si="19"/>
        <v>5625000</v>
      </c>
      <c r="CF15" s="47">
        <f t="shared" si="19"/>
        <v>6000000</v>
      </c>
      <c r="CG15" s="41"/>
      <c r="CH15" s="47"/>
      <c r="CI15" s="41"/>
      <c r="CJ15" s="41"/>
      <c r="CK15" s="41">
        <v>2800000</v>
      </c>
      <c r="CL15" s="41">
        <v>20500000</v>
      </c>
      <c r="CM15" s="41"/>
      <c r="CN15" s="41"/>
      <c r="CO15" s="41"/>
      <c r="CP15" s="41"/>
      <c r="CQ15" s="41"/>
      <c r="CR15" s="41"/>
      <c r="CS15" s="41"/>
      <c r="CT15" s="41"/>
      <c r="CU15" s="41"/>
      <c r="CV15" s="41"/>
      <c r="CW15" s="41"/>
      <c r="CX15" s="41"/>
      <c r="CY15" s="41">
        <f t="shared" si="20"/>
        <v>2800000</v>
      </c>
      <c r="CZ15" s="41">
        <f t="shared" si="21"/>
        <v>20500000</v>
      </c>
      <c r="DA15" s="50">
        <f t="shared" si="22"/>
        <v>1414247379</v>
      </c>
      <c r="DB15" s="576">
        <f t="shared" si="22"/>
        <v>52500000</v>
      </c>
    </row>
    <row r="16" spans="1:106" ht="74.25" customHeight="1" x14ac:dyDescent="0.2">
      <c r="A16" s="573"/>
      <c r="B16" s="153"/>
      <c r="C16" s="182">
        <v>1</v>
      </c>
      <c r="D16" s="500" t="s">
        <v>47</v>
      </c>
      <c r="E16" s="507" t="s">
        <v>48</v>
      </c>
      <c r="F16" s="310" t="s">
        <v>49</v>
      </c>
      <c r="G16" s="168">
        <v>4</v>
      </c>
      <c r="H16" s="508" t="s">
        <v>63</v>
      </c>
      <c r="I16" s="166" t="s">
        <v>64</v>
      </c>
      <c r="J16" s="170" t="s">
        <v>52</v>
      </c>
      <c r="K16" s="170">
        <v>10</v>
      </c>
      <c r="L16" s="170" t="s">
        <v>53</v>
      </c>
      <c r="M16" s="173">
        <v>0</v>
      </c>
      <c r="N16" s="173">
        <v>1</v>
      </c>
      <c r="O16" s="173">
        <v>0</v>
      </c>
      <c r="P16" s="173">
        <v>1</v>
      </c>
      <c r="Q16" s="184"/>
      <c r="R16" s="173">
        <v>1</v>
      </c>
      <c r="S16" s="170"/>
      <c r="T16" s="170">
        <v>1</v>
      </c>
      <c r="U16" s="173"/>
      <c r="V16" s="176">
        <f>AQ16/$AQ$12</f>
        <v>0</v>
      </c>
      <c r="W16" s="177">
        <v>7</v>
      </c>
      <c r="X16" s="178" t="s">
        <v>65</v>
      </c>
      <c r="Y16" s="13"/>
      <c r="Z16" s="14"/>
      <c r="AA16" s="13"/>
      <c r="AB16" s="14"/>
      <c r="AC16" s="13"/>
      <c r="AD16" s="14"/>
      <c r="AE16" s="13"/>
      <c r="AF16" s="14"/>
      <c r="AG16" s="13"/>
      <c r="AH16" s="14"/>
      <c r="AI16" s="13"/>
      <c r="AJ16" s="14"/>
      <c r="AK16" s="13"/>
      <c r="AL16" s="14"/>
      <c r="AM16" s="13"/>
      <c r="AN16" s="14"/>
      <c r="AO16" s="13"/>
      <c r="AP16" s="14"/>
      <c r="AQ16" s="13">
        <f t="shared" si="16"/>
        <v>0</v>
      </c>
      <c r="AR16" s="14">
        <f t="shared" si="17"/>
        <v>0</v>
      </c>
      <c r="AS16" s="44"/>
      <c r="AT16" s="44"/>
      <c r="AU16" s="44"/>
      <c r="AV16" s="44">
        <v>8910000</v>
      </c>
      <c r="AW16" s="41">
        <v>0</v>
      </c>
      <c r="AX16" s="41">
        <v>11090000</v>
      </c>
      <c r="AY16" s="41"/>
      <c r="AZ16" s="41"/>
      <c r="BA16" s="44"/>
      <c r="BB16" s="44"/>
      <c r="BC16" s="44"/>
      <c r="BD16" s="44"/>
      <c r="BE16" s="44"/>
      <c r="BF16" s="44"/>
      <c r="BG16" s="44"/>
      <c r="BH16" s="44"/>
      <c r="BI16" s="44">
        <v>1000000000</v>
      </c>
      <c r="BJ16" s="44"/>
      <c r="BK16" s="41">
        <f t="shared" si="18"/>
        <v>1000000000</v>
      </c>
      <c r="BL16" s="56">
        <f>AT16+AV16+AX16+AZ16+BB16+BD16+BF16+BH16+BJ16</f>
        <v>20000000</v>
      </c>
      <c r="BM16" s="41"/>
      <c r="BN16" s="56"/>
      <c r="BO16" s="41"/>
      <c r="BP16" s="41"/>
      <c r="BQ16" s="41">
        <v>0</v>
      </c>
      <c r="BR16" s="41">
        <v>21000000</v>
      </c>
      <c r="BS16" s="41"/>
      <c r="BT16" s="41"/>
      <c r="BU16" s="41"/>
      <c r="BV16" s="41"/>
      <c r="BW16" s="41"/>
      <c r="BX16" s="41"/>
      <c r="BY16" s="41"/>
      <c r="BZ16" s="41"/>
      <c r="CA16" s="41"/>
      <c r="CB16" s="41"/>
      <c r="CC16" s="41">
        <v>7904449896</v>
      </c>
      <c r="CD16" s="41"/>
      <c r="CE16" s="41">
        <f t="shared" si="19"/>
        <v>7904449896</v>
      </c>
      <c r="CF16" s="47">
        <f t="shared" si="19"/>
        <v>21000000</v>
      </c>
      <c r="CG16" s="41">
        <v>0</v>
      </c>
      <c r="CH16" s="47"/>
      <c r="CI16" s="41">
        <v>0</v>
      </c>
      <c r="CJ16" s="41"/>
      <c r="CK16" s="41">
        <v>0</v>
      </c>
      <c r="CL16" s="41">
        <v>66500000</v>
      </c>
      <c r="CM16" s="41">
        <v>0</v>
      </c>
      <c r="CN16" s="41"/>
      <c r="CO16" s="41">
        <v>0</v>
      </c>
      <c r="CP16" s="41"/>
      <c r="CQ16" s="41">
        <v>0</v>
      </c>
      <c r="CR16" s="41"/>
      <c r="CS16" s="41">
        <v>0</v>
      </c>
      <c r="CT16" s="41"/>
      <c r="CU16" s="41">
        <v>0</v>
      </c>
      <c r="CV16" s="41"/>
      <c r="CW16" s="41">
        <v>2000000000</v>
      </c>
      <c r="CX16" s="41"/>
      <c r="CY16" s="41">
        <f t="shared" si="20"/>
        <v>2000000000</v>
      </c>
      <c r="CZ16" s="41">
        <f t="shared" si="21"/>
        <v>66500000</v>
      </c>
      <c r="DA16" s="50">
        <f t="shared" si="22"/>
        <v>10904449896</v>
      </c>
      <c r="DB16" s="576">
        <f t="shared" si="22"/>
        <v>107500000</v>
      </c>
    </row>
    <row r="17" spans="1:106" ht="126" customHeight="1" x14ac:dyDescent="0.2">
      <c r="A17" s="573"/>
      <c r="B17" s="153"/>
      <c r="C17" s="181"/>
      <c r="D17" s="501"/>
      <c r="E17" s="505"/>
      <c r="F17" s="185"/>
      <c r="G17" s="177">
        <v>5</v>
      </c>
      <c r="H17" s="508" t="s">
        <v>66</v>
      </c>
      <c r="I17" s="166" t="s">
        <v>67</v>
      </c>
      <c r="J17" s="170" t="s">
        <v>52</v>
      </c>
      <c r="K17" s="170">
        <v>10</v>
      </c>
      <c r="L17" s="171" t="s">
        <v>68</v>
      </c>
      <c r="M17" s="172">
        <v>3</v>
      </c>
      <c r="N17" s="172">
        <v>5</v>
      </c>
      <c r="O17" s="173">
        <v>1</v>
      </c>
      <c r="P17" s="172">
        <v>2</v>
      </c>
      <c r="Q17" s="186"/>
      <c r="R17" s="172">
        <v>2</v>
      </c>
      <c r="S17" s="171"/>
      <c r="T17" s="171">
        <v>0</v>
      </c>
      <c r="U17" s="172"/>
      <c r="V17" s="176">
        <f>AQ17/$AQ$12</f>
        <v>6.8513217596316272E-3</v>
      </c>
      <c r="W17" s="177">
        <v>12</v>
      </c>
      <c r="X17" s="178" t="s">
        <v>69</v>
      </c>
      <c r="Y17" s="13"/>
      <c r="Z17" s="14"/>
      <c r="AA17" s="13"/>
      <c r="AB17" s="14"/>
      <c r="AC17" s="13">
        <v>10000000</v>
      </c>
      <c r="AD17" s="14">
        <v>10000000</v>
      </c>
      <c r="AE17" s="13"/>
      <c r="AF17" s="14"/>
      <c r="AG17" s="13"/>
      <c r="AH17" s="14"/>
      <c r="AI17" s="13"/>
      <c r="AJ17" s="14"/>
      <c r="AK17" s="13"/>
      <c r="AL17" s="14"/>
      <c r="AM17" s="13"/>
      <c r="AN17" s="14"/>
      <c r="AO17" s="13"/>
      <c r="AP17" s="14"/>
      <c r="AQ17" s="13">
        <f t="shared" si="16"/>
        <v>10000000</v>
      </c>
      <c r="AR17" s="14">
        <f t="shared" si="17"/>
        <v>10000000</v>
      </c>
      <c r="AS17" s="44"/>
      <c r="AT17" s="44"/>
      <c r="AU17" s="44"/>
      <c r="AV17" s="44">
        <v>41090000</v>
      </c>
      <c r="AW17" s="41">
        <v>7500000</v>
      </c>
      <c r="AX17" s="41">
        <v>26910000</v>
      </c>
      <c r="AY17" s="41"/>
      <c r="AZ17" s="41"/>
      <c r="BA17" s="44"/>
      <c r="BB17" s="44"/>
      <c r="BC17" s="44"/>
      <c r="BD17" s="44"/>
      <c r="BE17" s="44"/>
      <c r="BF17" s="44"/>
      <c r="BG17" s="44"/>
      <c r="BH17" s="44"/>
      <c r="BI17" s="44"/>
      <c r="BJ17" s="44"/>
      <c r="BK17" s="41">
        <f t="shared" si="18"/>
        <v>7500000</v>
      </c>
      <c r="BL17" s="56">
        <f>AT17+AV17+AX17+AZ17+BB17+BD17+BF17+BH17+BJ17</f>
        <v>68000000</v>
      </c>
      <c r="BM17" s="41"/>
      <c r="BN17" s="56"/>
      <c r="BO17" s="41"/>
      <c r="BP17" s="41"/>
      <c r="BQ17" s="41">
        <v>3750000</v>
      </c>
      <c r="BR17" s="41">
        <v>21000000</v>
      </c>
      <c r="BS17" s="41"/>
      <c r="BT17" s="41"/>
      <c r="BU17" s="41"/>
      <c r="BV17" s="41"/>
      <c r="BW17" s="41"/>
      <c r="BX17" s="41"/>
      <c r="BY17" s="41"/>
      <c r="BZ17" s="41"/>
      <c r="CA17" s="41"/>
      <c r="CB17" s="41"/>
      <c r="CC17" s="41"/>
      <c r="CD17" s="41"/>
      <c r="CE17" s="41">
        <f t="shared" si="19"/>
        <v>3750000</v>
      </c>
      <c r="CF17" s="47">
        <f t="shared" si="19"/>
        <v>21000000</v>
      </c>
      <c r="CG17" s="41"/>
      <c r="CH17" s="47"/>
      <c r="CI17" s="41"/>
      <c r="CJ17" s="453"/>
      <c r="CK17" s="41">
        <v>0</v>
      </c>
      <c r="CL17" s="41"/>
      <c r="CM17" s="41"/>
      <c r="CN17" s="41"/>
      <c r="CO17" s="41"/>
      <c r="CP17" s="41"/>
      <c r="CQ17" s="41"/>
      <c r="CR17" s="41"/>
      <c r="CS17" s="41"/>
      <c r="CT17" s="41"/>
      <c r="CU17" s="41"/>
      <c r="CV17" s="41"/>
      <c r="CW17" s="41"/>
      <c r="CX17" s="41"/>
      <c r="CY17" s="41">
        <f t="shared" si="20"/>
        <v>0</v>
      </c>
      <c r="CZ17" s="41">
        <f t="shared" si="21"/>
        <v>0</v>
      </c>
      <c r="DA17" s="50">
        <f t="shared" si="22"/>
        <v>21250000</v>
      </c>
      <c r="DB17" s="576">
        <f t="shared" si="22"/>
        <v>99000000</v>
      </c>
    </row>
    <row r="18" spans="1:106" ht="166.5" customHeight="1" x14ac:dyDescent="0.2">
      <c r="A18" s="573"/>
      <c r="B18" s="153"/>
      <c r="C18" s="182">
        <v>2</v>
      </c>
      <c r="D18" s="166" t="s">
        <v>70</v>
      </c>
      <c r="E18" s="188" t="s">
        <v>71</v>
      </c>
      <c r="F18" s="188" t="s">
        <v>71</v>
      </c>
      <c r="G18" s="577">
        <v>6</v>
      </c>
      <c r="H18" s="578" t="s">
        <v>72</v>
      </c>
      <c r="I18" s="166" t="s">
        <v>73</v>
      </c>
      <c r="J18" s="577" t="s">
        <v>52</v>
      </c>
      <c r="K18" s="577">
        <v>10</v>
      </c>
      <c r="L18" s="507" t="s">
        <v>53</v>
      </c>
      <c r="M18" s="507">
        <v>3</v>
      </c>
      <c r="N18" s="507">
        <v>12</v>
      </c>
      <c r="O18" s="577">
        <v>12</v>
      </c>
      <c r="P18" s="507">
        <v>12</v>
      </c>
      <c r="Q18" s="189"/>
      <c r="R18" s="507">
        <v>12</v>
      </c>
      <c r="S18" s="190"/>
      <c r="T18" s="190">
        <v>12</v>
      </c>
      <c r="U18" s="507"/>
      <c r="V18" s="176">
        <f>AQ18/AQ12</f>
        <v>1.027698263944744E-2</v>
      </c>
      <c r="W18" s="191">
        <v>15</v>
      </c>
      <c r="X18" s="507" t="s">
        <v>54</v>
      </c>
      <c r="Y18" s="83"/>
      <c r="Z18" s="14"/>
      <c r="AA18" s="83"/>
      <c r="AB18" s="14"/>
      <c r="AC18" s="83">
        <v>15000000</v>
      </c>
      <c r="AD18" s="14">
        <v>15000000</v>
      </c>
      <c r="AE18" s="83"/>
      <c r="AF18" s="14"/>
      <c r="AG18" s="83"/>
      <c r="AH18" s="14"/>
      <c r="AI18" s="83"/>
      <c r="AJ18" s="14"/>
      <c r="AK18" s="83"/>
      <c r="AL18" s="14"/>
      <c r="AM18" s="83"/>
      <c r="AN18" s="14"/>
      <c r="AO18" s="83"/>
      <c r="AP18" s="14"/>
      <c r="AQ18" s="89">
        <f t="shared" si="16"/>
        <v>15000000</v>
      </c>
      <c r="AR18" s="89">
        <f t="shared" si="17"/>
        <v>15000000</v>
      </c>
      <c r="AS18" s="69"/>
      <c r="AT18" s="65"/>
      <c r="AU18" s="69"/>
      <c r="AV18" s="65"/>
      <c r="AW18" s="69">
        <v>11250000</v>
      </c>
      <c r="AX18" s="65">
        <v>11000000</v>
      </c>
      <c r="AY18" s="65"/>
      <c r="AZ18" s="65"/>
      <c r="BA18" s="69"/>
      <c r="BB18" s="65"/>
      <c r="BC18" s="69"/>
      <c r="BD18" s="65"/>
      <c r="BE18" s="69"/>
      <c r="BF18" s="65"/>
      <c r="BG18" s="69"/>
      <c r="BH18" s="65"/>
      <c r="BI18" s="69"/>
      <c r="BJ18" s="65"/>
      <c r="BK18" s="95">
        <f t="shared" si="18"/>
        <v>11250000</v>
      </c>
      <c r="BL18" s="89">
        <f>AT18+AV18+AX18+AZ18+BB18+BD18+BF18+BH18+BJ18</f>
        <v>11000000</v>
      </c>
      <c r="BM18" s="65"/>
      <c r="BN18" s="90"/>
      <c r="BO18" s="65"/>
      <c r="BP18" s="65"/>
      <c r="BQ18" s="65">
        <v>5625000</v>
      </c>
      <c r="BR18" s="65">
        <v>7000000</v>
      </c>
      <c r="BS18" s="65"/>
      <c r="BT18" s="65"/>
      <c r="BU18" s="65"/>
      <c r="BV18" s="65"/>
      <c r="BW18" s="65"/>
      <c r="BX18" s="65"/>
      <c r="BY18" s="65"/>
      <c r="BZ18" s="65"/>
      <c r="CA18" s="65"/>
      <c r="CB18" s="65"/>
      <c r="CC18" s="65"/>
      <c r="CD18" s="71"/>
      <c r="CE18" s="41">
        <f t="shared" si="19"/>
        <v>5625000</v>
      </c>
      <c r="CF18" s="47">
        <f t="shared" si="19"/>
        <v>7000000</v>
      </c>
      <c r="CG18" s="96"/>
      <c r="CH18" s="28"/>
      <c r="CI18" s="95"/>
      <c r="CJ18" s="95"/>
      <c r="CK18" s="95">
        <v>2800000</v>
      </c>
      <c r="CL18" s="95">
        <v>11217500</v>
      </c>
      <c r="CM18" s="95"/>
      <c r="CN18" s="95"/>
      <c r="CO18" s="95"/>
      <c r="CP18" s="95"/>
      <c r="CQ18" s="95"/>
      <c r="CR18" s="95"/>
      <c r="CS18" s="95"/>
      <c r="CT18" s="95"/>
      <c r="CU18" s="95"/>
      <c r="CV18" s="95"/>
      <c r="CW18" s="95"/>
      <c r="CX18" s="96"/>
      <c r="CY18" s="41">
        <f t="shared" si="20"/>
        <v>2800000</v>
      </c>
      <c r="CZ18" s="41">
        <f t="shared" si="21"/>
        <v>11217500</v>
      </c>
      <c r="DA18" s="71">
        <f>CY18+CE18+BK18+AQ18</f>
        <v>34675000</v>
      </c>
      <c r="DB18" s="576">
        <f>AR18+BL18+CF18+CZ18</f>
        <v>44217500</v>
      </c>
    </row>
    <row r="19" spans="1:106" ht="24.75" customHeight="1" x14ac:dyDescent="0.2">
      <c r="A19" s="573"/>
      <c r="B19" s="153"/>
      <c r="C19" s="154">
        <v>2</v>
      </c>
      <c r="D19" s="192" t="s">
        <v>74</v>
      </c>
      <c r="E19" s="193"/>
      <c r="F19" s="194"/>
      <c r="G19" s="157"/>
      <c r="H19" s="194"/>
      <c r="I19" s="194"/>
      <c r="J19" s="157"/>
      <c r="K19" s="157"/>
      <c r="L19" s="195"/>
      <c r="M19" s="194"/>
      <c r="N19" s="194"/>
      <c r="O19" s="196"/>
      <c r="P19" s="194"/>
      <c r="Q19" s="197"/>
      <c r="R19" s="194"/>
      <c r="S19" s="194"/>
      <c r="T19" s="157"/>
      <c r="U19" s="465"/>
      <c r="V19" s="198"/>
      <c r="W19" s="157"/>
      <c r="X19" s="157"/>
      <c r="Y19" s="101">
        <f t="shared" ref="Y19:AP19" si="23">SUM(Y20:Y26)</f>
        <v>0</v>
      </c>
      <c r="Z19" s="101">
        <f t="shared" si="23"/>
        <v>0</v>
      </c>
      <c r="AA19" s="101">
        <f t="shared" si="23"/>
        <v>0</v>
      </c>
      <c r="AB19" s="101">
        <f t="shared" si="23"/>
        <v>0</v>
      </c>
      <c r="AC19" s="101">
        <f t="shared" si="23"/>
        <v>60200000</v>
      </c>
      <c r="AD19" s="101">
        <f t="shared" si="23"/>
        <v>265647255</v>
      </c>
      <c r="AE19" s="101">
        <f t="shared" si="23"/>
        <v>0</v>
      </c>
      <c r="AF19" s="101">
        <f t="shared" si="23"/>
        <v>0</v>
      </c>
      <c r="AG19" s="101">
        <f t="shared" si="23"/>
        <v>0</v>
      </c>
      <c r="AH19" s="101">
        <f t="shared" si="23"/>
        <v>0</v>
      </c>
      <c r="AI19" s="101">
        <f t="shared" si="23"/>
        <v>2248717121</v>
      </c>
      <c r="AJ19" s="101">
        <f t="shared" si="23"/>
        <v>2252293686</v>
      </c>
      <c r="AK19" s="101">
        <f t="shared" si="23"/>
        <v>0</v>
      </c>
      <c r="AL19" s="101">
        <f t="shared" si="23"/>
        <v>0</v>
      </c>
      <c r="AM19" s="101">
        <f t="shared" si="23"/>
        <v>0</v>
      </c>
      <c r="AN19" s="101">
        <f t="shared" si="23"/>
        <v>0</v>
      </c>
      <c r="AO19" s="101">
        <f t="shared" si="23"/>
        <v>0</v>
      </c>
      <c r="AP19" s="101">
        <f t="shared" si="23"/>
        <v>0</v>
      </c>
      <c r="AQ19" s="101">
        <f t="shared" ref="AQ19:CF19" si="24">SUM(AQ20:AQ26)</f>
        <v>2308917121</v>
      </c>
      <c r="AR19" s="101">
        <f t="shared" si="24"/>
        <v>2517940941</v>
      </c>
      <c r="AS19" s="101">
        <f t="shared" si="24"/>
        <v>0</v>
      </c>
      <c r="AT19" s="101">
        <f t="shared" si="24"/>
        <v>0</v>
      </c>
      <c r="AU19" s="101">
        <f t="shared" si="24"/>
        <v>0</v>
      </c>
      <c r="AV19" s="101">
        <f t="shared" si="24"/>
        <v>610000000</v>
      </c>
      <c r="AW19" s="101">
        <f t="shared" si="24"/>
        <v>58800000</v>
      </c>
      <c r="AX19" s="101">
        <f t="shared" si="24"/>
        <v>358800000</v>
      </c>
      <c r="AY19" s="101">
        <f t="shared" si="24"/>
        <v>0</v>
      </c>
      <c r="AZ19" s="101">
        <f t="shared" si="24"/>
        <v>0</v>
      </c>
      <c r="BA19" s="101">
        <f t="shared" si="24"/>
        <v>0</v>
      </c>
      <c r="BB19" s="101">
        <f t="shared" si="24"/>
        <v>0</v>
      </c>
      <c r="BC19" s="101">
        <f t="shared" si="24"/>
        <v>2207217417.7399998</v>
      </c>
      <c r="BD19" s="101">
        <f t="shared" si="24"/>
        <v>2432800182</v>
      </c>
      <c r="BE19" s="101">
        <f t="shared" si="24"/>
        <v>0</v>
      </c>
      <c r="BF19" s="101">
        <f t="shared" si="24"/>
        <v>0</v>
      </c>
      <c r="BG19" s="101">
        <f t="shared" si="24"/>
        <v>0</v>
      </c>
      <c r="BH19" s="101">
        <f t="shared" si="24"/>
        <v>0</v>
      </c>
      <c r="BI19" s="101">
        <f t="shared" si="24"/>
        <v>0</v>
      </c>
      <c r="BJ19" s="101">
        <f t="shared" si="24"/>
        <v>0</v>
      </c>
      <c r="BK19" s="101">
        <f t="shared" si="24"/>
        <v>2266017417.7399998</v>
      </c>
      <c r="BL19" s="101">
        <f t="shared" si="24"/>
        <v>3401600182</v>
      </c>
      <c r="BM19" s="101">
        <f t="shared" si="24"/>
        <v>0</v>
      </c>
      <c r="BN19" s="101">
        <f t="shared" si="24"/>
        <v>0</v>
      </c>
      <c r="BO19" s="101">
        <f t="shared" si="24"/>
        <v>0</v>
      </c>
      <c r="BP19" s="101">
        <f t="shared" si="24"/>
        <v>336332504</v>
      </c>
      <c r="BQ19" s="101">
        <f t="shared" si="24"/>
        <v>20000000</v>
      </c>
      <c r="BR19" s="101">
        <f t="shared" si="24"/>
        <v>1174750000</v>
      </c>
      <c r="BS19" s="101">
        <f t="shared" si="24"/>
        <v>0</v>
      </c>
      <c r="BT19" s="101">
        <f t="shared" si="24"/>
        <v>0</v>
      </c>
      <c r="BU19" s="101">
        <f t="shared" si="24"/>
        <v>0</v>
      </c>
      <c r="BV19" s="101">
        <f t="shared" si="24"/>
        <v>0</v>
      </c>
      <c r="BW19" s="101">
        <f t="shared" si="24"/>
        <v>2272403940.2722001</v>
      </c>
      <c r="BX19" s="101">
        <f t="shared" si="24"/>
        <v>2525108749</v>
      </c>
      <c r="BY19" s="101">
        <f t="shared" si="24"/>
        <v>0</v>
      </c>
      <c r="BZ19" s="101">
        <f t="shared" si="24"/>
        <v>0</v>
      </c>
      <c r="CA19" s="101">
        <f t="shared" si="24"/>
        <v>0</v>
      </c>
      <c r="CB19" s="101">
        <f t="shared" si="24"/>
        <v>0</v>
      </c>
      <c r="CC19" s="101">
        <f t="shared" si="24"/>
        <v>0</v>
      </c>
      <c r="CD19" s="101">
        <f t="shared" si="24"/>
        <v>0</v>
      </c>
      <c r="CE19" s="101">
        <f t="shared" si="24"/>
        <v>2292403940.2722001</v>
      </c>
      <c r="CF19" s="101">
        <f t="shared" si="24"/>
        <v>4036191253</v>
      </c>
      <c r="CG19" s="447">
        <f t="shared" ref="CG19:DB19" si="25">SUM(CG20:CG26)</f>
        <v>0</v>
      </c>
      <c r="CH19" s="447">
        <f t="shared" si="25"/>
        <v>0</v>
      </c>
      <c r="CI19" s="447">
        <f t="shared" si="25"/>
        <v>0</v>
      </c>
      <c r="CJ19" s="447">
        <f t="shared" si="25"/>
        <v>425000000</v>
      </c>
      <c r="CK19" s="447">
        <f t="shared" si="25"/>
        <v>19000000</v>
      </c>
      <c r="CL19" s="447">
        <f t="shared" si="25"/>
        <v>2158373529</v>
      </c>
      <c r="CM19" s="447">
        <f t="shared" si="25"/>
        <v>0</v>
      </c>
      <c r="CN19" s="447">
        <f t="shared" si="25"/>
        <v>0</v>
      </c>
      <c r="CO19" s="447">
        <f t="shared" si="25"/>
        <v>0</v>
      </c>
      <c r="CP19" s="447">
        <f t="shared" si="25"/>
        <v>0</v>
      </c>
      <c r="CQ19" s="447">
        <f t="shared" si="25"/>
        <v>2341576058.48</v>
      </c>
      <c r="CR19" s="447">
        <f t="shared" si="25"/>
        <v>2621226425</v>
      </c>
      <c r="CS19" s="447">
        <f t="shared" si="25"/>
        <v>0</v>
      </c>
      <c r="CT19" s="447">
        <f t="shared" si="25"/>
        <v>0</v>
      </c>
      <c r="CU19" s="447">
        <f t="shared" si="25"/>
        <v>0</v>
      </c>
      <c r="CV19" s="447">
        <f t="shared" si="25"/>
        <v>0</v>
      </c>
      <c r="CW19" s="447">
        <f t="shared" si="25"/>
        <v>0</v>
      </c>
      <c r="CX19" s="447">
        <f t="shared" si="25"/>
        <v>0</v>
      </c>
      <c r="CY19" s="447">
        <f t="shared" si="25"/>
        <v>2360576058.48</v>
      </c>
      <c r="CZ19" s="447">
        <f t="shared" si="25"/>
        <v>5204599954</v>
      </c>
      <c r="DA19" s="447">
        <f t="shared" si="25"/>
        <v>9227914537.4921989</v>
      </c>
      <c r="DB19" s="579">
        <f t="shared" si="25"/>
        <v>15160332330</v>
      </c>
    </row>
    <row r="20" spans="1:106" ht="139.5" customHeight="1" x14ac:dyDescent="0.2">
      <c r="A20" s="573"/>
      <c r="B20" s="153"/>
      <c r="C20" s="340"/>
      <c r="D20" s="580"/>
      <c r="E20" s="581"/>
      <c r="F20" s="581"/>
      <c r="G20" s="168">
        <v>7</v>
      </c>
      <c r="H20" s="508" t="s">
        <v>75</v>
      </c>
      <c r="I20" s="166" t="s">
        <v>76</v>
      </c>
      <c r="J20" s="170" t="s">
        <v>52</v>
      </c>
      <c r="K20" s="170">
        <v>10</v>
      </c>
      <c r="L20" s="171" t="s">
        <v>53</v>
      </c>
      <c r="M20" s="172">
        <v>0</v>
      </c>
      <c r="N20" s="172">
        <v>1</v>
      </c>
      <c r="O20" s="173">
        <v>1</v>
      </c>
      <c r="P20" s="172">
        <v>1</v>
      </c>
      <c r="Q20" s="175"/>
      <c r="R20" s="172">
        <v>1</v>
      </c>
      <c r="S20" s="172"/>
      <c r="T20" s="172">
        <v>1</v>
      </c>
      <c r="U20" s="172"/>
      <c r="V20" s="176">
        <f t="shared" ref="V20:V26" si="26">AQ20/$AQ$19</f>
        <v>5.4137932827083056E-3</v>
      </c>
      <c r="W20" s="177">
        <v>6</v>
      </c>
      <c r="X20" s="178" t="s">
        <v>77</v>
      </c>
      <c r="Y20" s="13"/>
      <c r="Z20" s="14"/>
      <c r="AA20" s="13"/>
      <c r="AB20" s="14"/>
      <c r="AC20" s="16">
        <v>12500000</v>
      </c>
      <c r="AD20" s="15">
        <v>12500000</v>
      </c>
      <c r="AE20" s="16"/>
      <c r="AF20" s="15"/>
      <c r="AG20" s="16"/>
      <c r="AH20" s="15"/>
      <c r="AI20" s="13"/>
      <c r="AJ20" s="14"/>
      <c r="AK20" s="13"/>
      <c r="AL20" s="14"/>
      <c r="AM20" s="13"/>
      <c r="AN20" s="14"/>
      <c r="AO20" s="13"/>
      <c r="AP20" s="14"/>
      <c r="AQ20" s="13">
        <f t="shared" ref="AQ20:AQ26" si="27">+Y20+AA20+AC20+AE20+AG20+AI20+AK20+AM20+AO20</f>
        <v>12500000</v>
      </c>
      <c r="AR20" s="14">
        <f t="shared" ref="AR20:AR26" si="28">Z20+AB20+AD20+AF20+AH20+AJ20+AL20+AN20+AP20</f>
        <v>12500000</v>
      </c>
      <c r="AS20" s="43"/>
      <c r="AT20" s="43"/>
      <c r="AU20" s="43"/>
      <c r="AV20" s="43"/>
      <c r="AW20" s="43">
        <v>12200000</v>
      </c>
      <c r="AX20" s="43">
        <v>92200000</v>
      </c>
      <c r="AY20" s="43"/>
      <c r="AZ20" s="43"/>
      <c r="BA20" s="43"/>
      <c r="BB20" s="43"/>
      <c r="BC20" s="43"/>
      <c r="BD20" s="43"/>
      <c r="BE20" s="43"/>
      <c r="BF20" s="43"/>
      <c r="BG20" s="43"/>
      <c r="BH20" s="43"/>
      <c r="BI20" s="43"/>
      <c r="BJ20" s="43"/>
      <c r="BK20" s="41">
        <f t="shared" ref="BK20:BL26" si="29">AS20+AU20+AW20+AY20+BA20+BC20+BE20+BG20+BI20</f>
        <v>12200000</v>
      </c>
      <c r="BL20" s="56">
        <f t="shared" si="29"/>
        <v>92200000</v>
      </c>
      <c r="BM20" s="43"/>
      <c r="BN20" s="43"/>
      <c r="BO20" s="43"/>
      <c r="BP20" s="43">
        <v>100000000</v>
      </c>
      <c r="BQ20" s="43">
        <v>12400000</v>
      </c>
      <c r="BR20" s="43">
        <v>62000000</v>
      </c>
      <c r="BS20" s="43"/>
      <c r="BT20" s="43"/>
      <c r="BU20" s="43"/>
      <c r="BV20" s="43"/>
      <c r="BW20" s="43"/>
      <c r="BX20" s="43"/>
      <c r="BY20" s="43"/>
      <c r="BZ20" s="43"/>
      <c r="CA20" s="43"/>
      <c r="CB20" s="43"/>
      <c r="CC20" s="43"/>
      <c r="CD20" s="43"/>
      <c r="CE20" s="41">
        <f t="shared" ref="CE20:CF26" si="30">BM20+BO20+BQ20+BS20+BU20+BW20+BY20+CA20+CC20</f>
        <v>12400000</v>
      </c>
      <c r="CF20" s="47">
        <f t="shared" si="30"/>
        <v>162000000</v>
      </c>
      <c r="CG20" s="44"/>
      <c r="CH20" s="45"/>
      <c r="CI20" s="44"/>
      <c r="CJ20" s="44"/>
      <c r="CK20" s="44">
        <v>12700000</v>
      </c>
      <c r="CL20" s="44">
        <v>126673529</v>
      </c>
      <c r="CM20" s="44"/>
      <c r="CN20" s="44"/>
      <c r="CO20" s="44"/>
      <c r="CP20" s="44"/>
      <c r="CQ20" s="44"/>
      <c r="CR20" s="44"/>
      <c r="CS20" s="44"/>
      <c r="CT20" s="44"/>
      <c r="CU20" s="44"/>
      <c r="CV20" s="44"/>
      <c r="CW20" s="44"/>
      <c r="CX20" s="44"/>
      <c r="CY20" s="41">
        <f t="shared" ref="CY20:CY26" si="31">CG20+CI20+CK20+CM20+CO20+CQ20+CS20+CU20+CW20</f>
        <v>12700000</v>
      </c>
      <c r="CZ20" s="41">
        <f>CX20+CV20+CT20+CR20+CP20+CN20+CL20+CJ20</f>
        <v>126673529</v>
      </c>
      <c r="DA20" s="50">
        <f t="shared" ref="DA20:DB26" si="32">AQ20+BK20+CE20+CY20</f>
        <v>49800000</v>
      </c>
      <c r="DB20" s="576">
        <f t="shared" si="32"/>
        <v>393373529</v>
      </c>
    </row>
    <row r="21" spans="1:106" ht="90.75" customHeight="1" x14ac:dyDescent="0.2">
      <c r="A21" s="573"/>
      <c r="B21" s="153"/>
      <c r="C21" s="182"/>
      <c r="D21" s="199"/>
      <c r="E21" s="200"/>
      <c r="F21" s="200"/>
      <c r="G21" s="168">
        <v>8</v>
      </c>
      <c r="H21" s="508" t="s">
        <v>78</v>
      </c>
      <c r="I21" s="166" t="s">
        <v>79</v>
      </c>
      <c r="J21" s="170" t="s">
        <v>52</v>
      </c>
      <c r="K21" s="170">
        <v>10</v>
      </c>
      <c r="L21" s="171" t="s">
        <v>68</v>
      </c>
      <c r="M21" s="172">
        <v>1</v>
      </c>
      <c r="N21" s="172">
        <v>6</v>
      </c>
      <c r="O21" s="173">
        <v>2</v>
      </c>
      <c r="P21" s="172">
        <v>2</v>
      </c>
      <c r="Q21" s="175"/>
      <c r="R21" s="172">
        <v>1</v>
      </c>
      <c r="S21" s="172"/>
      <c r="T21" s="172">
        <v>1</v>
      </c>
      <c r="U21" s="172"/>
      <c r="V21" s="176">
        <f t="shared" si="26"/>
        <v>2.0572414474291562E-2</v>
      </c>
      <c r="W21" s="177">
        <v>15</v>
      </c>
      <c r="X21" s="178" t="s">
        <v>54</v>
      </c>
      <c r="Y21" s="13"/>
      <c r="Z21" s="14"/>
      <c r="AA21" s="13"/>
      <c r="AB21" s="14"/>
      <c r="AC21" s="17">
        <v>47500000</v>
      </c>
      <c r="AD21" s="15">
        <f>60000000-12500000</f>
        <v>47500000</v>
      </c>
      <c r="AE21" s="17"/>
      <c r="AF21" s="18"/>
      <c r="AG21" s="17"/>
      <c r="AH21" s="18"/>
      <c r="AI21" s="13"/>
      <c r="AJ21" s="14"/>
      <c r="AK21" s="13"/>
      <c r="AL21" s="14"/>
      <c r="AM21" s="13"/>
      <c r="AN21" s="14"/>
      <c r="AO21" s="13"/>
      <c r="AP21" s="14"/>
      <c r="AQ21" s="13">
        <f t="shared" si="27"/>
        <v>47500000</v>
      </c>
      <c r="AR21" s="14">
        <f t="shared" si="28"/>
        <v>47500000</v>
      </c>
      <c r="AS21" s="44"/>
      <c r="AT21" s="44"/>
      <c r="AU21" s="44"/>
      <c r="AV21" s="44"/>
      <c r="AW21" s="43">
        <v>46600000</v>
      </c>
      <c r="AX21" s="43">
        <v>66600000</v>
      </c>
      <c r="AY21" s="43"/>
      <c r="AZ21" s="43"/>
      <c r="BA21" s="44"/>
      <c r="BB21" s="44"/>
      <c r="BC21" s="44"/>
      <c r="BD21" s="44"/>
      <c r="BE21" s="44"/>
      <c r="BF21" s="44"/>
      <c r="BG21" s="44"/>
      <c r="BH21" s="44"/>
      <c r="BI21" s="44"/>
      <c r="BJ21" s="44"/>
      <c r="BK21" s="41">
        <f t="shared" si="29"/>
        <v>46600000</v>
      </c>
      <c r="BL21" s="56">
        <f t="shared" si="29"/>
        <v>66600000</v>
      </c>
      <c r="BM21" s="43"/>
      <c r="BN21" s="43"/>
      <c r="BO21" s="43"/>
      <c r="BP21" s="43"/>
      <c r="BQ21" s="43">
        <v>7600000</v>
      </c>
      <c r="BR21" s="43">
        <v>38000000</v>
      </c>
      <c r="BS21" s="43"/>
      <c r="BT21" s="43"/>
      <c r="BU21" s="43"/>
      <c r="BV21" s="43"/>
      <c r="BW21" s="43">
        <v>39500000</v>
      </c>
      <c r="BX21" s="43"/>
      <c r="BY21" s="43"/>
      <c r="BZ21" s="43"/>
      <c r="CA21" s="43"/>
      <c r="CB21" s="43"/>
      <c r="CC21" s="43"/>
      <c r="CD21" s="43"/>
      <c r="CE21" s="41">
        <f t="shared" si="30"/>
        <v>47100000</v>
      </c>
      <c r="CF21" s="47">
        <f t="shared" si="30"/>
        <v>38000000</v>
      </c>
      <c r="CG21" s="44"/>
      <c r="CH21" s="45"/>
      <c r="CI21" s="44"/>
      <c r="CJ21" s="44"/>
      <c r="CK21" s="44">
        <v>6300000</v>
      </c>
      <c r="CL21" s="44">
        <v>31700000</v>
      </c>
      <c r="CM21" s="44"/>
      <c r="CN21" s="44"/>
      <c r="CO21" s="44"/>
      <c r="CP21" s="44"/>
      <c r="CQ21" s="44">
        <f>48500000-6300000</f>
        <v>42200000</v>
      </c>
      <c r="CR21" s="44"/>
      <c r="CS21" s="44"/>
      <c r="CT21" s="44"/>
      <c r="CU21" s="44"/>
      <c r="CV21" s="44"/>
      <c r="CW21" s="44"/>
      <c r="CX21" s="44"/>
      <c r="CY21" s="41">
        <f t="shared" si="31"/>
        <v>48500000</v>
      </c>
      <c r="CZ21" s="41">
        <f>CX21+CV21+CT21+CR21+CP21+CN21+CL21+CJ21</f>
        <v>31700000</v>
      </c>
      <c r="DA21" s="50">
        <f t="shared" si="32"/>
        <v>189700000</v>
      </c>
      <c r="DB21" s="576">
        <f t="shared" si="32"/>
        <v>183800000</v>
      </c>
    </row>
    <row r="22" spans="1:106" ht="375" customHeight="1" x14ac:dyDescent="0.2">
      <c r="A22" s="573"/>
      <c r="B22" s="153"/>
      <c r="C22" s="182"/>
      <c r="D22" s="201"/>
      <c r="E22" s="200"/>
      <c r="F22" s="200"/>
      <c r="G22" s="168">
        <v>9</v>
      </c>
      <c r="H22" s="508" t="s">
        <v>80</v>
      </c>
      <c r="I22" s="166" t="s">
        <v>81</v>
      </c>
      <c r="J22" s="170" t="s">
        <v>82</v>
      </c>
      <c r="K22" s="170">
        <v>3</v>
      </c>
      <c r="L22" s="170" t="s">
        <v>68</v>
      </c>
      <c r="M22" s="173">
        <v>35</v>
      </c>
      <c r="N22" s="173">
        <v>20</v>
      </c>
      <c r="O22" s="173">
        <v>5</v>
      </c>
      <c r="P22" s="173">
        <v>5</v>
      </c>
      <c r="Q22" s="520">
        <v>6</v>
      </c>
      <c r="R22" s="173">
        <v>5</v>
      </c>
      <c r="S22" s="173"/>
      <c r="T22" s="173">
        <v>5</v>
      </c>
      <c r="U22" s="173"/>
      <c r="V22" s="176">
        <f t="shared" si="26"/>
        <v>0.23642782216607766</v>
      </c>
      <c r="W22" s="177">
        <v>6</v>
      </c>
      <c r="X22" s="178" t="s">
        <v>77</v>
      </c>
      <c r="Y22" s="13"/>
      <c r="Z22" s="14"/>
      <c r="AA22" s="13"/>
      <c r="AB22" s="14"/>
      <c r="AC22" s="13">
        <v>200000</v>
      </c>
      <c r="AD22" s="14">
        <v>205647255</v>
      </c>
      <c r="AE22" s="13"/>
      <c r="AF22" s="14"/>
      <c r="AG22" s="13"/>
      <c r="AH22" s="14"/>
      <c r="AI22" s="18">
        <v>545692246.48000002</v>
      </c>
      <c r="AJ22" s="18">
        <v>549268811.48000002</v>
      </c>
      <c r="AK22" s="13"/>
      <c r="AL22" s="14"/>
      <c r="AM22" s="13"/>
      <c r="AN22" s="14"/>
      <c r="AO22" s="13"/>
      <c r="AP22" s="14"/>
      <c r="AQ22" s="13">
        <f t="shared" si="27"/>
        <v>545892246.48000002</v>
      </c>
      <c r="AR22" s="14">
        <f t="shared" si="28"/>
        <v>754916066.48000002</v>
      </c>
      <c r="AS22" s="44"/>
      <c r="AT22" s="44"/>
      <c r="AU22" s="44"/>
      <c r="AV22" s="44">
        <v>610000000</v>
      </c>
      <c r="AW22" s="44"/>
      <c r="AX22" s="44">
        <v>200000000</v>
      </c>
      <c r="AY22" s="44"/>
      <c r="AZ22" s="44"/>
      <c r="BA22" s="44"/>
      <c r="BB22" s="44"/>
      <c r="BC22" s="43">
        <f>535600000-200000</f>
        <v>535400000</v>
      </c>
      <c r="BD22" s="43">
        <v>760982764</v>
      </c>
      <c r="BE22" s="44"/>
      <c r="BF22" s="44"/>
      <c r="BG22" s="44"/>
      <c r="BH22" s="44"/>
      <c r="BI22" s="44"/>
      <c r="BJ22" s="44"/>
      <c r="BK22" s="41">
        <f t="shared" si="29"/>
        <v>535400000</v>
      </c>
      <c r="BL22" s="56">
        <f t="shared" si="29"/>
        <v>1570982764</v>
      </c>
      <c r="BM22" s="43"/>
      <c r="BN22" s="43"/>
      <c r="BO22" s="43"/>
      <c r="BP22" s="43">
        <v>236332504</v>
      </c>
      <c r="BQ22" s="43"/>
      <c r="BR22" s="43">
        <v>1074750000</v>
      </c>
      <c r="BS22" s="43"/>
      <c r="BT22" s="43"/>
      <c r="BU22" s="43"/>
      <c r="BV22" s="43"/>
      <c r="BW22" s="25">
        <v>540000000</v>
      </c>
      <c r="BX22" s="43">
        <v>783108749</v>
      </c>
      <c r="BY22" s="43"/>
      <c r="BZ22" s="43"/>
      <c r="CA22" s="43"/>
      <c r="CB22" s="43"/>
      <c r="CC22" s="43"/>
      <c r="CD22" s="43"/>
      <c r="CE22" s="41">
        <f t="shared" si="30"/>
        <v>540000000</v>
      </c>
      <c r="CF22" s="47">
        <f t="shared" si="30"/>
        <v>2094191253</v>
      </c>
      <c r="CG22" s="44"/>
      <c r="CH22" s="45"/>
      <c r="CI22" s="44"/>
      <c r="CJ22" s="44">
        <v>425000000</v>
      </c>
      <c r="CK22" s="44"/>
      <c r="CL22" s="469">
        <v>2000000000</v>
      </c>
      <c r="CM22" s="44"/>
      <c r="CN22" s="44"/>
      <c r="CO22" s="44"/>
      <c r="CP22" s="44"/>
      <c r="CQ22" s="43">
        <v>649900000</v>
      </c>
      <c r="CR22" s="43">
        <v>1121226425</v>
      </c>
      <c r="CS22" s="44"/>
      <c r="CT22" s="44"/>
      <c r="CU22" s="44"/>
      <c r="CV22" s="44"/>
      <c r="CW22" s="44"/>
      <c r="CX22" s="44"/>
      <c r="CY22" s="41">
        <f t="shared" si="31"/>
        <v>649900000</v>
      </c>
      <c r="CZ22" s="41">
        <f>CH22+CJ22+CL22+CN22+CP22+CR22+CT22+CV22+CX22</f>
        <v>3546226425</v>
      </c>
      <c r="DA22" s="50">
        <f t="shared" si="32"/>
        <v>2271192246.48</v>
      </c>
      <c r="DB22" s="576">
        <f t="shared" si="32"/>
        <v>7966316508.4799995</v>
      </c>
    </row>
    <row r="23" spans="1:106" ht="124.5" customHeight="1" x14ac:dyDescent="0.2">
      <c r="A23" s="573"/>
      <c r="B23" s="153"/>
      <c r="C23" s="202">
        <v>2</v>
      </c>
      <c r="D23" s="501" t="s">
        <v>83</v>
      </c>
      <c r="E23" s="203" t="s">
        <v>71</v>
      </c>
      <c r="F23" s="204" t="s">
        <v>71</v>
      </c>
      <c r="G23" s="173">
        <v>10</v>
      </c>
      <c r="H23" s="508" t="s">
        <v>84</v>
      </c>
      <c r="I23" s="205" t="s">
        <v>85</v>
      </c>
      <c r="J23" s="170" t="s">
        <v>82</v>
      </c>
      <c r="K23" s="170">
        <v>3</v>
      </c>
      <c r="L23" s="206" t="s">
        <v>68</v>
      </c>
      <c r="M23" s="207">
        <v>1</v>
      </c>
      <c r="N23" s="208">
        <v>20</v>
      </c>
      <c r="O23" s="207">
        <v>5</v>
      </c>
      <c r="P23" s="207">
        <v>5</v>
      </c>
      <c r="Q23" s="175"/>
      <c r="R23" s="207">
        <v>5</v>
      </c>
      <c r="S23" s="207"/>
      <c r="T23" s="207">
        <v>5</v>
      </c>
      <c r="U23" s="207"/>
      <c r="V23" s="174" t="e">
        <f>#REF!/O23</f>
        <v>#REF!</v>
      </c>
      <c r="W23" s="177">
        <v>6</v>
      </c>
      <c r="X23" s="178" t="s">
        <v>77</v>
      </c>
      <c r="Y23" s="13"/>
      <c r="Z23" s="14"/>
      <c r="AA23" s="13"/>
      <c r="AB23" s="14"/>
      <c r="AC23" s="13"/>
      <c r="AD23" s="14"/>
      <c r="AE23" s="13"/>
      <c r="AF23" s="14"/>
      <c r="AG23" s="13"/>
      <c r="AH23" s="14"/>
      <c r="AI23" s="20">
        <v>50286511.960000001</v>
      </c>
      <c r="AJ23" s="14">
        <v>50286511.960000001</v>
      </c>
      <c r="AK23" s="13"/>
      <c r="AL23" s="14"/>
      <c r="AM23" s="13"/>
      <c r="AN23" s="14"/>
      <c r="AO23" s="13"/>
      <c r="AP23" s="14"/>
      <c r="AQ23" s="13">
        <f t="shared" si="27"/>
        <v>50286511.960000001</v>
      </c>
      <c r="AR23" s="14">
        <f t="shared" si="28"/>
        <v>50286511.960000001</v>
      </c>
      <c r="AS23" s="41"/>
      <c r="AT23" s="41"/>
      <c r="AU23" s="41"/>
      <c r="AV23" s="41"/>
      <c r="AW23" s="41"/>
      <c r="AX23" s="41"/>
      <c r="AY23" s="41"/>
      <c r="AZ23" s="41"/>
      <c r="BA23" s="41"/>
      <c r="BB23" s="41"/>
      <c r="BC23" s="43">
        <f>49300000+417417.74</f>
        <v>49717417.740000002</v>
      </c>
      <c r="BD23" s="43">
        <v>49717418</v>
      </c>
      <c r="BE23" s="41"/>
      <c r="BF23" s="41"/>
      <c r="BG23" s="41"/>
      <c r="BH23" s="41"/>
      <c r="BI23" s="41"/>
      <c r="BJ23" s="41"/>
      <c r="BK23" s="41">
        <f t="shared" si="29"/>
        <v>49717417.740000002</v>
      </c>
      <c r="BL23" s="56">
        <f t="shared" si="29"/>
        <v>49717418</v>
      </c>
      <c r="BM23" s="43"/>
      <c r="BN23" s="43"/>
      <c r="BO23" s="43"/>
      <c r="BP23" s="43"/>
      <c r="BQ23" s="43"/>
      <c r="BR23" s="43"/>
      <c r="BS23" s="43"/>
      <c r="BT23" s="43"/>
      <c r="BU23" s="43"/>
      <c r="BV23" s="43"/>
      <c r="BW23" s="25">
        <v>50000000</v>
      </c>
      <c r="BX23" s="43">
        <v>80000000</v>
      </c>
      <c r="BY23" s="43"/>
      <c r="BZ23" s="43"/>
      <c r="CA23" s="43"/>
      <c r="CB23" s="43"/>
      <c r="CC23" s="43"/>
      <c r="CD23" s="43"/>
      <c r="CE23" s="41">
        <f t="shared" si="30"/>
        <v>50000000</v>
      </c>
      <c r="CF23" s="47">
        <f t="shared" si="30"/>
        <v>80000000</v>
      </c>
      <c r="CG23" s="44"/>
      <c r="CH23" s="45"/>
      <c r="CI23" s="44"/>
      <c r="CJ23" s="44"/>
      <c r="CK23" s="44"/>
      <c r="CL23" s="469"/>
      <c r="CM23" s="44"/>
      <c r="CN23" s="44"/>
      <c r="CO23" s="44"/>
      <c r="CP23" s="44"/>
      <c r="CQ23" s="43">
        <v>51400000</v>
      </c>
      <c r="CR23" s="43">
        <v>80000000</v>
      </c>
      <c r="CS23" s="44"/>
      <c r="CT23" s="44"/>
      <c r="CU23" s="44"/>
      <c r="CV23" s="44"/>
      <c r="CW23" s="44"/>
      <c r="CX23" s="44"/>
      <c r="CY23" s="41">
        <f t="shared" si="31"/>
        <v>51400000</v>
      </c>
      <c r="CZ23" s="41">
        <f>CH23+CJ23+CL23+CN23+CP23+CR23+CT23+CV23+CX23</f>
        <v>80000000</v>
      </c>
      <c r="DA23" s="50">
        <f t="shared" si="32"/>
        <v>201403929.69999999</v>
      </c>
      <c r="DB23" s="576">
        <f t="shared" si="32"/>
        <v>260003929.96000001</v>
      </c>
    </row>
    <row r="24" spans="1:106" ht="87" customHeight="1" x14ac:dyDescent="0.2">
      <c r="A24" s="573"/>
      <c r="B24" s="153"/>
      <c r="C24" s="188">
        <v>3</v>
      </c>
      <c r="D24" s="166" t="s">
        <v>86</v>
      </c>
      <c r="E24" s="204" t="s">
        <v>87</v>
      </c>
      <c r="F24" s="204" t="s">
        <v>88</v>
      </c>
      <c r="G24" s="168">
        <v>11</v>
      </c>
      <c r="H24" s="508" t="s">
        <v>89</v>
      </c>
      <c r="I24" s="166" t="s">
        <v>90</v>
      </c>
      <c r="J24" s="170" t="s">
        <v>82</v>
      </c>
      <c r="K24" s="170">
        <v>3</v>
      </c>
      <c r="L24" s="171" t="s">
        <v>53</v>
      </c>
      <c r="M24" s="172">
        <v>1</v>
      </c>
      <c r="N24" s="172">
        <v>1</v>
      </c>
      <c r="O24" s="173">
        <v>1</v>
      </c>
      <c r="P24" s="172">
        <v>1</v>
      </c>
      <c r="Q24" s="175"/>
      <c r="R24" s="172">
        <v>1</v>
      </c>
      <c r="S24" s="172"/>
      <c r="T24" s="172">
        <v>1</v>
      </c>
      <c r="U24" s="172"/>
      <c r="V24" s="176">
        <f t="shared" si="26"/>
        <v>0.14333258057641646</v>
      </c>
      <c r="W24" s="177">
        <v>6</v>
      </c>
      <c r="X24" s="178" t="s">
        <v>77</v>
      </c>
      <c r="Y24" s="13"/>
      <c r="Z24" s="14"/>
      <c r="AA24" s="13"/>
      <c r="AB24" s="14"/>
      <c r="AC24" s="13"/>
      <c r="AD24" s="14"/>
      <c r="AE24" s="13"/>
      <c r="AF24" s="14"/>
      <c r="AG24" s="13"/>
      <c r="AH24" s="14"/>
      <c r="AI24" s="20">
        <v>330943049.29000002</v>
      </c>
      <c r="AJ24" s="14">
        <v>330943049.29000002</v>
      </c>
      <c r="AK24" s="13"/>
      <c r="AL24" s="14"/>
      <c r="AM24" s="13"/>
      <c r="AN24" s="14"/>
      <c r="AO24" s="13"/>
      <c r="AP24" s="14"/>
      <c r="AQ24" s="13">
        <f t="shared" si="27"/>
        <v>330943049.29000002</v>
      </c>
      <c r="AR24" s="14">
        <f t="shared" si="28"/>
        <v>330943049.29000002</v>
      </c>
      <c r="AS24" s="41"/>
      <c r="AT24" s="41"/>
      <c r="AU24" s="41"/>
      <c r="AV24" s="41"/>
      <c r="AW24" s="41"/>
      <c r="AX24" s="41"/>
      <c r="AY24" s="41"/>
      <c r="AZ24" s="41"/>
      <c r="BA24" s="41"/>
      <c r="BB24" s="41"/>
      <c r="BC24" s="43">
        <v>324800000</v>
      </c>
      <c r="BD24" s="43">
        <v>324800000</v>
      </c>
      <c r="BE24" s="41"/>
      <c r="BF24" s="41"/>
      <c r="BG24" s="41"/>
      <c r="BH24" s="41"/>
      <c r="BI24" s="41"/>
      <c r="BJ24" s="41"/>
      <c r="BK24" s="41">
        <f t="shared" si="29"/>
        <v>324800000</v>
      </c>
      <c r="BL24" s="56">
        <f t="shared" si="29"/>
        <v>324800000</v>
      </c>
      <c r="BM24" s="43"/>
      <c r="BN24" s="43"/>
      <c r="BO24" s="43"/>
      <c r="BP24" s="43"/>
      <c r="BQ24" s="43"/>
      <c r="BR24" s="43"/>
      <c r="BS24" s="43"/>
      <c r="BT24" s="43"/>
      <c r="BU24" s="43"/>
      <c r="BV24" s="43"/>
      <c r="BW24" s="25">
        <v>328000000</v>
      </c>
      <c r="BX24" s="43">
        <v>312000000</v>
      </c>
      <c r="BY24" s="43"/>
      <c r="BZ24" s="43"/>
      <c r="CA24" s="43"/>
      <c r="CB24" s="43"/>
      <c r="CC24" s="43"/>
      <c r="CD24" s="43"/>
      <c r="CE24" s="41">
        <f t="shared" si="30"/>
        <v>328000000</v>
      </c>
      <c r="CF24" s="47">
        <f t="shared" si="30"/>
        <v>312000000</v>
      </c>
      <c r="CG24" s="44"/>
      <c r="CH24" s="45"/>
      <c r="CI24" s="44"/>
      <c r="CJ24" s="44"/>
      <c r="CK24" s="44"/>
      <c r="CL24" s="469"/>
      <c r="CM24" s="44"/>
      <c r="CN24" s="44"/>
      <c r="CO24" s="44"/>
      <c r="CP24" s="44"/>
      <c r="CQ24" s="43">
        <v>430300000</v>
      </c>
      <c r="CR24" s="43">
        <v>230000000</v>
      </c>
      <c r="CS24" s="44"/>
      <c r="CT24" s="44"/>
      <c r="CU24" s="44"/>
      <c r="CV24" s="44"/>
      <c r="CW24" s="44"/>
      <c r="CX24" s="44"/>
      <c r="CY24" s="41">
        <f t="shared" si="31"/>
        <v>430300000</v>
      </c>
      <c r="CZ24" s="41">
        <f>CH24+CJ24+CL24+CN24+CP24+CR24+CT24+CV24+CX24</f>
        <v>230000000</v>
      </c>
      <c r="DA24" s="50">
        <f t="shared" si="32"/>
        <v>1414043049.29</v>
      </c>
      <c r="DB24" s="576">
        <f t="shared" si="32"/>
        <v>1197743049.29</v>
      </c>
    </row>
    <row r="25" spans="1:106" ht="151.5" customHeight="1" x14ac:dyDescent="0.2">
      <c r="A25" s="573"/>
      <c r="B25" s="153"/>
      <c r="C25" s="182"/>
      <c r="D25" s="503"/>
      <c r="E25" s="204"/>
      <c r="F25" s="204"/>
      <c r="G25" s="168">
        <v>12</v>
      </c>
      <c r="H25" s="508" t="s">
        <v>91</v>
      </c>
      <c r="I25" s="166" t="s">
        <v>92</v>
      </c>
      <c r="J25" s="170" t="s">
        <v>82</v>
      </c>
      <c r="K25" s="170">
        <v>3</v>
      </c>
      <c r="L25" s="171" t="s">
        <v>53</v>
      </c>
      <c r="M25" s="172">
        <v>1</v>
      </c>
      <c r="N25" s="172">
        <v>3</v>
      </c>
      <c r="O25" s="173">
        <v>3</v>
      </c>
      <c r="P25" s="172">
        <v>3</v>
      </c>
      <c r="Q25" s="175"/>
      <c r="R25" s="172">
        <v>3</v>
      </c>
      <c r="S25" s="172"/>
      <c r="T25" s="172">
        <v>3</v>
      </c>
      <c r="U25" s="172"/>
      <c r="V25" s="176">
        <f t="shared" si="26"/>
        <v>0.45547890815349884</v>
      </c>
      <c r="W25" s="177">
        <v>6</v>
      </c>
      <c r="X25" s="178" t="s">
        <v>77</v>
      </c>
      <c r="Y25" s="13"/>
      <c r="Z25" s="14"/>
      <c r="AA25" s="13"/>
      <c r="AB25" s="14"/>
      <c r="AC25" s="13"/>
      <c r="AD25" s="14"/>
      <c r="AE25" s="13"/>
      <c r="AF25" s="14"/>
      <c r="AG25" s="13"/>
      <c r="AH25" s="14"/>
      <c r="AI25" s="17">
        <v>1051663049.29</v>
      </c>
      <c r="AJ25" s="14">
        <v>1051663049.29</v>
      </c>
      <c r="AK25" s="13"/>
      <c r="AL25" s="14"/>
      <c r="AM25" s="13"/>
      <c r="AN25" s="14"/>
      <c r="AO25" s="13"/>
      <c r="AP25" s="14"/>
      <c r="AQ25" s="13">
        <f t="shared" si="27"/>
        <v>1051663049.29</v>
      </c>
      <c r="AR25" s="14">
        <f t="shared" si="28"/>
        <v>1051663049.29</v>
      </c>
      <c r="AS25" s="44"/>
      <c r="AT25" s="44"/>
      <c r="AU25" s="44"/>
      <c r="AV25" s="44"/>
      <c r="AW25" s="44"/>
      <c r="AX25" s="44"/>
      <c r="AY25" s="44"/>
      <c r="AZ25" s="44"/>
      <c r="BA25" s="44"/>
      <c r="BB25" s="44"/>
      <c r="BC25" s="43">
        <v>1032300000</v>
      </c>
      <c r="BD25" s="43">
        <v>1032300000</v>
      </c>
      <c r="BE25" s="44"/>
      <c r="BF25" s="44"/>
      <c r="BG25" s="44"/>
      <c r="BH25" s="44"/>
      <c r="BI25" s="44"/>
      <c r="BJ25" s="44"/>
      <c r="BK25" s="41">
        <f t="shared" si="29"/>
        <v>1032300000</v>
      </c>
      <c r="BL25" s="56">
        <f t="shared" si="29"/>
        <v>1032300000</v>
      </c>
      <c r="BM25" s="43"/>
      <c r="BN25" s="43"/>
      <c r="BO25" s="43"/>
      <c r="BP25" s="43"/>
      <c r="BQ25" s="43"/>
      <c r="BR25" s="43"/>
      <c r="BS25" s="43"/>
      <c r="BT25" s="43"/>
      <c r="BU25" s="43"/>
      <c r="BV25" s="43"/>
      <c r="BW25" s="25">
        <v>1044000000</v>
      </c>
      <c r="BX25" s="43">
        <v>1050000000</v>
      </c>
      <c r="BY25" s="43"/>
      <c r="BZ25" s="43"/>
      <c r="CA25" s="43"/>
      <c r="CB25" s="43"/>
      <c r="CC25" s="43"/>
      <c r="CD25" s="43"/>
      <c r="CE25" s="41">
        <f t="shared" si="30"/>
        <v>1044000000</v>
      </c>
      <c r="CF25" s="47">
        <f t="shared" si="30"/>
        <v>1050000000</v>
      </c>
      <c r="CG25" s="44"/>
      <c r="CH25" s="45"/>
      <c r="CI25" s="44"/>
      <c r="CJ25" s="44"/>
      <c r="CK25" s="44"/>
      <c r="CL25" s="469"/>
      <c r="CM25" s="44"/>
      <c r="CN25" s="44"/>
      <c r="CO25" s="44"/>
      <c r="CP25" s="44"/>
      <c r="CQ25" s="43">
        <v>1167776058.48</v>
      </c>
      <c r="CR25" s="43">
        <v>1190000000</v>
      </c>
      <c r="CS25" s="44"/>
      <c r="CT25" s="44"/>
      <c r="CU25" s="44"/>
      <c r="CV25" s="44"/>
      <c r="CW25" s="44"/>
      <c r="CX25" s="44"/>
      <c r="CY25" s="41">
        <f t="shared" si="31"/>
        <v>1167776058.48</v>
      </c>
      <c r="CZ25" s="41">
        <f>CH25+CJ25+CL25+CN25+CP25+CR25+CT25+CV25+CX25</f>
        <v>1190000000</v>
      </c>
      <c r="DA25" s="50">
        <f t="shared" si="32"/>
        <v>4295739107.7700005</v>
      </c>
      <c r="DB25" s="576">
        <f t="shared" si="32"/>
        <v>4323963049.29</v>
      </c>
    </row>
    <row r="26" spans="1:106" ht="79.5" customHeight="1" x14ac:dyDescent="0.2">
      <c r="A26" s="573"/>
      <c r="B26" s="153"/>
      <c r="C26" s="181"/>
      <c r="D26" s="201"/>
      <c r="E26" s="505"/>
      <c r="F26" s="505"/>
      <c r="G26" s="177">
        <v>13</v>
      </c>
      <c r="H26" s="508" t="s">
        <v>93</v>
      </c>
      <c r="I26" s="166" t="s">
        <v>94</v>
      </c>
      <c r="J26" s="170" t="s">
        <v>82</v>
      </c>
      <c r="K26" s="170">
        <v>3</v>
      </c>
      <c r="L26" s="170" t="s">
        <v>53</v>
      </c>
      <c r="M26" s="173">
        <v>0</v>
      </c>
      <c r="N26" s="173">
        <v>2</v>
      </c>
      <c r="O26" s="173">
        <v>2</v>
      </c>
      <c r="P26" s="173">
        <v>2</v>
      </c>
      <c r="Q26" s="175"/>
      <c r="R26" s="173">
        <v>2</v>
      </c>
      <c r="S26" s="173"/>
      <c r="T26" s="173">
        <v>0</v>
      </c>
      <c r="U26" s="173"/>
      <c r="V26" s="176">
        <f t="shared" si="26"/>
        <v>0.11699521889421687</v>
      </c>
      <c r="W26" s="177">
        <v>6</v>
      </c>
      <c r="X26" s="178" t="s">
        <v>77</v>
      </c>
      <c r="Y26" s="13"/>
      <c r="Z26" s="14"/>
      <c r="AA26" s="13"/>
      <c r="AB26" s="14"/>
      <c r="AC26" s="13"/>
      <c r="AD26" s="14"/>
      <c r="AE26" s="13"/>
      <c r="AF26" s="14"/>
      <c r="AG26" s="13"/>
      <c r="AH26" s="14"/>
      <c r="AI26" s="17">
        <v>270132263.98000002</v>
      </c>
      <c r="AJ26" s="14">
        <v>270132263.98000002</v>
      </c>
      <c r="AK26" s="13"/>
      <c r="AL26" s="14"/>
      <c r="AM26" s="13"/>
      <c r="AN26" s="14"/>
      <c r="AO26" s="13"/>
      <c r="AP26" s="14"/>
      <c r="AQ26" s="13">
        <f t="shared" si="27"/>
        <v>270132263.98000002</v>
      </c>
      <c r="AR26" s="14">
        <f t="shared" si="28"/>
        <v>270132263.98000002</v>
      </c>
      <c r="AS26" s="44"/>
      <c r="AT26" s="44"/>
      <c r="AU26" s="44"/>
      <c r="AV26" s="44"/>
      <c r="AW26" s="44"/>
      <c r="AX26" s="44"/>
      <c r="AY26" s="44"/>
      <c r="AZ26" s="44"/>
      <c r="BA26" s="44"/>
      <c r="BB26" s="44"/>
      <c r="BC26" s="43">
        <v>265000000</v>
      </c>
      <c r="BD26" s="43">
        <v>265000000</v>
      </c>
      <c r="BE26" s="44"/>
      <c r="BF26" s="44"/>
      <c r="BG26" s="44"/>
      <c r="BH26" s="44"/>
      <c r="BI26" s="44"/>
      <c r="BJ26" s="44"/>
      <c r="BK26" s="41">
        <f t="shared" si="29"/>
        <v>265000000</v>
      </c>
      <c r="BL26" s="56">
        <f t="shared" si="29"/>
        <v>265000000</v>
      </c>
      <c r="BM26" s="43"/>
      <c r="BN26" s="43"/>
      <c r="BO26" s="43"/>
      <c r="BP26" s="43"/>
      <c r="BQ26" s="43"/>
      <c r="BR26" s="43"/>
      <c r="BS26" s="43"/>
      <c r="BT26" s="43"/>
      <c r="BU26" s="43"/>
      <c r="BV26" s="43"/>
      <c r="BW26" s="25">
        <v>270903940.27219999</v>
      </c>
      <c r="BX26" s="43">
        <v>300000000</v>
      </c>
      <c r="BY26" s="43"/>
      <c r="BZ26" s="43"/>
      <c r="CA26" s="43"/>
      <c r="CB26" s="43"/>
      <c r="CC26" s="43"/>
      <c r="CD26" s="43"/>
      <c r="CE26" s="41">
        <f t="shared" si="30"/>
        <v>270903940.27219999</v>
      </c>
      <c r="CF26" s="47">
        <f t="shared" si="30"/>
        <v>300000000</v>
      </c>
      <c r="CG26" s="44"/>
      <c r="CH26" s="45"/>
      <c r="CI26" s="44"/>
      <c r="CJ26" s="44"/>
      <c r="CK26" s="44"/>
      <c r="CL26" s="469"/>
      <c r="CM26" s="44"/>
      <c r="CN26" s="44"/>
      <c r="CO26" s="44"/>
      <c r="CP26" s="44"/>
      <c r="CQ26" s="43">
        <v>0</v>
      </c>
      <c r="CR26" s="43"/>
      <c r="CS26" s="44"/>
      <c r="CT26" s="44"/>
      <c r="CU26" s="44"/>
      <c r="CV26" s="44"/>
      <c r="CW26" s="44"/>
      <c r="CX26" s="44"/>
      <c r="CY26" s="41">
        <f t="shared" si="31"/>
        <v>0</v>
      </c>
      <c r="CZ26" s="41">
        <f>CH26+CJ26+CL26+CN26+CP26+CR26+CT26+CV26+CX26</f>
        <v>0</v>
      </c>
      <c r="DA26" s="50">
        <f t="shared" si="32"/>
        <v>806036204.25220001</v>
      </c>
      <c r="DB26" s="576">
        <f t="shared" si="32"/>
        <v>835132263.98000002</v>
      </c>
    </row>
    <row r="27" spans="1:106" ht="24.75" customHeight="1" x14ac:dyDescent="0.2">
      <c r="A27" s="573"/>
      <c r="B27" s="153"/>
      <c r="C27" s="154">
        <v>3</v>
      </c>
      <c r="D27" s="155" t="s">
        <v>95</v>
      </c>
      <c r="E27" s="209"/>
      <c r="F27" s="194"/>
      <c r="G27" s="157"/>
      <c r="H27" s="194"/>
      <c r="I27" s="194"/>
      <c r="J27" s="157"/>
      <c r="K27" s="157"/>
      <c r="L27" s="195"/>
      <c r="M27" s="194"/>
      <c r="N27" s="194"/>
      <c r="O27" s="196"/>
      <c r="P27" s="194"/>
      <c r="Q27" s="197"/>
      <c r="R27" s="194"/>
      <c r="S27" s="194"/>
      <c r="T27" s="157"/>
      <c r="U27" s="465"/>
      <c r="V27" s="198"/>
      <c r="W27" s="157"/>
      <c r="X27" s="157"/>
      <c r="Y27" s="101">
        <f t="shared" ref="Y27:AP27" si="33">SUM(Y28:Y34)</f>
        <v>0</v>
      </c>
      <c r="Z27" s="101">
        <f t="shared" si="33"/>
        <v>0</v>
      </c>
      <c r="AA27" s="101">
        <f t="shared" si="33"/>
        <v>0</v>
      </c>
      <c r="AB27" s="101">
        <f t="shared" si="33"/>
        <v>0</v>
      </c>
      <c r="AC27" s="101">
        <f t="shared" si="33"/>
        <v>709366350</v>
      </c>
      <c r="AD27" s="101">
        <f t="shared" si="33"/>
        <v>709366350</v>
      </c>
      <c r="AE27" s="101">
        <f t="shared" si="33"/>
        <v>0</v>
      </c>
      <c r="AF27" s="101">
        <f t="shared" si="33"/>
        <v>0</v>
      </c>
      <c r="AG27" s="101">
        <f t="shared" si="33"/>
        <v>0</v>
      </c>
      <c r="AH27" s="101">
        <f t="shared" si="33"/>
        <v>0</v>
      </c>
      <c r="AI27" s="101">
        <f t="shared" si="33"/>
        <v>0</v>
      </c>
      <c r="AJ27" s="101">
        <f t="shared" si="33"/>
        <v>0</v>
      </c>
      <c r="AK27" s="101">
        <f t="shared" si="33"/>
        <v>0</v>
      </c>
      <c r="AL27" s="101">
        <f t="shared" si="33"/>
        <v>0</v>
      </c>
      <c r="AM27" s="101">
        <f t="shared" si="33"/>
        <v>0</v>
      </c>
      <c r="AN27" s="101">
        <f t="shared" si="33"/>
        <v>0</v>
      </c>
      <c r="AO27" s="101">
        <f t="shared" si="33"/>
        <v>0</v>
      </c>
      <c r="AP27" s="101">
        <f t="shared" si="33"/>
        <v>0</v>
      </c>
      <c r="AQ27" s="101">
        <f t="shared" ref="AQ27:BS27" si="34">SUM(AQ28:AQ34)</f>
        <v>709366350</v>
      </c>
      <c r="AR27" s="101">
        <f t="shared" si="34"/>
        <v>709366350</v>
      </c>
      <c r="AS27" s="101">
        <f t="shared" si="34"/>
        <v>0</v>
      </c>
      <c r="AT27" s="101">
        <f t="shared" si="34"/>
        <v>0</v>
      </c>
      <c r="AU27" s="101">
        <f t="shared" si="34"/>
        <v>0</v>
      </c>
      <c r="AV27" s="101">
        <f t="shared" si="34"/>
        <v>368000000</v>
      </c>
      <c r="AW27" s="101">
        <f t="shared" si="34"/>
        <v>579591884.66919994</v>
      </c>
      <c r="AX27" s="101">
        <f t="shared" si="34"/>
        <v>672044406</v>
      </c>
      <c r="AY27" s="101">
        <f t="shared" si="34"/>
        <v>0</v>
      </c>
      <c r="AZ27" s="101">
        <f t="shared" si="34"/>
        <v>0</v>
      </c>
      <c r="BA27" s="101">
        <f t="shared" si="34"/>
        <v>0</v>
      </c>
      <c r="BB27" s="101">
        <f t="shared" si="34"/>
        <v>0</v>
      </c>
      <c r="BC27" s="101">
        <f t="shared" si="34"/>
        <v>0</v>
      </c>
      <c r="BD27" s="101">
        <f t="shared" si="34"/>
        <v>0</v>
      </c>
      <c r="BE27" s="101">
        <f t="shared" si="34"/>
        <v>0</v>
      </c>
      <c r="BF27" s="101">
        <f t="shared" si="34"/>
        <v>0</v>
      </c>
      <c r="BG27" s="101">
        <f t="shared" si="34"/>
        <v>0</v>
      </c>
      <c r="BH27" s="101">
        <f t="shared" si="34"/>
        <v>0</v>
      </c>
      <c r="BI27" s="101">
        <f t="shared" si="34"/>
        <v>0</v>
      </c>
      <c r="BJ27" s="101">
        <f t="shared" si="34"/>
        <v>0</v>
      </c>
      <c r="BK27" s="101">
        <f t="shared" si="34"/>
        <v>579591884.66919994</v>
      </c>
      <c r="BL27" s="101">
        <f t="shared" si="34"/>
        <v>1040044406</v>
      </c>
      <c r="BM27" s="101">
        <f t="shared" si="34"/>
        <v>0</v>
      </c>
      <c r="BN27" s="101">
        <f t="shared" si="34"/>
        <v>0</v>
      </c>
      <c r="BO27" s="101">
        <f t="shared" si="34"/>
        <v>0</v>
      </c>
      <c r="BP27" s="101">
        <f t="shared" si="34"/>
        <v>592289786</v>
      </c>
      <c r="BQ27" s="101">
        <f t="shared" si="34"/>
        <v>596979641.20930004</v>
      </c>
      <c r="BR27" s="101">
        <f t="shared" si="34"/>
        <v>758472658</v>
      </c>
      <c r="BS27" s="101">
        <f t="shared" si="34"/>
        <v>0</v>
      </c>
      <c r="BT27" s="101">
        <f t="shared" ref="BT27:CE27" si="35">SUM(BT28:BT34)</f>
        <v>0</v>
      </c>
      <c r="BU27" s="101">
        <f t="shared" si="35"/>
        <v>0</v>
      </c>
      <c r="BV27" s="101">
        <f t="shared" si="35"/>
        <v>0</v>
      </c>
      <c r="BW27" s="101">
        <f t="shared" si="35"/>
        <v>0</v>
      </c>
      <c r="BX27" s="101">
        <f t="shared" si="35"/>
        <v>0</v>
      </c>
      <c r="BY27" s="101">
        <f t="shared" si="35"/>
        <v>0</v>
      </c>
      <c r="BZ27" s="101">
        <f t="shared" si="35"/>
        <v>0</v>
      </c>
      <c r="CA27" s="101">
        <f t="shared" si="35"/>
        <v>0</v>
      </c>
      <c r="CB27" s="101">
        <f t="shared" si="35"/>
        <v>0</v>
      </c>
      <c r="CC27" s="101">
        <f t="shared" si="35"/>
        <v>0</v>
      </c>
      <c r="CD27" s="101">
        <f t="shared" si="35"/>
        <v>0</v>
      </c>
      <c r="CE27" s="101">
        <f t="shared" si="35"/>
        <v>596979641.20930004</v>
      </c>
      <c r="CF27" s="101">
        <f t="shared" ref="CF27" si="36">SUM(CF28:CF34)</f>
        <v>1350762444</v>
      </c>
      <c r="CG27" s="447">
        <f t="shared" ref="CG27:DB27" si="37">SUM(CG28:CG34)</f>
        <v>0</v>
      </c>
      <c r="CH27" s="101">
        <f t="shared" si="37"/>
        <v>0</v>
      </c>
      <c r="CI27" s="101">
        <f t="shared" si="37"/>
        <v>0</v>
      </c>
      <c r="CJ27" s="101">
        <f t="shared" si="37"/>
        <v>826000000</v>
      </c>
      <c r="CK27" s="101">
        <f t="shared" si="37"/>
        <v>614889030</v>
      </c>
      <c r="CL27" s="101">
        <f t="shared" si="37"/>
        <v>880575596</v>
      </c>
      <c r="CM27" s="101">
        <f t="shared" si="37"/>
        <v>0</v>
      </c>
      <c r="CN27" s="101">
        <f t="shared" si="37"/>
        <v>0</v>
      </c>
      <c r="CO27" s="101">
        <f t="shared" si="37"/>
        <v>0</v>
      </c>
      <c r="CP27" s="101">
        <f t="shared" si="37"/>
        <v>0</v>
      </c>
      <c r="CQ27" s="101">
        <f t="shared" si="37"/>
        <v>0</v>
      </c>
      <c r="CR27" s="101">
        <f t="shared" si="37"/>
        <v>0</v>
      </c>
      <c r="CS27" s="101">
        <f t="shared" si="37"/>
        <v>0</v>
      </c>
      <c r="CT27" s="101">
        <f t="shared" si="37"/>
        <v>0</v>
      </c>
      <c r="CU27" s="101">
        <f t="shared" si="37"/>
        <v>0</v>
      </c>
      <c r="CV27" s="101">
        <f t="shared" si="37"/>
        <v>0</v>
      </c>
      <c r="CW27" s="101">
        <f t="shared" si="37"/>
        <v>0</v>
      </c>
      <c r="CX27" s="101">
        <f t="shared" si="37"/>
        <v>0</v>
      </c>
      <c r="CY27" s="101">
        <f t="shared" si="37"/>
        <v>614889030</v>
      </c>
      <c r="CZ27" s="101">
        <f t="shared" si="37"/>
        <v>1706575596</v>
      </c>
      <c r="DA27" s="101">
        <f t="shared" si="37"/>
        <v>2500826905.8785</v>
      </c>
      <c r="DB27" s="579">
        <f t="shared" si="37"/>
        <v>4806748796</v>
      </c>
    </row>
    <row r="28" spans="1:106" s="180" customFormat="1" ht="145.5" customHeight="1" x14ac:dyDescent="0.25">
      <c r="A28" s="573"/>
      <c r="B28" s="153"/>
      <c r="C28" s="340">
        <v>4</v>
      </c>
      <c r="D28" s="500" t="s">
        <v>96</v>
      </c>
      <c r="E28" s="310" t="s">
        <v>56</v>
      </c>
      <c r="F28" s="310" t="s">
        <v>57</v>
      </c>
      <c r="G28" s="168">
        <v>14</v>
      </c>
      <c r="H28" s="508" t="s">
        <v>97</v>
      </c>
      <c r="I28" s="166" t="s">
        <v>98</v>
      </c>
      <c r="J28" s="170" t="s">
        <v>52</v>
      </c>
      <c r="K28" s="170">
        <v>10</v>
      </c>
      <c r="L28" s="170" t="s">
        <v>53</v>
      </c>
      <c r="M28" s="173">
        <v>2</v>
      </c>
      <c r="N28" s="173">
        <v>6</v>
      </c>
      <c r="O28" s="173">
        <v>6</v>
      </c>
      <c r="P28" s="173">
        <v>6</v>
      </c>
      <c r="Q28" s="175"/>
      <c r="R28" s="173">
        <v>6</v>
      </c>
      <c r="S28" s="173"/>
      <c r="T28" s="173">
        <v>6</v>
      </c>
      <c r="U28" s="173"/>
      <c r="V28" s="210">
        <f t="shared" ref="V28:V34" si="38">AQ28/$AQ$27</f>
        <v>0.68157948287228454</v>
      </c>
      <c r="W28" s="172">
        <v>15</v>
      </c>
      <c r="X28" s="178" t="s">
        <v>54</v>
      </c>
      <c r="Y28" s="13"/>
      <c r="Z28" s="14"/>
      <c r="AA28" s="13"/>
      <c r="AB28" s="14"/>
      <c r="AC28" s="17">
        <v>483489550</v>
      </c>
      <c r="AD28" s="19">
        <v>483489550</v>
      </c>
      <c r="AE28" s="17"/>
      <c r="AF28" s="18"/>
      <c r="AG28" s="17"/>
      <c r="AH28" s="18"/>
      <c r="AI28" s="13"/>
      <c r="AJ28" s="14"/>
      <c r="AK28" s="13"/>
      <c r="AL28" s="14"/>
      <c r="AM28" s="13"/>
      <c r="AN28" s="14"/>
      <c r="AO28" s="13"/>
      <c r="AP28" s="14"/>
      <c r="AQ28" s="13">
        <f t="shared" ref="AQ28:AQ34" si="39">+Y28+AA28+AC28+AE28+AG28+AI28+AK28+AM28+AO28</f>
        <v>483489550</v>
      </c>
      <c r="AR28" s="14">
        <f t="shared" ref="AR28:AR34" si="40">Z28+AB28+AD28+AF28+AH28+AJ28+AL28+AN28+AP28</f>
        <v>483489550</v>
      </c>
      <c r="AS28" s="44"/>
      <c r="AT28" s="44"/>
      <c r="AU28" s="44"/>
      <c r="AV28" s="44">
        <v>219592885</v>
      </c>
      <c r="AW28" s="44">
        <v>380191884.6692</v>
      </c>
      <c r="AX28" s="44">
        <v>471707173</v>
      </c>
      <c r="AY28" s="44"/>
      <c r="AZ28" s="44"/>
      <c r="BA28" s="44"/>
      <c r="BB28" s="44"/>
      <c r="BC28" s="44"/>
      <c r="BD28" s="44"/>
      <c r="BE28" s="44"/>
      <c r="BF28" s="44"/>
      <c r="BG28" s="44"/>
      <c r="BH28" s="44"/>
      <c r="BI28" s="44"/>
      <c r="BJ28" s="44"/>
      <c r="BK28" s="41">
        <f t="shared" ref="BK28:BL34" si="41">AS28+AU28+AW28+AY28+BA28+BC28+BE28+BG28+BI28</f>
        <v>380191884.6692</v>
      </c>
      <c r="BL28" s="56">
        <f t="shared" si="41"/>
        <v>691300058</v>
      </c>
      <c r="BM28" s="44"/>
      <c r="BN28" s="43"/>
      <c r="BO28" s="44"/>
      <c r="BP28" s="44">
        <v>592289786</v>
      </c>
      <c r="BQ28" s="44">
        <v>398979641.20929998</v>
      </c>
      <c r="BR28" s="43">
        <v>529872658</v>
      </c>
      <c r="BS28" s="44"/>
      <c r="BT28" s="44"/>
      <c r="BU28" s="44"/>
      <c r="BV28" s="44"/>
      <c r="BW28" s="44"/>
      <c r="BX28" s="44"/>
      <c r="BY28" s="44"/>
      <c r="BZ28" s="44"/>
      <c r="CA28" s="44"/>
      <c r="CB28" s="44"/>
      <c r="CC28" s="44"/>
      <c r="CD28" s="44"/>
      <c r="CE28" s="41">
        <f t="shared" ref="CE28:CF34" si="42">BM28+BO28+BQ28+BS28+BU28+BW28+BY28+CA28+CC28</f>
        <v>398979641.20929998</v>
      </c>
      <c r="CF28" s="47">
        <f t="shared" si="42"/>
        <v>1122162444</v>
      </c>
      <c r="CG28" s="44"/>
      <c r="CH28" s="45"/>
      <c r="CI28" s="44"/>
      <c r="CJ28" s="44"/>
      <c r="CK28" s="44">
        <v>0</v>
      </c>
      <c r="CL28" s="44">
        <v>267400000</v>
      </c>
      <c r="CM28" s="44">
        <v>0</v>
      </c>
      <c r="CN28" s="44"/>
      <c r="CO28" s="44">
        <v>0</v>
      </c>
      <c r="CP28" s="44"/>
      <c r="CQ28" s="44">
        <v>0</v>
      </c>
      <c r="CR28" s="44"/>
      <c r="CS28" s="44">
        <v>0</v>
      </c>
      <c r="CT28" s="44"/>
      <c r="CU28" s="44">
        <v>0</v>
      </c>
      <c r="CV28" s="44"/>
      <c r="CW28" s="44">
        <v>0</v>
      </c>
      <c r="CX28" s="44"/>
      <c r="CY28" s="41">
        <f t="shared" ref="CY28:CY34" si="43">CG28+CI28+CK28+CM28+CO28+CQ28+CS28+CU28+CW28</f>
        <v>0</v>
      </c>
      <c r="CZ28" s="41">
        <f t="shared" ref="CZ28:CZ34" si="44">CX28+CV28+CT28+CR28+CP28+CN28+CL28+CJ28</f>
        <v>267400000</v>
      </c>
      <c r="DA28" s="50">
        <f t="shared" ref="DA28:DB34" si="45">AQ28+BK28+CE28+CY28</f>
        <v>1262661075.8785</v>
      </c>
      <c r="DB28" s="576">
        <f t="shared" si="45"/>
        <v>2564352052</v>
      </c>
    </row>
    <row r="29" spans="1:106" ht="168.75" customHeight="1" x14ac:dyDescent="0.2">
      <c r="A29" s="573"/>
      <c r="B29" s="153"/>
      <c r="C29" s="182"/>
      <c r="D29" s="503"/>
      <c r="E29" s="204"/>
      <c r="F29" s="204"/>
      <c r="G29" s="173">
        <v>15</v>
      </c>
      <c r="H29" s="508" t="s">
        <v>99</v>
      </c>
      <c r="I29" s="166" t="s">
        <v>100</v>
      </c>
      <c r="J29" s="170" t="s">
        <v>52</v>
      </c>
      <c r="K29" s="170">
        <v>10</v>
      </c>
      <c r="L29" s="171" t="s">
        <v>53</v>
      </c>
      <c r="M29" s="172">
        <v>0</v>
      </c>
      <c r="N29" s="172">
        <v>2</v>
      </c>
      <c r="O29" s="173">
        <v>2</v>
      </c>
      <c r="P29" s="172">
        <v>2</v>
      </c>
      <c r="Q29" s="175"/>
      <c r="R29" s="172">
        <v>2</v>
      </c>
      <c r="S29" s="172"/>
      <c r="T29" s="172">
        <v>2</v>
      </c>
      <c r="U29" s="172"/>
      <c r="V29" s="210">
        <f t="shared" si="38"/>
        <v>0.29237360920771049</v>
      </c>
      <c r="W29" s="172">
        <v>15</v>
      </c>
      <c r="X29" s="178" t="s">
        <v>54</v>
      </c>
      <c r="Y29" s="13"/>
      <c r="Z29" s="14"/>
      <c r="AA29" s="13"/>
      <c r="AB29" s="14"/>
      <c r="AC29" s="17">
        <f>197400000+5000000+5000000</f>
        <v>207400000</v>
      </c>
      <c r="AD29" s="18">
        <v>207400000</v>
      </c>
      <c r="AE29" s="17"/>
      <c r="AF29" s="18"/>
      <c r="AG29" s="17"/>
      <c r="AH29" s="18"/>
      <c r="AI29" s="13"/>
      <c r="AJ29" s="14"/>
      <c r="AK29" s="13"/>
      <c r="AL29" s="14"/>
      <c r="AM29" s="13"/>
      <c r="AN29" s="14"/>
      <c r="AO29" s="13"/>
      <c r="AP29" s="14"/>
      <c r="AQ29" s="13">
        <f t="shared" si="39"/>
        <v>207400000</v>
      </c>
      <c r="AR29" s="14">
        <f t="shared" si="40"/>
        <v>207400000</v>
      </c>
      <c r="AS29" s="44"/>
      <c r="AT29" s="44"/>
      <c r="AU29" s="44"/>
      <c r="AV29" s="44">
        <v>131469882</v>
      </c>
      <c r="AW29" s="44">
        <v>169400000</v>
      </c>
      <c r="AX29" s="44">
        <v>186337233</v>
      </c>
      <c r="AY29" s="44"/>
      <c r="AZ29" s="44"/>
      <c r="BA29" s="44"/>
      <c r="BB29" s="44"/>
      <c r="BC29" s="44"/>
      <c r="BD29" s="44"/>
      <c r="BE29" s="44"/>
      <c r="BF29" s="44"/>
      <c r="BG29" s="44"/>
      <c r="BH29" s="44"/>
      <c r="BI29" s="44"/>
      <c r="BJ29" s="44"/>
      <c r="BK29" s="41">
        <f t="shared" si="41"/>
        <v>169400000</v>
      </c>
      <c r="BL29" s="56">
        <f t="shared" si="41"/>
        <v>317807115</v>
      </c>
      <c r="BM29" s="44"/>
      <c r="BN29" s="43"/>
      <c r="BO29" s="44"/>
      <c r="BP29" s="44"/>
      <c r="BQ29" s="44">
        <v>170000000</v>
      </c>
      <c r="BR29" s="44">
        <v>180000000</v>
      </c>
      <c r="BS29" s="44"/>
      <c r="BT29" s="44"/>
      <c r="BU29" s="44"/>
      <c r="BV29" s="44"/>
      <c r="BW29" s="44"/>
      <c r="BX29" s="44"/>
      <c r="BY29" s="44"/>
      <c r="BZ29" s="44"/>
      <c r="CA29" s="44"/>
      <c r="CB29" s="44"/>
      <c r="CC29" s="44"/>
      <c r="CD29" s="44"/>
      <c r="CE29" s="41">
        <f t="shared" si="42"/>
        <v>170000000</v>
      </c>
      <c r="CF29" s="47">
        <f t="shared" si="42"/>
        <v>180000000</v>
      </c>
      <c r="CG29" s="44"/>
      <c r="CH29" s="45"/>
      <c r="CI29" s="44"/>
      <c r="CJ29" s="44"/>
      <c r="CK29" s="44">
        <v>175100000</v>
      </c>
      <c r="CL29" s="44">
        <v>17941235</v>
      </c>
      <c r="CM29" s="44"/>
      <c r="CN29" s="44"/>
      <c r="CO29" s="44"/>
      <c r="CP29" s="44"/>
      <c r="CQ29" s="44"/>
      <c r="CR29" s="44"/>
      <c r="CS29" s="44"/>
      <c r="CT29" s="44"/>
      <c r="CU29" s="44"/>
      <c r="CV29" s="44"/>
      <c r="CW29" s="44"/>
      <c r="CX29" s="44"/>
      <c r="CY29" s="41">
        <f t="shared" si="43"/>
        <v>175100000</v>
      </c>
      <c r="CZ29" s="41">
        <f t="shared" si="44"/>
        <v>17941235</v>
      </c>
      <c r="DA29" s="50">
        <f t="shared" si="45"/>
        <v>721900000</v>
      </c>
      <c r="DB29" s="576">
        <f t="shared" si="45"/>
        <v>723148350</v>
      </c>
    </row>
    <row r="30" spans="1:106" ht="75" customHeight="1" x14ac:dyDescent="0.2">
      <c r="A30" s="573"/>
      <c r="B30" s="153"/>
      <c r="C30" s="182"/>
      <c r="D30" s="503"/>
      <c r="E30" s="204"/>
      <c r="F30" s="204"/>
      <c r="G30" s="173">
        <v>16</v>
      </c>
      <c r="H30" s="508" t="s">
        <v>101</v>
      </c>
      <c r="I30" s="166" t="s">
        <v>102</v>
      </c>
      <c r="J30" s="170" t="s">
        <v>52</v>
      </c>
      <c r="K30" s="170">
        <v>10</v>
      </c>
      <c r="L30" s="171" t="s">
        <v>68</v>
      </c>
      <c r="M30" s="172">
        <v>7</v>
      </c>
      <c r="N30" s="172">
        <v>12</v>
      </c>
      <c r="O30" s="173">
        <v>0</v>
      </c>
      <c r="P30" s="172">
        <v>3</v>
      </c>
      <c r="Q30" s="175"/>
      <c r="R30" s="172">
        <v>4</v>
      </c>
      <c r="S30" s="172"/>
      <c r="T30" s="172">
        <v>5</v>
      </c>
      <c r="U30" s="172"/>
      <c r="V30" s="210">
        <f t="shared" si="38"/>
        <v>0</v>
      </c>
      <c r="W30" s="173">
        <v>15</v>
      </c>
      <c r="X30" s="178" t="s">
        <v>54</v>
      </c>
      <c r="Y30" s="13"/>
      <c r="Z30" s="14"/>
      <c r="AA30" s="13"/>
      <c r="AB30" s="14"/>
      <c r="AC30" s="17"/>
      <c r="AD30" s="18"/>
      <c r="AE30" s="17"/>
      <c r="AF30" s="18"/>
      <c r="AG30" s="17"/>
      <c r="AH30" s="18"/>
      <c r="AI30" s="13"/>
      <c r="AJ30" s="14"/>
      <c r="AK30" s="13"/>
      <c r="AL30" s="14"/>
      <c r="AM30" s="13"/>
      <c r="AN30" s="14"/>
      <c r="AO30" s="13"/>
      <c r="AP30" s="14"/>
      <c r="AQ30" s="13">
        <f t="shared" si="39"/>
        <v>0</v>
      </c>
      <c r="AR30" s="14">
        <f t="shared" si="40"/>
        <v>0</v>
      </c>
      <c r="AS30" s="44"/>
      <c r="AT30" s="44"/>
      <c r="AU30" s="44"/>
      <c r="AV30" s="44">
        <v>6000000</v>
      </c>
      <c r="AW30" s="44">
        <v>6000000</v>
      </c>
      <c r="AX30" s="44"/>
      <c r="AY30" s="44"/>
      <c r="AZ30" s="44"/>
      <c r="BA30" s="44"/>
      <c r="BB30" s="44"/>
      <c r="BC30" s="44"/>
      <c r="BD30" s="44"/>
      <c r="BE30" s="44"/>
      <c r="BF30" s="44"/>
      <c r="BG30" s="44"/>
      <c r="BH30" s="44"/>
      <c r="BI30" s="44"/>
      <c r="BJ30" s="44"/>
      <c r="BK30" s="41">
        <f t="shared" si="41"/>
        <v>6000000</v>
      </c>
      <c r="BL30" s="56">
        <f t="shared" si="41"/>
        <v>6000000</v>
      </c>
      <c r="BM30" s="44"/>
      <c r="BN30" s="43"/>
      <c r="BO30" s="44"/>
      <c r="BP30" s="44"/>
      <c r="BQ30" s="44">
        <v>7000000</v>
      </c>
      <c r="BR30" s="44">
        <v>6000000</v>
      </c>
      <c r="BS30" s="44"/>
      <c r="BT30" s="44"/>
      <c r="BU30" s="44"/>
      <c r="BV30" s="44"/>
      <c r="BW30" s="44"/>
      <c r="BX30" s="44"/>
      <c r="BY30" s="44"/>
      <c r="BZ30" s="44"/>
      <c r="CA30" s="44"/>
      <c r="CB30" s="44"/>
      <c r="CC30" s="44"/>
      <c r="CD30" s="44"/>
      <c r="CE30" s="41">
        <f t="shared" si="42"/>
        <v>7000000</v>
      </c>
      <c r="CF30" s="47">
        <f t="shared" si="42"/>
        <v>6000000</v>
      </c>
      <c r="CG30" s="44"/>
      <c r="CH30" s="45"/>
      <c r="CI30" s="44"/>
      <c r="CJ30" s="44"/>
      <c r="CK30" s="44">
        <v>7210000</v>
      </c>
      <c r="CL30" s="44">
        <v>9500000</v>
      </c>
      <c r="CM30" s="44"/>
      <c r="CN30" s="44"/>
      <c r="CO30" s="44"/>
      <c r="CP30" s="44"/>
      <c r="CQ30" s="44"/>
      <c r="CR30" s="44"/>
      <c r="CS30" s="44"/>
      <c r="CT30" s="44"/>
      <c r="CU30" s="44"/>
      <c r="CV30" s="44"/>
      <c r="CW30" s="44"/>
      <c r="CX30" s="44"/>
      <c r="CY30" s="41">
        <f t="shared" si="43"/>
        <v>7210000</v>
      </c>
      <c r="CZ30" s="41">
        <f t="shared" si="44"/>
        <v>9500000</v>
      </c>
      <c r="DA30" s="50">
        <f t="shared" si="45"/>
        <v>20210000</v>
      </c>
      <c r="DB30" s="576">
        <f t="shared" si="45"/>
        <v>21500000</v>
      </c>
    </row>
    <row r="31" spans="1:106" ht="127.5" customHeight="1" x14ac:dyDescent="0.2">
      <c r="A31" s="573"/>
      <c r="B31" s="153"/>
      <c r="C31" s="182"/>
      <c r="D31" s="503"/>
      <c r="E31" s="204"/>
      <c r="F31" s="204"/>
      <c r="G31" s="173">
        <v>17</v>
      </c>
      <c r="H31" s="508" t="s">
        <v>103</v>
      </c>
      <c r="I31" s="166" t="s">
        <v>104</v>
      </c>
      <c r="J31" s="170" t="s">
        <v>52</v>
      </c>
      <c r="K31" s="170">
        <v>10</v>
      </c>
      <c r="L31" s="171" t="s">
        <v>68</v>
      </c>
      <c r="M31" s="172">
        <v>0</v>
      </c>
      <c r="N31" s="173">
        <v>270</v>
      </c>
      <c r="O31" s="173">
        <v>0</v>
      </c>
      <c r="P31" s="211">
        <v>0</v>
      </c>
      <c r="Q31" s="212"/>
      <c r="R31" s="172">
        <v>0</v>
      </c>
      <c r="S31" s="172"/>
      <c r="T31" s="173">
        <v>270</v>
      </c>
      <c r="U31" s="173"/>
      <c r="V31" s="210">
        <f t="shared" si="38"/>
        <v>0</v>
      </c>
      <c r="W31" s="173">
        <v>15</v>
      </c>
      <c r="X31" s="178" t="s">
        <v>54</v>
      </c>
      <c r="Y31" s="13"/>
      <c r="Z31" s="14"/>
      <c r="AA31" s="13"/>
      <c r="AB31" s="14"/>
      <c r="AC31" s="17"/>
      <c r="AD31" s="18"/>
      <c r="AE31" s="17"/>
      <c r="AF31" s="18"/>
      <c r="AG31" s="17"/>
      <c r="AH31" s="18"/>
      <c r="AI31" s="13"/>
      <c r="AJ31" s="14"/>
      <c r="AK31" s="13"/>
      <c r="AL31" s="14"/>
      <c r="AM31" s="13"/>
      <c r="AN31" s="14"/>
      <c r="AO31" s="13"/>
      <c r="AP31" s="14"/>
      <c r="AQ31" s="13">
        <f t="shared" si="39"/>
        <v>0</v>
      </c>
      <c r="AR31" s="14">
        <f t="shared" si="40"/>
        <v>0</v>
      </c>
      <c r="AS31" s="44"/>
      <c r="AT31" s="44"/>
      <c r="AU31" s="44"/>
      <c r="AV31" s="44"/>
      <c r="AW31" s="44">
        <v>0</v>
      </c>
      <c r="AX31" s="44"/>
      <c r="AY31" s="44"/>
      <c r="AZ31" s="44"/>
      <c r="BA31" s="44"/>
      <c r="BB31" s="44"/>
      <c r="BC31" s="44"/>
      <c r="BD31" s="44"/>
      <c r="BE31" s="44"/>
      <c r="BF31" s="44"/>
      <c r="BG31" s="44"/>
      <c r="BH31" s="44"/>
      <c r="BI31" s="44"/>
      <c r="BJ31" s="44"/>
      <c r="BK31" s="41">
        <f t="shared" si="41"/>
        <v>0</v>
      </c>
      <c r="BL31" s="56">
        <f t="shared" si="41"/>
        <v>0</v>
      </c>
      <c r="BM31" s="44"/>
      <c r="BN31" s="44"/>
      <c r="BO31" s="44"/>
      <c r="BP31" s="44"/>
      <c r="BQ31" s="44">
        <v>0</v>
      </c>
      <c r="BR31" s="44"/>
      <c r="BS31" s="44"/>
      <c r="BT31" s="44"/>
      <c r="BU31" s="44"/>
      <c r="BV31" s="44"/>
      <c r="BW31" s="44"/>
      <c r="BX31" s="44"/>
      <c r="BY31" s="44"/>
      <c r="BZ31" s="44"/>
      <c r="CA31" s="44"/>
      <c r="CB31" s="44"/>
      <c r="CC31" s="44"/>
      <c r="CD31" s="44"/>
      <c r="CE31" s="41">
        <f t="shared" si="42"/>
        <v>0</v>
      </c>
      <c r="CF31" s="47">
        <f t="shared" si="42"/>
        <v>0</v>
      </c>
      <c r="CG31" s="44"/>
      <c r="CH31" s="45"/>
      <c r="CI31" s="44"/>
      <c r="CJ31" s="44"/>
      <c r="CK31" s="44">
        <v>410949030</v>
      </c>
      <c r="CL31" s="44">
        <v>550114361</v>
      </c>
      <c r="CM31" s="44"/>
      <c r="CN31" s="44"/>
      <c r="CO31" s="44"/>
      <c r="CP31" s="44"/>
      <c r="CQ31" s="44"/>
      <c r="CR31" s="44"/>
      <c r="CS31" s="44"/>
      <c r="CT31" s="44"/>
      <c r="CU31" s="44"/>
      <c r="CV31" s="44"/>
      <c r="CW31" s="44"/>
      <c r="CX31" s="44"/>
      <c r="CY31" s="41">
        <f t="shared" si="43"/>
        <v>410949030</v>
      </c>
      <c r="CZ31" s="41">
        <f t="shared" si="44"/>
        <v>550114361</v>
      </c>
      <c r="DA31" s="50">
        <f t="shared" si="45"/>
        <v>410949030</v>
      </c>
      <c r="DB31" s="576">
        <f t="shared" si="45"/>
        <v>550114361</v>
      </c>
    </row>
    <row r="32" spans="1:106" ht="75" customHeight="1" x14ac:dyDescent="0.2">
      <c r="A32" s="573"/>
      <c r="B32" s="153"/>
      <c r="C32" s="182"/>
      <c r="D32" s="503"/>
      <c r="E32" s="204"/>
      <c r="F32" s="204"/>
      <c r="G32" s="173">
        <v>18</v>
      </c>
      <c r="H32" s="508" t="s">
        <v>105</v>
      </c>
      <c r="I32" s="166" t="s">
        <v>106</v>
      </c>
      <c r="J32" s="170" t="s">
        <v>52</v>
      </c>
      <c r="K32" s="170">
        <v>10</v>
      </c>
      <c r="L32" s="171" t="s">
        <v>68</v>
      </c>
      <c r="M32" s="172">
        <v>0</v>
      </c>
      <c r="N32" s="172">
        <v>20</v>
      </c>
      <c r="O32" s="173">
        <v>0</v>
      </c>
      <c r="P32" s="172">
        <v>7</v>
      </c>
      <c r="Q32" s="175"/>
      <c r="R32" s="172">
        <v>7</v>
      </c>
      <c r="S32" s="172"/>
      <c r="T32" s="172">
        <v>6</v>
      </c>
      <c r="U32" s="474">
        <v>10</v>
      </c>
      <c r="V32" s="210">
        <f t="shared" si="38"/>
        <v>0</v>
      </c>
      <c r="W32" s="173">
        <v>15</v>
      </c>
      <c r="X32" s="178" t="s">
        <v>54</v>
      </c>
      <c r="Y32" s="13"/>
      <c r="Z32" s="14"/>
      <c r="AA32" s="13"/>
      <c r="AB32" s="14"/>
      <c r="AC32" s="17"/>
      <c r="AD32" s="18"/>
      <c r="AE32" s="17"/>
      <c r="AF32" s="18"/>
      <c r="AG32" s="17"/>
      <c r="AH32" s="18"/>
      <c r="AI32" s="13"/>
      <c r="AJ32" s="14"/>
      <c r="AK32" s="13"/>
      <c r="AL32" s="14"/>
      <c r="AM32" s="13"/>
      <c r="AN32" s="14"/>
      <c r="AO32" s="13"/>
      <c r="AP32" s="14"/>
      <c r="AQ32" s="13">
        <f t="shared" si="39"/>
        <v>0</v>
      </c>
      <c r="AR32" s="14">
        <f t="shared" si="40"/>
        <v>0</v>
      </c>
      <c r="AS32" s="44"/>
      <c r="AT32" s="44"/>
      <c r="AU32" s="44"/>
      <c r="AV32" s="44">
        <v>10937233</v>
      </c>
      <c r="AW32" s="44">
        <v>10000000</v>
      </c>
      <c r="AX32" s="44"/>
      <c r="AY32" s="44"/>
      <c r="AZ32" s="44"/>
      <c r="BA32" s="44"/>
      <c r="BB32" s="44"/>
      <c r="BC32" s="44"/>
      <c r="BD32" s="44"/>
      <c r="BE32" s="44"/>
      <c r="BF32" s="44"/>
      <c r="BG32" s="44"/>
      <c r="BH32" s="44"/>
      <c r="BI32" s="44"/>
      <c r="BJ32" s="44"/>
      <c r="BK32" s="41">
        <f t="shared" si="41"/>
        <v>10000000</v>
      </c>
      <c r="BL32" s="56">
        <f t="shared" si="41"/>
        <v>10937233</v>
      </c>
      <c r="BM32" s="44"/>
      <c r="BN32" s="43"/>
      <c r="BO32" s="44"/>
      <c r="BP32" s="44"/>
      <c r="BQ32" s="44">
        <v>7000000</v>
      </c>
      <c r="BR32" s="44">
        <v>28600000</v>
      </c>
      <c r="BS32" s="44"/>
      <c r="BT32" s="44"/>
      <c r="BU32" s="44"/>
      <c r="BV32" s="44"/>
      <c r="BW32" s="44"/>
      <c r="BX32" s="44"/>
      <c r="BY32" s="44"/>
      <c r="BZ32" s="44"/>
      <c r="CA32" s="44"/>
      <c r="CB32" s="44"/>
      <c r="CC32" s="44"/>
      <c r="CD32" s="44"/>
      <c r="CE32" s="41">
        <f t="shared" si="42"/>
        <v>7000000</v>
      </c>
      <c r="CF32" s="47">
        <f t="shared" si="42"/>
        <v>28600000</v>
      </c>
      <c r="CG32" s="44"/>
      <c r="CH32" s="45"/>
      <c r="CI32" s="44"/>
      <c r="CJ32" s="44">
        <v>826000000</v>
      </c>
      <c r="CK32" s="44">
        <v>7210000</v>
      </c>
      <c r="CL32" s="44">
        <v>13620000</v>
      </c>
      <c r="CM32" s="44"/>
      <c r="CN32" s="44"/>
      <c r="CO32" s="44"/>
      <c r="CP32" s="44"/>
      <c r="CQ32" s="44"/>
      <c r="CR32" s="44"/>
      <c r="CS32" s="44"/>
      <c r="CT32" s="44"/>
      <c r="CU32" s="44"/>
      <c r="CV32" s="44"/>
      <c r="CW32" s="44"/>
      <c r="CX32" s="44"/>
      <c r="CY32" s="41">
        <f t="shared" si="43"/>
        <v>7210000</v>
      </c>
      <c r="CZ32" s="41">
        <f t="shared" si="44"/>
        <v>839620000</v>
      </c>
      <c r="DA32" s="50">
        <f t="shared" si="45"/>
        <v>24210000</v>
      </c>
      <c r="DB32" s="576">
        <f t="shared" si="45"/>
        <v>879157233</v>
      </c>
    </row>
    <row r="33" spans="1:106" ht="213" customHeight="1" x14ac:dyDescent="0.2">
      <c r="A33" s="573"/>
      <c r="B33" s="153"/>
      <c r="C33" s="182"/>
      <c r="D33" s="503"/>
      <c r="E33" s="204"/>
      <c r="F33" s="204"/>
      <c r="G33" s="173">
        <v>19</v>
      </c>
      <c r="H33" s="508" t="s">
        <v>107</v>
      </c>
      <c r="I33" s="166" t="s">
        <v>108</v>
      </c>
      <c r="J33" s="170" t="s">
        <v>52</v>
      </c>
      <c r="K33" s="170">
        <v>10</v>
      </c>
      <c r="L33" s="171" t="s">
        <v>68</v>
      </c>
      <c r="M33" s="172">
        <v>20</v>
      </c>
      <c r="N33" s="172">
        <v>31</v>
      </c>
      <c r="O33" s="173">
        <v>5</v>
      </c>
      <c r="P33" s="172">
        <v>9</v>
      </c>
      <c r="Q33" s="175"/>
      <c r="R33" s="172">
        <v>9</v>
      </c>
      <c r="S33" s="172"/>
      <c r="T33" s="172">
        <v>8</v>
      </c>
      <c r="U33" s="172"/>
      <c r="V33" s="210">
        <f t="shared" si="38"/>
        <v>1.2969321141325636E-2</v>
      </c>
      <c r="W33" s="173">
        <v>4</v>
      </c>
      <c r="X33" s="170" t="s">
        <v>109</v>
      </c>
      <c r="Y33" s="13"/>
      <c r="Z33" s="14"/>
      <c r="AA33" s="13"/>
      <c r="AB33" s="14"/>
      <c r="AC33" s="17">
        <f>9200000</f>
        <v>9200000</v>
      </c>
      <c r="AD33" s="15">
        <v>9200000</v>
      </c>
      <c r="AE33" s="17"/>
      <c r="AF33" s="18"/>
      <c r="AG33" s="17"/>
      <c r="AH33" s="18"/>
      <c r="AI33" s="13"/>
      <c r="AJ33" s="14"/>
      <c r="AK33" s="13"/>
      <c r="AL33" s="14"/>
      <c r="AM33" s="13"/>
      <c r="AN33" s="14"/>
      <c r="AO33" s="13"/>
      <c r="AP33" s="14"/>
      <c r="AQ33" s="13">
        <f t="shared" si="39"/>
        <v>9200000</v>
      </c>
      <c r="AR33" s="14">
        <f t="shared" si="40"/>
        <v>9200000</v>
      </c>
      <c r="AS33" s="44"/>
      <c r="AT33" s="44"/>
      <c r="AU33" s="44"/>
      <c r="AV33" s="44"/>
      <c r="AW33" s="44">
        <v>7000000</v>
      </c>
      <c r="AX33" s="44">
        <v>7000000</v>
      </c>
      <c r="AY33" s="44"/>
      <c r="AZ33" s="44"/>
      <c r="BA33" s="44"/>
      <c r="BB33" s="44"/>
      <c r="BC33" s="44"/>
      <c r="BD33" s="44"/>
      <c r="BE33" s="44"/>
      <c r="BF33" s="44"/>
      <c r="BG33" s="44"/>
      <c r="BH33" s="44"/>
      <c r="BI33" s="44"/>
      <c r="BJ33" s="44"/>
      <c r="BK33" s="41">
        <f t="shared" si="41"/>
        <v>7000000</v>
      </c>
      <c r="BL33" s="56">
        <f t="shared" si="41"/>
        <v>7000000</v>
      </c>
      <c r="BM33" s="44"/>
      <c r="BN33" s="43"/>
      <c r="BO33" s="44"/>
      <c r="BP33" s="44"/>
      <c r="BQ33" s="44">
        <v>7000000</v>
      </c>
      <c r="BR33" s="44">
        <v>7000000</v>
      </c>
      <c r="BS33" s="44"/>
      <c r="BT33" s="44"/>
      <c r="BU33" s="44"/>
      <c r="BV33" s="44"/>
      <c r="BW33" s="44"/>
      <c r="BX33" s="44"/>
      <c r="BY33" s="44"/>
      <c r="BZ33" s="44"/>
      <c r="CA33" s="44"/>
      <c r="CB33" s="44"/>
      <c r="CC33" s="44"/>
      <c r="CD33" s="44"/>
      <c r="CE33" s="41">
        <f t="shared" si="42"/>
        <v>7000000</v>
      </c>
      <c r="CF33" s="47">
        <f t="shared" si="42"/>
        <v>7000000</v>
      </c>
      <c r="CG33" s="44"/>
      <c r="CH33" s="45"/>
      <c r="CI33" s="44"/>
      <c r="CJ33" s="44"/>
      <c r="CK33" s="44">
        <v>7210000</v>
      </c>
      <c r="CL33" s="44">
        <v>11000000</v>
      </c>
      <c r="CM33" s="44"/>
      <c r="CN33" s="44"/>
      <c r="CO33" s="44"/>
      <c r="CP33" s="44"/>
      <c r="CQ33" s="44"/>
      <c r="CR33" s="44"/>
      <c r="CS33" s="44"/>
      <c r="CT33" s="44"/>
      <c r="CU33" s="44"/>
      <c r="CV33" s="44"/>
      <c r="CW33" s="44"/>
      <c r="CX33" s="44"/>
      <c r="CY33" s="41">
        <f t="shared" si="43"/>
        <v>7210000</v>
      </c>
      <c r="CZ33" s="41">
        <f t="shared" si="44"/>
        <v>11000000</v>
      </c>
      <c r="DA33" s="50">
        <f t="shared" si="45"/>
        <v>30410000</v>
      </c>
      <c r="DB33" s="576">
        <f t="shared" si="45"/>
        <v>34200000</v>
      </c>
    </row>
    <row r="34" spans="1:106" ht="75" customHeight="1" x14ac:dyDescent="0.2">
      <c r="A34" s="582"/>
      <c r="B34" s="213"/>
      <c r="C34" s="181"/>
      <c r="D34" s="501"/>
      <c r="E34" s="185"/>
      <c r="F34" s="185"/>
      <c r="G34" s="173">
        <v>20</v>
      </c>
      <c r="H34" s="508" t="s">
        <v>110</v>
      </c>
      <c r="I34" s="166" t="s">
        <v>111</v>
      </c>
      <c r="J34" s="170" t="s">
        <v>52</v>
      </c>
      <c r="K34" s="170">
        <v>10</v>
      </c>
      <c r="L34" s="171" t="s">
        <v>68</v>
      </c>
      <c r="M34" s="172" t="s">
        <v>48</v>
      </c>
      <c r="N34" s="172">
        <v>250</v>
      </c>
      <c r="O34" s="173">
        <v>50</v>
      </c>
      <c r="P34" s="214">
        <v>70</v>
      </c>
      <c r="Q34" s="175"/>
      <c r="R34" s="173">
        <v>70</v>
      </c>
      <c r="S34" s="173"/>
      <c r="T34" s="173">
        <v>60</v>
      </c>
      <c r="U34" s="173"/>
      <c r="V34" s="210">
        <f t="shared" si="38"/>
        <v>1.3077586778679311E-2</v>
      </c>
      <c r="W34" s="173">
        <v>4</v>
      </c>
      <c r="X34" s="170" t="s">
        <v>109</v>
      </c>
      <c r="Y34" s="13"/>
      <c r="Z34" s="14"/>
      <c r="AA34" s="13"/>
      <c r="AB34" s="14"/>
      <c r="AC34" s="17">
        <v>9276800</v>
      </c>
      <c r="AD34" s="19">
        <v>9276800</v>
      </c>
      <c r="AE34" s="17"/>
      <c r="AF34" s="18"/>
      <c r="AG34" s="17"/>
      <c r="AH34" s="18"/>
      <c r="AI34" s="13"/>
      <c r="AJ34" s="14"/>
      <c r="AK34" s="13"/>
      <c r="AL34" s="14"/>
      <c r="AM34" s="13"/>
      <c r="AN34" s="14"/>
      <c r="AO34" s="13"/>
      <c r="AP34" s="14"/>
      <c r="AQ34" s="13">
        <f t="shared" si="39"/>
        <v>9276800</v>
      </c>
      <c r="AR34" s="14">
        <f t="shared" si="40"/>
        <v>9276800</v>
      </c>
      <c r="AS34" s="44"/>
      <c r="AT34" s="44"/>
      <c r="AU34" s="44"/>
      <c r="AV34" s="44"/>
      <c r="AW34" s="44">
        <v>7000000</v>
      </c>
      <c r="AX34" s="44">
        <v>7000000</v>
      </c>
      <c r="AY34" s="44"/>
      <c r="AZ34" s="44"/>
      <c r="BA34" s="44"/>
      <c r="BB34" s="44"/>
      <c r="BC34" s="44"/>
      <c r="BD34" s="44"/>
      <c r="BE34" s="44"/>
      <c r="BF34" s="44"/>
      <c r="BG34" s="44"/>
      <c r="BH34" s="44"/>
      <c r="BI34" s="44"/>
      <c r="BJ34" s="44"/>
      <c r="BK34" s="41">
        <f t="shared" si="41"/>
        <v>7000000</v>
      </c>
      <c r="BL34" s="56">
        <f t="shared" si="41"/>
        <v>7000000</v>
      </c>
      <c r="BM34" s="44"/>
      <c r="BN34" s="43"/>
      <c r="BO34" s="44"/>
      <c r="BP34" s="44"/>
      <c r="BQ34" s="44">
        <v>7000000</v>
      </c>
      <c r="BR34" s="44">
        <v>7000000</v>
      </c>
      <c r="BS34" s="44"/>
      <c r="BT34" s="44"/>
      <c r="BU34" s="44"/>
      <c r="BV34" s="44"/>
      <c r="BW34" s="44"/>
      <c r="BX34" s="44"/>
      <c r="BY34" s="44"/>
      <c r="BZ34" s="44"/>
      <c r="CA34" s="44"/>
      <c r="CB34" s="44"/>
      <c r="CC34" s="44"/>
      <c r="CD34" s="44"/>
      <c r="CE34" s="41">
        <f t="shared" si="42"/>
        <v>7000000</v>
      </c>
      <c r="CF34" s="47">
        <f t="shared" si="42"/>
        <v>7000000</v>
      </c>
      <c r="CG34" s="44"/>
      <c r="CH34" s="45"/>
      <c r="CI34" s="44"/>
      <c r="CJ34" s="44"/>
      <c r="CK34" s="44">
        <v>7210000</v>
      </c>
      <c r="CL34" s="44">
        <v>11000000</v>
      </c>
      <c r="CM34" s="44"/>
      <c r="CN34" s="44"/>
      <c r="CO34" s="44"/>
      <c r="CP34" s="44"/>
      <c r="CQ34" s="44"/>
      <c r="CR34" s="44"/>
      <c r="CS34" s="44"/>
      <c r="CT34" s="44"/>
      <c r="CU34" s="44"/>
      <c r="CV34" s="44"/>
      <c r="CW34" s="44"/>
      <c r="CX34" s="44"/>
      <c r="CY34" s="41">
        <f t="shared" si="43"/>
        <v>7210000</v>
      </c>
      <c r="CZ34" s="41">
        <f t="shared" si="44"/>
        <v>11000000</v>
      </c>
      <c r="DA34" s="50">
        <f t="shared" si="45"/>
        <v>30486800</v>
      </c>
      <c r="DB34" s="576">
        <f t="shared" si="45"/>
        <v>34276800</v>
      </c>
    </row>
    <row r="35" spans="1:106" ht="24.75" customHeight="1" x14ac:dyDescent="0.2">
      <c r="A35" s="583">
        <v>2</v>
      </c>
      <c r="B35" s="215" t="s">
        <v>112</v>
      </c>
      <c r="C35" s="216"/>
      <c r="D35" s="217"/>
      <c r="E35" s="217"/>
      <c r="F35" s="217"/>
      <c r="G35" s="216"/>
      <c r="H35" s="216"/>
      <c r="I35" s="216"/>
      <c r="J35" s="216"/>
      <c r="K35" s="216"/>
      <c r="L35" s="216"/>
      <c r="M35" s="216"/>
      <c r="N35" s="216"/>
      <c r="O35" s="216"/>
      <c r="P35" s="216"/>
      <c r="Q35" s="216"/>
      <c r="R35" s="216"/>
      <c r="S35" s="216"/>
      <c r="T35" s="216"/>
      <c r="U35" s="466"/>
      <c r="V35" s="9"/>
      <c r="W35" s="9">
        <f t="shared" ref="W35:BB35" si="46">W36+W73+W81</f>
        <v>40</v>
      </c>
      <c r="X35" s="9">
        <f t="shared" si="46"/>
        <v>0</v>
      </c>
      <c r="Y35" s="9">
        <f t="shared" si="46"/>
        <v>0</v>
      </c>
      <c r="Z35" s="9">
        <f t="shared" si="46"/>
        <v>0</v>
      </c>
      <c r="AA35" s="9">
        <f t="shared" si="46"/>
        <v>7917656341</v>
      </c>
      <c r="AB35" s="9">
        <f t="shared" si="46"/>
        <v>8428946747.4200001</v>
      </c>
      <c r="AC35" s="9">
        <f t="shared" si="46"/>
        <v>1496293889</v>
      </c>
      <c r="AD35" s="9">
        <f t="shared" si="46"/>
        <v>2127032055</v>
      </c>
      <c r="AE35" s="9">
        <f t="shared" si="46"/>
        <v>20519904</v>
      </c>
      <c r="AF35" s="9">
        <f t="shared" si="46"/>
        <v>148519904</v>
      </c>
      <c r="AG35" s="9">
        <f t="shared" si="46"/>
        <v>0</v>
      </c>
      <c r="AH35" s="9">
        <f t="shared" si="46"/>
        <v>0</v>
      </c>
      <c r="AI35" s="9">
        <f t="shared" si="46"/>
        <v>0</v>
      </c>
      <c r="AJ35" s="9">
        <f t="shared" si="46"/>
        <v>0</v>
      </c>
      <c r="AK35" s="9">
        <f t="shared" si="46"/>
        <v>0</v>
      </c>
      <c r="AL35" s="9">
        <f t="shared" si="46"/>
        <v>0</v>
      </c>
      <c r="AM35" s="9">
        <f t="shared" si="46"/>
        <v>0</v>
      </c>
      <c r="AN35" s="9">
        <f t="shared" si="46"/>
        <v>0</v>
      </c>
      <c r="AO35" s="9">
        <f t="shared" si="46"/>
        <v>15650000000</v>
      </c>
      <c r="AP35" s="9">
        <f t="shared" si="46"/>
        <v>0</v>
      </c>
      <c r="AQ35" s="9">
        <f t="shared" si="46"/>
        <v>25084470134</v>
      </c>
      <c r="AR35" s="9">
        <f t="shared" si="46"/>
        <v>10704498706.42</v>
      </c>
      <c r="AS35" s="9">
        <f t="shared" si="46"/>
        <v>6000000000</v>
      </c>
      <c r="AT35" s="9">
        <f t="shared" si="46"/>
        <v>0</v>
      </c>
      <c r="AU35" s="9">
        <f t="shared" si="46"/>
        <v>8345340727</v>
      </c>
      <c r="AV35" s="9">
        <f t="shared" si="46"/>
        <v>7387643861</v>
      </c>
      <c r="AW35" s="9">
        <f t="shared" si="46"/>
        <v>750000000</v>
      </c>
      <c r="AX35" s="9">
        <f t="shared" si="46"/>
        <v>11028318478.279999</v>
      </c>
      <c r="AY35" s="9">
        <f t="shared" si="46"/>
        <v>0</v>
      </c>
      <c r="AZ35" s="9">
        <f t="shared" si="46"/>
        <v>611890318</v>
      </c>
      <c r="BA35" s="9">
        <f t="shared" si="46"/>
        <v>0</v>
      </c>
      <c r="BB35" s="9">
        <f t="shared" si="46"/>
        <v>0</v>
      </c>
      <c r="BC35" s="9">
        <f t="shared" ref="BC35:CE35" si="47">BC36+BC73+BC81</f>
        <v>0</v>
      </c>
      <c r="BD35" s="9">
        <f t="shared" si="47"/>
        <v>0</v>
      </c>
      <c r="BE35" s="9">
        <f t="shared" si="47"/>
        <v>0</v>
      </c>
      <c r="BF35" s="9">
        <f t="shared" si="47"/>
        <v>0</v>
      </c>
      <c r="BG35" s="9">
        <f t="shared" si="47"/>
        <v>0</v>
      </c>
      <c r="BH35" s="9">
        <f t="shared" si="47"/>
        <v>0</v>
      </c>
      <c r="BI35" s="9">
        <f t="shared" si="47"/>
        <v>16000000000</v>
      </c>
      <c r="BJ35" s="9">
        <f t="shared" si="47"/>
        <v>0</v>
      </c>
      <c r="BK35" s="9">
        <f t="shared" si="47"/>
        <v>31095340727</v>
      </c>
      <c r="BL35" s="9">
        <f t="shared" si="47"/>
        <v>19027852657.279999</v>
      </c>
      <c r="BM35" s="9">
        <f t="shared" si="47"/>
        <v>13000000000</v>
      </c>
      <c r="BN35" s="9">
        <f t="shared" si="47"/>
        <v>8642341966.5</v>
      </c>
      <c r="BO35" s="9">
        <f t="shared" si="47"/>
        <v>8364317496</v>
      </c>
      <c r="BP35" s="9">
        <f t="shared" si="47"/>
        <v>9256191107.8999996</v>
      </c>
      <c r="BQ35" s="9">
        <f t="shared" si="47"/>
        <v>638219424</v>
      </c>
      <c r="BR35" s="9">
        <f t="shared" si="47"/>
        <v>10187191150</v>
      </c>
      <c r="BS35" s="9">
        <f t="shared" si="47"/>
        <v>0</v>
      </c>
      <c r="BT35" s="9">
        <f t="shared" si="47"/>
        <v>0</v>
      </c>
      <c r="BU35" s="9">
        <f t="shared" si="47"/>
        <v>0</v>
      </c>
      <c r="BV35" s="9">
        <f t="shared" si="47"/>
        <v>0</v>
      </c>
      <c r="BW35" s="9">
        <f t="shared" si="47"/>
        <v>0</v>
      </c>
      <c r="BX35" s="9">
        <f t="shared" si="47"/>
        <v>0</v>
      </c>
      <c r="BY35" s="9">
        <f t="shared" si="47"/>
        <v>0</v>
      </c>
      <c r="BZ35" s="9">
        <f t="shared" si="47"/>
        <v>0</v>
      </c>
      <c r="CA35" s="9">
        <f t="shared" si="47"/>
        <v>0</v>
      </c>
      <c r="CB35" s="9">
        <f t="shared" si="47"/>
        <v>0</v>
      </c>
      <c r="CC35" s="9">
        <f t="shared" si="47"/>
        <v>10000000000</v>
      </c>
      <c r="CD35" s="9">
        <f t="shared" si="47"/>
        <v>0</v>
      </c>
      <c r="CE35" s="9">
        <f t="shared" si="47"/>
        <v>32002536920</v>
      </c>
      <c r="CF35" s="9">
        <f t="shared" ref="CF35:DA35" si="48">CF36+CF73+CF81</f>
        <v>28085724224.400002</v>
      </c>
      <c r="CG35" s="9">
        <f t="shared" si="48"/>
        <v>10000000000</v>
      </c>
      <c r="CH35" s="9">
        <f t="shared" si="48"/>
        <v>18936150863</v>
      </c>
      <c r="CI35" s="9">
        <f t="shared" si="48"/>
        <v>8778801135</v>
      </c>
      <c r="CJ35" s="9">
        <f t="shared" si="48"/>
        <v>5940116348</v>
      </c>
      <c r="CK35" s="9">
        <f t="shared" si="48"/>
        <v>535166007</v>
      </c>
      <c r="CL35" s="9">
        <f t="shared" si="48"/>
        <v>9892140231</v>
      </c>
      <c r="CM35" s="9">
        <f t="shared" si="48"/>
        <v>0</v>
      </c>
      <c r="CN35" s="9">
        <f t="shared" si="48"/>
        <v>815853756</v>
      </c>
      <c r="CO35" s="9">
        <f t="shared" si="48"/>
        <v>0</v>
      </c>
      <c r="CP35" s="9">
        <f t="shared" si="48"/>
        <v>0</v>
      </c>
      <c r="CQ35" s="9">
        <f t="shared" si="48"/>
        <v>0</v>
      </c>
      <c r="CR35" s="9">
        <f t="shared" si="48"/>
        <v>0</v>
      </c>
      <c r="CS35" s="9">
        <f t="shared" si="48"/>
        <v>0</v>
      </c>
      <c r="CT35" s="9">
        <f t="shared" si="48"/>
        <v>0</v>
      </c>
      <c r="CU35" s="9">
        <f t="shared" si="48"/>
        <v>0</v>
      </c>
      <c r="CV35" s="9">
        <f t="shared" si="48"/>
        <v>0</v>
      </c>
      <c r="CW35" s="9">
        <f t="shared" si="48"/>
        <v>14054879885</v>
      </c>
      <c r="CX35" s="9">
        <f t="shared" si="48"/>
        <v>0</v>
      </c>
      <c r="CY35" s="9">
        <f t="shared" si="48"/>
        <v>33368847027</v>
      </c>
      <c r="CZ35" s="9">
        <f t="shared" si="48"/>
        <v>35584261198</v>
      </c>
      <c r="DA35" s="9">
        <f t="shared" si="48"/>
        <v>121551194808</v>
      </c>
      <c r="DB35" s="570">
        <f t="shared" ref="DB35" si="49">DB36+DB73+DB81</f>
        <v>93402336786.099991</v>
      </c>
    </row>
    <row r="36" spans="1:106" ht="24.75" customHeight="1" x14ac:dyDescent="0.2">
      <c r="A36" s="584"/>
      <c r="B36" s="141">
        <v>2</v>
      </c>
      <c r="C36" s="218" t="s">
        <v>113</v>
      </c>
      <c r="D36" s="143"/>
      <c r="E36" s="144"/>
      <c r="F36" s="144"/>
      <c r="G36" s="145"/>
      <c r="H36" s="145"/>
      <c r="I36" s="145"/>
      <c r="J36" s="145"/>
      <c r="K36" s="145"/>
      <c r="L36" s="145"/>
      <c r="M36" s="145"/>
      <c r="N36" s="145"/>
      <c r="O36" s="145"/>
      <c r="P36" s="145"/>
      <c r="Q36" s="145"/>
      <c r="R36" s="145"/>
      <c r="S36" s="145"/>
      <c r="T36" s="145"/>
      <c r="U36" s="385"/>
      <c r="V36" s="10"/>
      <c r="W36" s="10">
        <f t="shared" ref="W36:BB36" si="50">W37+W42+W49+W54+W58+W64+W69</f>
        <v>40</v>
      </c>
      <c r="X36" s="10">
        <f t="shared" si="50"/>
        <v>0</v>
      </c>
      <c r="Y36" s="10">
        <f t="shared" si="50"/>
        <v>0</v>
      </c>
      <c r="Z36" s="10">
        <f t="shared" si="50"/>
        <v>0</v>
      </c>
      <c r="AA36" s="10">
        <f t="shared" si="50"/>
        <v>0</v>
      </c>
      <c r="AB36" s="10">
        <f t="shared" si="50"/>
        <v>0</v>
      </c>
      <c r="AC36" s="10">
        <f t="shared" si="50"/>
        <v>730000000</v>
      </c>
      <c r="AD36" s="10">
        <f t="shared" si="50"/>
        <v>1037000000</v>
      </c>
      <c r="AE36" s="10">
        <f t="shared" si="50"/>
        <v>0</v>
      </c>
      <c r="AF36" s="10">
        <f t="shared" si="50"/>
        <v>0</v>
      </c>
      <c r="AG36" s="10">
        <f t="shared" si="50"/>
        <v>0</v>
      </c>
      <c r="AH36" s="10">
        <f t="shared" si="50"/>
        <v>0</v>
      </c>
      <c r="AI36" s="10">
        <f t="shared" si="50"/>
        <v>0</v>
      </c>
      <c r="AJ36" s="10">
        <f t="shared" si="50"/>
        <v>0</v>
      </c>
      <c r="AK36" s="10">
        <f t="shared" si="50"/>
        <v>0</v>
      </c>
      <c r="AL36" s="10">
        <f t="shared" si="50"/>
        <v>0</v>
      </c>
      <c r="AM36" s="10">
        <f t="shared" si="50"/>
        <v>0</v>
      </c>
      <c r="AN36" s="10">
        <f t="shared" si="50"/>
        <v>0</v>
      </c>
      <c r="AO36" s="10">
        <f t="shared" si="50"/>
        <v>10250000000</v>
      </c>
      <c r="AP36" s="10">
        <f t="shared" si="50"/>
        <v>0</v>
      </c>
      <c r="AQ36" s="10">
        <f t="shared" si="50"/>
        <v>10980000000</v>
      </c>
      <c r="AR36" s="10">
        <f t="shared" si="50"/>
        <v>1037000000</v>
      </c>
      <c r="AS36" s="10">
        <f t="shared" si="50"/>
        <v>3000000000</v>
      </c>
      <c r="AT36" s="10">
        <f t="shared" si="50"/>
        <v>0</v>
      </c>
      <c r="AU36" s="10">
        <f t="shared" si="50"/>
        <v>0</v>
      </c>
      <c r="AV36" s="10">
        <f t="shared" si="50"/>
        <v>546580000</v>
      </c>
      <c r="AW36" s="10">
        <f t="shared" si="50"/>
        <v>510000000</v>
      </c>
      <c r="AX36" s="10">
        <f t="shared" si="50"/>
        <v>2003000000</v>
      </c>
      <c r="AY36" s="10">
        <f t="shared" si="50"/>
        <v>0</v>
      </c>
      <c r="AZ36" s="10">
        <f t="shared" si="50"/>
        <v>0</v>
      </c>
      <c r="BA36" s="10">
        <f t="shared" si="50"/>
        <v>0</v>
      </c>
      <c r="BB36" s="10">
        <f t="shared" si="50"/>
        <v>0</v>
      </c>
      <c r="BC36" s="10">
        <f t="shared" ref="BC36:CD36" si="51">BC37+BC42+BC49+BC54+BC58+BC64+BC69</f>
        <v>0</v>
      </c>
      <c r="BD36" s="10">
        <f t="shared" si="51"/>
        <v>0</v>
      </c>
      <c r="BE36" s="10">
        <f t="shared" si="51"/>
        <v>0</v>
      </c>
      <c r="BF36" s="10">
        <f t="shared" si="51"/>
        <v>0</v>
      </c>
      <c r="BG36" s="10">
        <f t="shared" si="51"/>
        <v>0</v>
      </c>
      <c r="BH36" s="10">
        <f t="shared" si="51"/>
        <v>0</v>
      </c>
      <c r="BI36" s="10">
        <f t="shared" si="51"/>
        <v>4000000000</v>
      </c>
      <c r="BJ36" s="10">
        <f t="shared" si="51"/>
        <v>0</v>
      </c>
      <c r="BK36" s="10">
        <f t="shared" si="51"/>
        <v>7510000000</v>
      </c>
      <c r="BL36" s="10">
        <f t="shared" si="51"/>
        <v>2549580000</v>
      </c>
      <c r="BM36" s="10">
        <f t="shared" si="51"/>
        <v>3000000000</v>
      </c>
      <c r="BN36" s="10">
        <f t="shared" si="51"/>
        <v>0</v>
      </c>
      <c r="BO36" s="10">
        <f t="shared" si="51"/>
        <v>0</v>
      </c>
      <c r="BP36" s="10">
        <f t="shared" si="51"/>
        <v>456360000</v>
      </c>
      <c r="BQ36" s="10">
        <f t="shared" si="51"/>
        <v>150000000</v>
      </c>
      <c r="BR36" s="10">
        <f t="shared" si="51"/>
        <v>2072000000</v>
      </c>
      <c r="BS36" s="10">
        <f t="shared" si="51"/>
        <v>0</v>
      </c>
      <c r="BT36" s="10">
        <f t="shared" si="51"/>
        <v>0</v>
      </c>
      <c r="BU36" s="10">
        <f t="shared" si="51"/>
        <v>0</v>
      </c>
      <c r="BV36" s="10">
        <f t="shared" si="51"/>
        <v>0</v>
      </c>
      <c r="BW36" s="10">
        <f t="shared" si="51"/>
        <v>0</v>
      </c>
      <c r="BX36" s="10">
        <f t="shared" si="51"/>
        <v>0</v>
      </c>
      <c r="BY36" s="10">
        <f t="shared" si="51"/>
        <v>0</v>
      </c>
      <c r="BZ36" s="10">
        <f t="shared" si="51"/>
        <v>0</v>
      </c>
      <c r="CA36" s="10">
        <f t="shared" si="51"/>
        <v>0</v>
      </c>
      <c r="CB36" s="10">
        <f t="shared" si="51"/>
        <v>0</v>
      </c>
      <c r="CC36" s="10">
        <f t="shared" si="51"/>
        <v>7000000000</v>
      </c>
      <c r="CD36" s="10">
        <f t="shared" si="51"/>
        <v>0</v>
      </c>
      <c r="CE36" s="10">
        <f t="shared" ref="CE36" si="52">CE37+CE42+CE49+CE54+CE58+CE64+CE69</f>
        <v>10150000000</v>
      </c>
      <c r="CF36" s="10">
        <f>CF37+CF42+CF49+CF54+CF58+CF64+CF69</f>
        <v>2528360000</v>
      </c>
      <c r="CG36" s="10">
        <f t="shared" ref="CG36:CH36" si="53">CG37+CG42+CG49+CG54+CG58+CG64+CG69</f>
        <v>0</v>
      </c>
      <c r="CH36" s="10">
        <f t="shared" si="53"/>
        <v>1000000000</v>
      </c>
      <c r="CI36" s="10">
        <f t="shared" ref="CI36:DA36" si="54">CI37+CI42+CI49+CI54+CI58+CI64+CI69</f>
        <v>0</v>
      </c>
      <c r="CJ36" s="10">
        <f t="shared" si="54"/>
        <v>705000000</v>
      </c>
      <c r="CK36" s="10">
        <f t="shared" si="54"/>
        <v>75000000</v>
      </c>
      <c r="CL36" s="10">
        <f t="shared" si="54"/>
        <v>2052554531</v>
      </c>
      <c r="CM36" s="10">
        <f t="shared" si="54"/>
        <v>0</v>
      </c>
      <c r="CN36" s="10">
        <f t="shared" si="54"/>
        <v>0</v>
      </c>
      <c r="CO36" s="10">
        <f t="shared" si="54"/>
        <v>0</v>
      </c>
      <c r="CP36" s="10">
        <f t="shared" si="54"/>
        <v>0</v>
      </c>
      <c r="CQ36" s="10">
        <f t="shared" si="54"/>
        <v>0</v>
      </c>
      <c r="CR36" s="10">
        <f t="shared" si="54"/>
        <v>0</v>
      </c>
      <c r="CS36" s="10">
        <f t="shared" si="54"/>
        <v>0</v>
      </c>
      <c r="CT36" s="10">
        <f t="shared" si="54"/>
        <v>0</v>
      </c>
      <c r="CU36" s="10">
        <f t="shared" si="54"/>
        <v>0</v>
      </c>
      <c r="CV36" s="10">
        <f t="shared" si="54"/>
        <v>0</v>
      </c>
      <c r="CW36" s="10">
        <f t="shared" si="54"/>
        <v>8000000000</v>
      </c>
      <c r="CX36" s="10">
        <f t="shared" si="54"/>
        <v>0</v>
      </c>
      <c r="CY36" s="10">
        <f t="shared" si="54"/>
        <v>8075000000</v>
      </c>
      <c r="CZ36" s="10">
        <f t="shared" si="54"/>
        <v>3757554531</v>
      </c>
      <c r="DA36" s="10">
        <f t="shared" si="54"/>
        <v>36715000000</v>
      </c>
      <c r="DB36" s="572">
        <f t="shared" ref="DB36" si="55">DB37+DB42+DB49+DB54+DB58+DB64+DB69</f>
        <v>9872494531</v>
      </c>
    </row>
    <row r="37" spans="1:106" ht="24.75" customHeight="1" x14ac:dyDescent="0.2">
      <c r="A37" s="585"/>
      <c r="B37" s="586"/>
      <c r="C37" s="154">
        <v>4</v>
      </c>
      <c r="D37" s="155" t="s">
        <v>114</v>
      </c>
      <c r="E37" s="155"/>
      <c r="F37" s="158"/>
      <c r="G37" s="157"/>
      <c r="H37" s="157"/>
      <c r="I37" s="157"/>
      <c r="J37" s="157"/>
      <c r="K37" s="157"/>
      <c r="L37" s="157"/>
      <c r="M37" s="157"/>
      <c r="N37" s="157"/>
      <c r="O37" s="157"/>
      <c r="P37" s="157"/>
      <c r="Q37" s="157"/>
      <c r="R37" s="157"/>
      <c r="S37" s="157"/>
      <c r="T37" s="157"/>
      <c r="U37" s="465"/>
      <c r="V37" s="11"/>
      <c r="W37" s="11">
        <f t="shared" ref="W37:BB37" si="56">SUM(W38:W41)</f>
        <v>40</v>
      </c>
      <c r="X37" s="11">
        <f t="shared" si="56"/>
        <v>0</v>
      </c>
      <c r="Y37" s="11">
        <f t="shared" si="56"/>
        <v>0</v>
      </c>
      <c r="Z37" s="11">
        <f t="shared" si="56"/>
        <v>0</v>
      </c>
      <c r="AA37" s="11">
        <f t="shared" si="56"/>
        <v>0</v>
      </c>
      <c r="AB37" s="11">
        <f t="shared" si="56"/>
        <v>0</v>
      </c>
      <c r="AC37" s="11">
        <f t="shared" si="56"/>
        <v>200000000</v>
      </c>
      <c r="AD37" s="11">
        <f t="shared" si="56"/>
        <v>200000000</v>
      </c>
      <c r="AE37" s="11">
        <f t="shared" si="56"/>
        <v>0</v>
      </c>
      <c r="AF37" s="11">
        <f t="shared" si="56"/>
        <v>0</v>
      </c>
      <c r="AG37" s="11">
        <f t="shared" si="56"/>
        <v>0</v>
      </c>
      <c r="AH37" s="11">
        <f t="shared" si="56"/>
        <v>0</v>
      </c>
      <c r="AI37" s="11">
        <f t="shared" si="56"/>
        <v>0</v>
      </c>
      <c r="AJ37" s="11">
        <f t="shared" si="56"/>
        <v>0</v>
      </c>
      <c r="AK37" s="11">
        <f t="shared" si="56"/>
        <v>0</v>
      </c>
      <c r="AL37" s="11">
        <f t="shared" si="56"/>
        <v>0</v>
      </c>
      <c r="AM37" s="11">
        <f t="shared" si="56"/>
        <v>0</v>
      </c>
      <c r="AN37" s="11">
        <f t="shared" si="56"/>
        <v>0</v>
      </c>
      <c r="AO37" s="11">
        <f t="shared" si="56"/>
        <v>1000000000</v>
      </c>
      <c r="AP37" s="11">
        <f t="shared" si="56"/>
        <v>0</v>
      </c>
      <c r="AQ37" s="11">
        <f t="shared" si="56"/>
        <v>1200000000</v>
      </c>
      <c r="AR37" s="11">
        <f t="shared" si="56"/>
        <v>200000000</v>
      </c>
      <c r="AS37" s="11">
        <f t="shared" si="56"/>
        <v>0</v>
      </c>
      <c r="AT37" s="11">
        <f t="shared" si="56"/>
        <v>0</v>
      </c>
      <c r="AU37" s="11">
        <f t="shared" si="56"/>
        <v>0</v>
      </c>
      <c r="AV37" s="11">
        <f t="shared" si="56"/>
        <v>0</v>
      </c>
      <c r="AW37" s="11">
        <f t="shared" si="56"/>
        <v>0</v>
      </c>
      <c r="AX37" s="11">
        <f t="shared" si="56"/>
        <v>350000000</v>
      </c>
      <c r="AY37" s="11">
        <f t="shared" si="56"/>
        <v>0</v>
      </c>
      <c r="AZ37" s="11">
        <f t="shared" si="56"/>
        <v>0</v>
      </c>
      <c r="BA37" s="11">
        <f t="shared" si="56"/>
        <v>0</v>
      </c>
      <c r="BB37" s="11">
        <f t="shared" si="56"/>
        <v>0</v>
      </c>
      <c r="BC37" s="11">
        <f t="shared" ref="BC37:CE37" si="57">SUM(BC38:BC41)</f>
        <v>0</v>
      </c>
      <c r="BD37" s="11">
        <f t="shared" si="57"/>
        <v>0</v>
      </c>
      <c r="BE37" s="11">
        <f t="shared" si="57"/>
        <v>0</v>
      </c>
      <c r="BF37" s="11">
        <f t="shared" si="57"/>
        <v>0</v>
      </c>
      <c r="BG37" s="11">
        <f t="shared" si="57"/>
        <v>0</v>
      </c>
      <c r="BH37" s="11">
        <f t="shared" si="57"/>
        <v>0</v>
      </c>
      <c r="BI37" s="11">
        <f t="shared" si="57"/>
        <v>1000000000</v>
      </c>
      <c r="BJ37" s="11">
        <f t="shared" si="57"/>
        <v>0</v>
      </c>
      <c r="BK37" s="11">
        <f t="shared" si="57"/>
        <v>1000000000</v>
      </c>
      <c r="BL37" s="11">
        <f t="shared" si="57"/>
        <v>350000000</v>
      </c>
      <c r="BM37" s="11">
        <f t="shared" si="57"/>
        <v>0</v>
      </c>
      <c r="BN37" s="11">
        <f t="shared" si="57"/>
        <v>0</v>
      </c>
      <c r="BO37" s="11">
        <f t="shared" si="57"/>
        <v>0</v>
      </c>
      <c r="BP37" s="11">
        <f t="shared" si="57"/>
        <v>100000000</v>
      </c>
      <c r="BQ37" s="11">
        <f t="shared" si="57"/>
        <v>0</v>
      </c>
      <c r="BR37" s="11">
        <f t="shared" si="57"/>
        <v>255000000</v>
      </c>
      <c r="BS37" s="11">
        <f t="shared" si="57"/>
        <v>0</v>
      </c>
      <c r="BT37" s="11">
        <f t="shared" si="57"/>
        <v>0</v>
      </c>
      <c r="BU37" s="11">
        <f t="shared" si="57"/>
        <v>0</v>
      </c>
      <c r="BV37" s="11">
        <f t="shared" si="57"/>
        <v>0</v>
      </c>
      <c r="BW37" s="11">
        <f t="shared" si="57"/>
        <v>0</v>
      </c>
      <c r="BX37" s="11">
        <f t="shared" si="57"/>
        <v>0</v>
      </c>
      <c r="BY37" s="11">
        <f t="shared" si="57"/>
        <v>0</v>
      </c>
      <c r="BZ37" s="11">
        <f t="shared" si="57"/>
        <v>0</v>
      </c>
      <c r="CA37" s="11">
        <f t="shared" si="57"/>
        <v>0</v>
      </c>
      <c r="CB37" s="11">
        <f t="shared" si="57"/>
        <v>0</v>
      </c>
      <c r="CC37" s="11">
        <f t="shared" si="57"/>
        <v>1000000000</v>
      </c>
      <c r="CD37" s="11">
        <f t="shared" si="57"/>
        <v>0</v>
      </c>
      <c r="CE37" s="11">
        <f t="shared" si="57"/>
        <v>1000000000</v>
      </c>
      <c r="CF37" s="11">
        <f t="shared" ref="CF37:DA37" si="58">SUM(CF38:CF41)</f>
        <v>355000000</v>
      </c>
      <c r="CG37" s="448">
        <f t="shared" si="58"/>
        <v>0</v>
      </c>
      <c r="CH37" s="11">
        <f t="shared" si="58"/>
        <v>0</v>
      </c>
      <c r="CI37" s="11">
        <f t="shared" si="58"/>
        <v>0</v>
      </c>
      <c r="CJ37" s="11">
        <f t="shared" si="58"/>
        <v>0</v>
      </c>
      <c r="CK37" s="11">
        <f t="shared" si="58"/>
        <v>0</v>
      </c>
      <c r="CL37" s="11">
        <f t="shared" si="58"/>
        <v>364259118</v>
      </c>
      <c r="CM37" s="11">
        <f t="shared" si="58"/>
        <v>0</v>
      </c>
      <c r="CN37" s="11">
        <f t="shared" si="58"/>
        <v>0</v>
      </c>
      <c r="CO37" s="11">
        <f t="shared" si="58"/>
        <v>0</v>
      </c>
      <c r="CP37" s="11">
        <f t="shared" si="58"/>
        <v>0</v>
      </c>
      <c r="CQ37" s="11">
        <f t="shared" si="58"/>
        <v>0</v>
      </c>
      <c r="CR37" s="11">
        <f t="shared" si="58"/>
        <v>0</v>
      </c>
      <c r="CS37" s="11">
        <f t="shared" si="58"/>
        <v>0</v>
      </c>
      <c r="CT37" s="11">
        <f t="shared" si="58"/>
        <v>0</v>
      </c>
      <c r="CU37" s="11">
        <f t="shared" si="58"/>
        <v>0</v>
      </c>
      <c r="CV37" s="11">
        <f t="shared" si="58"/>
        <v>0</v>
      </c>
      <c r="CW37" s="11">
        <f t="shared" si="58"/>
        <v>1000000000</v>
      </c>
      <c r="CX37" s="11">
        <f t="shared" si="58"/>
        <v>0</v>
      </c>
      <c r="CY37" s="11">
        <f t="shared" si="58"/>
        <v>1000000000</v>
      </c>
      <c r="CZ37" s="11">
        <f t="shared" si="58"/>
        <v>364259118</v>
      </c>
      <c r="DA37" s="11">
        <f t="shared" si="58"/>
        <v>4200000000</v>
      </c>
      <c r="DB37" s="575">
        <f t="shared" ref="DB37" si="59">SUM(DB38:DB41)</f>
        <v>1269259118</v>
      </c>
    </row>
    <row r="38" spans="1:106" ht="107.25" customHeight="1" x14ac:dyDescent="0.2">
      <c r="A38" s="585"/>
      <c r="B38" s="220"/>
      <c r="C38" s="188">
        <v>5</v>
      </c>
      <c r="D38" s="166" t="s">
        <v>115</v>
      </c>
      <c r="E38" s="173" t="s">
        <v>116</v>
      </c>
      <c r="F38" s="173" t="s">
        <v>117</v>
      </c>
      <c r="G38" s="168">
        <v>21</v>
      </c>
      <c r="H38" s="508" t="s">
        <v>118</v>
      </c>
      <c r="I38" s="166" t="s">
        <v>119</v>
      </c>
      <c r="J38" s="170" t="s">
        <v>120</v>
      </c>
      <c r="K38" s="170">
        <v>13</v>
      </c>
      <c r="L38" s="171" t="s">
        <v>68</v>
      </c>
      <c r="M38" s="172">
        <v>20</v>
      </c>
      <c r="N38" s="172">
        <v>400</v>
      </c>
      <c r="O38" s="173">
        <v>100</v>
      </c>
      <c r="P38" s="172">
        <v>100</v>
      </c>
      <c r="Q38" s="175"/>
      <c r="R38" s="172">
        <v>100</v>
      </c>
      <c r="S38" s="172"/>
      <c r="T38" s="172">
        <v>100</v>
      </c>
      <c r="U38" s="172"/>
      <c r="V38" s="176">
        <f>AQ38/AQ37</f>
        <v>1</v>
      </c>
      <c r="W38" s="168">
        <v>12</v>
      </c>
      <c r="X38" s="221" t="s">
        <v>69</v>
      </c>
      <c r="Y38" s="13"/>
      <c r="Z38" s="14"/>
      <c r="AA38" s="13"/>
      <c r="AB38" s="14"/>
      <c r="AC38" s="13">
        <v>200000000</v>
      </c>
      <c r="AD38" s="14">
        <v>200000000</v>
      </c>
      <c r="AE38" s="13"/>
      <c r="AF38" s="14"/>
      <c r="AG38" s="13"/>
      <c r="AH38" s="14"/>
      <c r="AI38" s="13"/>
      <c r="AJ38" s="14"/>
      <c r="AK38" s="13"/>
      <c r="AL38" s="14"/>
      <c r="AM38" s="13"/>
      <c r="AN38" s="14"/>
      <c r="AO38" s="13">
        <v>1000000000</v>
      </c>
      <c r="AP38" s="14"/>
      <c r="AQ38" s="13">
        <f>+Y38+AA38+AC38+AE38+AG38+AI38+AK38+AM38+AO38</f>
        <v>1200000000</v>
      </c>
      <c r="AR38" s="14">
        <f>Z38+AB38+AD38+AF38+AH38+AJ38+AL38+AN38+AP38</f>
        <v>200000000</v>
      </c>
      <c r="AS38" s="44"/>
      <c r="AT38" s="44"/>
      <c r="AU38" s="44"/>
      <c r="AV38" s="44"/>
      <c r="AW38" s="44"/>
      <c r="AX38" s="44">
        <v>100000000</v>
      </c>
      <c r="AY38" s="44"/>
      <c r="AZ38" s="44"/>
      <c r="BA38" s="44"/>
      <c r="BB38" s="44"/>
      <c r="BC38" s="44"/>
      <c r="BD38" s="44"/>
      <c r="BE38" s="44"/>
      <c r="BF38" s="44"/>
      <c r="BG38" s="44"/>
      <c r="BH38" s="44"/>
      <c r="BI38" s="44">
        <v>100000000</v>
      </c>
      <c r="BJ38" s="44"/>
      <c r="BK38" s="41">
        <f t="shared" ref="BK38:BL41" si="60">AS38+AU38+AW38+AY38+BA38+BC38+BE38+BG38+BI38</f>
        <v>100000000</v>
      </c>
      <c r="BL38" s="56">
        <f t="shared" si="60"/>
        <v>100000000</v>
      </c>
      <c r="BM38" s="44"/>
      <c r="BN38" s="43"/>
      <c r="BO38" s="44"/>
      <c r="BP38" s="44">
        <v>20000000</v>
      </c>
      <c r="BQ38" s="44"/>
      <c r="BR38" s="44">
        <v>44000000</v>
      </c>
      <c r="BS38" s="44"/>
      <c r="BT38" s="44"/>
      <c r="BU38" s="44"/>
      <c r="BV38" s="44"/>
      <c r="BW38" s="44"/>
      <c r="BX38" s="44"/>
      <c r="BY38" s="44"/>
      <c r="BZ38" s="44"/>
      <c r="CA38" s="44"/>
      <c r="CB38" s="44"/>
      <c r="CC38" s="44">
        <v>100000000</v>
      </c>
      <c r="CD38" s="44"/>
      <c r="CE38" s="41">
        <f t="shared" ref="CE38:CF41" si="61">BM38+BO38+BQ38+BS38+BU38+BW38+BY38+CA38+CC38</f>
        <v>100000000</v>
      </c>
      <c r="CF38" s="47">
        <f t="shared" si="61"/>
        <v>64000000</v>
      </c>
      <c r="CG38" s="44"/>
      <c r="CH38" s="45"/>
      <c r="CI38" s="44"/>
      <c r="CJ38" s="44"/>
      <c r="CK38" s="44"/>
      <c r="CL38" s="44">
        <v>69680000</v>
      </c>
      <c r="CM38" s="44"/>
      <c r="CN38" s="44"/>
      <c r="CO38" s="44"/>
      <c r="CP38" s="44"/>
      <c r="CQ38" s="44"/>
      <c r="CR38" s="44"/>
      <c r="CS38" s="44"/>
      <c r="CT38" s="44"/>
      <c r="CU38" s="44"/>
      <c r="CV38" s="44"/>
      <c r="CW38" s="44">
        <v>100000000</v>
      </c>
      <c r="CX38" s="44"/>
      <c r="CY38" s="41">
        <f>CG38+CI38+CK38+CM38+CO38+CQ38+CS38+CU38+CW38</f>
        <v>100000000</v>
      </c>
      <c r="CZ38" s="41">
        <f>CX38+CV38+CT38+CR38+CP38+CN38+CL38+CJ38</f>
        <v>69680000</v>
      </c>
      <c r="DA38" s="50">
        <f t="shared" ref="DA38:DB41" si="62">AQ38+BK38+CE38+CY38</f>
        <v>1500000000</v>
      </c>
      <c r="DB38" s="576">
        <f t="shared" si="62"/>
        <v>433680000</v>
      </c>
    </row>
    <row r="39" spans="1:106" ht="99.75" customHeight="1" x14ac:dyDescent="0.2">
      <c r="A39" s="585"/>
      <c r="B39" s="220"/>
      <c r="C39" s="188">
        <v>6</v>
      </c>
      <c r="D39" s="166" t="s">
        <v>121</v>
      </c>
      <c r="E39" s="173" t="s">
        <v>122</v>
      </c>
      <c r="F39" s="173" t="s">
        <v>123</v>
      </c>
      <c r="G39" s="168">
        <v>22</v>
      </c>
      <c r="H39" s="508" t="s">
        <v>124</v>
      </c>
      <c r="I39" s="166" t="s">
        <v>125</v>
      </c>
      <c r="J39" s="170" t="s">
        <v>120</v>
      </c>
      <c r="K39" s="170">
        <v>13</v>
      </c>
      <c r="L39" s="171" t="s">
        <v>68</v>
      </c>
      <c r="M39" s="172">
        <v>0</v>
      </c>
      <c r="N39" s="172">
        <v>6</v>
      </c>
      <c r="O39" s="172">
        <v>0</v>
      </c>
      <c r="P39" s="172">
        <v>1</v>
      </c>
      <c r="Q39" s="175"/>
      <c r="R39" s="172">
        <v>2</v>
      </c>
      <c r="S39" s="172"/>
      <c r="T39" s="172">
        <v>3</v>
      </c>
      <c r="U39" s="172"/>
      <c r="V39" s="222"/>
      <c r="W39" s="168">
        <v>12</v>
      </c>
      <c r="X39" s="221" t="s">
        <v>69</v>
      </c>
      <c r="Y39" s="13"/>
      <c r="Z39" s="14"/>
      <c r="AA39" s="13"/>
      <c r="AB39" s="14"/>
      <c r="AC39" s="13"/>
      <c r="AD39" s="14"/>
      <c r="AE39" s="13"/>
      <c r="AF39" s="14"/>
      <c r="AG39" s="13"/>
      <c r="AH39" s="14"/>
      <c r="AI39" s="13"/>
      <c r="AJ39" s="14"/>
      <c r="AK39" s="13"/>
      <c r="AL39" s="14"/>
      <c r="AM39" s="13"/>
      <c r="AN39" s="14"/>
      <c r="AO39" s="13"/>
      <c r="AP39" s="14"/>
      <c r="AQ39" s="13">
        <f>+Y39+AA39+AC39+AE39+AG39+AI39+AK39+AM39+AO39</f>
        <v>0</v>
      </c>
      <c r="AR39" s="14">
        <f>Z39+AB39+AD39+AF39+AH39+AJ39+AL39+AN39+AP39</f>
        <v>0</v>
      </c>
      <c r="AS39" s="44"/>
      <c r="AT39" s="44"/>
      <c r="AU39" s="44"/>
      <c r="AV39" s="44"/>
      <c r="AW39" s="44"/>
      <c r="AX39" s="44">
        <v>50000000</v>
      </c>
      <c r="AY39" s="44"/>
      <c r="AZ39" s="44"/>
      <c r="BA39" s="44"/>
      <c r="BB39" s="44"/>
      <c r="BC39" s="44"/>
      <c r="BD39" s="44"/>
      <c r="BE39" s="44"/>
      <c r="BF39" s="44"/>
      <c r="BG39" s="44"/>
      <c r="BH39" s="44"/>
      <c r="BI39" s="44">
        <v>200000000</v>
      </c>
      <c r="BJ39" s="44"/>
      <c r="BK39" s="41">
        <f t="shared" si="60"/>
        <v>200000000</v>
      </c>
      <c r="BL39" s="56">
        <f t="shared" si="60"/>
        <v>50000000</v>
      </c>
      <c r="BM39" s="44"/>
      <c r="BN39" s="43"/>
      <c r="BO39" s="44"/>
      <c r="BP39" s="44"/>
      <c r="BQ39" s="44"/>
      <c r="BR39" s="44">
        <v>28000000</v>
      </c>
      <c r="BS39" s="44"/>
      <c r="BT39" s="44"/>
      <c r="BU39" s="44"/>
      <c r="BV39" s="44"/>
      <c r="BW39" s="44"/>
      <c r="BX39" s="44"/>
      <c r="BY39" s="44"/>
      <c r="BZ39" s="44"/>
      <c r="CA39" s="44"/>
      <c r="CB39" s="44"/>
      <c r="CC39" s="44">
        <v>200000000</v>
      </c>
      <c r="CD39" s="44"/>
      <c r="CE39" s="41">
        <f t="shared" si="61"/>
        <v>200000000</v>
      </c>
      <c r="CF39" s="47">
        <f t="shared" si="61"/>
        <v>28000000</v>
      </c>
      <c r="CG39" s="44"/>
      <c r="CH39" s="45"/>
      <c r="CI39" s="44"/>
      <c r="CJ39" s="44"/>
      <c r="CK39" s="44"/>
      <c r="CL39" s="44">
        <v>44300000</v>
      </c>
      <c r="CM39" s="44"/>
      <c r="CN39" s="44"/>
      <c r="CO39" s="44"/>
      <c r="CP39" s="44"/>
      <c r="CQ39" s="44"/>
      <c r="CR39" s="44"/>
      <c r="CS39" s="44"/>
      <c r="CT39" s="44"/>
      <c r="CU39" s="44"/>
      <c r="CV39" s="44"/>
      <c r="CW39" s="44">
        <v>200000000</v>
      </c>
      <c r="CX39" s="44"/>
      <c r="CY39" s="41">
        <f>CG39+CI39+CK39+CM39+CO39+CQ39+CS39+CU39+CW39</f>
        <v>200000000</v>
      </c>
      <c r="CZ39" s="41">
        <f>CX39+CV39+CT39+CR39+CP39+CN39+CL39+CJ39</f>
        <v>44300000</v>
      </c>
      <c r="DA39" s="50">
        <f t="shared" si="62"/>
        <v>600000000</v>
      </c>
      <c r="DB39" s="576">
        <f t="shared" si="62"/>
        <v>122300000</v>
      </c>
    </row>
    <row r="40" spans="1:106" ht="72" customHeight="1" x14ac:dyDescent="0.2">
      <c r="A40" s="585"/>
      <c r="B40" s="220"/>
      <c r="C40" s="340">
        <v>7</v>
      </c>
      <c r="D40" s="500" t="s">
        <v>126</v>
      </c>
      <c r="E40" s="310" t="s">
        <v>127</v>
      </c>
      <c r="F40" s="587">
        <v>0.27</v>
      </c>
      <c r="G40" s="168">
        <v>23</v>
      </c>
      <c r="H40" s="508" t="s">
        <v>128</v>
      </c>
      <c r="I40" s="169" t="s">
        <v>129</v>
      </c>
      <c r="J40" s="170" t="s">
        <v>120</v>
      </c>
      <c r="K40" s="170">
        <v>13</v>
      </c>
      <c r="L40" s="170" t="s">
        <v>53</v>
      </c>
      <c r="M40" s="173">
        <v>0</v>
      </c>
      <c r="N40" s="173">
        <v>1</v>
      </c>
      <c r="O40" s="173">
        <v>0</v>
      </c>
      <c r="P40" s="173">
        <v>1</v>
      </c>
      <c r="Q40" s="175"/>
      <c r="R40" s="173">
        <v>1</v>
      </c>
      <c r="S40" s="173"/>
      <c r="T40" s="173">
        <v>1</v>
      </c>
      <c r="U40" s="173"/>
      <c r="V40" s="222"/>
      <c r="W40" s="168">
        <v>8</v>
      </c>
      <c r="X40" s="221" t="s">
        <v>130</v>
      </c>
      <c r="Y40" s="13"/>
      <c r="Z40" s="14"/>
      <c r="AA40" s="13"/>
      <c r="AB40" s="14"/>
      <c r="AC40" s="13"/>
      <c r="AD40" s="14"/>
      <c r="AE40" s="13"/>
      <c r="AF40" s="14"/>
      <c r="AG40" s="13"/>
      <c r="AH40" s="14"/>
      <c r="AI40" s="13"/>
      <c r="AJ40" s="14"/>
      <c r="AK40" s="13"/>
      <c r="AL40" s="14"/>
      <c r="AM40" s="13"/>
      <c r="AN40" s="14"/>
      <c r="AO40" s="13"/>
      <c r="AP40" s="14"/>
      <c r="AQ40" s="13">
        <f>+Y40+AA40+AC40+AE40+AG40+AI40+AK40+AM40+AO40</f>
        <v>0</v>
      </c>
      <c r="AR40" s="14">
        <f>Z40+AB40+AD40+AF40+AH40+AJ40+AL40+AN40+AP40</f>
        <v>0</v>
      </c>
      <c r="AS40" s="44"/>
      <c r="AT40" s="44"/>
      <c r="AU40" s="44"/>
      <c r="AV40" s="44"/>
      <c r="AW40" s="44"/>
      <c r="AX40" s="44">
        <v>150000000</v>
      </c>
      <c r="AY40" s="44"/>
      <c r="AZ40" s="44"/>
      <c r="BA40" s="44"/>
      <c r="BB40" s="44"/>
      <c r="BC40" s="44"/>
      <c r="BD40" s="44"/>
      <c r="BE40" s="44"/>
      <c r="BF40" s="44"/>
      <c r="BG40" s="44"/>
      <c r="BH40" s="44"/>
      <c r="BI40" s="44">
        <v>100000000</v>
      </c>
      <c r="BJ40" s="44"/>
      <c r="BK40" s="41">
        <f t="shared" si="60"/>
        <v>100000000</v>
      </c>
      <c r="BL40" s="56">
        <f t="shared" si="60"/>
        <v>150000000</v>
      </c>
      <c r="BM40" s="44"/>
      <c r="BN40" s="43"/>
      <c r="BO40" s="44"/>
      <c r="BP40" s="44">
        <v>30000000</v>
      </c>
      <c r="BQ40" s="44"/>
      <c r="BR40" s="44">
        <v>114000000</v>
      </c>
      <c r="BS40" s="44"/>
      <c r="BT40" s="44"/>
      <c r="BU40" s="44"/>
      <c r="BV40" s="44"/>
      <c r="BW40" s="44"/>
      <c r="BX40" s="44"/>
      <c r="BY40" s="44"/>
      <c r="BZ40" s="44"/>
      <c r="CA40" s="44"/>
      <c r="CB40" s="44"/>
      <c r="CC40" s="44">
        <v>100000000</v>
      </c>
      <c r="CD40" s="44"/>
      <c r="CE40" s="41">
        <f t="shared" si="61"/>
        <v>100000000</v>
      </c>
      <c r="CF40" s="47">
        <f t="shared" si="61"/>
        <v>144000000</v>
      </c>
      <c r="CG40" s="44"/>
      <c r="CH40" s="45"/>
      <c r="CI40" s="44"/>
      <c r="CJ40" s="44"/>
      <c r="CK40" s="44"/>
      <c r="CL40" s="44">
        <v>69680000</v>
      </c>
      <c r="CM40" s="44"/>
      <c r="CN40" s="44"/>
      <c r="CO40" s="44"/>
      <c r="CP40" s="44"/>
      <c r="CQ40" s="44"/>
      <c r="CR40" s="44"/>
      <c r="CS40" s="44"/>
      <c r="CT40" s="44"/>
      <c r="CU40" s="44"/>
      <c r="CV40" s="44"/>
      <c r="CW40" s="44">
        <v>100000000</v>
      </c>
      <c r="CX40" s="44"/>
      <c r="CY40" s="41">
        <f>CG40+CI40+CK40+CM40+CO40+CQ40+CS40+CU40+CW40</f>
        <v>100000000</v>
      </c>
      <c r="CZ40" s="41">
        <f>CX40+CV40+CT40+CR40+CP40+CN40+CL40+CJ40</f>
        <v>69680000</v>
      </c>
      <c r="DA40" s="50">
        <f t="shared" si="62"/>
        <v>300000000</v>
      </c>
      <c r="DB40" s="576">
        <f t="shared" si="62"/>
        <v>363680000</v>
      </c>
    </row>
    <row r="41" spans="1:106" ht="72" customHeight="1" x14ac:dyDescent="0.2">
      <c r="A41" s="585"/>
      <c r="B41" s="223"/>
      <c r="C41" s="224"/>
      <c r="D41" s="225"/>
      <c r="E41" s="226"/>
      <c r="F41" s="227"/>
      <c r="G41" s="173">
        <v>24</v>
      </c>
      <c r="H41" s="508" t="s">
        <v>131</v>
      </c>
      <c r="I41" s="166" t="s">
        <v>132</v>
      </c>
      <c r="J41" s="170" t="s">
        <v>120</v>
      </c>
      <c r="K41" s="170">
        <v>13</v>
      </c>
      <c r="L41" s="170" t="s">
        <v>53</v>
      </c>
      <c r="M41" s="173">
        <v>0</v>
      </c>
      <c r="N41" s="173">
        <v>1</v>
      </c>
      <c r="O41" s="173">
        <v>0</v>
      </c>
      <c r="P41" s="173">
        <v>1</v>
      </c>
      <c r="Q41" s="175"/>
      <c r="R41" s="173">
        <v>0</v>
      </c>
      <c r="S41" s="474">
        <v>1</v>
      </c>
      <c r="T41" s="516"/>
      <c r="U41" s="474">
        <v>1</v>
      </c>
      <c r="V41" s="517"/>
      <c r="W41" s="168">
        <v>8</v>
      </c>
      <c r="X41" s="221" t="s">
        <v>130</v>
      </c>
      <c r="Y41" s="13"/>
      <c r="Z41" s="14"/>
      <c r="AA41" s="13"/>
      <c r="AB41" s="14"/>
      <c r="AC41" s="13"/>
      <c r="AD41" s="14"/>
      <c r="AE41" s="13"/>
      <c r="AF41" s="14"/>
      <c r="AG41" s="13"/>
      <c r="AH41" s="14"/>
      <c r="AI41" s="13"/>
      <c r="AJ41" s="14"/>
      <c r="AK41" s="13"/>
      <c r="AL41" s="14"/>
      <c r="AM41" s="13"/>
      <c r="AN41" s="14"/>
      <c r="AO41" s="13"/>
      <c r="AP41" s="14"/>
      <c r="AQ41" s="13">
        <f>+Y41+AA41+AC41+AE41+AG41+AI41+AK41+AM41+AO41</f>
        <v>0</v>
      </c>
      <c r="AR41" s="14">
        <f>Z41+AB41+AD41+AF41+AH41+AJ41+AL41+AN41+AP41</f>
        <v>0</v>
      </c>
      <c r="AS41" s="44"/>
      <c r="AT41" s="44"/>
      <c r="AU41" s="44"/>
      <c r="AV41" s="44"/>
      <c r="AW41" s="44"/>
      <c r="AX41" s="44">
        <v>50000000</v>
      </c>
      <c r="AY41" s="44"/>
      <c r="AZ41" s="44"/>
      <c r="BA41" s="44"/>
      <c r="BB41" s="44"/>
      <c r="BC41" s="44"/>
      <c r="BD41" s="44"/>
      <c r="BE41" s="44"/>
      <c r="BF41" s="44"/>
      <c r="BG41" s="44"/>
      <c r="BH41" s="44"/>
      <c r="BI41" s="44">
        <v>600000000</v>
      </c>
      <c r="BJ41" s="44"/>
      <c r="BK41" s="41">
        <f t="shared" si="60"/>
        <v>600000000</v>
      </c>
      <c r="BL41" s="56">
        <f t="shared" si="60"/>
        <v>50000000</v>
      </c>
      <c r="BM41" s="44"/>
      <c r="BN41" s="43"/>
      <c r="BO41" s="44"/>
      <c r="BP41" s="44">
        <v>50000000</v>
      </c>
      <c r="BQ41" s="44"/>
      <c r="BR41" s="44">
        <v>69000000</v>
      </c>
      <c r="BS41" s="44"/>
      <c r="BT41" s="44"/>
      <c r="BU41" s="44"/>
      <c r="BV41" s="44"/>
      <c r="BW41" s="44"/>
      <c r="BX41" s="44"/>
      <c r="BY41" s="44"/>
      <c r="BZ41" s="44"/>
      <c r="CA41" s="44"/>
      <c r="CB41" s="44"/>
      <c r="CC41" s="44">
        <v>600000000</v>
      </c>
      <c r="CD41" s="44"/>
      <c r="CE41" s="41">
        <f t="shared" si="61"/>
        <v>600000000</v>
      </c>
      <c r="CF41" s="47">
        <f t="shared" si="61"/>
        <v>119000000</v>
      </c>
      <c r="CG41" s="44"/>
      <c r="CH41" s="45"/>
      <c r="CI41" s="44"/>
      <c r="CJ41" s="44"/>
      <c r="CK41" s="44"/>
      <c r="CL41" s="44">
        <v>180599118</v>
      </c>
      <c r="CM41" s="44"/>
      <c r="CN41" s="44"/>
      <c r="CO41" s="44"/>
      <c r="CP41" s="44"/>
      <c r="CQ41" s="44"/>
      <c r="CR41" s="44"/>
      <c r="CS41" s="44"/>
      <c r="CT41" s="44"/>
      <c r="CU41" s="44"/>
      <c r="CV41" s="44"/>
      <c r="CW41" s="44">
        <v>600000000</v>
      </c>
      <c r="CX41" s="44"/>
      <c r="CY41" s="41">
        <f>CG41+CI41+CK41+CM41+CO41+CQ41+CS41+CU41+CW41</f>
        <v>600000000</v>
      </c>
      <c r="CZ41" s="41">
        <f>CX41+CV41+CT41+CR41+CP41+CN41+CL41+CJ41</f>
        <v>180599118</v>
      </c>
      <c r="DA41" s="50">
        <f t="shared" si="62"/>
        <v>1800000000</v>
      </c>
      <c r="DB41" s="576">
        <f t="shared" si="62"/>
        <v>349599118</v>
      </c>
    </row>
    <row r="42" spans="1:106" ht="24.75" customHeight="1" x14ac:dyDescent="0.2">
      <c r="A42" s="585"/>
      <c r="B42" s="220"/>
      <c r="C42" s="228">
        <v>5</v>
      </c>
      <c r="D42" s="229" t="s">
        <v>133</v>
      </c>
      <c r="E42" s="229"/>
      <c r="F42" s="230"/>
      <c r="G42" s="159"/>
      <c r="H42" s="159"/>
      <c r="I42" s="159"/>
      <c r="J42" s="159"/>
      <c r="K42" s="159"/>
      <c r="L42" s="159"/>
      <c r="M42" s="159"/>
      <c r="N42" s="159"/>
      <c r="O42" s="159"/>
      <c r="P42" s="159"/>
      <c r="Q42" s="159"/>
      <c r="R42" s="159"/>
      <c r="S42" s="159"/>
      <c r="T42" s="159"/>
      <c r="U42" s="467"/>
      <c r="V42" s="159"/>
      <c r="W42" s="159"/>
      <c r="X42" s="159"/>
      <c r="Y42" s="11">
        <f t="shared" ref="Y42:AP42" si="63">SUM(Y43:Y48)</f>
        <v>0</v>
      </c>
      <c r="Z42" s="11">
        <f t="shared" si="63"/>
        <v>0</v>
      </c>
      <c r="AA42" s="11">
        <f t="shared" si="63"/>
        <v>0</v>
      </c>
      <c r="AB42" s="11">
        <f t="shared" si="63"/>
        <v>0</v>
      </c>
      <c r="AC42" s="11">
        <f t="shared" si="63"/>
        <v>0</v>
      </c>
      <c r="AD42" s="11">
        <f t="shared" si="63"/>
        <v>0</v>
      </c>
      <c r="AE42" s="11">
        <f t="shared" si="63"/>
        <v>0</v>
      </c>
      <c r="AF42" s="11">
        <f t="shared" si="63"/>
        <v>0</v>
      </c>
      <c r="AG42" s="11">
        <f t="shared" si="63"/>
        <v>0</v>
      </c>
      <c r="AH42" s="11">
        <f t="shared" si="63"/>
        <v>0</v>
      </c>
      <c r="AI42" s="11">
        <f t="shared" si="63"/>
        <v>0</v>
      </c>
      <c r="AJ42" s="11">
        <f t="shared" si="63"/>
        <v>0</v>
      </c>
      <c r="AK42" s="11">
        <f t="shared" si="63"/>
        <v>0</v>
      </c>
      <c r="AL42" s="11">
        <f t="shared" si="63"/>
        <v>0</v>
      </c>
      <c r="AM42" s="11">
        <f t="shared" si="63"/>
        <v>0</v>
      </c>
      <c r="AN42" s="11">
        <f t="shared" si="63"/>
        <v>0</v>
      </c>
      <c r="AO42" s="11">
        <f t="shared" si="63"/>
        <v>6000000000</v>
      </c>
      <c r="AP42" s="11">
        <f t="shared" si="63"/>
        <v>0</v>
      </c>
      <c r="AQ42" s="11">
        <f t="shared" ref="AQ42:BS42" si="64">SUM(AQ43:AQ48)</f>
        <v>6000000000</v>
      </c>
      <c r="AR42" s="11">
        <f t="shared" si="64"/>
        <v>0</v>
      </c>
      <c r="AS42" s="11">
        <f t="shared" si="64"/>
        <v>3000000000</v>
      </c>
      <c r="AT42" s="11">
        <f t="shared" si="64"/>
        <v>0</v>
      </c>
      <c r="AU42" s="11">
        <f t="shared" si="64"/>
        <v>0</v>
      </c>
      <c r="AV42" s="11">
        <f t="shared" si="64"/>
        <v>80000000</v>
      </c>
      <c r="AW42" s="11">
        <f t="shared" si="64"/>
        <v>0</v>
      </c>
      <c r="AX42" s="11">
        <f t="shared" si="64"/>
        <v>400000000</v>
      </c>
      <c r="AY42" s="11">
        <f t="shared" si="64"/>
        <v>0</v>
      </c>
      <c r="AZ42" s="11">
        <f t="shared" si="64"/>
        <v>0</v>
      </c>
      <c r="BA42" s="11">
        <f t="shared" si="64"/>
        <v>0</v>
      </c>
      <c r="BB42" s="11">
        <f t="shared" si="64"/>
        <v>0</v>
      </c>
      <c r="BC42" s="11">
        <f t="shared" si="64"/>
        <v>0</v>
      </c>
      <c r="BD42" s="11">
        <f t="shared" si="64"/>
        <v>0</v>
      </c>
      <c r="BE42" s="11">
        <f t="shared" si="64"/>
        <v>0</v>
      </c>
      <c r="BF42" s="11">
        <f t="shared" si="64"/>
        <v>0</v>
      </c>
      <c r="BG42" s="11">
        <f t="shared" si="64"/>
        <v>0</v>
      </c>
      <c r="BH42" s="11">
        <f t="shared" si="64"/>
        <v>0</v>
      </c>
      <c r="BI42" s="11">
        <f t="shared" si="64"/>
        <v>3000000000</v>
      </c>
      <c r="BJ42" s="11">
        <f t="shared" si="64"/>
        <v>0</v>
      </c>
      <c r="BK42" s="11">
        <f t="shared" si="64"/>
        <v>6000000000</v>
      </c>
      <c r="BL42" s="11">
        <f t="shared" si="64"/>
        <v>480000000</v>
      </c>
      <c r="BM42" s="11">
        <f t="shared" si="64"/>
        <v>3000000000</v>
      </c>
      <c r="BN42" s="11">
        <f t="shared" si="64"/>
        <v>0</v>
      </c>
      <c r="BO42" s="11">
        <f t="shared" si="64"/>
        <v>0</v>
      </c>
      <c r="BP42" s="11">
        <f t="shared" si="64"/>
        <v>50000000</v>
      </c>
      <c r="BQ42" s="11">
        <f t="shared" si="64"/>
        <v>0</v>
      </c>
      <c r="BR42" s="11">
        <f t="shared" si="64"/>
        <v>527000000</v>
      </c>
      <c r="BS42" s="11">
        <f t="shared" si="64"/>
        <v>0</v>
      </c>
      <c r="BT42" s="11">
        <f t="shared" ref="BT42:CE42" si="65">SUM(BT43:BT48)</f>
        <v>0</v>
      </c>
      <c r="BU42" s="11">
        <f t="shared" si="65"/>
        <v>0</v>
      </c>
      <c r="BV42" s="11">
        <f t="shared" si="65"/>
        <v>0</v>
      </c>
      <c r="BW42" s="11">
        <f t="shared" si="65"/>
        <v>0</v>
      </c>
      <c r="BX42" s="11">
        <f t="shared" si="65"/>
        <v>0</v>
      </c>
      <c r="BY42" s="11">
        <f t="shared" si="65"/>
        <v>0</v>
      </c>
      <c r="BZ42" s="11">
        <f t="shared" si="65"/>
        <v>0</v>
      </c>
      <c r="CA42" s="11">
        <f t="shared" si="65"/>
        <v>0</v>
      </c>
      <c r="CB42" s="11">
        <f t="shared" si="65"/>
        <v>0</v>
      </c>
      <c r="CC42" s="11">
        <f t="shared" si="65"/>
        <v>6000000000</v>
      </c>
      <c r="CD42" s="11">
        <f t="shared" si="65"/>
        <v>0</v>
      </c>
      <c r="CE42" s="11">
        <f t="shared" si="65"/>
        <v>9000000000</v>
      </c>
      <c r="CF42" s="11">
        <f t="shared" ref="CF42:DB42" si="66">SUM(CF43:CF48)</f>
        <v>577000000</v>
      </c>
      <c r="CG42" s="448">
        <f t="shared" si="66"/>
        <v>0</v>
      </c>
      <c r="CH42" s="11">
        <f t="shared" si="66"/>
        <v>1000000000</v>
      </c>
      <c r="CI42" s="11">
        <f t="shared" si="66"/>
        <v>0</v>
      </c>
      <c r="CJ42" s="11">
        <f t="shared" si="66"/>
        <v>150000000</v>
      </c>
      <c r="CK42" s="11">
        <f t="shared" si="66"/>
        <v>0</v>
      </c>
      <c r="CL42" s="11">
        <f t="shared" si="66"/>
        <v>359507913</v>
      </c>
      <c r="CM42" s="11">
        <f t="shared" si="66"/>
        <v>0</v>
      </c>
      <c r="CN42" s="11">
        <f t="shared" si="66"/>
        <v>0</v>
      </c>
      <c r="CO42" s="11">
        <f t="shared" si="66"/>
        <v>0</v>
      </c>
      <c r="CP42" s="11">
        <f t="shared" si="66"/>
        <v>0</v>
      </c>
      <c r="CQ42" s="11">
        <f t="shared" si="66"/>
        <v>0</v>
      </c>
      <c r="CR42" s="11">
        <f t="shared" si="66"/>
        <v>0</v>
      </c>
      <c r="CS42" s="11">
        <f t="shared" si="66"/>
        <v>0</v>
      </c>
      <c r="CT42" s="11">
        <f t="shared" si="66"/>
        <v>0</v>
      </c>
      <c r="CU42" s="11">
        <f t="shared" si="66"/>
        <v>0</v>
      </c>
      <c r="CV42" s="11">
        <f t="shared" si="66"/>
        <v>0</v>
      </c>
      <c r="CW42" s="11">
        <f t="shared" si="66"/>
        <v>7000000000</v>
      </c>
      <c r="CX42" s="11">
        <f t="shared" si="66"/>
        <v>0</v>
      </c>
      <c r="CY42" s="11">
        <f t="shared" si="66"/>
        <v>7000000000</v>
      </c>
      <c r="CZ42" s="11">
        <f t="shared" si="66"/>
        <v>1509507913</v>
      </c>
      <c r="DA42" s="11">
        <f t="shared" si="66"/>
        <v>28000000000</v>
      </c>
      <c r="DB42" s="575">
        <f t="shared" si="66"/>
        <v>2566507913</v>
      </c>
    </row>
    <row r="43" spans="1:106" ht="101.25" customHeight="1" x14ac:dyDescent="0.2">
      <c r="A43" s="585"/>
      <c r="B43" s="220"/>
      <c r="C43" s="340"/>
      <c r="D43" s="588"/>
      <c r="E43" s="507"/>
      <c r="F43" s="190"/>
      <c r="G43" s="173">
        <v>25</v>
      </c>
      <c r="H43" s="508" t="s">
        <v>134</v>
      </c>
      <c r="I43" s="166" t="s">
        <v>135</v>
      </c>
      <c r="J43" s="170" t="s">
        <v>120</v>
      </c>
      <c r="K43" s="170">
        <v>13</v>
      </c>
      <c r="L43" s="171" t="s">
        <v>68</v>
      </c>
      <c r="M43" s="172" t="s">
        <v>48</v>
      </c>
      <c r="N43" s="172">
        <v>6</v>
      </c>
      <c r="O43" s="172">
        <v>0</v>
      </c>
      <c r="P43" s="172">
        <v>2</v>
      </c>
      <c r="Q43" s="175"/>
      <c r="R43" s="172">
        <v>2</v>
      </c>
      <c r="S43" s="474"/>
      <c r="T43" s="474">
        <v>2</v>
      </c>
      <c r="U43" s="474"/>
      <c r="V43" s="518"/>
      <c r="W43" s="173">
        <v>2</v>
      </c>
      <c r="X43" s="170" t="s">
        <v>136</v>
      </c>
      <c r="Y43" s="13"/>
      <c r="Z43" s="14"/>
      <c r="AA43" s="13"/>
      <c r="AB43" s="14"/>
      <c r="AC43" s="13"/>
      <c r="AD43" s="14"/>
      <c r="AE43" s="13"/>
      <c r="AF43" s="14"/>
      <c r="AG43" s="13"/>
      <c r="AH43" s="14"/>
      <c r="AI43" s="13"/>
      <c r="AJ43" s="14"/>
      <c r="AK43" s="13"/>
      <c r="AL43" s="14"/>
      <c r="AM43" s="13"/>
      <c r="AN43" s="14"/>
      <c r="AO43" s="13"/>
      <c r="AP43" s="14"/>
      <c r="AQ43" s="13">
        <f t="shared" ref="AQ43:AQ48" si="67">+Y43+AA43+AC43+AE43+AG43+AI43+AK43+AM43+AO43</f>
        <v>0</v>
      </c>
      <c r="AR43" s="14">
        <f t="shared" ref="AR43:AR48" si="68">Z43+AB43+AD43+AF43+AH43+AJ43+AL43+AN43+AP43</f>
        <v>0</v>
      </c>
      <c r="AS43" s="44">
        <v>1000000000</v>
      </c>
      <c r="AT43" s="44"/>
      <c r="AU43" s="44"/>
      <c r="AV43" s="44">
        <v>60000000</v>
      </c>
      <c r="AW43" s="44"/>
      <c r="AX43" s="44">
        <v>300000000</v>
      </c>
      <c r="AY43" s="44"/>
      <c r="AZ43" s="44"/>
      <c r="BA43" s="44"/>
      <c r="BB43" s="44"/>
      <c r="BC43" s="44"/>
      <c r="BD43" s="44"/>
      <c r="BE43" s="44"/>
      <c r="BF43" s="44"/>
      <c r="BG43" s="44"/>
      <c r="BH43" s="44"/>
      <c r="BI43" s="44"/>
      <c r="BJ43" s="44"/>
      <c r="BK43" s="41">
        <f t="shared" ref="BK43:BL48" si="69">AS43+AU43+AW43+AY43+BA43+BC43+BE43+BG43+BI43</f>
        <v>1000000000</v>
      </c>
      <c r="BL43" s="56">
        <f t="shared" si="69"/>
        <v>360000000</v>
      </c>
      <c r="BM43" s="25"/>
      <c r="BN43" s="25"/>
      <c r="BO43" s="45"/>
      <c r="BP43" s="45"/>
      <c r="BQ43" s="45"/>
      <c r="BR43" s="45">
        <v>150000000</v>
      </c>
      <c r="BS43" s="45"/>
      <c r="BT43" s="45"/>
      <c r="BU43" s="45"/>
      <c r="BV43" s="45"/>
      <c r="BW43" s="45"/>
      <c r="BX43" s="45"/>
      <c r="BY43" s="45"/>
      <c r="BZ43" s="45"/>
      <c r="CA43" s="45"/>
      <c r="CB43" s="45"/>
      <c r="CC43" s="45">
        <v>1000000000</v>
      </c>
      <c r="CD43" s="44"/>
      <c r="CE43" s="41">
        <f t="shared" ref="CE43:CF48" si="70">BM43+BO43+BQ43+BS43+BU43+BW43+BY43+CA43+CC43</f>
        <v>1000000000</v>
      </c>
      <c r="CF43" s="47">
        <f t="shared" si="70"/>
        <v>150000000</v>
      </c>
      <c r="CG43" s="44"/>
      <c r="CH43" s="45"/>
      <c r="CI43" s="44"/>
      <c r="CJ43" s="44">
        <v>50000000</v>
      </c>
      <c r="CK43" s="44"/>
      <c r="CL43" s="44">
        <v>237560000</v>
      </c>
      <c r="CM43" s="44"/>
      <c r="CN43" s="44"/>
      <c r="CO43" s="44"/>
      <c r="CP43" s="44"/>
      <c r="CQ43" s="44"/>
      <c r="CR43" s="44"/>
      <c r="CS43" s="44"/>
      <c r="CT43" s="44"/>
      <c r="CU43" s="44"/>
      <c r="CV43" s="44"/>
      <c r="CW43" s="44"/>
      <c r="CX43" s="44"/>
      <c r="CY43" s="41">
        <f t="shared" ref="CY43:CY48" si="71">CG43+CI43+CK43+CM43+CO43+CQ43+CS43+CU43+CW43</f>
        <v>0</v>
      </c>
      <c r="CZ43" s="41">
        <f>CX43+CV43+CT43+CR43+CP43+CN43+CL43+CJ43</f>
        <v>287560000</v>
      </c>
      <c r="DA43" s="50">
        <f t="shared" ref="DA43:DB48" si="72">AQ43+BK43+CE43+CY43</f>
        <v>2000000000</v>
      </c>
      <c r="DB43" s="576">
        <f t="shared" si="72"/>
        <v>797560000</v>
      </c>
    </row>
    <row r="44" spans="1:106" ht="93" customHeight="1" x14ac:dyDescent="0.2">
      <c r="A44" s="585"/>
      <c r="B44" s="220"/>
      <c r="C44" s="182">
        <v>5</v>
      </c>
      <c r="D44" s="503" t="s">
        <v>137</v>
      </c>
      <c r="E44" s="232" t="s">
        <v>116</v>
      </c>
      <c r="F44" s="232" t="s">
        <v>117</v>
      </c>
      <c r="G44" s="173">
        <v>26</v>
      </c>
      <c r="H44" s="508" t="s">
        <v>138</v>
      </c>
      <c r="I44" s="166" t="s">
        <v>139</v>
      </c>
      <c r="J44" s="170" t="s">
        <v>120</v>
      </c>
      <c r="K44" s="170">
        <v>13</v>
      </c>
      <c r="L44" s="171" t="s">
        <v>68</v>
      </c>
      <c r="M44" s="172" t="s">
        <v>48</v>
      </c>
      <c r="N44" s="172">
        <v>5</v>
      </c>
      <c r="O44" s="172">
        <v>0</v>
      </c>
      <c r="P44" s="172">
        <v>1</v>
      </c>
      <c r="Q44" s="175"/>
      <c r="R44" s="172">
        <v>2</v>
      </c>
      <c r="S44" s="474"/>
      <c r="T44" s="474">
        <v>2</v>
      </c>
      <c r="U44" s="474"/>
      <c r="V44" s="518"/>
      <c r="W44" s="173">
        <v>2</v>
      </c>
      <c r="X44" s="170" t="s">
        <v>136</v>
      </c>
      <c r="Y44" s="13"/>
      <c r="Z44" s="14"/>
      <c r="AA44" s="13"/>
      <c r="AB44" s="14"/>
      <c r="AC44" s="13"/>
      <c r="AD44" s="14"/>
      <c r="AE44" s="13"/>
      <c r="AF44" s="14"/>
      <c r="AG44" s="13"/>
      <c r="AH44" s="14"/>
      <c r="AI44" s="13"/>
      <c r="AJ44" s="14"/>
      <c r="AK44" s="13"/>
      <c r="AL44" s="14"/>
      <c r="AM44" s="13"/>
      <c r="AN44" s="14"/>
      <c r="AO44" s="13"/>
      <c r="AP44" s="14"/>
      <c r="AQ44" s="13">
        <f t="shared" si="67"/>
        <v>0</v>
      </c>
      <c r="AR44" s="14">
        <f t="shared" si="68"/>
        <v>0</v>
      </c>
      <c r="AS44" s="44">
        <v>1000000000</v>
      </c>
      <c r="AT44" s="44"/>
      <c r="AU44" s="44"/>
      <c r="AV44" s="44"/>
      <c r="AW44" s="44"/>
      <c r="AX44" s="44">
        <v>50000000</v>
      </c>
      <c r="AY44" s="44"/>
      <c r="AZ44" s="44"/>
      <c r="BA44" s="44"/>
      <c r="BB44" s="44"/>
      <c r="BC44" s="44"/>
      <c r="BD44" s="44"/>
      <c r="BE44" s="44"/>
      <c r="BF44" s="44"/>
      <c r="BG44" s="44"/>
      <c r="BH44" s="44"/>
      <c r="BI44" s="44"/>
      <c r="BJ44" s="44"/>
      <c r="BK44" s="41">
        <f t="shared" si="69"/>
        <v>1000000000</v>
      </c>
      <c r="BL44" s="56">
        <f t="shared" si="69"/>
        <v>50000000</v>
      </c>
      <c r="BM44" s="45"/>
      <c r="BN44" s="25"/>
      <c r="BO44" s="45"/>
      <c r="BP44" s="45"/>
      <c r="BQ44" s="45"/>
      <c r="BR44" s="45">
        <v>28000000</v>
      </c>
      <c r="BS44" s="45"/>
      <c r="BT44" s="45"/>
      <c r="BU44" s="45"/>
      <c r="BV44" s="45"/>
      <c r="BW44" s="45"/>
      <c r="BX44" s="45"/>
      <c r="BY44" s="45"/>
      <c r="BZ44" s="45"/>
      <c r="CA44" s="45"/>
      <c r="CB44" s="45"/>
      <c r="CC44" s="45">
        <v>1000000000</v>
      </c>
      <c r="CD44" s="44"/>
      <c r="CE44" s="41">
        <f t="shared" si="70"/>
        <v>1000000000</v>
      </c>
      <c r="CF44" s="47">
        <f t="shared" si="70"/>
        <v>28000000</v>
      </c>
      <c r="CG44" s="44"/>
      <c r="CH44" s="45"/>
      <c r="CI44" s="44"/>
      <c r="CJ44" s="44"/>
      <c r="CK44" s="44"/>
      <c r="CL44" s="44">
        <v>44350000</v>
      </c>
      <c r="CM44" s="44"/>
      <c r="CN44" s="44"/>
      <c r="CO44" s="44"/>
      <c r="CP44" s="44"/>
      <c r="CQ44" s="44"/>
      <c r="CR44" s="44"/>
      <c r="CS44" s="44"/>
      <c r="CT44" s="44"/>
      <c r="CU44" s="44"/>
      <c r="CV44" s="44"/>
      <c r="CW44" s="44">
        <v>7000000000</v>
      </c>
      <c r="CX44" s="44"/>
      <c r="CY44" s="41">
        <f t="shared" si="71"/>
        <v>7000000000</v>
      </c>
      <c r="CZ44" s="41">
        <f>CX44+CV44+CT44+CR44+CP44+CN44+CL44+CJ44</f>
        <v>44350000</v>
      </c>
      <c r="DA44" s="50">
        <f t="shared" si="72"/>
        <v>9000000000</v>
      </c>
      <c r="DB44" s="576">
        <f t="shared" si="72"/>
        <v>122350000</v>
      </c>
    </row>
    <row r="45" spans="1:106" s="238" customFormat="1" ht="59.25" customHeight="1" x14ac:dyDescent="0.2">
      <c r="A45" s="589"/>
      <c r="B45" s="234"/>
      <c r="C45" s="235"/>
      <c r="D45" s="236"/>
      <c r="E45" s="237"/>
      <c r="F45" s="237"/>
      <c r="G45" s="474">
        <v>27</v>
      </c>
      <c r="H45" s="508" t="s">
        <v>140</v>
      </c>
      <c r="I45" s="169" t="s">
        <v>141</v>
      </c>
      <c r="J45" s="170" t="s">
        <v>120</v>
      </c>
      <c r="K45" s="170">
        <v>13</v>
      </c>
      <c r="L45" s="170" t="s">
        <v>68</v>
      </c>
      <c r="M45" s="173">
        <v>0</v>
      </c>
      <c r="N45" s="173">
        <v>6</v>
      </c>
      <c r="O45" s="173">
        <v>0</v>
      </c>
      <c r="P45" s="173">
        <v>2</v>
      </c>
      <c r="Q45" s="175"/>
      <c r="R45" s="474">
        <v>2</v>
      </c>
      <c r="S45" s="474"/>
      <c r="T45" s="474">
        <v>2</v>
      </c>
      <c r="U45" s="474">
        <f>3+1.5</f>
        <v>4.5</v>
      </c>
      <c r="V45" s="518"/>
      <c r="W45" s="173">
        <v>2</v>
      </c>
      <c r="X45" s="170" t="s">
        <v>136</v>
      </c>
      <c r="Y45" s="13"/>
      <c r="Z45" s="14"/>
      <c r="AA45" s="13"/>
      <c r="AB45" s="14"/>
      <c r="AC45" s="13"/>
      <c r="AD45" s="14"/>
      <c r="AE45" s="13"/>
      <c r="AF45" s="14"/>
      <c r="AG45" s="13"/>
      <c r="AH45" s="14"/>
      <c r="AI45" s="13"/>
      <c r="AJ45" s="14"/>
      <c r="AK45" s="13"/>
      <c r="AL45" s="14"/>
      <c r="AM45" s="13"/>
      <c r="AN45" s="14"/>
      <c r="AO45" s="13">
        <v>6000000000</v>
      </c>
      <c r="AP45" s="14"/>
      <c r="AQ45" s="13">
        <f t="shared" si="67"/>
        <v>6000000000</v>
      </c>
      <c r="AR45" s="14">
        <f t="shared" si="68"/>
        <v>0</v>
      </c>
      <c r="AS45" s="43">
        <v>1000000000</v>
      </c>
      <c r="AT45" s="43"/>
      <c r="AU45" s="43"/>
      <c r="AV45" s="43"/>
      <c r="AW45" s="43"/>
      <c r="AX45" s="43"/>
      <c r="AY45" s="43"/>
      <c r="AZ45" s="43"/>
      <c r="BA45" s="43"/>
      <c r="BB45" s="43"/>
      <c r="BC45" s="43"/>
      <c r="BD45" s="43"/>
      <c r="BE45" s="43"/>
      <c r="BF45" s="43"/>
      <c r="BG45" s="43"/>
      <c r="BH45" s="43"/>
      <c r="BI45" s="43"/>
      <c r="BJ45" s="43"/>
      <c r="BK45" s="56">
        <f t="shared" si="69"/>
        <v>1000000000</v>
      </c>
      <c r="BL45" s="56">
        <f t="shared" si="69"/>
        <v>0</v>
      </c>
      <c r="BM45" s="25"/>
      <c r="BN45" s="25"/>
      <c r="BO45" s="25"/>
      <c r="BP45" s="25"/>
      <c r="BQ45" s="25"/>
      <c r="BR45" s="25">
        <v>300000000</v>
      </c>
      <c r="BS45" s="25"/>
      <c r="BT45" s="25"/>
      <c r="BU45" s="25"/>
      <c r="BV45" s="25"/>
      <c r="BW45" s="25"/>
      <c r="BX45" s="25"/>
      <c r="BY45" s="25"/>
      <c r="BZ45" s="25"/>
      <c r="CA45" s="25"/>
      <c r="CB45" s="25"/>
      <c r="CC45" s="25">
        <v>4000000000</v>
      </c>
      <c r="CD45" s="43"/>
      <c r="CE45" s="41">
        <f t="shared" si="70"/>
        <v>4000000000</v>
      </c>
      <c r="CF45" s="47">
        <f t="shared" si="70"/>
        <v>300000000</v>
      </c>
      <c r="CG45" s="43"/>
      <c r="CH45" s="25">
        <v>1000000000</v>
      </c>
      <c r="CI45" s="43"/>
      <c r="CJ45" s="43"/>
      <c r="CK45" s="43"/>
      <c r="CL45" s="43"/>
      <c r="CM45" s="43"/>
      <c r="CN45" s="43"/>
      <c r="CO45" s="43"/>
      <c r="CP45" s="43"/>
      <c r="CQ45" s="43"/>
      <c r="CR45" s="43"/>
      <c r="CS45" s="43"/>
      <c r="CT45" s="43"/>
      <c r="CU45" s="43"/>
      <c r="CV45" s="43"/>
      <c r="CW45" s="43"/>
      <c r="CX45" s="43"/>
      <c r="CY45" s="41">
        <f t="shared" si="71"/>
        <v>0</v>
      </c>
      <c r="CZ45" s="41">
        <f>CH45+CJ45+CL45+CN45+CP45+CR45+CT45+CV45+CX45</f>
        <v>1000000000</v>
      </c>
      <c r="DA45" s="50">
        <f t="shared" si="72"/>
        <v>11000000000</v>
      </c>
      <c r="DB45" s="576">
        <f t="shared" si="72"/>
        <v>1300000000</v>
      </c>
    </row>
    <row r="46" spans="1:106" ht="59.25" customHeight="1" x14ac:dyDescent="0.2">
      <c r="A46" s="585"/>
      <c r="B46" s="220"/>
      <c r="C46" s="181">
        <v>6</v>
      </c>
      <c r="D46" s="501" t="s">
        <v>142</v>
      </c>
      <c r="E46" s="504" t="s">
        <v>122</v>
      </c>
      <c r="F46" s="504" t="s">
        <v>123</v>
      </c>
      <c r="G46" s="173">
        <v>28</v>
      </c>
      <c r="H46" s="508" t="s">
        <v>143</v>
      </c>
      <c r="I46" s="166" t="s">
        <v>144</v>
      </c>
      <c r="J46" s="170" t="s">
        <v>120</v>
      </c>
      <c r="K46" s="170">
        <v>13</v>
      </c>
      <c r="L46" s="171" t="s">
        <v>68</v>
      </c>
      <c r="M46" s="172" t="s">
        <v>48</v>
      </c>
      <c r="N46" s="172">
        <v>6</v>
      </c>
      <c r="O46" s="172">
        <v>0</v>
      </c>
      <c r="P46" s="172">
        <v>2</v>
      </c>
      <c r="Q46" s="175"/>
      <c r="R46" s="172">
        <v>2</v>
      </c>
      <c r="S46" s="172"/>
      <c r="T46" s="172">
        <v>2</v>
      </c>
      <c r="U46" s="172"/>
      <c r="V46" s="231"/>
      <c r="W46" s="173">
        <v>2</v>
      </c>
      <c r="X46" s="170" t="s">
        <v>136</v>
      </c>
      <c r="Y46" s="13"/>
      <c r="Z46" s="14"/>
      <c r="AA46" s="13"/>
      <c r="AB46" s="14"/>
      <c r="AC46" s="13"/>
      <c r="AD46" s="14"/>
      <c r="AE46" s="13"/>
      <c r="AF46" s="14"/>
      <c r="AG46" s="13"/>
      <c r="AH46" s="14"/>
      <c r="AI46" s="13"/>
      <c r="AJ46" s="14"/>
      <c r="AK46" s="13"/>
      <c r="AL46" s="14"/>
      <c r="AM46" s="13"/>
      <c r="AN46" s="14"/>
      <c r="AO46" s="13"/>
      <c r="AP46" s="14"/>
      <c r="AQ46" s="13">
        <f t="shared" si="67"/>
        <v>0</v>
      </c>
      <c r="AR46" s="14">
        <f t="shared" si="68"/>
        <v>0</v>
      </c>
      <c r="AS46" s="44"/>
      <c r="AT46" s="44"/>
      <c r="AU46" s="44"/>
      <c r="AV46" s="44"/>
      <c r="AW46" s="44"/>
      <c r="AX46" s="44"/>
      <c r="AY46" s="44"/>
      <c r="AZ46" s="44"/>
      <c r="BA46" s="44"/>
      <c r="BB46" s="44"/>
      <c r="BC46" s="44"/>
      <c r="BD46" s="44"/>
      <c r="BE46" s="44"/>
      <c r="BF46" s="44"/>
      <c r="BG46" s="44"/>
      <c r="BH46" s="44"/>
      <c r="BI46" s="45">
        <v>1000000000</v>
      </c>
      <c r="BJ46" s="44"/>
      <c r="BK46" s="41">
        <f t="shared" si="69"/>
        <v>1000000000</v>
      </c>
      <c r="BL46" s="56">
        <f t="shared" si="69"/>
        <v>0</v>
      </c>
      <c r="BM46" s="45">
        <v>1000000000</v>
      </c>
      <c r="BN46" s="25"/>
      <c r="BO46" s="45"/>
      <c r="BP46" s="45"/>
      <c r="BQ46" s="45"/>
      <c r="BR46" s="45">
        <v>21000000</v>
      </c>
      <c r="BS46" s="45"/>
      <c r="BT46" s="45"/>
      <c r="BU46" s="45"/>
      <c r="BV46" s="45"/>
      <c r="BW46" s="45"/>
      <c r="BX46" s="45"/>
      <c r="BY46" s="45"/>
      <c r="BZ46" s="45"/>
      <c r="CA46" s="45">
        <v>0</v>
      </c>
      <c r="CB46" s="45"/>
      <c r="CC46" s="45">
        <v>0</v>
      </c>
      <c r="CD46" s="44"/>
      <c r="CE46" s="41">
        <f t="shared" si="70"/>
        <v>1000000000</v>
      </c>
      <c r="CF46" s="47">
        <f t="shared" si="70"/>
        <v>21000000</v>
      </c>
      <c r="CG46" s="44"/>
      <c r="CH46" s="45"/>
      <c r="CI46" s="44"/>
      <c r="CJ46" s="44"/>
      <c r="CK46" s="44"/>
      <c r="CL46" s="43">
        <v>33258000</v>
      </c>
      <c r="CM46" s="44"/>
      <c r="CN46" s="44"/>
      <c r="CO46" s="44"/>
      <c r="CP46" s="44"/>
      <c r="CQ46" s="44"/>
      <c r="CR46" s="44"/>
      <c r="CS46" s="44"/>
      <c r="CT46" s="44"/>
      <c r="CU46" s="44"/>
      <c r="CV46" s="44"/>
      <c r="CW46" s="44"/>
      <c r="CX46" s="44"/>
      <c r="CY46" s="41">
        <f t="shared" si="71"/>
        <v>0</v>
      </c>
      <c r="CZ46" s="41">
        <f>CX46+CV46+CT46+CR46+CP46+CN46+CL46+CJ46</f>
        <v>33258000</v>
      </c>
      <c r="DA46" s="50">
        <f t="shared" si="72"/>
        <v>2000000000</v>
      </c>
      <c r="DB46" s="576">
        <f t="shared" si="72"/>
        <v>54258000</v>
      </c>
    </row>
    <row r="47" spans="1:106" ht="87.75" customHeight="1" x14ac:dyDescent="0.2">
      <c r="A47" s="585"/>
      <c r="B47" s="220"/>
      <c r="C47" s="182">
        <v>7</v>
      </c>
      <c r="D47" s="503" t="s">
        <v>145</v>
      </c>
      <c r="E47" s="204" t="s">
        <v>127</v>
      </c>
      <c r="F47" s="239">
        <v>0.27</v>
      </c>
      <c r="G47" s="173">
        <v>29</v>
      </c>
      <c r="H47" s="508" t="s">
        <v>146</v>
      </c>
      <c r="I47" s="166" t="s">
        <v>147</v>
      </c>
      <c r="J47" s="170" t="s">
        <v>120</v>
      </c>
      <c r="K47" s="170">
        <v>13</v>
      </c>
      <c r="L47" s="171" t="s">
        <v>53</v>
      </c>
      <c r="M47" s="172">
        <v>0</v>
      </c>
      <c r="N47" s="172">
        <v>1</v>
      </c>
      <c r="O47" s="172">
        <v>0</v>
      </c>
      <c r="P47" s="172">
        <v>1</v>
      </c>
      <c r="Q47" s="175"/>
      <c r="R47" s="172">
        <v>1</v>
      </c>
      <c r="S47" s="172"/>
      <c r="T47" s="172">
        <v>1</v>
      </c>
      <c r="U47" s="172"/>
      <c r="V47" s="231"/>
      <c r="W47" s="173">
        <v>2</v>
      </c>
      <c r="X47" s="170" t="s">
        <v>136</v>
      </c>
      <c r="Y47" s="13"/>
      <c r="Z47" s="14"/>
      <c r="AA47" s="13"/>
      <c r="AB47" s="14"/>
      <c r="AC47" s="13"/>
      <c r="AD47" s="14"/>
      <c r="AE47" s="13"/>
      <c r="AF47" s="14"/>
      <c r="AG47" s="13"/>
      <c r="AH47" s="14"/>
      <c r="AI47" s="13"/>
      <c r="AJ47" s="14"/>
      <c r="AK47" s="13"/>
      <c r="AL47" s="14"/>
      <c r="AM47" s="13"/>
      <c r="AN47" s="14"/>
      <c r="AO47" s="13"/>
      <c r="AP47" s="14"/>
      <c r="AQ47" s="13">
        <f t="shared" si="67"/>
        <v>0</v>
      </c>
      <c r="AR47" s="14">
        <f t="shared" si="68"/>
        <v>0</v>
      </c>
      <c r="AS47" s="44"/>
      <c r="AT47" s="44"/>
      <c r="AU47" s="44"/>
      <c r="AV47" s="44"/>
      <c r="AW47" s="44"/>
      <c r="AX47" s="44">
        <v>25000000</v>
      </c>
      <c r="AY47" s="44"/>
      <c r="AZ47" s="44"/>
      <c r="BA47" s="44"/>
      <c r="BB47" s="44"/>
      <c r="BC47" s="44"/>
      <c r="BD47" s="44"/>
      <c r="BE47" s="44"/>
      <c r="BF47" s="44"/>
      <c r="BG47" s="44"/>
      <c r="BH47" s="44"/>
      <c r="BI47" s="45">
        <v>1000000000</v>
      </c>
      <c r="BJ47" s="44"/>
      <c r="BK47" s="41">
        <f t="shared" si="69"/>
        <v>1000000000</v>
      </c>
      <c r="BL47" s="56">
        <f t="shared" si="69"/>
        <v>25000000</v>
      </c>
      <c r="BM47" s="45">
        <v>1000000000</v>
      </c>
      <c r="BN47" s="25"/>
      <c r="BO47" s="45"/>
      <c r="BP47" s="45"/>
      <c r="BQ47" s="45"/>
      <c r="BR47" s="45">
        <v>14000000</v>
      </c>
      <c r="BS47" s="45"/>
      <c r="BT47" s="45"/>
      <c r="BU47" s="45"/>
      <c r="BV47" s="45"/>
      <c r="BW47" s="45"/>
      <c r="BX47" s="45"/>
      <c r="BY47" s="45"/>
      <c r="BZ47" s="45"/>
      <c r="CA47" s="45"/>
      <c r="CB47" s="45"/>
      <c r="CC47" s="45"/>
      <c r="CD47" s="44"/>
      <c r="CE47" s="41">
        <f t="shared" si="70"/>
        <v>1000000000</v>
      </c>
      <c r="CF47" s="47">
        <f t="shared" si="70"/>
        <v>14000000</v>
      </c>
      <c r="CG47" s="44"/>
      <c r="CH47" s="45"/>
      <c r="CI47" s="44"/>
      <c r="CJ47" s="44">
        <v>100000000</v>
      </c>
      <c r="CK47" s="44"/>
      <c r="CL47" s="44">
        <v>22170000</v>
      </c>
      <c r="CM47" s="44"/>
      <c r="CN47" s="44"/>
      <c r="CO47" s="44"/>
      <c r="CP47" s="44"/>
      <c r="CQ47" s="44"/>
      <c r="CR47" s="44"/>
      <c r="CS47" s="44"/>
      <c r="CT47" s="44"/>
      <c r="CU47" s="44"/>
      <c r="CV47" s="44"/>
      <c r="CW47" s="44"/>
      <c r="CX47" s="44"/>
      <c r="CY47" s="41">
        <f t="shared" si="71"/>
        <v>0</v>
      </c>
      <c r="CZ47" s="41">
        <f>CX47+CV47+CT47+CR47+CP47+CN47+CL47+CJ47</f>
        <v>122170000</v>
      </c>
      <c r="DA47" s="50">
        <f t="shared" si="72"/>
        <v>2000000000</v>
      </c>
      <c r="DB47" s="576">
        <f t="shared" si="72"/>
        <v>161170000</v>
      </c>
    </row>
    <row r="48" spans="1:106" s="238" customFormat="1" ht="74.25" customHeight="1" x14ac:dyDescent="0.2">
      <c r="A48" s="589"/>
      <c r="B48" s="233"/>
      <c r="C48" s="185"/>
      <c r="D48" s="240"/>
      <c r="E48" s="504"/>
      <c r="F48" s="241"/>
      <c r="G48" s="173">
        <v>30</v>
      </c>
      <c r="H48" s="508" t="s">
        <v>148</v>
      </c>
      <c r="I48" s="169" t="s">
        <v>149</v>
      </c>
      <c r="J48" s="170" t="s">
        <v>120</v>
      </c>
      <c r="K48" s="170">
        <v>13</v>
      </c>
      <c r="L48" s="170" t="s">
        <v>53</v>
      </c>
      <c r="M48" s="173">
        <v>1</v>
      </c>
      <c r="N48" s="173">
        <v>1</v>
      </c>
      <c r="O48" s="173">
        <v>1</v>
      </c>
      <c r="P48" s="173">
        <v>1</v>
      </c>
      <c r="Q48" s="175"/>
      <c r="R48" s="173">
        <v>1</v>
      </c>
      <c r="S48" s="173"/>
      <c r="T48" s="173">
        <v>1</v>
      </c>
      <c r="U48" s="173"/>
      <c r="V48" s="231"/>
      <c r="W48" s="173">
        <v>13</v>
      </c>
      <c r="X48" s="170" t="s">
        <v>150</v>
      </c>
      <c r="Y48" s="13"/>
      <c r="Z48" s="14"/>
      <c r="AA48" s="13"/>
      <c r="AB48" s="14"/>
      <c r="AC48" s="13"/>
      <c r="AD48" s="14"/>
      <c r="AE48" s="13"/>
      <c r="AF48" s="14"/>
      <c r="AG48" s="13"/>
      <c r="AH48" s="14"/>
      <c r="AI48" s="13"/>
      <c r="AJ48" s="14"/>
      <c r="AK48" s="13"/>
      <c r="AL48" s="14"/>
      <c r="AM48" s="13"/>
      <c r="AN48" s="14"/>
      <c r="AO48" s="13"/>
      <c r="AP48" s="14"/>
      <c r="AQ48" s="13">
        <f t="shared" si="67"/>
        <v>0</v>
      </c>
      <c r="AR48" s="14">
        <f t="shared" si="68"/>
        <v>0</v>
      </c>
      <c r="AS48" s="43"/>
      <c r="AT48" s="43"/>
      <c r="AU48" s="43"/>
      <c r="AV48" s="43">
        <v>20000000</v>
      </c>
      <c r="AW48" s="43"/>
      <c r="AX48" s="43">
        <v>25000000</v>
      </c>
      <c r="AY48" s="43"/>
      <c r="AZ48" s="43"/>
      <c r="BA48" s="43"/>
      <c r="BB48" s="43"/>
      <c r="BC48" s="43"/>
      <c r="BD48" s="43"/>
      <c r="BE48" s="43"/>
      <c r="BF48" s="43"/>
      <c r="BG48" s="43"/>
      <c r="BH48" s="43"/>
      <c r="BI48" s="25">
        <v>1000000000</v>
      </c>
      <c r="BJ48" s="43"/>
      <c r="BK48" s="41">
        <f t="shared" si="69"/>
        <v>1000000000</v>
      </c>
      <c r="BL48" s="56">
        <f t="shared" si="69"/>
        <v>45000000</v>
      </c>
      <c r="BM48" s="25">
        <v>1000000000</v>
      </c>
      <c r="BN48" s="25"/>
      <c r="BO48" s="25"/>
      <c r="BP48" s="45">
        <v>50000000</v>
      </c>
      <c r="BQ48" s="25"/>
      <c r="BR48" s="25">
        <v>14000000</v>
      </c>
      <c r="BS48" s="25"/>
      <c r="BT48" s="25"/>
      <c r="BU48" s="25"/>
      <c r="BV48" s="25"/>
      <c r="BW48" s="25"/>
      <c r="BX48" s="25"/>
      <c r="BY48" s="25"/>
      <c r="BZ48" s="25"/>
      <c r="CA48" s="25"/>
      <c r="CB48" s="25"/>
      <c r="CC48" s="25"/>
      <c r="CD48" s="43"/>
      <c r="CE48" s="41">
        <f t="shared" si="70"/>
        <v>1000000000</v>
      </c>
      <c r="CF48" s="47">
        <f t="shared" si="70"/>
        <v>64000000</v>
      </c>
      <c r="CG48" s="44"/>
      <c r="CH48" s="45"/>
      <c r="CI48" s="44"/>
      <c r="CJ48" s="44"/>
      <c r="CK48" s="44"/>
      <c r="CL48" s="44">
        <v>22169913</v>
      </c>
      <c r="CM48" s="44"/>
      <c r="CN48" s="44"/>
      <c r="CO48" s="44"/>
      <c r="CP48" s="44"/>
      <c r="CQ48" s="44"/>
      <c r="CR48" s="44"/>
      <c r="CS48" s="44"/>
      <c r="CT48" s="44"/>
      <c r="CU48" s="44"/>
      <c r="CV48" s="44"/>
      <c r="CW48" s="44"/>
      <c r="CX48" s="44"/>
      <c r="CY48" s="41">
        <f t="shared" si="71"/>
        <v>0</v>
      </c>
      <c r="CZ48" s="41">
        <f>CX48+CV48+CT48+CR48+CP48+CN48+CL48+CJ48</f>
        <v>22169913</v>
      </c>
      <c r="DA48" s="50">
        <f t="shared" si="72"/>
        <v>2000000000</v>
      </c>
      <c r="DB48" s="576">
        <f t="shared" si="72"/>
        <v>131169913</v>
      </c>
    </row>
    <row r="49" spans="1:106" ht="24.75" customHeight="1" x14ac:dyDescent="0.2">
      <c r="A49" s="585"/>
      <c r="B49" s="220"/>
      <c r="C49" s="154">
        <v>6</v>
      </c>
      <c r="D49" s="155" t="s">
        <v>151</v>
      </c>
      <c r="E49" s="242"/>
      <c r="F49" s="193"/>
      <c r="G49" s="157"/>
      <c r="H49" s="157"/>
      <c r="I49" s="157"/>
      <c r="J49" s="157"/>
      <c r="K49" s="157"/>
      <c r="L49" s="157"/>
      <c r="M49" s="157"/>
      <c r="N49" s="157"/>
      <c r="O49" s="157"/>
      <c r="P49" s="157"/>
      <c r="Q49" s="157"/>
      <c r="R49" s="157"/>
      <c r="S49" s="157"/>
      <c r="T49" s="157"/>
      <c r="U49" s="465"/>
      <c r="V49" s="157"/>
      <c r="W49" s="157"/>
      <c r="X49" s="157"/>
      <c r="Y49" s="11">
        <f t="shared" ref="Y49:AP49" si="73">SUM(Y50:Y53)</f>
        <v>0</v>
      </c>
      <c r="Z49" s="11">
        <f t="shared" si="73"/>
        <v>0</v>
      </c>
      <c r="AA49" s="11">
        <f t="shared" si="73"/>
        <v>0</v>
      </c>
      <c r="AB49" s="11">
        <f t="shared" si="73"/>
        <v>0</v>
      </c>
      <c r="AC49" s="11">
        <f t="shared" si="73"/>
        <v>230000000</v>
      </c>
      <c r="AD49" s="11">
        <f t="shared" si="73"/>
        <v>280000000</v>
      </c>
      <c r="AE49" s="11">
        <f t="shared" si="73"/>
        <v>0</v>
      </c>
      <c r="AF49" s="11">
        <f t="shared" si="73"/>
        <v>0</v>
      </c>
      <c r="AG49" s="11">
        <f t="shared" si="73"/>
        <v>0</v>
      </c>
      <c r="AH49" s="11">
        <f t="shared" si="73"/>
        <v>0</v>
      </c>
      <c r="AI49" s="11">
        <f t="shared" si="73"/>
        <v>0</v>
      </c>
      <c r="AJ49" s="11">
        <f t="shared" si="73"/>
        <v>0</v>
      </c>
      <c r="AK49" s="11">
        <f t="shared" si="73"/>
        <v>0</v>
      </c>
      <c r="AL49" s="11">
        <f t="shared" si="73"/>
        <v>0</v>
      </c>
      <c r="AM49" s="11">
        <f t="shared" si="73"/>
        <v>0</v>
      </c>
      <c r="AN49" s="11">
        <f t="shared" si="73"/>
        <v>0</v>
      </c>
      <c r="AO49" s="11">
        <f t="shared" si="73"/>
        <v>0</v>
      </c>
      <c r="AP49" s="11">
        <f t="shared" si="73"/>
        <v>0</v>
      </c>
      <c r="AQ49" s="11">
        <f t="shared" ref="AQ49:BS49" si="74">SUM(AQ50:AQ53)</f>
        <v>230000000</v>
      </c>
      <c r="AR49" s="11">
        <f t="shared" si="74"/>
        <v>280000000</v>
      </c>
      <c r="AS49" s="11">
        <f t="shared" si="74"/>
        <v>0</v>
      </c>
      <c r="AT49" s="11">
        <f t="shared" si="74"/>
        <v>0</v>
      </c>
      <c r="AU49" s="11">
        <f t="shared" si="74"/>
        <v>0</v>
      </c>
      <c r="AV49" s="11">
        <f t="shared" si="74"/>
        <v>0</v>
      </c>
      <c r="AW49" s="11">
        <f t="shared" si="74"/>
        <v>200000000</v>
      </c>
      <c r="AX49" s="11">
        <f t="shared" si="74"/>
        <v>365000000</v>
      </c>
      <c r="AY49" s="11">
        <f t="shared" si="74"/>
        <v>0</v>
      </c>
      <c r="AZ49" s="11">
        <f t="shared" si="74"/>
        <v>0</v>
      </c>
      <c r="BA49" s="11">
        <f t="shared" si="74"/>
        <v>0</v>
      </c>
      <c r="BB49" s="11">
        <f t="shared" si="74"/>
        <v>0</v>
      </c>
      <c r="BC49" s="11">
        <f t="shared" si="74"/>
        <v>0</v>
      </c>
      <c r="BD49" s="11">
        <f t="shared" si="74"/>
        <v>0</v>
      </c>
      <c r="BE49" s="11">
        <f t="shared" si="74"/>
        <v>0</v>
      </c>
      <c r="BF49" s="11">
        <f t="shared" si="74"/>
        <v>0</v>
      </c>
      <c r="BG49" s="11">
        <f t="shared" si="74"/>
        <v>0</v>
      </c>
      <c r="BH49" s="11">
        <f t="shared" si="74"/>
        <v>0</v>
      </c>
      <c r="BI49" s="11">
        <f t="shared" si="74"/>
        <v>0</v>
      </c>
      <c r="BJ49" s="11">
        <f t="shared" si="74"/>
        <v>0</v>
      </c>
      <c r="BK49" s="11">
        <f t="shared" si="74"/>
        <v>200000000</v>
      </c>
      <c r="BL49" s="11">
        <f t="shared" si="74"/>
        <v>365000000</v>
      </c>
      <c r="BM49" s="11">
        <f t="shared" si="74"/>
        <v>0</v>
      </c>
      <c r="BN49" s="11">
        <f t="shared" si="74"/>
        <v>0</v>
      </c>
      <c r="BO49" s="11">
        <f t="shared" si="74"/>
        <v>0</v>
      </c>
      <c r="BP49" s="11">
        <f t="shared" si="74"/>
        <v>30000000</v>
      </c>
      <c r="BQ49" s="11">
        <f t="shared" si="74"/>
        <v>50000000</v>
      </c>
      <c r="BR49" s="11">
        <f t="shared" si="74"/>
        <v>445000000</v>
      </c>
      <c r="BS49" s="11">
        <f t="shared" si="74"/>
        <v>0</v>
      </c>
      <c r="BT49" s="11">
        <f t="shared" ref="BT49:CE49" si="75">SUM(BT50:BT53)</f>
        <v>0</v>
      </c>
      <c r="BU49" s="11">
        <f t="shared" si="75"/>
        <v>0</v>
      </c>
      <c r="BV49" s="11">
        <f t="shared" si="75"/>
        <v>0</v>
      </c>
      <c r="BW49" s="11">
        <f t="shared" si="75"/>
        <v>0</v>
      </c>
      <c r="BX49" s="11">
        <f t="shared" si="75"/>
        <v>0</v>
      </c>
      <c r="BY49" s="11">
        <f t="shared" si="75"/>
        <v>0</v>
      </c>
      <c r="BZ49" s="11">
        <f t="shared" si="75"/>
        <v>0</v>
      </c>
      <c r="CA49" s="11">
        <f t="shared" si="75"/>
        <v>0</v>
      </c>
      <c r="CB49" s="11">
        <f t="shared" si="75"/>
        <v>0</v>
      </c>
      <c r="CC49" s="11">
        <f t="shared" si="75"/>
        <v>0</v>
      </c>
      <c r="CD49" s="11">
        <f t="shared" si="75"/>
        <v>0</v>
      </c>
      <c r="CE49" s="11">
        <f t="shared" si="75"/>
        <v>50000000</v>
      </c>
      <c r="CF49" s="11">
        <f t="shared" ref="CF49:DB49" si="76">SUM(CF50:CF53)</f>
        <v>475000000</v>
      </c>
      <c r="CG49" s="448">
        <f t="shared" si="76"/>
        <v>0</v>
      </c>
      <c r="CH49" s="11">
        <f t="shared" si="76"/>
        <v>0</v>
      </c>
      <c r="CI49" s="11">
        <f t="shared" si="76"/>
        <v>0</v>
      </c>
      <c r="CJ49" s="11">
        <f t="shared" si="76"/>
        <v>0</v>
      </c>
      <c r="CK49" s="11">
        <f t="shared" si="76"/>
        <v>20000000</v>
      </c>
      <c r="CL49" s="11">
        <f t="shared" si="76"/>
        <v>475120588</v>
      </c>
      <c r="CM49" s="11">
        <f t="shared" si="76"/>
        <v>0</v>
      </c>
      <c r="CN49" s="11">
        <f t="shared" si="76"/>
        <v>0</v>
      </c>
      <c r="CO49" s="11">
        <f t="shared" si="76"/>
        <v>0</v>
      </c>
      <c r="CP49" s="11">
        <f t="shared" si="76"/>
        <v>0</v>
      </c>
      <c r="CQ49" s="11">
        <f t="shared" si="76"/>
        <v>0</v>
      </c>
      <c r="CR49" s="11">
        <f t="shared" si="76"/>
        <v>0</v>
      </c>
      <c r="CS49" s="11">
        <f t="shared" si="76"/>
        <v>0</v>
      </c>
      <c r="CT49" s="11">
        <f t="shared" si="76"/>
        <v>0</v>
      </c>
      <c r="CU49" s="11">
        <f t="shared" si="76"/>
        <v>0</v>
      </c>
      <c r="CV49" s="11">
        <f t="shared" si="76"/>
        <v>0</v>
      </c>
      <c r="CW49" s="11">
        <f t="shared" si="76"/>
        <v>0</v>
      </c>
      <c r="CX49" s="11">
        <f t="shared" si="76"/>
        <v>0</v>
      </c>
      <c r="CY49" s="11">
        <f t="shared" si="76"/>
        <v>20000000</v>
      </c>
      <c r="CZ49" s="11">
        <f t="shared" si="76"/>
        <v>475120588</v>
      </c>
      <c r="DA49" s="11">
        <f t="shared" si="76"/>
        <v>500000000</v>
      </c>
      <c r="DB49" s="575">
        <f t="shared" si="76"/>
        <v>1595120588</v>
      </c>
    </row>
    <row r="50" spans="1:106" ht="98.25" customHeight="1" x14ac:dyDescent="0.2">
      <c r="A50" s="585"/>
      <c r="B50" s="220"/>
      <c r="C50" s="340"/>
      <c r="D50" s="580"/>
      <c r="E50" s="507"/>
      <c r="F50" s="507"/>
      <c r="G50" s="168">
        <v>31</v>
      </c>
      <c r="H50" s="508" t="s">
        <v>152</v>
      </c>
      <c r="I50" s="166" t="s">
        <v>153</v>
      </c>
      <c r="J50" s="170" t="s">
        <v>120</v>
      </c>
      <c r="K50" s="170">
        <v>13</v>
      </c>
      <c r="L50" s="243" t="s">
        <v>53</v>
      </c>
      <c r="M50" s="172" t="s">
        <v>48</v>
      </c>
      <c r="N50" s="172">
        <v>4</v>
      </c>
      <c r="O50" s="173">
        <v>4</v>
      </c>
      <c r="P50" s="172">
        <v>4</v>
      </c>
      <c r="Q50" s="175"/>
      <c r="R50" s="505">
        <v>4</v>
      </c>
      <c r="S50" s="505"/>
      <c r="T50" s="505">
        <v>4</v>
      </c>
      <c r="U50" s="505"/>
      <c r="V50" s="176">
        <f>AQ50/$AQ$49</f>
        <v>0.47826086956521741</v>
      </c>
      <c r="W50" s="177">
        <v>8</v>
      </c>
      <c r="X50" s="244" t="s">
        <v>130</v>
      </c>
      <c r="Y50" s="21"/>
      <c r="Z50" s="14"/>
      <c r="AA50" s="21"/>
      <c r="AB50" s="14"/>
      <c r="AC50" s="17">
        <f>100000000+10000000</f>
        <v>110000000</v>
      </c>
      <c r="AD50" s="18">
        <v>110000000</v>
      </c>
      <c r="AE50" s="22"/>
      <c r="AF50" s="18"/>
      <c r="AG50" s="22"/>
      <c r="AH50" s="18"/>
      <c r="AI50" s="21"/>
      <c r="AJ50" s="14"/>
      <c r="AK50" s="21"/>
      <c r="AL50" s="14"/>
      <c r="AM50" s="21"/>
      <c r="AN50" s="14"/>
      <c r="AO50" s="21"/>
      <c r="AP50" s="14"/>
      <c r="AQ50" s="13">
        <f>+Y50+AA50+AC50+AE50+AG50+AI50+AK50+AM50+AO50</f>
        <v>110000000</v>
      </c>
      <c r="AR50" s="14">
        <f>Z50+AB50+AD50+AF50+AH50+AJ50+AL50+AN50+AP50</f>
        <v>110000000</v>
      </c>
      <c r="AS50" s="44"/>
      <c r="AT50" s="44"/>
      <c r="AU50" s="44"/>
      <c r="AV50" s="44"/>
      <c r="AW50" s="45">
        <v>95900000</v>
      </c>
      <c r="AX50" s="44">
        <v>105900000</v>
      </c>
      <c r="AY50" s="44"/>
      <c r="AZ50" s="44"/>
      <c r="BA50" s="44"/>
      <c r="BB50" s="44"/>
      <c r="BC50" s="44"/>
      <c r="BD50" s="44"/>
      <c r="BE50" s="44"/>
      <c r="BF50" s="44"/>
      <c r="BG50" s="44"/>
      <c r="BH50" s="44"/>
      <c r="BI50" s="44"/>
      <c r="BJ50" s="44"/>
      <c r="BK50" s="41">
        <f t="shared" ref="BK50:BL53" si="77">AS50+AU50+AW50+AY50+BA50+BC50+BE50+BG50+BI50</f>
        <v>95900000</v>
      </c>
      <c r="BL50" s="56">
        <f t="shared" si="77"/>
        <v>105900000</v>
      </c>
      <c r="BM50" s="45"/>
      <c r="BN50" s="25"/>
      <c r="BO50" s="45"/>
      <c r="BP50" s="25"/>
      <c r="BQ50" s="45">
        <v>23900000</v>
      </c>
      <c r="BR50" s="25">
        <v>129000000</v>
      </c>
      <c r="BS50" s="45"/>
      <c r="BT50" s="45"/>
      <c r="BU50" s="45"/>
      <c r="BV50" s="45"/>
      <c r="BW50" s="45"/>
      <c r="BX50" s="45"/>
      <c r="BY50" s="45"/>
      <c r="BZ50" s="45"/>
      <c r="CA50" s="45"/>
      <c r="CB50" s="45"/>
      <c r="CC50" s="45"/>
      <c r="CD50" s="44"/>
      <c r="CE50" s="41">
        <f t="shared" ref="CE50:CF53" si="78">BM50+BO50+BQ50+BS50+BU50+BW50+BY50+CA50+CC50</f>
        <v>23900000</v>
      </c>
      <c r="CF50" s="46">
        <f t="shared" si="78"/>
        <v>129000000</v>
      </c>
      <c r="CG50" s="44"/>
      <c r="CH50" s="45"/>
      <c r="CI50" s="44"/>
      <c r="CJ50" s="44"/>
      <c r="CK50" s="44">
        <v>9700000</v>
      </c>
      <c r="CL50" s="44">
        <v>164708000</v>
      </c>
      <c r="CM50" s="44"/>
      <c r="CN50" s="44"/>
      <c r="CO50" s="44"/>
      <c r="CP50" s="44"/>
      <c r="CQ50" s="44"/>
      <c r="CR50" s="44"/>
      <c r="CS50" s="44"/>
      <c r="CT50" s="44"/>
      <c r="CU50" s="44"/>
      <c r="CV50" s="44"/>
      <c r="CW50" s="44"/>
      <c r="CX50" s="44"/>
      <c r="CY50" s="41">
        <f>CG50+CI50+CK50+CM50+CO50+CQ50+CS50+CU50+CW50</f>
        <v>9700000</v>
      </c>
      <c r="CZ50" s="41">
        <f>CX50+CV50+CT50+CR50+CP50+CN50+CL50+CJ50</f>
        <v>164708000</v>
      </c>
      <c r="DA50" s="50">
        <f t="shared" ref="DA50:DB53" si="79">AQ50+BK50+CE50+CY50</f>
        <v>239500000</v>
      </c>
      <c r="DB50" s="576">
        <f t="shared" si="79"/>
        <v>509608000</v>
      </c>
    </row>
    <row r="51" spans="1:106" ht="278.25" customHeight="1" x14ac:dyDescent="0.2">
      <c r="A51" s="585"/>
      <c r="B51" s="220"/>
      <c r="C51" s="181">
        <v>5</v>
      </c>
      <c r="D51" s="501" t="s">
        <v>154</v>
      </c>
      <c r="E51" s="245" t="s">
        <v>116</v>
      </c>
      <c r="F51" s="245" t="s">
        <v>117</v>
      </c>
      <c r="G51" s="168">
        <v>32</v>
      </c>
      <c r="H51" s="508" t="s">
        <v>155</v>
      </c>
      <c r="I51" s="166" t="s">
        <v>156</v>
      </c>
      <c r="J51" s="170" t="s">
        <v>120</v>
      </c>
      <c r="K51" s="170">
        <v>13</v>
      </c>
      <c r="L51" s="243" t="s">
        <v>68</v>
      </c>
      <c r="M51" s="172" t="s">
        <v>48</v>
      </c>
      <c r="N51" s="172">
        <v>100</v>
      </c>
      <c r="O51" s="173">
        <v>15</v>
      </c>
      <c r="P51" s="172">
        <v>30</v>
      </c>
      <c r="Q51" s="175"/>
      <c r="R51" s="172">
        <v>30</v>
      </c>
      <c r="S51" s="172"/>
      <c r="T51" s="172">
        <v>25</v>
      </c>
      <c r="U51" s="172"/>
      <c r="V51" s="176">
        <f>AQ51/$AQ$49</f>
        <v>0.43478260869565216</v>
      </c>
      <c r="W51" s="177">
        <v>8</v>
      </c>
      <c r="X51" s="244" t="s">
        <v>130</v>
      </c>
      <c r="Y51" s="21"/>
      <c r="Z51" s="14"/>
      <c r="AA51" s="21"/>
      <c r="AB51" s="14"/>
      <c r="AC51" s="17">
        <v>100000000</v>
      </c>
      <c r="AD51" s="15">
        <v>150000000</v>
      </c>
      <c r="AE51" s="22"/>
      <c r="AF51" s="18"/>
      <c r="AG51" s="22"/>
      <c r="AH51" s="18"/>
      <c r="AI51" s="21"/>
      <c r="AJ51" s="14"/>
      <c r="AK51" s="21"/>
      <c r="AL51" s="14"/>
      <c r="AM51" s="21"/>
      <c r="AN51" s="14"/>
      <c r="AO51" s="21"/>
      <c r="AP51" s="14"/>
      <c r="AQ51" s="13">
        <f>+Y51+AA51+AC51+AE51+AG51+AI51+AK51+AM51+AO51</f>
        <v>100000000</v>
      </c>
      <c r="AR51" s="14">
        <f>Z51+AB51+AD51+AF51+AH51+AJ51+AL51+AN51+AP51</f>
        <v>150000000</v>
      </c>
      <c r="AS51" s="44"/>
      <c r="AT51" s="44"/>
      <c r="AU51" s="44"/>
      <c r="AV51" s="44"/>
      <c r="AW51" s="45">
        <v>86900000</v>
      </c>
      <c r="AX51" s="44">
        <v>201900000</v>
      </c>
      <c r="AY51" s="44"/>
      <c r="AZ51" s="44"/>
      <c r="BA51" s="44"/>
      <c r="BB51" s="44"/>
      <c r="BC51" s="44"/>
      <c r="BD51" s="44"/>
      <c r="BE51" s="44"/>
      <c r="BF51" s="44"/>
      <c r="BG51" s="44"/>
      <c r="BH51" s="44"/>
      <c r="BI51" s="44"/>
      <c r="BJ51" s="44"/>
      <c r="BK51" s="41">
        <f t="shared" si="77"/>
        <v>86900000</v>
      </c>
      <c r="BL51" s="56">
        <f t="shared" si="77"/>
        <v>201900000</v>
      </c>
      <c r="BM51" s="45"/>
      <c r="BN51" s="25"/>
      <c r="BO51" s="45"/>
      <c r="BP51" s="25">
        <v>30000000</v>
      </c>
      <c r="BQ51" s="45">
        <v>21700000</v>
      </c>
      <c r="BR51" s="25">
        <v>260000000</v>
      </c>
      <c r="BS51" s="45"/>
      <c r="BT51" s="45"/>
      <c r="BU51" s="45"/>
      <c r="BV51" s="45"/>
      <c r="BW51" s="45"/>
      <c r="BX51" s="45"/>
      <c r="BY51" s="45"/>
      <c r="BZ51" s="45"/>
      <c r="CA51" s="45"/>
      <c r="CB51" s="45"/>
      <c r="CC51" s="45"/>
      <c r="CD51" s="44"/>
      <c r="CE51" s="41">
        <f t="shared" si="78"/>
        <v>21700000</v>
      </c>
      <c r="CF51" s="46">
        <f t="shared" si="78"/>
        <v>290000000</v>
      </c>
      <c r="CG51" s="44"/>
      <c r="CH51" s="45"/>
      <c r="CI51" s="44"/>
      <c r="CJ51" s="44"/>
      <c r="CK51" s="44">
        <v>4800000</v>
      </c>
      <c r="CL51" s="44">
        <v>250412588</v>
      </c>
      <c r="CM51" s="44"/>
      <c r="CN51" s="44"/>
      <c r="CO51" s="44"/>
      <c r="CP51" s="44"/>
      <c r="CQ51" s="44"/>
      <c r="CR51" s="44"/>
      <c r="CS51" s="44"/>
      <c r="CT51" s="44"/>
      <c r="CU51" s="44"/>
      <c r="CV51" s="44"/>
      <c r="CW51" s="44"/>
      <c r="CX51" s="44"/>
      <c r="CY51" s="41">
        <f>CG51+CI51+CK51+CM51+CO51+CQ51+CS51+CU51+CW51</f>
        <v>4800000</v>
      </c>
      <c r="CZ51" s="41">
        <f>CX51+CV51+CT51+CR51+CP51+CN51+CL51+CJ51</f>
        <v>250412588</v>
      </c>
      <c r="DA51" s="50">
        <f t="shared" si="79"/>
        <v>213400000</v>
      </c>
      <c r="DB51" s="576">
        <f t="shared" si="79"/>
        <v>892312588</v>
      </c>
    </row>
    <row r="52" spans="1:106" ht="107.25" customHeight="1" x14ac:dyDescent="0.2">
      <c r="A52" s="585"/>
      <c r="B52" s="220"/>
      <c r="C52" s="188">
        <v>6</v>
      </c>
      <c r="D52" s="166" t="s">
        <v>157</v>
      </c>
      <c r="E52" s="173" t="s">
        <v>122</v>
      </c>
      <c r="F52" s="173" t="s">
        <v>123</v>
      </c>
      <c r="G52" s="168">
        <v>33</v>
      </c>
      <c r="H52" s="508" t="s">
        <v>158</v>
      </c>
      <c r="I52" s="166" t="s">
        <v>159</v>
      </c>
      <c r="J52" s="170" t="s">
        <v>120</v>
      </c>
      <c r="K52" s="170">
        <v>13</v>
      </c>
      <c r="L52" s="243" t="s">
        <v>68</v>
      </c>
      <c r="M52" s="172" t="s">
        <v>48</v>
      </c>
      <c r="N52" s="246">
        <v>1200</v>
      </c>
      <c r="O52" s="173">
        <v>200</v>
      </c>
      <c r="P52" s="172">
        <v>400</v>
      </c>
      <c r="Q52" s="175"/>
      <c r="R52" s="172">
        <v>400</v>
      </c>
      <c r="S52" s="172"/>
      <c r="T52" s="172">
        <v>200</v>
      </c>
      <c r="U52" s="172"/>
      <c r="V52" s="176">
        <f>AQ52/$AQ$49</f>
        <v>4.3478260869565216E-2</v>
      </c>
      <c r="W52" s="177">
        <v>8</v>
      </c>
      <c r="X52" s="244" t="s">
        <v>130</v>
      </c>
      <c r="Y52" s="21"/>
      <c r="Z52" s="14"/>
      <c r="AA52" s="21"/>
      <c r="AB52" s="14"/>
      <c r="AC52" s="17">
        <v>10000000</v>
      </c>
      <c r="AD52" s="15">
        <v>10000000</v>
      </c>
      <c r="AE52" s="22"/>
      <c r="AF52" s="18"/>
      <c r="AG52" s="22"/>
      <c r="AH52" s="18"/>
      <c r="AI52" s="21"/>
      <c r="AJ52" s="14"/>
      <c r="AK52" s="21"/>
      <c r="AL52" s="14"/>
      <c r="AM52" s="21"/>
      <c r="AN52" s="14"/>
      <c r="AO52" s="21"/>
      <c r="AP52" s="14"/>
      <c r="AQ52" s="13">
        <f>+Y52+AA52+AC52+AE52+AG52+AI52+AK52+AM52+AO52</f>
        <v>10000000</v>
      </c>
      <c r="AR52" s="14">
        <f>Z52+AB52+AD52+AF52+AH52+AJ52+AL52+AN52+AP52</f>
        <v>10000000</v>
      </c>
      <c r="AS52" s="44"/>
      <c r="AT52" s="44"/>
      <c r="AU52" s="44"/>
      <c r="AV52" s="44"/>
      <c r="AW52" s="45">
        <v>8600000</v>
      </c>
      <c r="AX52" s="44">
        <v>28600000</v>
      </c>
      <c r="AY52" s="44"/>
      <c r="AZ52" s="44"/>
      <c r="BA52" s="44"/>
      <c r="BB52" s="44"/>
      <c r="BC52" s="44"/>
      <c r="BD52" s="44"/>
      <c r="BE52" s="44"/>
      <c r="BF52" s="44"/>
      <c r="BG52" s="44"/>
      <c r="BH52" s="44"/>
      <c r="BI52" s="44"/>
      <c r="BJ52" s="44"/>
      <c r="BK52" s="41">
        <f t="shared" si="77"/>
        <v>8600000</v>
      </c>
      <c r="BL52" s="56">
        <f t="shared" si="77"/>
        <v>28600000</v>
      </c>
      <c r="BM52" s="45"/>
      <c r="BN52" s="25"/>
      <c r="BO52" s="45"/>
      <c r="BP52" s="45"/>
      <c r="BQ52" s="45">
        <v>2100000</v>
      </c>
      <c r="BR52" s="45">
        <v>28000000</v>
      </c>
      <c r="BS52" s="45"/>
      <c r="BT52" s="45"/>
      <c r="BU52" s="45"/>
      <c r="BV52" s="45"/>
      <c r="BW52" s="45"/>
      <c r="BX52" s="45"/>
      <c r="BY52" s="45"/>
      <c r="BZ52" s="45"/>
      <c r="CA52" s="45"/>
      <c r="CB52" s="45"/>
      <c r="CC52" s="45"/>
      <c r="CD52" s="44"/>
      <c r="CE52" s="41">
        <f t="shared" si="78"/>
        <v>2100000</v>
      </c>
      <c r="CF52" s="47">
        <f t="shared" si="78"/>
        <v>28000000</v>
      </c>
      <c r="CG52" s="44"/>
      <c r="CH52" s="45"/>
      <c r="CI52" s="44"/>
      <c r="CJ52" s="44"/>
      <c r="CK52" s="44">
        <v>2500000</v>
      </c>
      <c r="CL52" s="456">
        <v>30000000</v>
      </c>
      <c r="CM52" s="44"/>
      <c r="CN52" s="44"/>
      <c r="CO52" s="44"/>
      <c r="CP52" s="44"/>
      <c r="CQ52" s="44"/>
      <c r="CR52" s="44"/>
      <c r="CS52" s="44"/>
      <c r="CT52" s="44"/>
      <c r="CU52" s="44"/>
      <c r="CV52" s="44"/>
      <c r="CW52" s="44"/>
      <c r="CX52" s="44"/>
      <c r="CY52" s="41">
        <f>CG52+CI52+CK52+CM52+CO52+CQ52+CS52+CU52+CW52</f>
        <v>2500000</v>
      </c>
      <c r="CZ52" s="41">
        <f>CX52+CV52+CT52+CR52+CP52+CN52+CL52+CJ52</f>
        <v>30000000</v>
      </c>
      <c r="DA52" s="50">
        <f t="shared" si="79"/>
        <v>23200000</v>
      </c>
      <c r="DB52" s="576">
        <f t="shared" si="79"/>
        <v>96600000</v>
      </c>
    </row>
    <row r="53" spans="1:106" ht="107.25" customHeight="1" x14ac:dyDescent="0.2">
      <c r="A53" s="585"/>
      <c r="B53" s="220"/>
      <c r="C53" s="181">
        <v>7</v>
      </c>
      <c r="D53" s="503" t="s">
        <v>145</v>
      </c>
      <c r="E53" s="204" t="s">
        <v>127</v>
      </c>
      <c r="F53" s="247">
        <v>0.27</v>
      </c>
      <c r="G53" s="168">
        <v>34</v>
      </c>
      <c r="H53" s="508" t="s">
        <v>160</v>
      </c>
      <c r="I53" s="166" t="s">
        <v>161</v>
      </c>
      <c r="J53" s="170" t="s">
        <v>120</v>
      </c>
      <c r="K53" s="170">
        <v>13</v>
      </c>
      <c r="L53" s="226" t="s">
        <v>68</v>
      </c>
      <c r="M53" s="172" t="s">
        <v>48</v>
      </c>
      <c r="N53" s="246">
        <v>2400</v>
      </c>
      <c r="O53" s="173">
        <v>400</v>
      </c>
      <c r="P53" s="172">
        <v>800</v>
      </c>
      <c r="Q53" s="248"/>
      <c r="R53" s="172">
        <v>600</v>
      </c>
      <c r="S53" s="172"/>
      <c r="T53" s="172">
        <v>600</v>
      </c>
      <c r="U53" s="172"/>
      <c r="V53" s="176">
        <f>AQ53/$AQ$49</f>
        <v>4.3478260869565216E-2</v>
      </c>
      <c r="W53" s="177">
        <v>8</v>
      </c>
      <c r="X53" s="244" t="s">
        <v>130</v>
      </c>
      <c r="Y53" s="21"/>
      <c r="Z53" s="14"/>
      <c r="AA53" s="21"/>
      <c r="AB53" s="14"/>
      <c r="AC53" s="17">
        <v>10000000</v>
      </c>
      <c r="AD53" s="15">
        <v>10000000</v>
      </c>
      <c r="AE53" s="22"/>
      <c r="AF53" s="18"/>
      <c r="AG53" s="22"/>
      <c r="AH53" s="18"/>
      <c r="AI53" s="21"/>
      <c r="AJ53" s="14"/>
      <c r="AK53" s="21"/>
      <c r="AL53" s="14"/>
      <c r="AM53" s="21"/>
      <c r="AN53" s="14"/>
      <c r="AO53" s="21"/>
      <c r="AP53" s="14"/>
      <c r="AQ53" s="13">
        <f>+Y53+AA53+AC53+AE53+AG53+AI53+AK53+AM53+AO53</f>
        <v>10000000</v>
      </c>
      <c r="AR53" s="14">
        <f>Z53+AB53+AD53+AF53+AH53+AJ53+AL53+AN53+AP53</f>
        <v>10000000</v>
      </c>
      <c r="AS53" s="44"/>
      <c r="AT53" s="44"/>
      <c r="AU53" s="44"/>
      <c r="AV53" s="44"/>
      <c r="AW53" s="45">
        <v>8600000</v>
      </c>
      <c r="AX53" s="44">
        <v>28600000</v>
      </c>
      <c r="AY53" s="44"/>
      <c r="AZ53" s="44"/>
      <c r="BA53" s="44"/>
      <c r="BB53" s="44"/>
      <c r="BC53" s="44"/>
      <c r="BD53" s="44"/>
      <c r="BE53" s="44"/>
      <c r="BF53" s="44"/>
      <c r="BG53" s="44"/>
      <c r="BH53" s="44"/>
      <c r="BI53" s="44"/>
      <c r="BJ53" s="44"/>
      <c r="BK53" s="41">
        <f t="shared" si="77"/>
        <v>8600000</v>
      </c>
      <c r="BL53" s="56">
        <f t="shared" si="77"/>
        <v>28600000</v>
      </c>
      <c r="BM53" s="45"/>
      <c r="BN53" s="25"/>
      <c r="BO53" s="45"/>
      <c r="BP53" s="45"/>
      <c r="BQ53" s="45">
        <v>2300000</v>
      </c>
      <c r="BR53" s="25">
        <v>28000000</v>
      </c>
      <c r="BS53" s="45"/>
      <c r="BT53" s="45"/>
      <c r="BU53" s="45"/>
      <c r="BV53" s="45"/>
      <c r="BW53" s="45"/>
      <c r="BX53" s="45"/>
      <c r="BY53" s="45"/>
      <c r="BZ53" s="45"/>
      <c r="CA53" s="45"/>
      <c r="CB53" s="45"/>
      <c r="CC53" s="45"/>
      <c r="CD53" s="44"/>
      <c r="CE53" s="41">
        <f t="shared" si="78"/>
        <v>2300000</v>
      </c>
      <c r="CF53" s="47">
        <f t="shared" si="78"/>
        <v>28000000</v>
      </c>
      <c r="CG53" s="44"/>
      <c r="CH53" s="45"/>
      <c r="CI53" s="44"/>
      <c r="CJ53" s="44"/>
      <c r="CK53" s="44">
        <v>3000000</v>
      </c>
      <c r="CL53" s="44">
        <v>30000000</v>
      </c>
      <c r="CM53" s="44"/>
      <c r="CN53" s="44"/>
      <c r="CO53" s="44"/>
      <c r="CP53" s="44"/>
      <c r="CQ53" s="44"/>
      <c r="CR53" s="44"/>
      <c r="CS53" s="44"/>
      <c r="CT53" s="44"/>
      <c r="CU53" s="44"/>
      <c r="CV53" s="44"/>
      <c r="CW53" s="44"/>
      <c r="CX53" s="44"/>
      <c r="CY53" s="41">
        <f>CG53+CI53+CK53+CM53+CO53+CQ53+CS53+CU53+CW53</f>
        <v>3000000</v>
      </c>
      <c r="CZ53" s="41">
        <f>CX53+CV53+CT53+CR53+CP53+CN53+CL53+CJ53</f>
        <v>30000000</v>
      </c>
      <c r="DA53" s="50">
        <f t="shared" si="79"/>
        <v>23900000</v>
      </c>
      <c r="DB53" s="576">
        <f t="shared" si="79"/>
        <v>96600000</v>
      </c>
    </row>
    <row r="54" spans="1:106" ht="24.75" customHeight="1" x14ac:dyDescent="0.2">
      <c r="A54" s="585"/>
      <c r="B54" s="220"/>
      <c r="C54" s="154">
        <v>7</v>
      </c>
      <c r="D54" s="155" t="s">
        <v>162</v>
      </c>
      <c r="E54" s="157"/>
      <c r="F54" s="194"/>
      <c r="G54" s="157"/>
      <c r="H54" s="157"/>
      <c r="I54" s="157"/>
      <c r="J54" s="157"/>
      <c r="K54" s="157"/>
      <c r="L54" s="157"/>
      <c r="M54" s="157"/>
      <c r="N54" s="157"/>
      <c r="O54" s="157"/>
      <c r="P54" s="157"/>
      <c r="Q54" s="157"/>
      <c r="R54" s="157"/>
      <c r="S54" s="157"/>
      <c r="T54" s="157"/>
      <c r="U54" s="465"/>
      <c r="V54" s="157"/>
      <c r="W54" s="157"/>
      <c r="X54" s="157"/>
      <c r="Y54" s="101">
        <f t="shared" ref="Y54:AP54" si="80">SUM(Y55:Y57)</f>
        <v>0</v>
      </c>
      <c r="Z54" s="101">
        <f t="shared" si="80"/>
        <v>0</v>
      </c>
      <c r="AA54" s="101">
        <f t="shared" si="80"/>
        <v>0</v>
      </c>
      <c r="AB54" s="101">
        <f t="shared" si="80"/>
        <v>0</v>
      </c>
      <c r="AC54" s="101">
        <f t="shared" si="80"/>
        <v>90000000</v>
      </c>
      <c r="AD54" s="101">
        <f t="shared" si="80"/>
        <v>140000000</v>
      </c>
      <c r="AE54" s="101">
        <f t="shared" si="80"/>
        <v>0</v>
      </c>
      <c r="AF54" s="101">
        <f t="shared" si="80"/>
        <v>0</v>
      </c>
      <c r="AG54" s="101">
        <f t="shared" si="80"/>
        <v>0</v>
      </c>
      <c r="AH54" s="101">
        <f t="shared" si="80"/>
        <v>0</v>
      </c>
      <c r="AI54" s="101">
        <f t="shared" si="80"/>
        <v>0</v>
      </c>
      <c r="AJ54" s="101">
        <f t="shared" si="80"/>
        <v>0</v>
      </c>
      <c r="AK54" s="101">
        <f t="shared" si="80"/>
        <v>0</v>
      </c>
      <c r="AL54" s="101">
        <f t="shared" si="80"/>
        <v>0</v>
      </c>
      <c r="AM54" s="101">
        <f t="shared" si="80"/>
        <v>0</v>
      </c>
      <c r="AN54" s="101">
        <f t="shared" si="80"/>
        <v>0</v>
      </c>
      <c r="AO54" s="101">
        <f t="shared" si="80"/>
        <v>0</v>
      </c>
      <c r="AP54" s="101">
        <f t="shared" si="80"/>
        <v>0</v>
      </c>
      <c r="AQ54" s="101">
        <f t="shared" ref="AQ54:BS54" si="81">SUM(AQ55:AQ57)</f>
        <v>90000000</v>
      </c>
      <c r="AR54" s="101">
        <f t="shared" si="81"/>
        <v>140000000</v>
      </c>
      <c r="AS54" s="101">
        <f t="shared" si="81"/>
        <v>0</v>
      </c>
      <c r="AT54" s="101">
        <f t="shared" si="81"/>
        <v>0</v>
      </c>
      <c r="AU54" s="101">
        <f t="shared" si="81"/>
        <v>0</v>
      </c>
      <c r="AV54" s="101">
        <f t="shared" si="81"/>
        <v>30000000</v>
      </c>
      <c r="AW54" s="101">
        <f t="shared" si="81"/>
        <v>100000000</v>
      </c>
      <c r="AX54" s="101">
        <f t="shared" si="81"/>
        <v>120000000</v>
      </c>
      <c r="AY54" s="101">
        <f t="shared" si="81"/>
        <v>0</v>
      </c>
      <c r="AZ54" s="101">
        <f t="shared" si="81"/>
        <v>0</v>
      </c>
      <c r="BA54" s="101">
        <f t="shared" si="81"/>
        <v>0</v>
      </c>
      <c r="BB54" s="101">
        <f t="shared" si="81"/>
        <v>0</v>
      </c>
      <c r="BC54" s="101">
        <f t="shared" si="81"/>
        <v>0</v>
      </c>
      <c r="BD54" s="101">
        <f t="shared" si="81"/>
        <v>0</v>
      </c>
      <c r="BE54" s="101">
        <f t="shared" si="81"/>
        <v>0</v>
      </c>
      <c r="BF54" s="101">
        <f t="shared" si="81"/>
        <v>0</v>
      </c>
      <c r="BG54" s="101">
        <f t="shared" si="81"/>
        <v>0</v>
      </c>
      <c r="BH54" s="101">
        <f t="shared" si="81"/>
        <v>0</v>
      </c>
      <c r="BI54" s="101">
        <f t="shared" si="81"/>
        <v>0</v>
      </c>
      <c r="BJ54" s="101">
        <f t="shared" si="81"/>
        <v>0</v>
      </c>
      <c r="BK54" s="101">
        <f t="shared" si="81"/>
        <v>100000000</v>
      </c>
      <c r="BL54" s="101">
        <f t="shared" si="81"/>
        <v>150000000</v>
      </c>
      <c r="BM54" s="101">
        <f t="shared" si="81"/>
        <v>0</v>
      </c>
      <c r="BN54" s="101">
        <f t="shared" si="81"/>
        <v>0</v>
      </c>
      <c r="BO54" s="101">
        <f t="shared" si="81"/>
        <v>0</v>
      </c>
      <c r="BP54" s="101">
        <f t="shared" si="81"/>
        <v>0</v>
      </c>
      <c r="BQ54" s="101">
        <f t="shared" si="81"/>
        <v>30000000</v>
      </c>
      <c r="BR54" s="101">
        <f t="shared" si="81"/>
        <v>135000000</v>
      </c>
      <c r="BS54" s="101">
        <f t="shared" si="81"/>
        <v>0</v>
      </c>
      <c r="BT54" s="101">
        <f t="shared" ref="BT54:CE54" si="82">SUM(BT55:BT57)</f>
        <v>0</v>
      </c>
      <c r="BU54" s="101">
        <f t="shared" si="82"/>
        <v>0</v>
      </c>
      <c r="BV54" s="101">
        <f t="shared" si="82"/>
        <v>0</v>
      </c>
      <c r="BW54" s="101">
        <f t="shared" si="82"/>
        <v>0</v>
      </c>
      <c r="BX54" s="101">
        <f t="shared" si="82"/>
        <v>0</v>
      </c>
      <c r="BY54" s="101">
        <f t="shared" si="82"/>
        <v>0</v>
      </c>
      <c r="BZ54" s="101">
        <f t="shared" si="82"/>
        <v>0</v>
      </c>
      <c r="CA54" s="101">
        <f t="shared" si="82"/>
        <v>0</v>
      </c>
      <c r="CB54" s="101">
        <f t="shared" si="82"/>
        <v>0</v>
      </c>
      <c r="CC54" s="101">
        <f t="shared" si="82"/>
        <v>0</v>
      </c>
      <c r="CD54" s="101">
        <f t="shared" si="82"/>
        <v>0</v>
      </c>
      <c r="CE54" s="101">
        <f t="shared" si="82"/>
        <v>30000000</v>
      </c>
      <c r="CF54" s="101">
        <f t="shared" ref="CF54:DB54" si="83">SUM(CF55:CF57)</f>
        <v>135000000</v>
      </c>
      <c r="CG54" s="447">
        <f t="shared" si="83"/>
        <v>0</v>
      </c>
      <c r="CH54" s="101">
        <f t="shared" si="83"/>
        <v>0</v>
      </c>
      <c r="CI54" s="101">
        <f t="shared" si="83"/>
        <v>0</v>
      </c>
      <c r="CJ54" s="101">
        <f t="shared" si="83"/>
        <v>0</v>
      </c>
      <c r="CK54" s="101">
        <f t="shared" si="83"/>
        <v>20000000</v>
      </c>
      <c r="CL54" s="101">
        <f t="shared" si="83"/>
        <v>197966912</v>
      </c>
      <c r="CM54" s="101">
        <f t="shared" si="83"/>
        <v>0</v>
      </c>
      <c r="CN54" s="101">
        <f t="shared" si="83"/>
        <v>0</v>
      </c>
      <c r="CO54" s="101">
        <f t="shared" si="83"/>
        <v>0</v>
      </c>
      <c r="CP54" s="101">
        <f t="shared" si="83"/>
        <v>0</v>
      </c>
      <c r="CQ54" s="101">
        <f t="shared" si="83"/>
        <v>0</v>
      </c>
      <c r="CR54" s="101">
        <f t="shared" si="83"/>
        <v>0</v>
      </c>
      <c r="CS54" s="101">
        <f t="shared" si="83"/>
        <v>0</v>
      </c>
      <c r="CT54" s="101">
        <f t="shared" si="83"/>
        <v>0</v>
      </c>
      <c r="CU54" s="101">
        <f t="shared" si="83"/>
        <v>0</v>
      </c>
      <c r="CV54" s="101">
        <f t="shared" si="83"/>
        <v>0</v>
      </c>
      <c r="CW54" s="101">
        <f t="shared" si="83"/>
        <v>0</v>
      </c>
      <c r="CX54" s="101">
        <f t="shared" si="83"/>
        <v>0</v>
      </c>
      <c r="CY54" s="101">
        <f t="shared" si="83"/>
        <v>20000000</v>
      </c>
      <c r="CZ54" s="101">
        <f t="shared" si="83"/>
        <v>197966912</v>
      </c>
      <c r="DA54" s="101">
        <f t="shared" si="83"/>
        <v>240000000</v>
      </c>
      <c r="DB54" s="579">
        <f t="shared" si="83"/>
        <v>622966912</v>
      </c>
    </row>
    <row r="55" spans="1:106" ht="114.75" customHeight="1" x14ac:dyDescent="0.2">
      <c r="A55" s="585"/>
      <c r="B55" s="220"/>
      <c r="C55" s="188">
        <v>5</v>
      </c>
      <c r="D55" s="166" t="s">
        <v>115</v>
      </c>
      <c r="E55" s="249" t="s">
        <v>116</v>
      </c>
      <c r="F55" s="249" t="s">
        <v>117</v>
      </c>
      <c r="G55" s="168">
        <v>35</v>
      </c>
      <c r="H55" s="508" t="s">
        <v>163</v>
      </c>
      <c r="I55" s="166" t="s">
        <v>139</v>
      </c>
      <c r="J55" s="170" t="s">
        <v>120</v>
      </c>
      <c r="K55" s="170">
        <v>13</v>
      </c>
      <c r="L55" s="241" t="s">
        <v>53</v>
      </c>
      <c r="M55" s="173">
        <v>0</v>
      </c>
      <c r="N55" s="173">
        <v>5</v>
      </c>
      <c r="O55" s="504">
        <v>5</v>
      </c>
      <c r="P55" s="504">
        <v>5</v>
      </c>
      <c r="Q55" s="175"/>
      <c r="R55" s="504">
        <v>5</v>
      </c>
      <c r="S55" s="504"/>
      <c r="T55" s="504">
        <v>5</v>
      </c>
      <c r="U55" s="504"/>
      <c r="V55" s="250">
        <f>AQ55/$AQ$54</f>
        <v>0.96666666666666667</v>
      </c>
      <c r="W55" s="173">
        <v>8</v>
      </c>
      <c r="X55" s="241" t="s">
        <v>130</v>
      </c>
      <c r="Y55" s="21"/>
      <c r="Z55" s="14"/>
      <c r="AA55" s="21"/>
      <c r="AB55" s="14"/>
      <c r="AC55" s="17">
        <v>87000000</v>
      </c>
      <c r="AD55" s="18">
        <v>112000000</v>
      </c>
      <c r="AE55" s="22"/>
      <c r="AF55" s="18"/>
      <c r="AG55" s="22"/>
      <c r="AH55" s="18"/>
      <c r="AI55" s="21"/>
      <c r="AJ55" s="14"/>
      <c r="AK55" s="21"/>
      <c r="AL55" s="14"/>
      <c r="AM55" s="21"/>
      <c r="AN55" s="14"/>
      <c r="AO55" s="21"/>
      <c r="AP55" s="14"/>
      <c r="AQ55" s="13">
        <f>+Y55+AA55+AC55+AE55+AG55+AI55+AK55+AM55+AO55</f>
        <v>87000000</v>
      </c>
      <c r="AR55" s="14">
        <f>Z55+AB55+AD55+AF55+AH55+AJ55+AL55+AN55+AP55</f>
        <v>112000000</v>
      </c>
      <c r="AS55" s="44"/>
      <c r="AT55" s="44"/>
      <c r="AU55" s="44"/>
      <c r="AV55" s="44">
        <v>17340000</v>
      </c>
      <c r="AW55" s="45">
        <v>90000000</v>
      </c>
      <c r="AX55" s="44">
        <v>42660000</v>
      </c>
      <c r="AY55" s="44"/>
      <c r="AZ55" s="44"/>
      <c r="BA55" s="44"/>
      <c r="BB55" s="44"/>
      <c r="BC55" s="44"/>
      <c r="BD55" s="44"/>
      <c r="BE55" s="44"/>
      <c r="BF55" s="44"/>
      <c r="BG55" s="44"/>
      <c r="BH55" s="44"/>
      <c r="BI55" s="44"/>
      <c r="BJ55" s="44"/>
      <c r="BK55" s="41">
        <f t="shared" ref="BK55:BL57" si="84">AS55+AU55+AW55+AY55+BA55+BC55+BE55+BG55+BI55</f>
        <v>90000000</v>
      </c>
      <c r="BL55" s="56">
        <f t="shared" si="84"/>
        <v>60000000</v>
      </c>
      <c r="BM55" s="45"/>
      <c r="BN55" s="25"/>
      <c r="BO55" s="45"/>
      <c r="BP55" s="45"/>
      <c r="BQ55" s="45">
        <v>23000000</v>
      </c>
      <c r="BR55" s="45">
        <v>44000000</v>
      </c>
      <c r="BS55" s="45"/>
      <c r="BT55" s="45"/>
      <c r="BU55" s="45"/>
      <c r="BV55" s="45"/>
      <c r="BW55" s="45"/>
      <c r="BX55" s="45"/>
      <c r="BY55" s="45"/>
      <c r="BZ55" s="45"/>
      <c r="CA55" s="45"/>
      <c r="CB55" s="45"/>
      <c r="CC55" s="45"/>
      <c r="CD55" s="44"/>
      <c r="CE55" s="41">
        <f t="shared" ref="CE55:CF57" si="85">BM55+BO55+BQ55+BS55+BU55+BW55+BY55+CA55+CC55</f>
        <v>23000000</v>
      </c>
      <c r="CF55" s="47">
        <f t="shared" si="85"/>
        <v>44000000</v>
      </c>
      <c r="CG55" s="44"/>
      <c r="CH55" s="45"/>
      <c r="CI55" s="44"/>
      <c r="CJ55" s="44"/>
      <c r="CK55" s="44">
        <v>17000000</v>
      </c>
      <c r="CL55" s="44">
        <v>69684000</v>
      </c>
      <c r="CM55" s="44"/>
      <c r="CN55" s="44"/>
      <c r="CO55" s="44"/>
      <c r="CP55" s="44"/>
      <c r="CQ55" s="44"/>
      <c r="CR55" s="44"/>
      <c r="CS55" s="44"/>
      <c r="CT55" s="44"/>
      <c r="CU55" s="44"/>
      <c r="CV55" s="44"/>
      <c r="CW55" s="44"/>
      <c r="CX55" s="44"/>
      <c r="CY55" s="41">
        <f>CG55+CI55+CK55+CM55+CO55+CQ55+CS55+CU55+CW55</f>
        <v>17000000</v>
      </c>
      <c r="CZ55" s="41">
        <f>CX55+CV55+CT55+CR55+CP55+CN55+CL55+CJ55</f>
        <v>69684000</v>
      </c>
      <c r="DA55" s="50">
        <f t="shared" ref="DA55:DB57" si="86">AQ55+BK55+CE55+CY55</f>
        <v>217000000</v>
      </c>
      <c r="DB55" s="576">
        <f t="shared" si="86"/>
        <v>285684000</v>
      </c>
    </row>
    <row r="56" spans="1:106" ht="93.75" customHeight="1" x14ac:dyDescent="0.2">
      <c r="A56" s="585"/>
      <c r="B56" s="220"/>
      <c r="C56" s="188">
        <v>6</v>
      </c>
      <c r="D56" s="166" t="s">
        <v>157</v>
      </c>
      <c r="E56" s="173" t="s">
        <v>122</v>
      </c>
      <c r="F56" s="173" t="s">
        <v>123</v>
      </c>
      <c r="G56" s="173">
        <v>36</v>
      </c>
      <c r="H56" s="508" t="s">
        <v>164</v>
      </c>
      <c r="I56" s="169" t="s">
        <v>165</v>
      </c>
      <c r="J56" s="170" t="s">
        <v>120</v>
      </c>
      <c r="K56" s="170">
        <v>13</v>
      </c>
      <c r="L56" s="241" t="s">
        <v>68</v>
      </c>
      <c r="M56" s="173">
        <v>0</v>
      </c>
      <c r="N56" s="173">
        <v>3</v>
      </c>
      <c r="O56" s="173">
        <v>1</v>
      </c>
      <c r="P56" s="172">
        <v>1</v>
      </c>
      <c r="Q56" s="175"/>
      <c r="R56" s="172">
        <v>1</v>
      </c>
      <c r="S56" s="172"/>
      <c r="T56" s="172">
        <v>0</v>
      </c>
      <c r="U56" s="505"/>
      <c r="V56" s="250">
        <f>AQ56/$AQ$54</f>
        <v>3.3333333333333333E-2</v>
      </c>
      <c r="W56" s="173">
        <v>12</v>
      </c>
      <c r="X56" s="241" t="s">
        <v>69</v>
      </c>
      <c r="Y56" s="21"/>
      <c r="Z56" s="14"/>
      <c r="AA56" s="21"/>
      <c r="AB56" s="14"/>
      <c r="AC56" s="17">
        <v>3000000</v>
      </c>
      <c r="AD56" s="15">
        <v>28000000</v>
      </c>
      <c r="AE56" s="22"/>
      <c r="AF56" s="18"/>
      <c r="AG56" s="22"/>
      <c r="AH56" s="18"/>
      <c r="AI56" s="21"/>
      <c r="AJ56" s="14"/>
      <c r="AK56" s="21"/>
      <c r="AL56" s="14"/>
      <c r="AM56" s="21"/>
      <c r="AN56" s="14"/>
      <c r="AO56" s="21"/>
      <c r="AP56" s="14"/>
      <c r="AQ56" s="13">
        <f>+Y56+AA56+AC56+AE56+AG56+AI56+AK56+AM56+AO56</f>
        <v>3000000</v>
      </c>
      <c r="AR56" s="14">
        <f>Z56+AB56+AD56+AF56+AH56+AJ56+AL56+AN56+AP56</f>
        <v>28000000</v>
      </c>
      <c r="AS56" s="44"/>
      <c r="AT56" s="44"/>
      <c r="AU56" s="44"/>
      <c r="AV56" s="44">
        <v>10990000</v>
      </c>
      <c r="AW56" s="45">
        <v>3500000</v>
      </c>
      <c r="AX56" s="44">
        <v>22510000</v>
      </c>
      <c r="AY56" s="44"/>
      <c r="AZ56" s="44"/>
      <c r="BA56" s="44"/>
      <c r="BB56" s="44"/>
      <c r="BC56" s="44"/>
      <c r="BD56" s="44"/>
      <c r="BE56" s="44"/>
      <c r="BF56" s="44"/>
      <c r="BG56" s="44"/>
      <c r="BH56" s="44"/>
      <c r="BI56" s="44"/>
      <c r="BJ56" s="44"/>
      <c r="BK56" s="41">
        <f t="shared" si="84"/>
        <v>3500000</v>
      </c>
      <c r="BL56" s="56">
        <f t="shared" si="84"/>
        <v>33500000</v>
      </c>
      <c r="BM56" s="45"/>
      <c r="BN56" s="25"/>
      <c r="BO56" s="45"/>
      <c r="BP56" s="45"/>
      <c r="BQ56" s="45">
        <v>3000000</v>
      </c>
      <c r="BR56" s="45">
        <v>29000000</v>
      </c>
      <c r="BS56" s="45"/>
      <c r="BT56" s="45"/>
      <c r="BU56" s="45"/>
      <c r="BV56" s="45"/>
      <c r="BW56" s="45"/>
      <c r="BX56" s="45"/>
      <c r="BY56" s="45"/>
      <c r="BZ56" s="45"/>
      <c r="CA56" s="45"/>
      <c r="CB56" s="45"/>
      <c r="CC56" s="45"/>
      <c r="CD56" s="44"/>
      <c r="CE56" s="41">
        <f t="shared" si="85"/>
        <v>3000000</v>
      </c>
      <c r="CF56" s="47">
        <f t="shared" si="85"/>
        <v>29000000</v>
      </c>
      <c r="CG56" s="44"/>
      <c r="CH56" s="45"/>
      <c r="CI56" s="44">
        <v>0</v>
      </c>
      <c r="CJ56" s="44"/>
      <c r="CK56" s="44">
        <v>0</v>
      </c>
      <c r="CL56" s="44"/>
      <c r="CM56" s="44">
        <v>0</v>
      </c>
      <c r="CN56" s="44"/>
      <c r="CO56" s="44">
        <v>0</v>
      </c>
      <c r="CP56" s="44"/>
      <c r="CQ56" s="44">
        <v>0</v>
      </c>
      <c r="CR56" s="44"/>
      <c r="CS56" s="44">
        <v>0</v>
      </c>
      <c r="CT56" s="44"/>
      <c r="CU56" s="44">
        <v>0</v>
      </c>
      <c r="CV56" s="44"/>
      <c r="CW56" s="44">
        <v>0</v>
      </c>
      <c r="CX56" s="44"/>
      <c r="CY56" s="41">
        <f>CG56+CI56+CK56+CM56+CO56+CQ56+CS56+CU56+CW56</f>
        <v>0</v>
      </c>
      <c r="CZ56" s="41">
        <f>CX56+CV56+CT56+CR56+CP56+CN56+CL56+CJ56</f>
        <v>0</v>
      </c>
      <c r="DA56" s="50">
        <f t="shared" si="86"/>
        <v>9500000</v>
      </c>
      <c r="DB56" s="576">
        <f t="shared" si="86"/>
        <v>90500000</v>
      </c>
    </row>
    <row r="57" spans="1:106" ht="93.75" customHeight="1" x14ac:dyDescent="0.2">
      <c r="A57" s="585"/>
      <c r="B57" s="220"/>
      <c r="C57" s="181">
        <v>7</v>
      </c>
      <c r="D57" s="503" t="s">
        <v>145</v>
      </c>
      <c r="E57" s="204" t="s">
        <v>127</v>
      </c>
      <c r="F57" s="247">
        <v>0.27</v>
      </c>
      <c r="G57" s="173">
        <v>37</v>
      </c>
      <c r="H57" s="508" t="s">
        <v>166</v>
      </c>
      <c r="I57" s="166" t="s">
        <v>167</v>
      </c>
      <c r="J57" s="170" t="s">
        <v>120</v>
      </c>
      <c r="K57" s="170">
        <v>13</v>
      </c>
      <c r="L57" s="243" t="s">
        <v>53</v>
      </c>
      <c r="M57" s="172">
        <v>0</v>
      </c>
      <c r="N57" s="172">
        <v>1</v>
      </c>
      <c r="O57" s="173">
        <v>0</v>
      </c>
      <c r="P57" s="172">
        <v>1</v>
      </c>
      <c r="Q57" s="175"/>
      <c r="R57" s="172">
        <v>1</v>
      </c>
      <c r="S57" s="172"/>
      <c r="T57" s="172">
        <v>1</v>
      </c>
      <c r="U57" s="505"/>
      <c r="V57" s="250">
        <f>AQ57/$AQ$54</f>
        <v>0</v>
      </c>
      <c r="W57" s="173">
        <v>2</v>
      </c>
      <c r="X57" s="241" t="s">
        <v>136</v>
      </c>
      <c r="Y57" s="21"/>
      <c r="Z57" s="14"/>
      <c r="AA57" s="21"/>
      <c r="AB57" s="14"/>
      <c r="AC57" s="21"/>
      <c r="AD57" s="14"/>
      <c r="AE57" s="21"/>
      <c r="AF57" s="14"/>
      <c r="AG57" s="21"/>
      <c r="AH57" s="14"/>
      <c r="AI57" s="21"/>
      <c r="AJ57" s="14"/>
      <c r="AK57" s="21"/>
      <c r="AL57" s="14"/>
      <c r="AM57" s="21"/>
      <c r="AN57" s="14"/>
      <c r="AO57" s="21"/>
      <c r="AP57" s="14"/>
      <c r="AQ57" s="13">
        <f>+Y57+AA57+AC57+AE57+AG57+AI57+AK57+AM57+AO57</f>
        <v>0</v>
      </c>
      <c r="AR57" s="14">
        <f>Z57+AB57+AD57+AF57+AH57+AJ57+AL57+AN57+AP57</f>
        <v>0</v>
      </c>
      <c r="AS57" s="44"/>
      <c r="AT57" s="44"/>
      <c r="AU57" s="44"/>
      <c r="AV57" s="44">
        <v>1670000</v>
      </c>
      <c r="AW57" s="45">
        <v>6500000</v>
      </c>
      <c r="AX57" s="44">
        <v>54830000</v>
      </c>
      <c r="AY57" s="44"/>
      <c r="AZ57" s="44"/>
      <c r="BA57" s="44"/>
      <c r="BB57" s="44"/>
      <c r="BC57" s="44"/>
      <c r="BD57" s="44"/>
      <c r="BE57" s="44"/>
      <c r="BF57" s="44"/>
      <c r="BG57" s="44"/>
      <c r="BH57" s="44"/>
      <c r="BI57" s="44"/>
      <c r="BJ57" s="44"/>
      <c r="BK57" s="41">
        <f t="shared" si="84"/>
        <v>6500000</v>
      </c>
      <c r="BL57" s="56">
        <f t="shared" si="84"/>
        <v>56500000</v>
      </c>
      <c r="BM57" s="45"/>
      <c r="BN57" s="25"/>
      <c r="BO57" s="45"/>
      <c r="BP57" s="45"/>
      <c r="BQ57" s="45">
        <v>4000000</v>
      </c>
      <c r="BR57" s="45">
        <v>62000000</v>
      </c>
      <c r="BS57" s="45"/>
      <c r="BT57" s="45"/>
      <c r="BU57" s="45"/>
      <c r="BV57" s="45"/>
      <c r="BW57" s="45"/>
      <c r="BX57" s="45"/>
      <c r="BY57" s="45"/>
      <c r="BZ57" s="45"/>
      <c r="CA57" s="45"/>
      <c r="CB57" s="45"/>
      <c r="CC57" s="45"/>
      <c r="CD57" s="44"/>
      <c r="CE57" s="41">
        <f t="shared" si="85"/>
        <v>4000000</v>
      </c>
      <c r="CF57" s="47">
        <f t="shared" si="85"/>
        <v>62000000</v>
      </c>
      <c r="CG57" s="44"/>
      <c r="CH57" s="45"/>
      <c r="CI57" s="44"/>
      <c r="CJ57" s="44"/>
      <c r="CK57" s="44">
        <v>3000000</v>
      </c>
      <c r="CL57" s="44">
        <v>128282912</v>
      </c>
      <c r="CM57" s="44"/>
      <c r="CN57" s="44"/>
      <c r="CO57" s="44"/>
      <c r="CP57" s="44"/>
      <c r="CQ57" s="44"/>
      <c r="CR57" s="44"/>
      <c r="CS57" s="44"/>
      <c r="CT57" s="44"/>
      <c r="CU57" s="44"/>
      <c r="CV57" s="44"/>
      <c r="CW57" s="44"/>
      <c r="CX57" s="44"/>
      <c r="CY57" s="41">
        <f>CG57+CI57+CK57+CM57+CO57+CQ57+CS57+CU57+CW57</f>
        <v>3000000</v>
      </c>
      <c r="CZ57" s="41">
        <f>CX57+CV57+CT57+CR57+CP57+CN57+CL57+CJ57</f>
        <v>128282912</v>
      </c>
      <c r="DA57" s="50">
        <f t="shared" si="86"/>
        <v>13500000</v>
      </c>
      <c r="DB57" s="576">
        <f t="shared" si="86"/>
        <v>246782912</v>
      </c>
    </row>
    <row r="58" spans="1:106" ht="24.75" customHeight="1" x14ac:dyDescent="0.2">
      <c r="A58" s="585"/>
      <c r="B58" s="220"/>
      <c r="C58" s="154">
        <v>8</v>
      </c>
      <c r="D58" s="155" t="s">
        <v>168</v>
      </c>
      <c r="E58" s="157"/>
      <c r="F58" s="194"/>
      <c r="G58" s="157"/>
      <c r="H58" s="157"/>
      <c r="I58" s="157"/>
      <c r="J58" s="157"/>
      <c r="K58" s="157"/>
      <c r="L58" s="157"/>
      <c r="M58" s="157"/>
      <c r="N58" s="157"/>
      <c r="O58" s="157"/>
      <c r="P58" s="157"/>
      <c r="Q58" s="157"/>
      <c r="R58" s="157"/>
      <c r="S58" s="157"/>
      <c r="T58" s="157"/>
      <c r="U58" s="465"/>
      <c r="V58" s="157"/>
      <c r="W58" s="157"/>
      <c r="X58" s="157"/>
      <c r="Y58" s="101">
        <f t="shared" ref="Y58:AP58" si="87">SUM(Y59:Y63)</f>
        <v>0</v>
      </c>
      <c r="Z58" s="101">
        <f t="shared" si="87"/>
        <v>0</v>
      </c>
      <c r="AA58" s="101">
        <f t="shared" si="87"/>
        <v>0</v>
      </c>
      <c r="AB58" s="101">
        <f t="shared" si="87"/>
        <v>0</v>
      </c>
      <c r="AC58" s="101">
        <f t="shared" si="87"/>
        <v>50000000</v>
      </c>
      <c r="AD58" s="101">
        <f t="shared" si="87"/>
        <v>50000000</v>
      </c>
      <c r="AE58" s="101">
        <f t="shared" si="87"/>
        <v>0</v>
      </c>
      <c r="AF58" s="101">
        <f t="shared" si="87"/>
        <v>0</v>
      </c>
      <c r="AG58" s="101">
        <f t="shared" si="87"/>
        <v>0</v>
      </c>
      <c r="AH58" s="101">
        <f t="shared" si="87"/>
        <v>0</v>
      </c>
      <c r="AI58" s="101">
        <f t="shared" si="87"/>
        <v>0</v>
      </c>
      <c r="AJ58" s="101">
        <f t="shared" si="87"/>
        <v>0</v>
      </c>
      <c r="AK58" s="101">
        <f t="shared" si="87"/>
        <v>0</v>
      </c>
      <c r="AL58" s="101">
        <f t="shared" si="87"/>
        <v>0</v>
      </c>
      <c r="AM58" s="101">
        <f t="shared" si="87"/>
        <v>0</v>
      </c>
      <c r="AN58" s="101">
        <f t="shared" si="87"/>
        <v>0</v>
      </c>
      <c r="AO58" s="101">
        <f t="shared" si="87"/>
        <v>1250000000</v>
      </c>
      <c r="AP58" s="101">
        <f t="shared" si="87"/>
        <v>0</v>
      </c>
      <c r="AQ58" s="101">
        <f t="shared" ref="AQ58:BS58" si="88">SUM(AQ59:AQ63)</f>
        <v>1300000000</v>
      </c>
      <c r="AR58" s="101">
        <f t="shared" si="88"/>
        <v>50000000</v>
      </c>
      <c r="AS58" s="101">
        <f t="shared" si="88"/>
        <v>0</v>
      </c>
      <c r="AT58" s="101">
        <f t="shared" si="88"/>
        <v>0</v>
      </c>
      <c r="AU58" s="101">
        <f t="shared" si="88"/>
        <v>0</v>
      </c>
      <c r="AV58" s="101">
        <f t="shared" si="88"/>
        <v>77460000</v>
      </c>
      <c r="AW58" s="101">
        <f t="shared" si="88"/>
        <v>50000000</v>
      </c>
      <c r="AX58" s="101">
        <f t="shared" si="88"/>
        <v>132000000</v>
      </c>
      <c r="AY58" s="101">
        <f t="shared" si="88"/>
        <v>0</v>
      </c>
      <c r="AZ58" s="101">
        <f t="shared" si="88"/>
        <v>0</v>
      </c>
      <c r="BA58" s="101">
        <f t="shared" si="88"/>
        <v>0</v>
      </c>
      <c r="BB58" s="101">
        <f t="shared" si="88"/>
        <v>0</v>
      </c>
      <c r="BC58" s="101">
        <f t="shared" si="88"/>
        <v>0</v>
      </c>
      <c r="BD58" s="101">
        <f t="shared" si="88"/>
        <v>0</v>
      </c>
      <c r="BE58" s="101">
        <f t="shared" si="88"/>
        <v>0</v>
      </c>
      <c r="BF58" s="101">
        <f t="shared" si="88"/>
        <v>0</v>
      </c>
      <c r="BG58" s="101">
        <f t="shared" si="88"/>
        <v>0</v>
      </c>
      <c r="BH58" s="101">
        <f t="shared" si="88"/>
        <v>0</v>
      </c>
      <c r="BI58" s="101">
        <f t="shared" si="88"/>
        <v>0</v>
      </c>
      <c r="BJ58" s="101">
        <f t="shared" si="88"/>
        <v>0</v>
      </c>
      <c r="BK58" s="101">
        <f t="shared" si="88"/>
        <v>50000000</v>
      </c>
      <c r="BL58" s="101">
        <f t="shared" si="88"/>
        <v>209460000</v>
      </c>
      <c r="BM58" s="101">
        <f t="shared" si="88"/>
        <v>0</v>
      </c>
      <c r="BN58" s="101">
        <f t="shared" si="88"/>
        <v>0</v>
      </c>
      <c r="BO58" s="101">
        <f t="shared" si="88"/>
        <v>0</v>
      </c>
      <c r="BP58" s="101">
        <f t="shared" si="88"/>
        <v>153000000</v>
      </c>
      <c r="BQ58" s="101">
        <f t="shared" si="88"/>
        <v>20000000</v>
      </c>
      <c r="BR58" s="101">
        <f t="shared" si="88"/>
        <v>140000000</v>
      </c>
      <c r="BS58" s="101">
        <f t="shared" si="88"/>
        <v>0</v>
      </c>
      <c r="BT58" s="101">
        <f t="shared" ref="BT58:CE58" si="89">SUM(BT59:BT63)</f>
        <v>0</v>
      </c>
      <c r="BU58" s="101">
        <f t="shared" si="89"/>
        <v>0</v>
      </c>
      <c r="BV58" s="101">
        <f t="shared" si="89"/>
        <v>0</v>
      </c>
      <c r="BW58" s="101">
        <f t="shared" si="89"/>
        <v>0</v>
      </c>
      <c r="BX58" s="101">
        <f t="shared" si="89"/>
        <v>0</v>
      </c>
      <c r="BY58" s="101">
        <f t="shared" si="89"/>
        <v>0</v>
      </c>
      <c r="BZ58" s="101">
        <f t="shared" si="89"/>
        <v>0</v>
      </c>
      <c r="CA58" s="101">
        <f t="shared" si="89"/>
        <v>0</v>
      </c>
      <c r="CB58" s="101">
        <f t="shared" si="89"/>
        <v>0</v>
      </c>
      <c r="CC58" s="101">
        <f t="shared" si="89"/>
        <v>0</v>
      </c>
      <c r="CD58" s="101">
        <f t="shared" si="89"/>
        <v>0</v>
      </c>
      <c r="CE58" s="101">
        <f t="shared" si="89"/>
        <v>20000000</v>
      </c>
      <c r="CF58" s="101">
        <f t="shared" ref="CF58:DB58" si="90">SUM(CF59:CF63)</f>
        <v>293000000</v>
      </c>
      <c r="CG58" s="447">
        <f t="shared" si="90"/>
        <v>0</v>
      </c>
      <c r="CH58" s="101">
        <f t="shared" si="90"/>
        <v>0</v>
      </c>
      <c r="CI58" s="101">
        <f t="shared" si="90"/>
        <v>0</v>
      </c>
      <c r="CJ58" s="101">
        <f t="shared" si="90"/>
        <v>110000000</v>
      </c>
      <c r="CK58" s="101">
        <f t="shared" si="90"/>
        <v>10000000</v>
      </c>
      <c r="CL58" s="101">
        <f t="shared" si="90"/>
        <v>139050000</v>
      </c>
      <c r="CM58" s="101">
        <f t="shared" si="90"/>
        <v>0</v>
      </c>
      <c r="CN58" s="101">
        <f t="shared" si="90"/>
        <v>0</v>
      </c>
      <c r="CO58" s="101">
        <f t="shared" si="90"/>
        <v>0</v>
      </c>
      <c r="CP58" s="101">
        <f t="shared" si="90"/>
        <v>0</v>
      </c>
      <c r="CQ58" s="101">
        <f t="shared" si="90"/>
        <v>0</v>
      </c>
      <c r="CR58" s="101">
        <f t="shared" si="90"/>
        <v>0</v>
      </c>
      <c r="CS58" s="101">
        <f t="shared" si="90"/>
        <v>0</v>
      </c>
      <c r="CT58" s="101">
        <f t="shared" si="90"/>
        <v>0</v>
      </c>
      <c r="CU58" s="101">
        <f t="shared" si="90"/>
        <v>0</v>
      </c>
      <c r="CV58" s="101">
        <f t="shared" si="90"/>
        <v>0</v>
      </c>
      <c r="CW58" s="101">
        <f t="shared" si="90"/>
        <v>0</v>
      </c>
      <c r="CX58" s="101">
        <f t="shared" si="90"/>
        <v>0</v>
      </c>
      <c r="CY58" s="101">
        <f t="shared" si="90"/>
        <v>10000000</v>
      </c>
      <c r="CZ58" s="101">
        <f t="shared" si="90"/>
        <v>249050000</v>
      </c>
      <c r="DA58" s="101">
        <f t="shared" si="90"/>
        <v>1380000000</v>
      </c>
      <c r="DB58" s="579">
        <f t="shared" si="90"/>
        <v>801510000</v>
      </c>
    </row>
    <row r="59" spans="1:106" ht="89.25" customHeight="1" x14ac:dyDescent="0.2">
      <c r="A59" s="585"/>
      <c r="B59" s="220"/>
      <c r="C59" s="340"/>
      <c r="D59" s="664" t="s">
        <v>115</v>
      </c>
      <c r="E59" s="507"/>
      <c r="F59" s="507"/>
      <c r="G59" s="168">
        <v>38</v>
      </c>
      <c r="H59" s="508" t="s">
        <v>169</v>
      </c>
      <c r="I59" s="166" t="s">
        <v>170</v>
      </c>
      <c r="J59" s="170" t="s">
        <v>120</v>
      </c>
      <c r="K59" s="170">
        <v>13</v>
      </c>
      <c r="L59" s="171" t="s">
        <v>53</v>
      </c>
      <c r="M59" s="172">
        <v>3</v>
      </c>
      <c r="N59" s="172">
        <v>4</v>
      </c>
      <c r="O59" s="173">
        <v>4</v>
      </c>
      <c r="P59" s="172">
        <v>4</v>
      </c>
      <c r="Q59" s="175"/>
      <c r="R59" s="172">
        <v>4</v>
      </c>
      <c r="S59" s="172"/>
      <c r="T59" s="172">
        <v>4</v>
      </c>
      <c r="U59" s="172"/>
      <c r="V59" s="210">
        <f>AQ59/$AQ$58</f>
        <v>5.7692307692307696E-3</v>
      </c>
      <c r="W59" s="172">
        <v>12</v>
      </c>
      <c r="X59" s="171" t="s">
        <v>69</v>
      </c>
      <c r="Y59" s="13"/>
      <c r="Z59" s="14"/>
      <c r="AA59" s="13"/>
      <c r="AB59" s="14"/>
      <c r="AC59" s="17">
        <v>7500000</v>
      </c>
      <c r="AD59" s="15">
        <v>7500000</v>
      </c>
      <c r="AE59" s="17"/>
      <c r="AF59" s="18"/>
      <c r="AG59" s="17"/>
      <c r="AH59" s="18"/>
      <c r="AI59" s="13"/>
      <c r="AJ59" s="14"/>
      <c r="AK59" s="13"/>
      <c r="AL59" s="14"/>
      <c r="AM59" s="13"/>
      <c r="AN59" s="14"/>
      <c r="AO59" s="13"/>
      <c r="AP59" s="14"/>
      <c r="AQ59" s="13">
        <f>+Y59+AA59+AC59+AE59+AG59+AI59+AK59+AM59+AO59</f>
        <v>7500000</v>
      </c>
      <c r="AR59" s="14">
        <f>Z59+AB59+AD59+AF59+AH59+AJ59+AL59+AN59+AP59</f>
        <v>7500000</v>
      </c>
      <c r="AS59" s="44"/>
      <c r="AT59" s="44"/>
      <c r="AU59" s="44"/>
      <c r="AV59" s="44">
        <v>9000000</v>
      </c>
      <c r="AW59" s="44">
        <v>7500000</v>
      </c>
      <c r="AX59" s="44">
        <v>27500000</v>
      </c>
      <c r="AY59" s="44"/>
      <c r="AZ59" s="44"/>
      <c r="BA59" s="44"/>
      <c r="BB59" s="44"/>
      <c r="BC59" s="44"/>
      <c r="BD59" s="44"/>
      <c r="BE59" s="44"/>
      <c r="BF59" s="44"/>
      <c r="BG59" s="44"/>
      <c r="BH59" s="44"/>
      <c r="BI59" s="44"/>
      <c r="BJ59" s="44"/>
      <c r="BK59" s="41">
        <f t="shared" ref="BK59:BL63" si="91">AS59+AU59+AW59+AY59+BA59+BC59+BE59+BG59+BI59</f>
        <v>7500000</v>
      </c>
      <c r="BL59" s="56">
        <f t="shared" si="91"/>
        <v>36500000</v>
      </c>
      <c r="BM59" s="45"/>
      <c r="BN59" s="25"/>
      <c r="BO59" s="45"/>
      <c r="BP59" s="45"/>
      <c r="BQ59" s="45">
        <v>3000000</v>
      </c>
      <c r="BR59" s="45">
        <v>20000000</v>
      </c>
      <c r="BS59" s="45"/>
      <c r="BT59" s="45"/>
      <c r="BU59" s="45"/>
      <c r="BV59" s="45"/>
      <c r="BW59" s="45"/>
      <c r="BX59" s="45"/>
      <c r="BY59" s="45"/>
      <c r="BZ59" s="45"/>
      <c r="CA59" s="45"/>
      <c r="CB59" s="45"/>
      <c r="CC59" s="45"/>
      <c r="CD59" s="44"/>
      <c r="CE59" s="41">
        <f t="shared" ref="CE59:CF63" si="92">BM59+BO59+BQ59+BS59+BU59+BW59+BY59+CA59+CC59</f>
        <v>3000000</v>
      </c>
      <c r="CF59" s="47">
        <f t="shared" si="92"/>
        <v>20000000</v>
      </c>
      <c r="CG59" s="44"/>
      <c r="CH59" s="45"/>
      <c r="CI59" s="44"/>
      <c r="CJ59" s="44">
        <v>60000000</v>
      </c>
      <c r="CK59" s="44">
        <v>57692.307692307695</v>
      </c>
      <c r="CL59" s="44">
        <v>19850000</v>
      </c>
      <c r="CM59" s="44"/>
      <c r="CN59" s="44"/>
      <c r="CO59" s="44"/>
      <c r="CP59" s="44"/>
      <c r="CQ59" s="44"/>
      <c r="CR59" s="44"/>
      <c r="CS59" s="44"/>
      <c r="CT59" s="44"/>
      <c r="CU59" s="44"/>
      <c r="CV59" s="44"/>
      <c r="CW59" s="44"/>
      <c r="CX59" s="44"/>
      <c r="CY59" s="41">
        <f>CG59+CI59+CK59+CM59+CO59+CQ59+CS59+CU59+CW59</f>
        <v>57692.307692307695</v>
      </c>
      <c r="CZ59" s="41">
        <f>CX59+CV59+CT59+CR59+CP59+CN59+CL59+CJ59+CH59</f>
        <v>79850000</v>
      </c>
      <c r="DA59" s="50">
        <f t="shared" ref="DA59:DB63" si="93">AQ59+BK59+CE59+CY59</f>
        <v>18057692.307692308</v>
      </c>
      <c r="DB59" s="576">
        <f t="shared" si="93"/>
        <v>143850000</v>
      </c>
    </row>
    <row r="60" spans="1:106" ht="67.5" customHeight="1" x14ac:dyDescent="0.2">
      <c r="A60" s="585"/>
      <c r="B60" s="220"/>
      <c r="C60" s="181">
        <v>5</v>
      </c>
      <c r="D60" s="665"/>
      <c r="E60" s="245" t="s">
        <v>116</v>
      </c>
      <c r="F60" s="245" t="s">
        <v>117</v>
      </c>
      <c r="G60" s="168">
        <v>39</v>
      </c>
      <c r="H60" s="508" t="s">
        <v>171</v>
      </c>
      <c r="I60" s="166" t="s">
        <v>172</v>
      </c>
      <c r="J60" s="170" t="s">
        <v>120</v>
      </c>
      <c r="K60" s="170">
        <v>13</v>
      </c>
      <c r="L60" s="171" t="s">
        <v>53</v>
      </c>
      <c r="M60" s="172">
        <v>0</v>
      </c>
      <c r="N60" s="172">
        <v>3</v>
      </c>
      <c r="O60" s="173">
        <v>3</v>
      </c>
      <c r="P60" s="172">
        <v>3</v>
      </c>
      <c r="Q60" s="175"/>
      <c r="R60" s="172">
        <v>3</v>
      </c>
      <c r="S60" s="172"/>
      <c r="T60" s="172">
        <v>3</v>
      </c>
      <c r="U60" s="172"/>
      <c r="V60" s="210">
        <f>AQ60/$AQ$58</f>
        <v>5.7692307692307696E-3</v>
      </c>
      <c r="W60" s="172">
        <v>12</v>
      </c>
      <c r="X60" s="171" t="s">
        <v>69</v>
      </c>
      <c r="Y60" s="13"/>
      <c r="Z60" s="14"/>
      <c r="AA60" s="13"/>
      <c r="AB60" s="14"/>
      <c r="AC60" s="17">
        <v>7500000</v>
      </c>
      <c r="AD60" s="15">
        <v>7500000</v>
      </c>
      <c r="AE60" s="17"/>
      <c r="AF60" s="18"/>
      <c r="AG60" s="17"/>
      <c r="AH60" s="18"/>
      <c r="AI60" s="13"/>
      <c r="AJ60" s="14"/>
      <c r="AK60" s="13"/>
      <c r="AL60" s="14"/>
      <c r="AM60" s="13"/>
      <c r="AN60" s="14"/>
      <c r="AO60" s="13"/>
      <c r="AP60" s="14"/>
      <c r="AQ60" s="13">
        <f>+Y60+AA60+AC60+AE60+AG60+AI60+AK60+AM60+AO60</f>
        <v>7500000</v>
      </c>
      <c r="AR60" s="14">
        <f>Z60+AB60+AD60+AF60+AH60+AJ60+AL60+AN60+AP60</f>
        <v>7500000</v>
      </c>
      <c r="AS60" s="44"/>
      <c r="AT60" s="44"/>
      <c r="AU60" s="44"/>
      <c r="AV60" s="44">
        <v>10160000</v>
      </c>
      <c r="AW60" s="44">
        <v>7500000</v>
      </c>
      <c r="AX60" s="44">
        <v>27500000</v>
      </c>
      <c r="AY60" s="44"/>
      <c r="AZ60" s="44"/>
      <c r="BA60" s="44"/>
      <c r="BB60" s="44"/>
      <c r="BC60" s="44"/>
      <c r="BD60" s="44"/>
      <c r="BE60" s="44"/>
      <c r="BF60" s="44"/>
      <c r="BG60" s="44"/>
      <c r="BH60" s="44"/>
      <c r="BI60" s="44"/>
      <c r="BJ60" s="44"/>
      <c r="BK60" s="41">
        <f t="shared" si="91"/>
        <v>7500000</v>
      </c>
      <c r="BL60" s="56">
        <f t="shared" si="91"/>
        <v>37660000</v>
      </c>
      <c r="BM60" s="45"/>
      <c r="BN60" s="25"/>
      <c r="BO60" s="45"/>
      <c r="BP60" s="45">
        <v>50000000</v>
      </c>
      <c r="BQ60" s="45">
        <v>3000000</v>
      </c>
      <c r="BR60" s="45">
        <v>40000000</v>
      </c>
      <c r="BS60" s="45"/>
      <c r="BT60" s="45"/>
      <c r="BU60" s="45"/>
      <c r="BV60" s="45"/>
      <c r="BW60" s="45"/>
      <c r="BX60" s="45"/>
      <c r="BY60" s="45"/>
      <c r="BZ60" s="45"/>
      <c r="CA60" s="45"/>
      <c r="CB60" s="45"/>
      <c r="CC60" s="45"/>
      <c r="CD60" s="44"/>
      <c r="CE60" s="41">
        <f t="shared" si="92"/>
        <v>3000000</v>
      </c>
      <c r="CF60" s="47">
        <f t="shared" si="92"/>
        <v>90000000</v>
      </c>
      <c r="CG60" s="44"/>
      <c r="CH60" s="45"/>
      <c r="CI60" s="44"/>
      <c r="CJ60" s="44"/>
      <c r="CK60" s="44">
        <v>57692.307692307695</v>
      </c>
      <c r="CL60" s="44">
        <v>39750000</v>
      </c>
      <c r="CM60" s="44"/>
      <c r="CN60" s="44"/>
      <c r="CO60" s="44"/>
      <c r="CP60" s="44"/>
      <c r="CQ60" s="44"/>
      <c r="CR60" s="44"/>
      <c r="CS60" s="44"/>
      <c r="CT60" s="44"/>
      <c r="CU60" s="44"/>
      <c r="CV60" s="44"/>
      <c r="CW60" s="44"/>
      <c r="CX60" s="44"/>
      <c r="CY60" s="41">
        <f>CG60+CI60+CK60+CM60+CO60+CQ60+CS60+CU60+CW60</f>
        <v>57692.307692307695</v>
      </c>
      <c r="CZ60" s="41">
        <f>CX60+CV60+CT60+CR60+CP60+CN60+CL60+CJ60+CH60</f>
        <v>39750000</v>
      </c>
      <c r="DA60" s="50">
        <f t="shared" si="93"/>
        <v>18057692.307692308</v>
      </c>
      <c r="DB60" s="576">
        <f t="shared" si="93"/>
        <v>174910000</v>
      </c>
    </row>
    <row r="61" spans="1:106" ht="96" customHeight="1" x14ac:dyDescent="0.2">
      <c r="A61" s="585"/>
      <c r="B61" s="220"/>
      <c r="C61" s="188">
        <v>6</v>
      </c>
      <c r="D61" s="166" t="s">
        <v>157</v>
      </c>
      <c r="E61" s="173" t="s">
        <v>122</v>
      </c>
      <c r="F61" s="173" t="s">
        <v>123</v>
      </c>
      <c r="G61" s="476">
        <v>40</v>
      </c>
      <c r="H61" s="508" t="s">
        <v>173</v>
      </c>
      <c r="I61" s="508" t="s">
        <v>174</v>
      </c>
      <c r="J61" s="521" t="s">
        <v>120</v>
      </c>
      <c r="K61" s="521">
        <v>13</v>
      </c>
      <c r="L61" s="521" t="s">
        <v>68</v>
      </c>
      <c r="M61" s="474">
        <v>0</v>
      </c>
      <c r="N61" s="474">
        <v>1</v>
      </c>
      <c r="O61" s="522">
        <v>0.05</v>
      </c>
      <c r="P61" s="474">
        <v>0.35</v>
      </c>
      <c r="Q61" s="523"/>
      <c r="R61" s="474">
        <v>0.4</v>
      </c>
      <c r="S61" s="474"/>
      <c r="T61" s="474">
        <v>0.2</v>
      </c>
      <c r="U61" s="474">
        <f>0.25+0.31+0.36</f>
        <v>0.92</v>
      </c>
      <c r="V61" s="524">
        <f>AQ61/$AQ$58</f>
        <v>1.5384615384615385E-2</v>
      </c>
      <c r="W61" s="172">
        <v>9</v>
      </c>
      <c r="X61" s="172" t="s">
        <v>175</v>
      </c>
      <c r="Y61" s="14"/>
      <c r="Z61" s="14"/>
      <c r="AA61" s="13"/>
      <c r="AB61" s="14"/>
      <c r="AC61" s="17">
        <v>20000000</v>
      </c>
      <c r="AD61" s="15">
        <v>20000000</v>
      </c>
      <c r="AE61" s="17"/>
      <c r="AF61" s="18"/>
      <c r="AG61" s="17"/>
      <c r="AH61" s="18"/>
      <c r="AI61" s="13"/>
      <c r="AJ61" s="14"/>
      <c r="AK61" s="13"/>
      <c r="AL61" s="14"/>
      <c r="AM61" s="13"/>
      <c r="AN61" s="14"/>
      <c r="AO61" s="13"/>
      <c r="AP61" s="14"/>
      <c r="AQ61" s="13">
        <f>+Y61+AA61+AC61+AE61+AG61+AI61+AK61+AM61+AO61</f>
        <v>20000000</v>
      </c>
      <c r="AR61" s="14">
        <f>Z61+AB61+AD61+AF61+AH61+AJ61+AL61+AN61+AP61</f>
        <v>20000000</v>
      </c>
      <c r="AS61" s="44"/>
      <c r="AT61" s="44"/>
      <c r="AU61" s="44"/>
      <c r="AV61" s="44"/>
      <c r="AW61" s="44">
        <v>20000000</v>
      </c>
      <c r="AX61" s="252">
        <v>38000000</v>
      </c>
      <c r="AY61" s="44"/>
      <c r="AZ61" s="44"/>
      <c r="BA61" s="44"/>
      <c r="BB61" s="44"/>
      <c r="BC61" s="44"/>
      <c r="BD61" s="44"/>
      <c r="BE61" s="44"/>
      <c r="BF61" s="44"/>
      <c r="BG61" s="44"/>
      <c r="BH61" s="44"/>
      <c r="BI61" s="44"/>
      <c r="BJ61" s="44"/>
      <c r="BK61" s="41">
        <f t="shared" si="91"/>
        <v>20000000</v>
      </c>
      <c r="BL61" s="56">
        <f t="shared" si="91"/>
        <v>38000000</v>
      </c>
      <c r="BM61" s="45"/>
      <c r="BN61" s="25"/>
      <c r="BO61" s="45"/>
      <c r="BP61" s="45">
        <v>33000000</v>
      </c>
      <c r="BQ61" s="45">
        <v>8000000</v>
      </c>
      <c r="BR61" s="253">
        <v>20000000</v>
      </c>
      <c r="BS61" s="45"/>
      <c r="BT61" s="45"/>
      <c r="BU61" s="45"/>
      <c r="BV61" s="45"/>
      <c r="BW61" s="45"/>
      <c r="BX61" s="45"/>
      <c r="BY61" s="45"/>
      <c r="BZ61" s="45"/>
      <c r="CA61" s="45"/>
      <c r="CB61" s="45"/>
      <c r="CC61" s="45"/>
      <c r="CD61" s="44"/>
      <c r="CE61" s="41">
        <f t="shared" si="92"/>
        <v>8000000</v>
      </c>
      <c r="CF61" s="47">
        <f t="shared" si="92"/>
        <v>53000000</v>
      </c>
      <c r="CG61" s="44"/>
      <c r="CH61" s="45"/>
      <c r="CI61" s="44"/>
      <c r="CJ61" s="44">
        <v>50000000</v>
      </c>
      <c r="CK61" s="44">
        <v>153846.15384615384</v>
      </c>
      <c r="CL61" s="44">
        <v>19850000</v>
      </c>
      <c r="CM61" s="44"/>
      <c r="CN61" s="44"/>
      <c r="CO61" s="44"/>
      <c r="CP61" s="44"/>
      <c r="CQ61" s="44"/>
      <c r="CR61" s="44"/>
      <c r="CS61" s="44"/>
      <c r="CT61" s="44"/>
      <c r="CU61" s="44"/>
      <c r="CV61" s="44"/>
      <c r="CW61" s="44"/>
      <c r="CX61" s="44"/>
      <c r="CY61" s="41">
        <f>CG61+CI61+CK61+CM61+CO61+CQ61+CS61+CU61+CW61</f>
        <v>153846.15384615384</v>
      </c>
      <c r="CZ61" s="41">
        <f>CX61+CV61+CT61+CR61+CP61+CN61+CL61+CJ61+CH61</f>
        <v>69850000</v>
      </c>
      <c r="DA61" s="50">
        <f t="shared" si="93"/>
        <v>48153846.153846152</v>
      </c>
      <c r="DB61" s="576">
        <f t="shared" si="93"/>
        <v>180850000</v>
      </c>
    </row>
    <row r="62" spans="1:106" ht="67.5" customHeight="1" x14ac:dyDescent="0.2">
      <c r="A62" s="585"/>
      <c r="B62" s="220"/>
      <c r="C62" s="182">
        <v>7</v>
      </c>
      <c r="D62" s="199" t="s">
        <v>145</v>
      </c>
      <c r="E62" s="254">
        <v>0.317</v>
      </c>
      <c r="F62" s="247">
        <v>0.27</v>
      </c>
      <c r="G62" s="168">
        <v>41</v>
      </c>
      <c r="H62" s="508" t="s">
        <v>176</v>
      </c>
      <c r="I62" s="166" t="s">
        <v>177</v>
      </c>
      <c r="J62" s="170" t="s">
        <v>120</v>
      </c>
      <c r="K62" s="170">
        <v>13</v>
      </c>
      <c r="L62" s="171" t="s">
        <v>53</v>
      </c>
      <c r="M62" s="172">
        <v>0</v>
      </c>
      <c r="N62" s="172">
        <v>1</v>
      </c>
      <c r="O62" s="173">
        <v>1</v>
      </c>
      <c r="P62" s="172">
        <v>1</v>
      </c>
      <c r="Q62" s="175"/>
      <c r="R62" s="172">
        <v>1</v>
      </c>
      <c r="S62" s="172"/>
      <c r="T62" s="172">
        <v>1</v>
      </c>
      <c r="U62" s="172"/>
      <c r="V62" s="210">
        <f>AQ62/$AQ$58</f>
        <v>5.7692307692307696E-3</v>
      </c>
      <c r="W62" s="172">
        <v>9</v>
      </c>
      <c r="X62" s="178" t="s">
        <v>175</v>
      </c>
      <c r="Y62" s="14"/>
      <c r="Z62" s="14"/>
      <c r="AA62" s="13"/>
      <c r="AB62" s="14"/>
      <c r="AC62" s="17">
        <v>7500000</v>
      </c>
      <c r="AD62" s="15">
        <v>7500000</v>
      </c>
      <c r="AE62" s="17"/>
      <c r="AF62" s="18"/>
      <c r="AG62" s="17"/>
      <c r="AH62" s="18"/>
      <c r="AI62" s="13"/>
      <c r="AJ62" s="14"/>
      <c r="AK62" s="13"/>
      <c r="AL62" s="14"/>
      <c r="AM62" s="13"/>
      <c r="AN62" s="14"/>
      <c r="AO62" s="13"/>
      <c r="AP62" s="14"/>
      <c r="AQ62" s="13">
        <f>+Y62+AA62+AC62+AE62+AG62+AI62+AK62+AM62+AO62</f>
        <v>7500000</v>
      </c>
      <c r="AR62" s="14">
        <f>Z62+AB62+AD62+AF62+AH62+AJ62+AL62+AN62+AP62</f>
        <v>7500000</v>
      </c>
      <c r="AS62" s="44"/>
      <c r="AT62" s="44"/>
      <c r="AU62" s="44"/>
      <c r="AV62" s="44">
        <v>10000000</v>
      </c>
      <c r="AW62" s="44">
        <v>7500000</v>
      </c>
      <c r="AX62" s="44">
        <v>1880000</v>
      </c>
      <c r="AY62" s="44"/>
      <c r="AZ62" s="44"/>
      <c r="BA62" s="44"/>
      <c r="BB62" s="44"/>
      <c r="BC62" s="44"/>
      <c r="BD62" s="44"/>
      <c r="BE62" s="44"/>
      <c r="BF62" s="44"/>
      <c r="BG62" s="44"/>
      <c r="BH62" s="44"/>
      <c r="BI62" s="44"/>
      <c r="BJ62" s="44"/>
      <c r="BK62" s="41">
        <f t="shared" si="91"/>
        <v>7500000</v>
      </c>
      <c r="BL62" s="56">
        <f t="shared" si="91"/>
        <v>11880000</v>
      </c>
      <c r="BM62" s="45"/>
      <c r="BN62" s="25"/>
      <c r="BO62" s="45"/>
      <c r="BP62" s="45"/>
      <c r="BQ62" s="45">
        <v>3000000</v>
      </c>
      <c r="BR62" s="45">
        <v>25000000</v>
      </c>
      <c r="BS62" s="45"/>
      <c r="BT62" s="45"/>
      <c r="BU62" s="45"/>
      <c r="BV62" s="45"/>
      <c r="BW62" s="45"/>
      <c r="BX62" s="45"/>
      <c r="BY62" s="45"/>
      <c r="BZ62" s="45"/>
      <c r="CA62" s="45"/>
      <c r="CB62" s="45"/>
      <c r="CC62" s="45"/>
      <c r="CD62" s="44"/>
      <c r="CE62" s="41">
        <f t="shared" si="92"/>
        <v>3000000</v>
      </c>
      <c r="CF62" s="47">
        <f t="shared" si="92"/>
        <v>25000000</v>
      </c>
      <c r="CG62" s="44"/>
      <c r="CH62" s="45"/>
      <c r="CI62" s="44"/>
      <c r="CJ62" s="44"/>
      <c r="CK62" s="44">
        <v>57692.307692307695</v>
      </c>
      <c r="CL62" s="44">
        <v>24850000</v>
      </c>
      <c r="CM62" s="44"/>
      <c r="CN62" s="44"/>
      <c r="CO62" s="44"/>
      <c r="CP62" s="44"/>
      <c r="CQ62" s="44"/>
      <c r="CR62" s="44"/>
      <c r="CS62" s="44"/>
      <c r="CT62" s="44"/>
      <c r="CU62" s="44"/>
      <c r="CV62" s="44"/>
      <c r="CW62" s="44"/>
      <c r="CX62" s="44"/>
      <c r="CY62" s="41">
        <f>CG62+CI62+CK62+CM62+CO62+CQ62+CS62+CU62+CW62</f>
        <v>57692.307692307695</v>
      </c>
      <c r="CZ62" s="41">
        <f>CX62+CV62+CT62+CR62+CP62+CN62+CL62+CJ62+CH62</f>
        <v>24850000</v>
      </c>
      <c r="DA62" s="50">
        <f t="shared" si="93"/>
        <v>18057692.307692308</v>
      </c>
      <c r="DB62" s="576">
        <f t="shared" si="93"/>
        <v>69230000</v>
      </c>
    </row>
    <row r="63" spans="1:106" ht="48.75" customHeight="1" x14ac:dyDescent="0.2">
      <c r="A63" s="585"/>
      <c r="B63" s="220"/>
      <c r="C63" s="181"/>
      <c r="D63" s="201"/>
      <c r="E63" s="255"/>
      <c r="F63" s="256"/>
      <c r="G63" s="168">
        <v>42</v>
      </c>
      <c r="H63" s="508" t="s">
        <v>178</v>
      </c>
      <c r="I63" s="166" t="s">
        <v>179</v>
      </c>
      <c r="J63" s="170" t="s">
        <v>120</v>
      </c>
      <c r="K63" s="170">
        <v>13</v>
      </c>
      <c r="L63" s="171" t="s">
        <v>53</v>
      </c>
      <c r="M63" s="172">
        <v>1</v>
      </c>
      <c r="N63" s="172">
        <v>1</v>
      </c>
      <c r="O63" s="173">
        <v>1</v>
      </c>
      <c r="P63" s="172">
        <v>1</v>
      </c>
      <c r="Q63" s="175"/>
      <c r="R63" s="172">
        <v>1</v>
      </c>
      <c r="S63" s="172"/>
      <c r="T63" s="172">
        <v>1</v>
      </c>
      <c r="U63" s="172"/>
      <c r="V63" s="210">
        <f>AQ63/$AQ$58</f>
        <v>0.96730769230769231</v>
      </c>
      <c r="W63" s="172">
        <v>9</v>
      </c>
      <c r="X63" s="178" t="s">
        <v>175</v>
      </c>
      <c r="Y63" s="14"/>
      <c r="Z63" s="14"/>
      <c r="AA63" s="13"/>
      <c r="AB63" s="14"/>
      <c r="AC63" s="13">
        <v>7500000</v>
      </c>
      <c r="AD63" s="15">
        <v>7500000</v>
      </c>
      <c r="AE63" s="13"/>
      <c r="AF63" s="14"/>
      <c r="AG63" s="13"/>
      <c r="AH63" s="14"/>
      <c r="AI63" s="13"/>
      <c r="AJ63" s="14"/>
      <c r="AK63" s="13"/>
      <c r="AL63" s="14"/>
      <c r="AM63" s="13"/>
      <c r="AN63" s="14"/>
      <c r="AO63" s="13">
        <v>1250000000</v>
      </c>
      <c r="AP63" s="14"/>
      <c r="AQ63" s="13">
        <f>+Y63+AA63+AC63+AE63+AG63+AI63+AK63+AM63+AO63</f>
        <v>1257500000</v>
      </c>
      <c r="AR63" s="14">
        <f>Z63+AB63+AD63+AF63+AH63+AJ63+AL63+AN63+AP63</f>
        <v>7500000</v>
      </c>
      <c r="AS63" s="44"/>
      <c r="AT63" s="44"/>
      <c r="AU63" s="44"/>
      <c r="AV63" s="257">
        <v>48300000</v>
      </c>
      <c r="AW63" s="44">
        <v>7500000</v>
      </c>
      <c r="AX63" s="44">
        <v>37120000</v>
      </c>
      <c r="AY63" s="44"/>
      <c r="AZ63" s="44"/>
      <c r="BA63" s="44"/>
      <c r="BB63" s="44"/>
      <c r="BC63" s="44"/>
      <c r="BD63" s="44"/>
      <c r="BE63" s="44"/>
      <c r="BF63" s="44"/>
      <c r="BG63" s="44"/>
      <c r="BH63" s="44"/>
      <c r="BI63" s="44"/>
      <c r="BJ63" s="44"/>
      <c r="BK63" s="41">
        <f t="shared" si="91"/>
        <v>7500000</v>
      </c>
      <c r="BL63" s="56">
        <f t="shared" si="91"/>
        <v>85420000</v>
      </c>
      <c r="BM63" s="45"/>
      <c r="BN63" s="25"/>
      <c r="BO63" s="45"/>
      <c r="BP63" s="45">
        <v>70000000</v>
      </c>
      <c r="BQ63" s="45">
        <v>3000000</v>
      </c>
      <c r="BR63" s="45">
        <v>35000000</v>
      </c>
      <c r="BS63" s="45"/>
      <c r="BT63" s="45"/>
      <c r="BU63" s="45"/>
      <c r="BV63" s="45"/>
      <c r="BW63" s="45"/>
      <c r="BX63" s="45"/>
      <c r="BY63" s="45"/>
      <c r="BZ63" s="45"/>
      <c r="CA63" s="45"/>
      <c r="CB63" s="45"/>
      <c r="CC63" s="45"/>
      <c r="CD63" s="44"/>
      <c r="CE63" s="41">
        <f t="shared" si="92"/>
        <v>3000000</v>
      </c>
      <c r="CF63" s="47">
        <f t="shared" si="92"/>
        <v>105000000</v>
      </c>
      <c r="CG63" s="44"/>
      <c r="CH63" s="45"/>
      <c r="CI63" s="44"/>
      <c r="CJ63" s="44"/>
      <c r="CK63" s="44">
        <v>9673076.9230769239</v>
      </c>
      <c r="CL63" s="44">
        <v>34750000</v>
      </c>
      <c r="CM63" s="44"/>
      <c r="CN63" s="44"/>
      <c r="CO63" s="44"/>
      <c r="CP63" s="44"/>
      <c r="CQ63" s="44"/>
      <c r="CR63" s="44"/>
      <c r="CS63" s="44"/>
      <c r="CT63" s="44"/>
      <c r="CU63" s="44"/>
      <c r="CV63" s="44"/>
      <c r="CW63" s="44"/>
      <c r="CX63" s="44"/>
      <c r="CY63" s="41">
        <f>CG63+CI63+CK63+CM63+CO63+CQ63+CS63+CU63+CW63</f>
        <v>9673076.9230769239</v>
      </c>
      <c r="CZ63" s="41">
        <f>CX63+CV63+CT63+CR63+CP63+CN63+CL63+CJ63+CH63</f>
        <v>34750000</v>
      </c>
      <c r="DA63" s="50">
        <f t="shared" si="93"/>
        <v>1277673076.9230769</v>
      </c>
      <c r="DB63" s="576">
        <f t="shared" si="93"/>
        <v>232670000</v>
      </c>
    </row>
    <row r="64" spans="1:106" ht="24.75" customHeight="1" x14ac:dyDescent="0.2">
      <c r="A64" s="585"/>
      <c r="B64" s="220"/>
      <c r="C64" s="154">
        <v>9</v>
      </c>
      <c r="D64" s="155" t="s">
        <v>180</v>
      </c>
      <c r="E64" s="258"/>
      <c r="F64" s="258"/>
      <c r="G64" s="590"/>
      <c r="H64" s="590"/>
      <c r="I64" s="590"/>
      <c r="J64" s="590"/>
      <c r="K64" s="590"/>
      <c r="L64" s="590"/>
      <c r="M64" s="590"/>
      <c r="N64" s="590"/>
      <c r="O64" s="590"/>
      <c r="P64" s="590"/>
      <c r="Q64" s="590"/>
      <c r="R64" s="590"/>
      <c r="S64" s="590"/>
      <c r="T64" s="590"/>
      <c r="U64" s="468"/>
      <c r="V64" s="590"/>
      <c r="W64" s="590"/>
      <c r="X64" s="590"/>
      <c r="Y64" s="101">
        <f t="shared" ref="Y64:AP64" si="94">SUM(Y65:Y68)</f>
        <v>0</v>
      </c>
      <c r="Z64" s="101">
        <f t="shared" si="94"/>
        <v>0</v>
      </c>
      <c r="AA64" s="101">
        <f t="shared" si="94"/>
        <v>0</v>
      </c>
      <c r="AB64" s="101">
        <f t="shared" si="94"/>
        <v>0</v>
      </c>
      <c r="AC64" s="101">
        <f t="shared" si="94"/>
        <v>80000000</v>
      </c>
      <c r="AD64" s="101">
        <f t="shared" si="94"/>
        <v>177000000</v>
      </c>
      <c r="AE64" s="101">
        <f t="shared" si="94"/>
        <v>0</v>
      </c>
      <c r="AF64" s="101">
        <f t="shared" si="94"/>
        <v>0</v>
      </c>
      <c r="AG64" s="101">
        <f t="shared" si="94"/>
        <v>0</v>
      </c>
      <c r="AH64" s="101">
        <f t="shared" si="94"/>
        <v>0</v>
      </c>
      <c r="AI64" s="101">
        <f t="shared" si="94"/>
        <v>0</v>
      </c>
      <c r="AJ64" s="101">
        <f t="shared" si="94"/>
        <v>0</v>
      </c>
      <c r="AK64" s="101">
        <f t="shared" si="94"/>
        <v>0</v>
      </c>
      <c r="AL64" s="101">
        <f t="shared" si="94"/>
        <v>0</v>
      </c>
      <c r="AM64" s="101">
        <f t="shared" si="94"/>
        <v>0</v>
      </c>
      <c r="AN64" s="101">
        <f t="shared" si="94"/>
        <v>0</v>
      </c>
      <c r="AO64" s="101">
        <f t="shared" si="94"/>
        <v>0</v>
      </c>
      <c r="AP64" s="101">
        <f t="shared" si="94"/>
        <v>0</v>
      </c>
      <c r="AQ64" s="101">
        <f t="shared" ref="AQ64:BS64" si="95">SUM(AQ65:AQ68)</f>
        <v>80000000</v>
      </c>
      <c r="AR64" s="101">
        <f t="shared" si="95"/>
        <v>177000000</v>
      </c>
      <c r="AS64" s="101">
        <f t="shared" si="95"/>
        <v>0</v>
      </c>
      <c r="AT64" s="101">
        <f t="shared" si="95"/>
        <v>0</v>
      </c>
      <c r="AU64" s="101">
        <f t="shared" si="95"/>
        <v>0</v>
      </c>
      <c r="AV64" s="101">
        <f t="shared" si="95"/>
        <v>245200000</v>
      </c>
      <c r="AW64" s="101">
        <f t="shared" si="95"/>
        <v>70000000</v>
      </c>
      <c r="AX64" s="101">
        <f t="shared" si="95"/>
        <v>170000000</v>
      </c>
      <c r="AY64" s="101">
        <f t="shared" si="95"/>
        <v>0</v>
      </c>
      <c r="AZ64" s="101">
        <f t="shared" si="95"/>
        <v>0</v>
      </c>
      <c r="BA64" s="101">
        <f t="shared" si="95"/>
        <v>0</v>
      </c>
      <c r="BB64" s="101">
        <f t="shared" si="95"/>
        <v>0</v>
      </c>
      <c r="BC64" s="101">
        <f t="shared" si="95"/>
        <v>0</v>
      </c>
      <c r="BD64" s="101">
        <f t="shared" si="95"/>
        <v>0</v>
      </c>
      <c r="BE64" s="101">
        <f t="shared" si="95"/>
        <v>0</v>
      </c>
      <c r="BF64" s="101">
        <f t="shared" si="95"/>
        <v>0</v>
      </c>
      <c r="BG64" s="101">
        <f t="shared" si="95"/>
        <v>0</v>
      </c>
      <c r="BH64" s="101">
        <f t="shared" si="95"/>
        <v>0</v>
      </c>
      <c r="BI64" s="101">
        <f t="shared" si="95"/>
        <v>0</v>
      </c>
      <c r="BJ64" s="101">
        <f t="shared" si="95"/>
        <v>0</v>
      </c>
      <c r="BK64" s="101">
        <f t="shared" si="95"/>
        <v>70000000</v>
      </c>
      <c r="BL64" s="101">
        <f t="shared" si="95"/>
        <v>415200000</v>
      </c>
      <c r="BM64" s="101">
        <f t="shared" si="95"/>
        <v>0</v>
      </c>
      <c r="BN64" s="101">
        <f t="shared" si="95"/>
        <v>0</v>
      </c>
      <c r="BO64" s="101">
        <f t="shared" si="95"/>
        <v>0</v>
      </c>
      <c r="BP64" s="101">
        <f t="shared" si="95"/>
        <v>47520000</v>
      </c>
      <c r="BQ64" s="101">
        <f t="shared" si="95"/>
        <v>20000000</v>
      </c>
      <c r="BR64" s="101">
        <f t="shared" si="95"/>
        <v>310000000</v>
      </c>
      <c r="BS64" s="101">
        <f t="shared" si="95"/>
        <v>0</v>
      </c>
      <c r="BT64" s="101">
        <f t="shared" ref="BT64:CE64" si="96">SUM(BT65:BT68)</f>
        <v>0</v>
      </c>
      <c r="BU64" s="101">
        <f t="shared" si="96"/>
        <v>0</v>
      </c>
      <c r="BV64" s="101">
        <f t="shared" si="96"/>
        <v>0</v>
      </c>
      <c r="BW64" s="101">
        <f t="shared" si="96"/>
        <v>0</v>
      </c>
      <c r="BX64" s="101">
        <f t="shared" si="96"/>
        <v>0</v>
      </c>
      <c r="BY64" s="101">
        <f t="shared" si="96"/>
        <v>0</v>
      </c>
      <c r="BZ64" s="101">
        <f t="shared" si="96"/>
        <v>0</v>
      </c>
      <c r="CA64" s="101">
        <f t="shared" si="96"/>
        <v>0</v>
      </c>
      <c r="CB64" s="101">
        <f t="shared" si="96"/>
        <v>0</v>
      </c>
      <c r="CC64" s="101">
        <f t="shared" si="96"/>
        <v>0</v>
      </c>
      <c r="CD64" s="101">
        <f t="shared" si="96"/>
        <v>0</v>
      </c>
      <c r="CE64" s="101">
        <f t="shared" si="96"/>
        <v>20000000</v>
      </c>
      <c r="CF64" s="101">
        <f t="shared" ref="CF64:DB64" si="97">SUM(CF65:CF68)</f>
        <v>357520000</v>
      </c>
      <c r="CG64" s="447">
        <f t="shared" si="97"/>
        <v>0</v>
      </c>
      <c r="CH64" s="101">
        <f t="shared" si="97"/>
        <v>0</v>
      </c>
      <c r="CI64" s="101">
        <f t="shared" si="97"/>
        <v>0</v>
      </c>
      <c r="CJ64" s="101">
        <f t="shared" si="97"/>
        <v>345000000</v>
      </c>
      <c r="CK64" s="101">
        <f t="shared" si="97"/>
        <v>10000000</v>
      </c>
      <c r="CL64" s="101">
        <f t="shared" si="97"/>
        <v>258200000</v>
      </c>
      <c r="CM64" s="101">
        <f t="shared" si="97"/>
        <v>0</v>
      </c>
      <c r="CN64" s="101">
        <f t="shared" si="97"/>
        <v>0</v>
      </c>
      <c r="CO64" s="101">
        <f t="shared" si="97"/>
        <v>0</v>
      </c>
      <c r="CP64" s="101">
        <f t="shared" si="97"/>
        <v>0</v>
      </c>
      <c r="CQ64" s="101">
        <f t="shared" si="97"/>
        <v>0</v>
      </c>
      <c r="CR64" s="101">
        <f t="shared" si="97"/>
        <v>0</v>
      </c>
      <c r="CS64" s="101">
        <f t="shared" si="97"/>
        <v>0</v>
      </c>
      <c r="CT64" s="101">
        <f t="shared" si="97"/>
        <v>0</v>
      </c>
      <c r="CU64" s="101">
        <f t="shared" si="97"/>
        <v>0</v>
      </c>
      <c r="CV64" s="101">
        <f t="shared" si="97"/>
        <v>0</v>
      </c>
      <c r="CW64" s="101">
        <f t="shared" si="97"/>
        <v>0</v>
      </c>
      <c r="CX64" s="101">
        <f t="shared" si="97"/>
        <v>0</v>
      </c>
      <c r="CY64" s="101">
        <f t="shared" si="97"/>
        <v>10000000</v>
      </c>
      <c r="CZ64" s="101">
        <f t="shared" si="97"/>
        <v>603200000</v>
      </c>
      <c r="DA64" s="101">
        <f t="shared" si="97"/>
        <v>180000000</v>
      </c>
      <c r="DB64" s="579">
        <f t="shared" si="97"/>
        <v>1552920000</v>
      </c>
    </row>
    <row r="65" spans="1:106" ht="63.75" customHeight="1" x14ac:dyDescent="0.2">
      <c r="A65" s="585"/>
      <c r="B65" s="220"/>
      <c r="C65" s="340"/>
      <c r="D65" s="664" t="s">
        <v>115</v>
      </c>
      <c r="E65" s="507"/>
      <c r="F65" s="507"/>
      <c r="G65" s="168">
        <v>43</v>
      </c>
      <c r="H65" s="508" t="s">
        <v>181</v>
      </c>
      <c r="I65" s="166" t="s">
        <v>182</v>
      </c>
      <c r="J65" s="170" t="s">
        <v>120</v>
      </c>
      <c r="K65" s="170">
        <v>13</v>
      </c>
      <c r="L65" s="171" t="s">
        <v>68</v>
      </c>
      <c r="M65" s="172" t="s">
        <v>48</v>
      </c>
      <c r="N65" s="172">
        <v>12</v>
      </c>
      <c r="O65" s="173">
        <v>3</v>
      </c>
      <c r="P65" s="173">
        <v>3</v>
      </c>
      <c r="Q65" s="175"/>
      <c r="R65" s="173">
        <v>3</v>
      </c>
      <c r="S65" s="173"/>
      <c r="T65" s="173">
        <v>3</v>
      </c>
      <c r="U65" s="173"/>
      <c r="V65" s="210">
        <f>AQ65/$AQ$64</f>
        <v>0.125</v>
      </c>
      <c r="W65" s="172">
        <v>8</v>
      </c>
      <c r="X65" s="178" t="s">
        <v>130</v>
      </c>
      <c r="Y65" s="14"/>
      <c r="Z65" s="14"/>
      <c r="AA65" s="13"/>
      <c r="AB65" s="14"/>
      <c r="AC65" s="13">
        <v>10000000</v>
      </c>
      <c r="AD65" s="14">
        <v>42550000</v>
      </c>
      <c r="AE65" s="13"/>
      <c r="AF65" s="14"/>
      <c r="AG65" s="13"/>
      <c r="AH65" s="14"/>
      <c r="AI65" s="13"/>
      <c r="AJ65" s="14"/>
      <c r="AK65" s="13"/>
      <c r="AL65" s="14"/>
      <c r="AM65" s="13"/>
      <c r="AN65" s="14"/>
      <c r="AO65" s="13"/>
      <c r="AP65" s="14"/>
      <c r="AQ65" s="13">
        <f>+Y65+AA65+AC65+AE65+AG65+AI65+AK65+AM65+AO65</f>
        <v>10000000</v>
      </c>
      <c r="AR65" s="14">
        <f>Z65+AB65+AD65+AF65+AH65+AJ65+AL65+AN65+AP65</f>
        <v>42550000</v>
      </c>
      <c r="AS65" s="44"/>
      <c r="AT65" s="44"/>
      <c r="AU65" s="44"/>
      <c r="AV65" s="44">
        <v>47140000</v>
      </c>
      <c r="AW65" s="45">
        <v>15000000</v>
      </c>
      <c r="AX65" s="44">
        <v>30000000</v>
      </c>
      <c r="AY65" s="44"/>
      <c r="AZ65" s="44"/>
      <c r="BA65" s="44"/>
      <c r="BB65" s="44"/>
      <c r="BC65" s="44"/>
      <c r="BD65" s="44"/>
      <c r="BE65" s="44"/>
      <c r="BF65" s="44"/>
      <c r="BG65" s="44"/>
      <c r="BH65" s="44"/>
      <c r="BI65" s="44"/>
      <c r="BJ65" s="44"/>
      <c r="BK65" s="41">
        <f t="shared" ref="BK65:BL68" si="98">AS65+AU65+AW65+AY65+BA65+BC65+BE65+BG65+BI65</f>
        <v>15000000</v>
      </c>
      <c r="BL65" s="56">
        <f t="shared" si="98"/>
        <v>77140000</v>
      </c>
      <c r="BM65" s="45"/>
      <c r="BN65" s="25"/>
      <c r="BO65" s="45"/>
      <c r="BP65" s="45"/>
      <c r="BQ65" s="45">
        <v>5000000</v>
      </c>
      <c r="BR65" s="25">
        <v>30696000</v>
      </c>
      <c r="BS65" s="45"/>
      <c r="BT65" s="45"/>
      <c r="BU65" s="45"/>
      <c r="BV65" s="45"/>
      <c r="BW65" s="45"/>
      <c r="BX65" s="45"/>
      <c r="BY65" s="45"/>
      <c r="BZ65" s="45"/>
      <c r="CA65" s="45"/>
      <c r="CB65" s="45"/>
      <c r="CC65" s="45"/>
      <c r="CD65" s="44"/>
      <c r="CE65" s="41">
        <f t="shared" ref="CE65:CF68" si="99">BM65+BO65+BQ65+BS65+BU65+BW65+BY65+CA65+CC65</f>
        <v>5000000</v>
      </c>
      <c r="CF65" s="47">
        <f t="shared" si="99"/>
        <v>30696000</v>
      </c>
      <c r="CG65" s="44"/>
      <c r="CH65" s="45"/>
      <c r="CI65" s="44"/>
      <c r="CJ65" s="44">
        <v>255000000</v>
      </c>
      <c r="CK65" s="44">
        <v>2000000</v>
      </c>
      <c r="CL65" s="44">
        <v>28800000</v>
      </c>
      <c r="CM65" s="44"/>
      <c r="CN65" s="44"/>
      <c r="CO65" s="44"/>
      <c r="CP65" s="44"/>
      <c r="CQ65" s="44"/>
      <c r="CR65" s="44"/>
      <c r="CS65" s="44"/>
      <c r="CT65" s="44"/>
      <c r="CU65" s="44"/>
      <c r="CV65" s="44"/>
      <c r="CW65" s="44"/>
      <c r="CX65" s="44"/>
      <c r="CY65" s="41">
        <f>CG65+CI65+CK65+CM65+CO65+CQ65+CS65+CU65+CW65</f>
        <v>2000000</v>
      </c>
      <c r="CZ65" s="41">
        <f>CX65+CV65+CT65+CR65+CP65+CN65+CL65+CJ65+CH65</f>
        <v>283800000</v>
      </c>
      <c r="DA65" s="50">
        <f t="shared" ref="DA65:DB68" si="100">AQ65+BK65+CE65+CY65</f>
        <v>32000000</v>
      </c>
      <c r="DB65" s="576">
        <f t="shared" si="100"/>
        <v>434186000</v>
      </c>
    </row>
    <row r="66" spans="1:106" ht="120.75" customHeight="1" x14ac:dyDescent="0.2">
      <c r="A66" s="585"/>
      <c r="B66" s="220"/>
      <c r="C66" s="181">
        <v>5</v>
      </c>
      <c r="D66" s="665"/>
      <c r="E66" s="245" t="s">
        <v>116</v>
      </c>
      <c r="F66" s="245" t="s">
        <v>117</v>
      </c>
      <c r="G66" s="168">
        <v>44</v>
      </c>
      <c r="H66" s="508" t="s">
        <v>927</v>
      </c>
      <c r="I66" s="166" t="s">
        <v>183</v>
      </c>
      <c r="J66" s="170" t="s">
        <v>120</v>
      </c>
      <c r="K66" s="170">
        <v>13</v>
      </c>
      <c r="L66" s="171" t="s">
        <v>53</v>
      </c>
      <c r="M66" s="172">
        <v>0</v>
      </c>
      <c r="N66" s="172">
        <v>1</v>
      </c>
      <c r="O66" s="173">
        <v>1</v>
      </c>
      <c r="P66" s="173">
        <v>1</v>
      </c>
      <c r="Q66" s="175"/>
      <c r="R66" s="173">
        <v>1</v>
      </c>
      <c r="S66" s="173"/>
      <c r="T66" s="173">
        <v>1</v>
      </c>
      <c r="U66" s="173"/>
      <c r="V66" s="210">
        <f>AQ66/$AQ$64</f>
        <v>0.125</v>
      </c>
      <c r="W66" s="172">
        <v>8</v>
      </c>
      <c r="X66" s="178" t="s">
        <v>130</v>
      </c>
      <c r="Y66" s="14"/>
      <c r="Z66" s="14"/>
      <c r="AA66" s="13"/>
      <c r="AB66" s="14"/>
      <c r="AC66" s="83">
        <v>10000000</v>
      </c>
      <c r="AD66" s="14">
        <v>54450000</v>
      </c>
      <c r="AE66" s="16"/>
      <c r="AF66" s="15"/>
      <c r="AG66" s="17"/>
      <c r="AH66" s="18"/>
      <c r="AI66" s="13"/>
      <c r="AJ66" s="14"/>
      <c r="AK66" s="13"/>
      <c r="AL66" s="14"/>
      <c r="AM66" s="13"/>
      <c r="AN66" s="14"/>
      <c r="AO66" s="13"/>
      <c r="AP66" s="14"/>
      <c r="AQ66" s="13">
        <f>+Y66+AA66+AC66+AE66+AG66+AI66+AK66+AM66+AO66</f>
        <v>10000000</v>
      </c>
      <c r="AR66" s="14">
        <f>Z66+AB66+AD66+AF66+AH66+AJ66+AL66+AN66+AP66</f>
        <v>54450000</v>
      </c>
      <c r="AS66" s="44"/>
      <c r="AT66" s="44"/>
      <c r="AU66" s="44"/>
      <c r="AV66" s="44">
        <v>20140000</v>
      </c>
      <c r="AW66" s="45">
        <v>15000000</v>
      </c>
      <c r="AX66" s="44">
        <v>33000000</v>
      </c>
      <c r="AY66" s="44"/>
      <c r="AZ66" s="44"/>
      <c r="BA66" s="44"/>
      <c r="BB66" s="44"/>
      <c r="BC66" s="44"/>
      <c r="BD66" s="44"/>
      <c r="BE66" s="44"/>
      <c r="BF66" s="44"/>
      <c r="BG66" s="44"/>
      <c r="BH66" s="44"/>
      <c r="BI66" s="44"/>
      <c r="BJ66" s="44"/>
      <c r="BK66" s="41">
        <f t="shared" si="98"/>
        <v>15000000</v>
      </c>
      <c r="BL66" s="56">
        <f t="shared" si="98"/>
        <v>53140000</v>
      </c>
      <c r="BM66" s="45"/>
      <c r="BN66" s="25"/>
      <c r="BO66" s="45"/>
      <c r="BP66" s="45">
        <v>30840000</v>
      </c>
      <c r="BQ66" s="45">
        <v>5000000</v>
      </c>
      <c r="BR66" s="25">
        <v>39296000</v>
      </c>
      <c r="BS66" s="45"/>
      <c r="BT66" s="45"/>
      <c r="BU66" s="45"/>
      <c r="BV66" s="45"/>
      <c r="BW66" s="45"/>
      <c r="BX66" s="45"/>
      <c r="BY66" s="45"/>
      <c r="BZ66" s="45"/>
      <c r="CA66" s="45"/>
      <c r="CB66" s="45"/>
      <c r="CC66" s="45"/>
      <c r="CD66" s="44"/>
      <c r="CE66" s="41">
        <f t="shared" si="99"/>
        <v>5000000</v>
      </c>
      <c r="CF66" s="47">
        <f t="shared" si="99"/>
        <v>70136000</v>
      </c>
      <c r="CG66" s="44"/>
      <c r="CH66" s="45"/>
      <c r="CI66" s="44"/>
      <c r="CJ66" s="44">
        <v>39400000</v>
      </c>
      <c r="CK66" s="44">
        <v>2000000</v>
      </c>
      <c r="CL66" s="44">
        <v>31500000</v>
      </c>
      <c r="CM66" s="44"/>
      <c r="CN66" s="44"/>
      <c r="CO66" s="44"/>
      <c r="CP66" s="44"/>
      <c r="CQ66" s="44"/>
      <c r="CR66" s="44"/>
      <c r="CS66" s="44"/>
      <c r="CT66" s="44"/>
      <c r="CU66" s="44"/>
      <c r="CV66" s="44"/>
      <c r="CW66" s="44"/>
      <c r="CX66" s="44"/>
      <c r="CY66" s="41">
        <f>CG66+CI66+CK66+CM66+CO66+CQ66+CS66+CU66+CW66</f>
        <v>2000000</v>
      </c>
      <c r="CZ66" s="41">
        <f>CX66+CV66+CT66+CR66+CP66+CN66+CL66+CJ66+CH66</f>
        <v>70900000</v>
      </c>
      <c r="DA66" s="50">
        <f t="shared" si="100"/>
        <v>32000000</v>
      </c>
      <c r="DB66" s="576">
        <f t="shared" si="100"/>
        <v>248626000</v>
      </c>
    </row>
    <row r="67" spans="1:106" ht="105.75" customHeight="1" x14ac:dyDescent="0.2">
      <c r="A67" s="585"/>
      <c r="B67" s="220"/>
      <c r="C67" s="188">
        <v>6</v>
      </c>
      <c r="D67" s="166" t="s">
        <v>157</v>
      </c>
      <c r="E67" s="173" t="s">
        <v>122</v>
      </c>
      <c r="F67" s="173" t="s">
        <v>123</v>
      </c>
      <c r="G67" s="168">
        <v>45</v>
      </c>
      <c r="H67" s="508" t="s">
        <v>184</v>
      </c>
      <c r="I67" s="166" t="s">
        <v>182</v>
      </c>
      <c r="J67" s="170" t="s">
        <v>120</v>
      </c>
      <c r="K67" s="170">
        <v>13</v>
      </c>
      <c r="L67" s="171" t="s">
        <v>68</v>
      </c>
      <c r="M67" s="172" t="s">
        <v>48</v>
      </c>
      <c r="N67" s="172">
        <v>12</v>
      </c>
      <c r="O67" s="173">
        <v>2</v>
      </c>
      <c r="P67" s="173">
        <v>3</v>
      </c>
      <c r="Q67" s="175"/>
      <c r="R67" s="173">
        <v>3</v>
      </c>
      <c r="S67" s="173"/>
      <c r="T67" s="173">
        <v>4</v>
      </c>
      <c r="U67" s="173"/>
      <c r="V67" s="210">
        <f>AQ67/$AQ$64</f>
        <v>0.25</v>
      </c>
      <c r="W67" s="172">
        <v>8</v>
      </c>
      <c r="X67" s="178" t="s">
        <v>130</v>
      </c>
      <c r="Y67" s="14"/>
      <c r="Z67" s="14"/>
      <c r="AA67" s="13"/>
      <c r="AB67" s="14"/>
      <c r="AC67" s="16">
        <v>20000000</v>
      </c>
      <c r="AD67" s="14">
        <v>20000000</v>
      </c>
      <c r="AE67" s="16"/>
      <c r="AF67" s="15"/>
      <c r="AG67" s="17"/>
      <c r="AH67" s="18"/>
      <c r="AI67" s="13"/>
      <c r="AJ67" s="14"/>
      <c r="AK67" s="13"/>
      <c r="AL67" s="14"/>
      <c r="AM67" s="13"/>
      <c r="AN67" s="14"/>
      <c r="AO67" s="13"/>
      <c r="AP67" s="14"/>
      <c r="AQ67" s="13">
        <f>+Y67+AA67+AC67+AE67+AG67+AI67+AK67+AM67+AO67</f>
        <v>20000000</v>
      </c>
      <c r="AR67" s="14">
        <f>Z67+AB67+AD67+AF67+AH67+AJ67+AL67+AN67+AP67</f>
        <v>20000000</v>
      </c>
      <c r="AS67" s="44"/>
      <c r="AT67" s="44"/>
      <c r="AU67" s="44"/>
      <c r="AV67" s="44">
        <v>12920000</v>
      </c>
      <c r="AW67" s="45">
        <v>15000000</v>
      </c>
      <c r="AX67" s="44">
        <v>57000000</v>
      </c>
      <c r="AY67" s="44"/>
      <c r="AZ67" s="44"/>
      <c r="BA67" s="44"/>
      <c r="BB67" s="44"/>
      <c r="BC67" s="44"/>
      <c r="BD67" s="44"/>
      <c r="BE67" s="44"/>
      <c r="BF67" s="44"/>
      <c r="BG67" s="44"/>
      <c r="BH67" s="44"/>
      <c r="BI67" s="44"/>
      <c r="BJ67" s="44"/>
      <c r="BK67" s="41">
        <f t="shared" si="98"/>
        <v>15000000</v>
      </c>
      <c r="BL67" s="56">
        <f t="shared" si="98"/>
        <v>69920000</v>
      </c>
      <c r="BM67" s="45"/>
      <c r="BN67" s="25"/>
      <c r="BO67" s="45"/>
      <c r="BP67" s="45">
        <v>16680000</v>
      </c>
      <c r="BQ67" s="45">
        <v>5000000</v>
      </c>
      <c r="BR67" s="25">
        <v>109886000</v>
      </c>
      <c r="BS67" s="45"/>
      <c r="BT67" s="45"/>
      <c r="BU67" s="45"/>
      <c r="BV67" s="45"/>
      <c r="BW67" s="45"/>
      <c r="BX67" s="45"/>
      <c r="BY67" s="45"/>
      <c r="BZ67" s="45"/>
      <c r="CA67" s="45"/>
      <c r="CB67" s="45"/>
      <c r="CC67" s="45"/>
      <c r="CD67" s="44"/>
      <c r="CE67" s="41">
        <f t="shared" si="99"/>
        <v>5000000</v>
      </c>
      <c r="CF67" s="47">
        <f t="shared" si="99"/>
        <v>126566000</v>
      </c>
      <c r="CG67" s="44"/>
      <c r="CH67" s="45"/>
      <c r="CI67" s="44"/>
      <c r="CJ67" s="44"/>
      <c r="CK67" s="44">
        <v>2000000</v>
      </c>
      <c r="CL67" s="44">
        <v>98500000</v>
      </c>
      <c r="CM67" s="44"/>
      <c r="CN67" s="44"/>
      <c r="CO67" s="44"/>
      <c r="CP67" s="44"/>
      <c r="CQ67" s="44"/>
      <c r="CR67" s="44"/>
      <c r="CS67" s="44"/>
      <c r="CT67" s="44"/>
      <c r="CU67" s="44"/>
      <c r="CV67" s="44"/>
      <c r="CW67" s="44"/>
      <c r="CX67" s="44"/>
      <c r="CY67" s="41">
        <f>CG67+CI67+CK67+CM67+CO67+CQ67+CS67+CU67+CW67</f>
        <v>2000000</v>
      </c>
      <c r="CZ67" s="41">
        <f>CX67+CV67+CT67+CR67+CP67+CN67+CL67+CJ67+CH67</f>
        <v>98500000</v>
      </c>
      <c r="DA67" s="50">
        <f t="shared" si="100"/>
        <v>42000000</v>
      </c>
      <c r="DB67" s="576">
        <f t="shared" si="100"/>
        <v>314986000</v>
      </c>
    </row>
    <row r="68" spans="1:106" ht="68.25" customHeight="1" x14ac:dyDescent="0.2">
      <c r="A68" s="585"/>
      <c r="B68" s="220"/>
      <c r="C68" s="181">
        <v>7</v>
      </c>
      <c r="D68" s="503" t="s">
        <v>145</v>
      </c>
      <c r="E68" s="204" t="s">
        <v>127</v>
      </c>
      <c r="F68" s="247">
        <v>0.27</v>
      </c>
      <c r="G68" s="168">
        <v>46</v>
      </c>
      <c r="H68" s="508" t="s">
        <v>185</v>
      </c>
      <c r="I68" s="166" t="s">
        <v>186</v>
      </c>
      <c r="J68" s="170" t="s">
        <v>120</v>
      </c>
      <c r="K68" s="170">
        <v>13</v>
      </c>
      <c r="L68" s="171" t="s">
        <v>53</v>
      </c>
      <c r="M68" s="172">
        <v>0</v>
      </c>
      <c r="N68" s="173">
        <v>1</v>
      </c>
      <c r="O68" s="173">
        <v>1</v>
      </c>
      <c r="P68" s="173">
        <v>1</v>
      </c>
      <c r="Q68" s="175"/>
      <c r="R68" s="173">
        <v>1</v>
      </c>
      <c r="S68" s="173"/>
      <c r="T68" s="173">
        <v>1</v>
      </c>
      <c r="U68" s="173"/>
      <c r="V68" s="210">
        <f>AQ68/$AQ$64</f>
        <v>0.5</v>
      </c>
      <c r="W68" s="172">
        <v>1</v>
      </c>
      <c r="X68" s="172" t="s">
        <v>187</v>
      </c>
      <c r="Y68" s="14"/>
      <c r="Z68" s="14"/>
      <c r="AA68" s="13"/>
      <c r="AB68" s="14"/>
      <c r="AC68" s="16">
        <v>40000000</v>
      </c>
      <c r="AD68" s="14">
        <v>60000000</v>
      </c>
      <c r="AE68" s="16"/>
      <c r="AF68" s="15"/>
      <c r="AG68" s="17"/>
      <c r="AH68" s="18"/>
      <c r="AI68" s="13"/>
      <c r="AJ68" s="14"/>
      <c r="AK68" s="13"/>
      <c r="AL68" s="14"/>
      <c r="AM68" s="13"/>
      <c r="AN68" s="14"/>
      <c r="AO68" s="13"/>
      <c r="AP68" s="14"/>
      <c r="AQ68" s="13">
        <f>+Y68+AA68+AC68+AE68+AG68+AI68+AK68+AM68+AO68</f>
        <v>40000000</v>
      </c>
      <c r="AR68" s="14">
        <f>Z68+AB68+AD68+AF68+AH68+AJ68+AL68+AN68+AP68</f>
        <v>60000000</v>
      </c>
      <c r="AS68" s="44"/>
      <c r="AT68" s="44"/>
      <c r="AU68" s="44"/>
      <c r="AV68" s="44">
        <v>165000000</v>
      </c>
      <c r="AW68" s="45">
        <v>25000000</v>
      </c>
      <c r="AX68" s="44">
        <v>50000000</v>
      </c>
      <c r="AY68" s="44"/>
      <c r="AZ68" s="44"/>
      <c r="BA68" s="44"/>
      <c r="BB68" s="44"/>
      <c r="BC68" s="44"/>
      <c r="BD68" s="44"/>
      <c r="BE68" s="44"/>
      <c r="BF68" s="44"/>
      <c r="BG68" s="44"/>
      <c r="BH68" s="44"/>
      <c r="BI68" s="44"/>
      <c r="BJ68" s="44"/>
      <c r="BK68" s="41">
        <f t="shared" si="98"/>
        <v>25000000</v>
      </c>
      <c r="BL68" s="56">
        <f t="shared" si="98"/>
        <v>215000000</v>
      </c>
      <c r="BM68" s="45"/>
      <c r="BN68" s="25"/>
      <c r="BO68" s="45"/>
      <c r="BP68" s="45"/>
      <c r="BQ68" s="45">
        <v>5000000</v>
      </c>
      <c r="BR68" s="25">
        <v>130122000</v>
      </c>
      <c r="BS68" s="45"/>
      <c r="BT68" s="45"/>
      <c r="BU68" s="45"/>
      <c r="BV68" s="45"/>
      <c r="BW68" s="45"/>
      <c r="BX68" s="45"/>
      <c r="BY68" s="45"/>
      <c r="BZ68" s="45"/>
      <c r="CA68" s="45"/>
      <c r="CB68" s="45"/>
      <c r="CC68" s="45"/>
      <c r="CD68" s="44"/>
      <c r="CE68" s="41">
        <f t="shared" si="99"/>
        <v>5000000</v>
      </c>
      <c r="CF68" s="46">
        <f t="shared" si="99"/>
        <v>130122000</v>
      </c>
      <c r="CG68" s="44"/>
      <c r="CH68" s="45"/>
      <c r="CI68" s="44"/>
      <c r="CJ68" s="44">
        <v>50600000</v>
      </c>
      <c r="CK68" s="44">
        <v>4000000</v>
      </c>
      <c r="CL68" s="44">
        <v>99400000</v>
      </c>
      <c r="CM68" s="44"/>
      <c r="CN68" s="44"/>
      <c r="CO68" s="44"/>
      <c r="CP68" s="44"/>
      <c r="CQ68" s="44"/>
      <c r="CR68" s="44"/>
      <c r="CS68" s="44"/>
      <c r="CT68" s="44"/>
      <c r="CU68" s="44"/>
      <c r="CV68" s="44"/>
      <c r="CW68" s="44"/>
      <c r="CX68" s="44"/>
      <c r="CY68" s="41">
        <f>CG68+CI68+CK68+CM68+CO68+CQ68+CS68+CU68+CW68</f>
        <v>4000000</v>
      </c>
      <c r="CZ68" s="41">
        <f>CX68+CV68+CT68+CR68+CP68+CN68+CL68+CJ68+CH68</f>
        <v>150000000</v>
      </c>
      <c r="DA68" s="50">
        <f t="shared" si="100"/>
        <v>74000000</v>
      </c>
      <c r="DB68" s="576">
        <f t="shared" si="100"/>
        <v>555122000</v>
      </c>
    </row>
    <row r="69" spans="1:106" ht="24.75" customHeight="1" x14ac:dyDescent="0.2">
      <c r="A69" s="585"/>
      <c r="B69" s="220"/>
      <c r="C69" s="154">
        <v>10</v>
      </c>
      <c r="D69" s="259" t="s">
        <v>188</v>
      </c>
      <c r="E69" s="157"/>
      <c r="F69" s="260"/>
      <c r="G69" s="157"/>
      <c r="H69" s="157"/>
      <c r="I69" s="157"/>
      <c r="J69" s="157"/>
      <c r="K69" s="157"/>
      <c r="L69" s="157"/>
      <c r="M69" s="157"/>
      <c r="N69" s="157"/>
      <c r="O69" s="157"/>
      <c r="P69" s="157"/>
      <c r="Q69" s="157"/>
      <c r="R69" s="157"/>
      <c r="S69" s="157"/>
      <c r="T69" s="157"/>
      <c r="U69" s="465"/>
      <c r="V69" s="157"/>
      <c r="W69" s="157"/>
      <c r="X69" s="157"/>
      <c r="Y69" s="101">
        <f t="shared" ref="Y69:AP69" si="101">SUM(Y70:Y72)</f>
        <v>0</v>
      </c>
      <c r="Z69" s="101">
        <f t="shared" si="101"/>
        <v>0</v>
      </c>
      <c r="AA69" s="101">
        <f t="shared" si="101"/>
        <v>0</v>
      </c>
      <c r="AB69" s="101">
        <f t="shared" si="101"/>
        <v>0</v>
      </c>
      <c r="AC69" s="101">
        <f t="shared" si="101"/>
        <v>80000000</v>
      </c>
      <c r="AD69" s="101">
        <f t="shared" si="101"/>
        <v>190000000</v>
      </c>
      <c r="AE69" s="101">
        <f t="shared" si="101"/>
        <v>0</v>
      </c>
      <c r="AF69" s="101">
        <f t="shared" si="101"/>
        <v>0</v>
      </c>
      <c r="AG69" s="101">
        <f t="shared" si="101"/>
        <v>0</v>
      </c>
      <c r="AH69" s="101">
        <f t="shared" si="101"/>
        <v>0</v>
      </c>
      <c r="AI69" s="101">
        <f t="shared" si="101"/>
        <v>0</v>
      </c>
      <c r="AJ69" s="101">
        <f t="shared" si="101"/>
        <v>0</v>
      </c>
      <c r="AK69" s="101">
        <f t="shared" si="101"/>
        <v>0</v>
      </c>
      <c r="AL69" s="101">
        <f t="shared" si="101"/>
        <v>0</v>
      </c>
      <c r="AM69" s="101">
        <f t="shared" si="101"/>
        <v>0</v>
      </c>
      <c r="AN69" s="101">
        <f t="shared" si="101"/>
        <v>0</v>
      </c>
      <c r="AO69" s="101">
        <f t="shared" si="101"/>
        <v>2000000000</v>
      </c>
      <c r="AP69" s="101">
        <f t="shared" si="101"/>
        <v>0</v>
      </c>
      <c r="AQ69" s="101">
        <f t="shared" ref="AQ69:BS69" si="102">SUM(AQ70:AQ72)</f>
        <v>2080000000</v>
      </c>
      <c r="AR69" s="101">
        <f t="shared" si="102"/>
        <v>190000000</v>
      </c>
      <c r="AS69" s="101">
        <f t="shared" si="102"/>
        <v>0</v>
      </c>
      <c r="AT69" s="101">
        <f t="shared" si="102"/>
        <v>0</v>
      </c>
      <c r="AU69" s="101">
        <f t="shared" si="102"/>
        <v>0</v>
      </c>
      <c r="AV69" s="101">
        <f t="shared" si="102"/>
        <v>113920000</v>
      </c>
      <c r="AW69" s="101">
        <f t="shared" si="102"/>
        <v>90000000</v>
      </c>
      <c r="AX69" s="101">
        <f t="shared" si="102"/>
        <v>466000000</v>
      </c>
      <c r="AY69" s="101">
        <f t="shared" si="102"/>
        <v>0</v>
      </c>
      <c r="AZ69" s="101">
        <f t="shared" si="102"/>
        <v>0</v>
      </c>
      <c r="BA69" s="101">
        <f t="shared" si="102"/>
        <v>0</v>
      </c>
      <c r="BB69" s="101">
        <f t="shared" si="102"/>
        <v>0</v>
      </c>
      <c r="BC69" s="101">
        <f t="shared" si="102"/>
        <v>0</v>
      </c>
      <c r="BD69" s="101">
        <f t="shared" si="102"/>
        <v>0</v>
      </c>
      <c r="BE69" s="101">
        <f t="shared" si="102"/>
        <v>0</v>
      </c>
      <c r="BF69" s="101">
        <f t="shared" si="102"/>
        <v>0</v>
      </c>
      <c r="BG69" s="101">
        <f t="shared" si="102"/>
        <v>0</v>
      </c>
      <c r="BH69" s="101">
        <f t="shared" si="102"/>
        <v>0</v>
      </c>
      <c r="BI69" s="101">
        <f t="shared" si="102"/>
        <v>0</v>
      </c>
      <c r="BJ69" s="101">
        <f t="shared" si="102"/>
        <v>0</v>
      </c>
      <c r="BK69" s="101">
        <f t="shared" si="102"/>
        <v>90000000</v>
      </c>
      <c r="BL69" s="101">
        <f t="shared" si="102"/>
        <v>579920000</v>
      </c>
      <c r="BM69" s="101">
        <f t="shared" si="102"/>
        <v>0</v>
      </c>
      <c r="BN69" s="101">
        <f t="shared" si="102"/>
        <v>0</v>
      </c>
      <c r="BO69" s="101">
        <f t="shared" si="102"/>
        <v>0</v>
      </c>
      <c r="BP69" s="101">
        <f t="shared" si="102"/>
        <v>75840000</v>
      </c>
      <c r="BQ69" s="101">
        <f t="shared" si="102"/>
        <v>30000000</v>
      </c>
      <c r="BR69" s="101">
        <f t="shared" si="102"/>
        <v>260000000</v>
      </c>
      <c r="BS69" s="101">
        <f t="shared" si="102"/>
        <v>0</v>
      </c>
      <c r="BT69" s="101">
        <f t="shared" ref="BT69:CE69" si="103">SUM(BT70:BT72)</f>
        <v>0</v>
      </c>
      <c r="BU69" s="101">
        <f t="shared" si="103"/>
        <v>0</v>
      </c>
      <c r="BV69" s="101">
        <f t="shared" si="103"/>
        <v>0</v>
      </c>
      <c r="BW69" s="101">
        <f t="shared" si="103"/>
        <v>0</v>
      </c>
      <c r="BX69" s="101">
        <f t="shared" si="103"/>
        <v>0</v>
      </c>
      <c r="BY69" s="101">
        <f t="shared" si="103"/>
        <v>0</v>
      </c>
      <c r="BZ69" s="101">
        <f t="shared" si="103"/>
        <v>0</v>
      </c>
      <c r="CA69" s="101">
        <f t="shared" si="103"/>
        <v>0</v>
      </c>
      <c r="CB69" s="101">
        <f t="shared" si="103"/>
        <v>0</v>
      </c>
      <c r="CC69" s="101">
        <f t="shared" si="103"/>
        <v>0</v>
      </c>
      <c r="CD69" s="101">
        <f t="shared" si="103"/>
        <v>0</v>
      </c>
      <c r="CE69" s="101">
        <f t="shared" si="103"/>
        <v>30000000</v>
      </c>
      <c r="CF69" s="101">
        <f t="shared" ref="CF69:DB69" si="104">SUM(CF70:CF72)</f>
        <v>335840000</v>
      </c>
      <c r="CG69" s="447">
        <f t="shared" si="104"/>
        <v>0</v>
      </c>
      <c r="CH69" s="101">
        <f t="shared" si="104"/>
        <v>0</v>
      </c>
      <c r="CI69" s="101">
        <f t="shared" si="104"/>
        <v>0</v>
      </c>
      <c r="CJ69" s="101">
        <f t="shared" si="104"/>
        <v>100000000</v>
      </c>
      <c r="CK69" s="101">
        <f t="shared" si="104"/>
        <v>15000000</v>
      </c>
      <c r="CL69" s="101">
        <f t="shared" si="104"/>
        <v>258450000</v>
      </c>
      <c r="CM69" s="101">
        <f t="shared" si="104"/>
        <v>0</v>
      </c>
      <c r="CN69" s="101">
        <f t="shared" si="104"/>
        <v>0</v>
      </c>
      <c r="CO69" s="101">
        <f t="shared" si="104"/>
        <v>0</v>
      </c>
      <c r="CP69" s="101">
        <f t="shared" si="104"/>
        <v>0</v>
      </c>
      <c r="CQ69" s="101">
        <f t="shared" si="104"/>
        <v>0</v>
      </c>
      <c r="CR69" s="101">
        <f t="shared" si="104"/>
        <v>0</v>
      </c>
      <c r="CS69" s="101">
        <f t="shared" si="104"/>
        <v>0</v>
      </c>
      <c r="CT69" s="101">
        <f t="shared" si="104"/>
        <v>0</v>
      </c>
      <c r="CU69" s="101">
        <f t="shared" si="104"/>
        <v>0</v>
      </c>
      <c r="CV69" s="101">
        <f t="shared" si="104"/>
        <v>0</v>
      </c>
      <c r="CW69" s="101">
        <f t="shared" si="104"/>
        <v>0</v>
      </c>
      <c r="CX69" s="101">
        <f t="shared" si="104"/>
        <v>0</v>
      </c>
      <c r="CY69" s="101">
        <f t="shared" si="104"/>
        <v>15000000</v>
      </c>
      <c r="CZ69" s="101">
        <f t="shared" si="104"/>
        <v>358450000</v>
      </c>
      <c r="DA69" s="101">
        <f t="shared" si="104"/>
        <v>2215000000</v>
      </c>
      <c r="DB69" s="579">
        <f t="shared" si="104"/>
        <v>1464210000</v>
      </c>
    </row>
    <row r="70" spans="1:106" ht="177.75" customHeight="1" x14ac:dyDescent="0.2">
      <c r="A70" s="585"/>
      <c r="B70" s="220"/>
      <c r="C70" s="188">
        <v>5</v>
      </c>
      <c r="D70" s="166" t="s">
        <v>115</v>
      </c>
      <c r="E70" s="261" t="s">
        <v>116</v>
      </c>
      <c r="F70" s="261" t="s">
        <v>117</v>
      </c>
      <c r="G70" s="172">
        <v>47</v>
      </c>
      <c r="H70" s="508" t="s">
        <v>189</v>
      </c>
      <c r="I70" s="166" t="s">
        <v>190</v>
      </c>
      <c r="J70" s="171" t="s">
        <v>120</v>
      </c>
      <c r="K70" s="171">
        <v>13</v>
      </c>
      <c r="L70" s="262" t="s">
        <v>68</v>
      </c>
      <c r="M70" s="211">
        <v>0</v>
      </c>
      <c r="N70" s="173">
        <v>48</v>
      </c>
      <c r="O70" s="172">
        <v>12</v>
      </c>
      <c r="P70" s="172">
        <v>24</v>
      </c>
      <c r="Q70" s="175"/>
      <c r="R70" s="172">
        <v>36</v>
      </c>
      <c r="S70" s="172"/>
      <c r="T70" s="172">
        <v>48</v>
      </c>
      <c r="U70" s="172"/>
      <c r="V70" s="263">
        <f>AQ70/$AQ$69</f>
        <v>0.99519230769230771</v>
      </c>
      <c r="W70" s="172">
        <v>12</v>
      </c>
      <c r="X70" s="171" t="s">
        <v>69</v>
      </c>
      <c r="Y70" s="20"/>
      <c r="Z70" s="19"/>
      <c r="AA70" s="20"/>
      <c r="AB70" s="19"/>
      <c r="AC70" s="20">
        <v>70000000</v>
      </c>
      <c r="AD70" s="19">
        <v>130000000</v>
      </c>
      <c r="AE70" s="20"/>
      <c r="AF70" s="19"/>
      <c r="AG70" s="20"/>
      <c r="AH70" s="19"/>
      <c r="AI70" s="20"/>
      <c r="AJ70" s="19"/>
      <c r="AK70" s="20"/>
      <c r="AL70" s="19"/>
      <c r="AM70" s="20"/>
      <c r="AN70" s="19"/>
      <c r="AO70" s="20">
        <v>2000000000</v>
      </c>
      <c r="AP70" s="19"/>
      <c r="AQ70" s="20">
        <f>+Y70+AA70+AC70+AE70+AG70+AI70+AK70+AM70+AO70</f>
        <v>2070000000</v>
      </c>
      <c r="AR70" s="19">
        <f>Z70+AB70+AD70+AF70+AH70+AJ70+AL70+AN70+AP70</f>
        <v>130000000</v>
      </c>
      <c r="AS70" s="44"/>
      <c r="AT70" s="44"/>
      <c r="AU70" s="44"/>
      <c r="AV70" s="44">
        <v>100000000</v>
      </c>
      <c r="AW70" s="45">
        <v>78750000</v>
      </c>
      <c r="AX70" s="44">
        <v>254045000</v>
      </c>
      <c r="AY70" s="44"/>
      <c r="AZ70" s="44"/>
      <c r="BA70" s="44"/>
      <c r="BB70" s="44"/>
      <c r="BC70" s="44"/>
      <c r="BD70" s="44"/>
      <c r="BE70" s="44"/>
      <c r="BF70" s="44"/>
      <c r="BG70" s="44"/>
      <c r="BH70" s="44"/>
      <c r="BI70" s="44"/>
      <c r="BJ70" s="44"/>
      <c r="BK70" s="41">
        <f t="shared" ref="BK70:BL72" si="105">AS70+AU70+AW70+AY70+BA70+BC70+BE70+BG70+BI70</f>
        <v>78750000</v>
      </c>
      <c r="BL70" s="41">
        <f t="shared" si="105"/>
        <v>354045000</v>
      </c>
      <c r="BM70" s="45"/>
      <c r="BN70" s="25"/>
      <c r="BO70" s="45"/>
      <c r="BP70" s="45">
        <v>39680000</v>
      </c>
      <c r="BQ70" s="45">
        <v>25000000</v>
      </c>
      <c r="BR70" s="45">
        <v>91160000</v>
      </c>
      <c r="BS70" s="45"/>
      <c r="BT70" s="45"/>
      <c r="BU70" s="45"/>
      <c r="BV70" s="45"/>
      <c r="BW70" s="45"/>
      <c r="BX70" s="45"/>
      <c r="BY70" s="45"/>
      <c r="BZ70" s="45"/>
      <c r="CA70" s="45"/>
      <c r="CB70" s="45"/>
      <c r="CC70" s="45"/>
      <c r="CD70" s="44"/>
      <c r="CE70" s="41">
        <f t="shared" ref="CE70:CF72" si="106">BM70+BO70+BQ70+BS70+BU70+BW70+BY70+CA70+CC70</f>
        <v>25000000</v>
      </c>
      <c r="CF70" s="47">
        <f t="shared" si="106"/>
        <v>130840000</v>
      </c>
      <c r="CG70" s="44"/>
      <c r="CH70" s="45"/>
      <c r="CI70" s="44"/>
      <c r="CJ70" s="44">
        <v>100000000</v>
      </c>
      <c r="CK70" s="44">
        <v>13000000</v>
      </c>
      <c r="CL70" s="44">
        <v>54700000</v>
      </c>
      <c r="CM70" s="44"/>
      <c r="CN70" s="44"/>
      <c r="CO70" s="44"/>
      <c r="CP70" s="44"/>
      <c r="CQ70" s="44"/>
      <c r="CR70" s="44"/>
      <c r="CS70" s="44"/>
      <c r="CT70" s="44"/>
      <c r="CU70" s="44"/>
      <c r="CV70" s="44"/>
      <c r="CW70" s="44"/>
      <c r="CX70" s="44"/>
      <c r="CY70" s="41">
        <f>CG70+CI70+CK70+CM70+CO70+CQ70+CS70+CU70+CW70</f>
        <v>13000000</v>
      </c>
      <c r="CZ70" s="41">
        <f>CX70+CV70+CT70+CR70+CP70+CN70+CL70+CJ70+CH70</f>
        <v>154700000</v>
      </c>
      <c r="DA70" s="50">
        <f t="shared" ref="DA70:DB72" si="107">AQ70+BK70+CE70+CY70</f>
        <v>2186750000</v>
      </c>
      <c r="DB70" s="576">
        <f t="shared" si="107"/>
        <v>769585000</v>
      </c>
    </row>
    <row r="71" spans="1:106" ht="146.25" customHeight="1" x14ac:dyDescent="0.2">
      <c r="A71" s="585"/>
      <c r="B71" s="220"/>
      <c r="C71" s="188">
        <v>6</v>
      </c>
      <c r="D71" s="166" t="s">
        <v>157</v>
      </c>
      <c r="E71" s="173" t="s">
        <v>122</v>
      </c>
      <c r="F71" s="173" t="s">
        <v>123</v>
      </c>
      <c r="G71" s="173">
        <v>48</v>
      </c>
      <c r="H71" s="508" t="s">
        <v>191</v>
      </c>
      <c r="I71" s="166" t="s">
        <v>192</v>
      </c>
      <c r="J71" s="170" t="s">
        <v>120</v>
      </c>
      <c r="K71" s="170">
        <v>13</v>
      </c>
      <c r="L71" s="171" t="s">
        <v>53</v>
      </c>
      <c r="M71" s="172">
        <v>0</v>
      </c>
      <c r="N71" s="172">
        <v>1</v>
      </c>
      <c r="O71" s="173">
        <v>1</v>
      </c>
      <c r="P71" s="172">
        <v>1</v>
      </c>
      <c r="Q71" s="175"/>
      <c r="R71" s="172">
        <v>1</v>
      </c>
      <c r="S71" s="172"/>
      <c r="T71" s="172">
        <v>1</v>
      </c>
      <c r="U71" s="172"/>
      <c r="V71" s="210">
        <f>AQ71/$AQ$69</f>
        <v>2.403846153846154E-3</v>
      </c>
      <c r="W71" s="172">
        <v>8</v>
      </c>
      <c r="X71" s="171" t="s">
        <v>130</v>
      </c>
      <c r="Y71" s="13"/>
      <c r="Z71" s="14"/>
      <c r="AA71" s="13"/>
      <c r="AB71" s="14"/>
      <c r="AC71" s="13">
        <v>5000000</v>
      </c>
      <c r="AD71" s="15">
        <v>55000000</v>
      </c>
      <c r="AE71" s="13"/>
      <c r="AF71" s="14"/>
      <c r="AG71" s="13"/>
      <c r="AH71" s="14"/>
      <c r="AI71" s="13"/>
      <c r="AJ71" s="14"/>
      <c r="AK71" s="13"/>
      <c r="AL71" s="14"/>
      <c r="AM71" s="13"/>
      <c r="AN71" s="14"/>
      <c r="AO71" s="13"/>
      <c r="AP71" s="14"/>
      <c r="AQ71" s="13">
        <f>+Y71+AA71+AC71+AE71+AG71+AI71+AK71+AM71+AO71</f>
        <v>5000000</v>
      </c>
      <c r="AR71" s="14">
        <f>Z71+AB71+AD71+AF71+AH71+AJ71+AL71+AN71+AP71</f>
        <v>55000000</v>
      </c>
      <c r="AS71" s="44"/>
      <c r="AT71" s="44"/>
      <c r="AU71" s="44"/>
      <c r="AV71" s="44"/>
      <c r="AW71" s="45">
        <v>5625000</v>
      </c>
      <c r="AX71" s="44">
        <v>200000000</v>
      </c>
      <c r="AY71" s="44"/>
      <c r="AZ71" s="44"/>
      <c r="BA71" s="44"/>
      <c r="BB71" s="44"/>
      <c r="BC71" s="44"/>
      <c r="BD71" s="44"/>
      <c r="BE71" s="44"/>
      <c r="BF71" s="44"/>
      <c r="BG71" s="44"/>
      <c r="BH71" s="44"/>
      <c r="BI71" s="44"/>
      <c r="BJ71" s="44"/>
      <c r="BK71" s="41">
        <f t="shared" si="105"/>
        <v>5625000</v>
      </c>
      <c r="BL71" s="56">
        <f t="shared" si="105"/>
        <v>200000000</v>
      </c>
      <c r="BM71" s="45"/>
      <c r="BN71" s="25"/>
      <c r="BO71" s="45"/>
      <c r="BP71" s="45">
        <v>36160000</v>
      </c>
      <c r="BQ71" s="45">
        <v>2500000</v>
      </c>
      <c r="BR71" s="45">
        <v>163840000</v>
      </c>
      <c r="BS71" s="45"/>
      <c r="BT71" s="45"/>
      <c r="BU71" s="45"/>
      <c r="BV71" s="45"/>
      <c r="BW71" s="45"/>
      <c r="BX71" s="45"/>
      <c r="BY71" s="45"/>
      <c r="BZ71" s="45"/>
      <c r="CA71" s="45"/>
      <c r="CB71" s="45"/>
      <c r="CC71" s="45"/>
      <c r="CD71" s="44"/>
      <c r="CE71" s="41">
        <f t="shared" si="106"/>
        <v>2500000</v>
      </c>
      <c r="CF71" s="47">
        <f t="shared" si="106"/>
        <v>200000000</v>
      </c>
      <c r="CG71" s="44"/>
      <c r="CH71" s="45"/>
      <c r="CI71" s="44"/>
      <c r="CJ71" s="44"/>
      <c r="CK71" s="44">
        <v>1000000</v>
      </c>
      <c r="CL71" s="44">
        <v>200000000</v>
      </c>
      <c r="CM71" s="44"/>
      <c r="CN71" s="44"/>
      <c r="CO71" s="44"/>
      <c r="CP71" s="44"/>
      <c r="CQ71" s="44"/>
      <c r="CR71" s="44"/>
      <c r="CS71" s="44"/>
      <c r="CT71" s="44"/>
      <c r="CU71" s="44"/>
      <c r="CV71" s="44"/>
      <c r="CW71" s="44"/>
      <c r="CX71" s="44"/>
      <c r="CY71" s="41">
        <f>CG71+CI71+CK71+CM71+CO71+CQ71+CS71+CU71+CW71</f>
        <v>1000000</v>
      </c>
      <c r="CZ71" s="41">
        <f>CX71+CV71+CT71+CR71+CP71+CN71+CL71+CJ71+CH71</f>
        <v>200000000</v>
      </c>
      <c r="DA71" s="50">
        <f t="shared" si="107"/>
        <v>14125000</v>
      </c>
      <c r="DB71" s="576">
        <f t="shared" si="107"/>
        <v>655000000</v>
      </c>
    </row>
    <row r="72" spans="1:106" ht="92.25" customHeight="1" x14ac:dyDescent="0.2">
      <c r="A72" s="585"/>
      <c r="B72" s="264"/>
      <c r="C72" s="181">
        <v>7</v>
      </c>
      <c r="D72" s="503" t="s">
        <v>145</v>
      </c>
      <c r="E72" s="204" t="s">
        <v>127</v>
      </c>
      <c r="F72" s="247">
        <v>0.27</v>
      </c>
      <c r="G72" s="173">
        <v>49</v>
      </c>
      <c r="H72" s="508" t="s">
        <v>193</v>
      </c>
      <c r="I72" s="166" t="s">
        <v>194</v>
      </c>
      <c r="J72" s="170" t="s">
        <v>120</v>
      </c>
      <c r="K72" s="170">
        <v>13</v>
      </c>
      <c r="L72" s="171" t="s">
        <v>53</v>
      </c>
      <c r="M72" s="172">
        <v>0</v>
      </c>
      <c r="N72" s="172">
        <v>1</v>
      </c>
      <c r="O72" s="173">
        <v>1</v>
      </c>
      <c r="P72" s="172">
        <v>1</v>
      </c>
      <c r="Q72" s="175"/>
      <c r="R72" s="172">
        <v>1</v>
      </c>
      <c r="S72" s="172"/>
      <c r="T72" s="172">
        <v>1</v>
      </c>
      <c r="U72" s="172"/>
      <c r="V72" s="210">
        <f>AQ72/$AQ$69</f>
        <v>2.403846153846154E-3</v>
      </c>
      <c r="W72" s="172">
        <v>9</v>
      </c>
      <c r="X72" s="171" t="s">
        <v>175</v>
      </c>
      <c r="Y72" s="13"/>
      <c r="Z72" s="14"/>
      <c r="AA72" s="13"/>
      <c r="AB72" s="14"/>
      <c r="AC72" s="13">
        <v>5000000</v>
      </c>
      <c r="AD72" s="15">
        <v>5000000</v>
      </c>
      <c r="AE72" s="13"/>
      <c r="AF72" s="14"/>
      <c r="AG72" s="13"/>
      <c r="AH72" s="14"/>
      <c r="AI72" s="13"/>
      <c r="AJ72" s="14"/>
      <c r="AK72" s="13"/>
      <c r="AL72" s="14"/>
      <c r="AM72" s="13"/>
      <c r="AN72" s="14"/>
      <c r="AO72" s="13"/>
      <c r="AP72" s="14"/>
      <c r="AQ72" s="13">
        <f>+Y72+AA72+AC72+AE72+AG72+AI72+AK72+AM72+AO72</f>
        <v>5000000</v>
      </c>
      <c r="AR72" s="14">
        <f>Z72+AB72+AD72+AF72+AH72+AJ72+AL72+AN72+AP72</f>
        <v>5000000</v>
      </c>
      <c r="AS72" s="44"/>
      <c r="AT72" s="44"/>
      <c r="AU72" s="44"/>
      <c r="AV72" s="44">
        <v>13920000</v>
      </c>
      <c r="AW72" s="45">
        <v>5625000</v>
      </c>
      <c r="AX72" s="44">
        <v>11955000</v>
      </c>
      <c r="AY72" s="44"/>
      <c r="AZ72" s="44"/>
      <c r="BA72" s="44"/>
      <c r="BB72" s="44"/>
      <c r="BC72" s="44"/>
      <c r="BD72" s="44"/>
      <c r="BE72" s="44"/>
      <c r="BF72" s="44"/>
      <c r="BG72" s="44"/>
      <c r="BH72" s="44"/>
      <c r="BI72" s="44"/>
      <c r="BJ72" s="44"/>
      <c r="BK72" s="41">
        <f t="shared" si="105"/>
        <v>5625000</v>
      </c>
      <c r="BL72" s="56">
        <f t="shared" si="105"/>
        <v>25875000</v>
      </c>
      <c r="BM72" s="45"/>
      <c r="BN72" s="25"/>
      <c r="BO72" s="45"/>
      <c r="BP72" s="45"/>
      <c r="BQ72" s="45">
        <v>2500000</v>
      </c>
      <c r="BR72" s="45">
        <v>5000000</v>
      </c>
      <c r="BS72" s="45"/>
      <c r="BT72" s="45"/>
      <c r="BU72" s="45"/>
      <c r="BV72" s="45"/>
      <c r="BW72" s="45"/>
      <c r="BX72" s="45"/>
      <c r="BY72" s="45"/>
      <c r="BZ72" s="45"/>
      <c r="CA72" s="45"/>
      <c r="CB72" s="45"/>
      <c r="CC72" s="45"/>
      <c r="CD72" s="44"/>
      <c r="CE72" s="41">
        <f t="shared" si="106"/>
        <v>2500000</v>
      </c>
      <c r="CF72" s="47">
        <f t="shared" si="106"/>
        <v>5000000</v>
      </c>
      <c r="CG72" s="44"/>
      <c r="CH72" s="45"/>
      <c r="CI72" s="44"/>
      <c r="CJ72" s="44"/>
      <c r="CK72" s="44">
        <v>1000000</v>
      </c>
      <c r="CL72" s="456">
        <v>3750000</v>
      </c>
      <c r="CM72" s="44"/>
      <c r="CN72" s="44"/>
      <c r="CO72" s="44"/>
      <c r="CP72" s="44"/>
      <c r="CQ72" s="44"/>
      <c r="CR72" s="44"/>
      <c r="CS72" s="44"/>
      <c r="CT72" s="44"/>
      <c r="CU72" s="44"/>
      <c r="CV72" s="44"/>
      <c r="CW72" s="44"/>
      <c r="CX72" s="44"/>
      <c r="CY72" s="41">
        <f>CG72+CI72+CK72+CM72+CO72+CQ72+CS72+CU72+CW72</f>
        <v>1000000</v>
      </c>
      <c r="CZ72" s="41">
        <f>CX72+CV72+CT72+CR72+CP72+CN72+CL72+CJ72+CH72</f>
        <v>3750000</v>
      </c>
      <c r="DA72" s="50">
        <f t="shared" si="107"/>
        <v>14125000</v>
      </c>
      <c r="DB72" s="576">
        <f t="shared" si="107"/>
        <v>39625000</v>
      </c>
    </row>
    <row r="73" spans="1:106" ht="24.75" customHeight="1" x14ac:dyDescent="0.2">
      <c r="A73" s="585"/>
      <c r="B73" s="141">
        <v>3</v>
      </c>
      <c r="C73" s="218" t="s">
        <v>195</v>
      </c>
      <c r="D73" s="143"/>
      <c r="E73" s="144"/>
      <c r="F73" s="144"/>
      <c r="G73" s="145"/>
      <c r="H73" s="145"/>
      <c r="I73" s="145"/>
      <c r="J73" s="145"/>
      <c r="K73" s="145"/>
      <c r="L73" s="145"/>
      <c r="M73" s="145"/>
      <c r="N73" s="145"/>
      <c r="O73" s="145"/>
      <c r="P73" s="145"/>
      <c r="Q73" s="145"/>
      <c r="R73" s="145"/>
      <c r="S73" s="145"/>
      <c r="T73" s="145"/>
      <c r="U73" s="385"/>
      <c r="V73" s="145"/>
      <c r="W73" s="145"/>
      <c r="X73" s="145"/>
      <c r="Y73" s="10">
        <f t="shared" ref="Y73:BD73" si="108">Y74+Y77+Y79</f>
        <v>0</v>
      </c>
      <c r="Z73" s="10">
        <f t="shared" si="108"/>
        <v>0</v>
      </c>
      <c r="AA73" s="10">
        <f t="shared" si="108"/>
        <v>292360000</v>
      </c>
      <c r="AB73" s="10">
        <f t="shared" si="108"/>
        <v>380765559</v>
      </c>
      <c r="AC73" s="10">
        <f t="shared" si="108"/>
        <v>203000000</v>
      </c>
      <c r="AD73" s="10">
        <f t="shared" si="108"/>
        <v>345140678</v>
      </c>
      <c r="AE73" s="10">
        <f t="shared" si="108"/>
        <v>0</v>
      </c>
      <c r="AF73" s="10">
        <f t="shared" si="108"/>
        <v>0</v>
      </c>
      <c r="AG73" s="10">
        <f t="shared" si="108"/>
        <v>0</v>
      </c>
      <c r="AH73" s="10">
        <f t="shared" si="108"/>
        <v>0</v>
      </c>
      <c r="AI73" s="10">
        <f t="shared" si="108"/>
        <v>0</v>
      </c>
      <c r="AJ73" s="10">
        <f t="shared" si="108"/>
        <v>0</v>
      </c>
      <c r="AK73" s="10">
        <f t="shared" si="108"/>
        <v>0</v>
      </c>
      <c r="AL73" s="10">
        <f t="shared" si="108"/>
        <v>0</v>
      </c>
      <c r="AM73" s="10">
        <f t="shared" si="108"/>
        <v>0</v>
      </c>
      <c r="AN73" s="10">
        <f t="shared" si="108"/>
        <v>0</v>
      </c>
      <c r="AO73" s="10">
        <f t="shared" si="108"/>
        <v>3000000000</v>
      </c>
      <c r="AP73" s="10">
        <f t="shared" si="108"/>
        <v>0</v>
      </c>
      <c r="AQ73" s="10">
        <f t="shared" si="108"/>
        <v>3495360000</v>
      </c>
      <c r="AR73" s="10">
        <f t="shared" si="108"/>
        <v>725906237</v>
      </c>
      <c r="AS73" s="10">
        <f t="shared" si="108"/>
        <v>0</v>
      </c>
      <c r="AT73" s="10">
        <f t="shared" si="108"/>
        <v>0</v>
      </c>
      <c r="AU73" s="10">
        <f t="shared" si="108"/>
        <v>386620800</v>
      </c>
      <c r="AV73" s="10">
        <f t="shared" si="108"/>
        <v>442026963</v>
      </c>
      <c r="AW73" s="10">
        <f t="shared" si="108"/>
        <v>140000000</v>
      </c>
      <c r="AX73" s="10">
        <f t="shared" si="108"/>
        <v>1223502600</v>
      </c>
      <c r="AY73" s="10">
        <f t="shared" si="108"/>
        <v>0</v>
      </c>
      <c r="AZ73" s="10">
        <f t="shared" si="108"/>
        <v>0</v>
      </c>
      <c r="BA73" s="10">
        <f t="shared" si="108"/>
        <v>0</v>
      </c>
      <c r="BB73" s="10">
        <f t="shared" si="108"/>
        <v>0</v>
      </c>
      <c r="BC73" s="10">
        <f t="shared" si="108"/>
        <v>0</v>
      </c>
      <c r="BD73" s="10">
        <f t="shared" si="108"/>
        <v>0</v>
      </c>
      <c r="BE73" s="10">
        <f t="shared" ref="BE73:CD73" si="109">BE74+BE77+BE79</f>
        <v>0</v>
      </c>
      <c r="BF73" s="10">
        <f t="shared" si="109"/>
        <v>0</v>
      </c>
      <c r="BG73" s="10">
        <f t="shared" si="109"/>
        <v>0</v>
      </c>
      <c r="BH73" s="10">
        <f t="shared" si="109"/>
        <v>0</v>
      </c>
      <c r="BI73" s="10">
        <f t="shared" si="109"/>
        <v>0</v>
      </c>
      <c r="BJ73" s="10">
        <f t="shared" si="109"/>
        <v>0</v>
      </c>
      <c r="BK73" s="10">
        <f t="shared" si="109"/>
        <v>526620800</v>
      </c>
      <c r="BL73" s="10">
        <f t="shared" si="109"/>
        <v>1665529563</v>
      </c>
      <c r="BM73" s="10">
        <f t="shared" si="109"/>
        <v>0</v>
      </c>
      <c r="BN73" s="10">
        <f t="shared" si="109"/>
        <v>0</v>
      </c>
      <c r="BO73" s="10">
        <f t="shared" si="109"/>
        <v>0</v>
      </c>
      <c r="BP73" s="10">
        <f t="shared" si="109"/>
        <v>363353698</v>
      </c>
      <c r="BQ73" s="10">
        <f t="shared" si="109"/>
        <v>448219424</v>
      </c>
      <c r="BR73" s="10">
        <f t="shared" si="109"/>
        <v>1132000000</v>
      </c>
      <c r="BS73" s="10">
        <f t="shared" si="109"/>
        <v>0</v>
      </c>
      <c r="BT73" s="10">
        <f t="shared" si="109"/>
        <v>0</v>
      </c>
      <c r="BU73" s="10">
        <f t="shared" si="109"/>
        <v>0</v>
      </c>
      <c r="BV73" s="10">
        <f t="shared" si="109"/>
        <v>0</v>
      </c>
      <c r="BW73" s="10">
        <f t="shared" si="109"/>
        <v>0</v>
      </c>
      <c r="BX73" s="10">
        <f t="shared" si="109"/>
        <v>0</v>
      </c>
      <c r="BY73" s="10">
        <f t="shared" si="109"/>
        <v>0</v>
      </c>
      <c r="BZ73" s="10">
        <f t="shared" si="109"/>
        <v>0</v>
      </c>
      <c r="CA73" s="10">
        <f t="shared" si="109"/>
        <v>0</v>
      </c>
      <c r="CB73" s="10">
        <f t="shared" si="109"/>
        <v>0</v>
      </c>
      <c r="CC73" s="10">
        <f t="shared" si="109"/>
        <v>0</v>
      </c>
      <c r="CD73" s="10">
        <f t="shared" si="109"/>
        <v>0</v>
      </c>
      <c r="CE73" s="10">
        <f t="shared" ref="CE73" si="110">CE74+CE77+CE79</f>
        <v>448219424</v>
      </c>
      <c r="CF73" s="10">
        <f>CF74+CF77+CF79</f>
        <v>1495353698</v>
      </c>
      <c r="CG73" s="10">
        <f t="shared" ref="CG73:DA73" si="111">CG74+CG77+CG79</f>
        <v>0</v>
      </c>
      <c r="CH73" s="10">
        <f t="shared" si="111"/>
        <v>0</v>
      </c>
      <c r="CI73" s="10">
        <f t="shared" si="111"/>
        <v>0</v>
      </c>
      <c r="CJ73" s="10">
        <f t="shared" si="111"/>
        <v>601965511</v>
      </c>
      <c r="CK73" s="10">
        <f t="shared" si="111"/>
        <v>440166007</v>
      </c>
      <c r="CL73" s="10">
        <f t="shared" si="111"/>
        <v>1098214879</v>
      </c>
      <c r="CM73" s="10">
        <f t="shared" si="111"/>
        <v>0</v>
      </c>
      <c r="CN73" s="10">
        <f t="shared" si="111"/>
        <v>0</v>
      </c>
      <c r="CO73" s="10">
        <f t="shared" si="111"/>
        <v>0</v>
      </c>
      <c r="CP73" s="10">
        <f t="shared" si="111"/>
        <v>0</v>
      </c>
      <c r="CQ73" s="10">
        <f t="shared" si="111"/>
        <v>0</v>
      </c>
      <c r="CR73" s="10">
        <f t="shared" si="111"/>
        <v>0</v>
      </c>
      <c r="CS73" s="10">
        <f t="shared" si="111"/>
        <v>0</v>
      </c>
      <c r="CT73" s="10">
        <f t="shared" si="111"/>
        <v>0</v>
      </c>
      <c r="CU73" s="10">
        <f t="shared" si="111"/>
        <v>0</v>
      </c>
      <c r="CV73" s="10">
        <f t="shared" si="111"/>
        <v>0</v>
      </c>
      <c r="CW73" s="10">
        <f t="shared" si="111"/>
        <v>0</v>
      </c>
      <c r="CX73" s="10">
        <f t="shared" si="111"/>
        <v>0</v>
      </c>
      <c r="CY73" s="10">
        <f t="shared" si="111"/>
        <v>440166007</v>
      </c>
      <c r="CZ73" s="10">
        <f t="shared" si="111"/>
        <v>1700180390</v>
      </c>
      <c r="DA73" s="10">
        <f t="shared" si="111"/>
        <v>4910366231</v>
      </c>
      <c r="DB73" s="572">
        <f t="shared" ref="DB73" si="112">DB74+DB77+DB79</f>
        <v>5586969888</v>
      </c>
    </row>
    <row r="74" spans="1:106" ht="24.75" customHeight="1" x14ac:dyDescent="0.2">
      <c r="A74" s="585"/>
      <c r="B74" s="586"/>
      <c r="C74" s="154">
        <v>11</v>
      </c>
      <c r="D74" s="155" t="s">
        <v>196</v>
      </c>
      <c r="E74" s="193"/>
      <c r="F74" s="158"/>
      <c r="G74" s="157"/>
      <c r="H74" s="157"/>
      <c r="I74" s="157"/>
      <c r="J74" s="157"/>
      <c r="K74" s="157"/>
      <c r="L74" s="157"/>
      <c r="M74" s="157"/>
      <c r="N74" s="157"/>
      <c r="O74" s="157"/>
      <c r="P74" s="157"/>
      <c r="Q74" s="157"/>
      <c r="R74" s="157"/>
      <c r="S74" s="157"/>
      <c r="T74" s="157"/>
      <c r="U74" s="465"/>
      <c r="V74" s="157"/>
      <c r="W74" s="157"/>
      <c r="X74" s="157"/>
      <c r="Y74" s="11">
        <f t="shared" ref="Y74:AP74" si="113">SUM(Y75:Y76)</f>
        <v>0</v>
      </c>
      <c r="Z74" s="11">
        <f t="shared" si="113"/>
        <v>0</v>
      </c>
      <c r="AA74" s="11">
        <f t="shared" si="113"/>
        <v>0</v>
      </c>
      <c r="AB74" s="11">
        <f t="shared" si="113"/>
        <v>20000000</v>
      </c>
      <c r="AC74" s="11">
        <f t="shared" si="113"/>
        <v>40000000</v>
      </c>
      <c r="AD74" s="11">
        <f t="shared" si="113"/>
        <v>40000000</v>
      </c>
      <c r="AE74" s="11">
        <f t="shared" si="113"/>
        <v>0</v>
      </c>
      <c r="AF74" s="11">
        <f t="shared" si="113"/>
        <v>0</v>
      </c>
      <c r="AG74" s="11">
        <f t="shared" si="113"/>
        <v>0</v>
      </c>
      <c r="AH74" s="11">
        <f t="shared" si="113"/>
        <v>0</v>
      </c>
      <c r="AI74" s="11">
        <f t="shared" si="113"/>
        <v>0</v>
      </c>
      <c r="AJ74" s="11">
        <f t="shared" si="113"/>
        <v>0</v>
      </c>
      <c r="AK74" s="11">
        <f t="shared" si="113"/>
        <v>0</v>
      </c>
      <c r="AL74" s="11">
        <f t="shared" si="113"/>
        <v>0</v>
      </c>
      <c r="AM74" s="11">
        <f t="shared" si="113"/>
        <v>0</v>
      </c>
      <c r="AN74" s="11">
        <f t="shared" si="113"/>
        <v>0</v>
      </c>
      <c r="AO74" s="11">
        <f t="shared" si="113"/>
        <v>1000000000</v>
      </c>
      <c r="AP74" s="11">
        <f t="shared" si="113"/>
        <v>0</v>
      </c>
      <c r="AQ74" s="11">
        <f t="shared" ref="AQ74:BS74" si="114">SUM(AQ75:AQ76)</f>
        <v>1040000000</v>
      </c>
      <c r="AR74" s="11">
        <f t="shared" si="114"/>
        <v>60000000</v>
      </c>
      <c r="AS74" s="11">
        <f t="shared" si="114"/>
        <v>0</v>
      </c>
      <c r="AT74" s="11">
        <f t="shared" si="114"/>
        <v>0</v>
      </c>
      <c r="AU74" s="11">
        <f t="shared" si="114"/>
        <v>0</v>
      </c>
      <c r="AV74" s="11">
        <f t="shared" si="114"/>
        <v>148240000</v>
      </c>
      <c r="AW74" s="11">
        <f t="shared" si="114"/>
        <v>50000000</v>
      </c>
      <c r="AX74" s="11">
        <f t="shared" si="114"/>
        <v>181000000</v>
      </c>
      <c r="AY74" s="11">
        <f t="shared" si="114"/>
        <v>0</v>
      </c>
      <c r="AZ74" s="11">
        <f t="shared" si="114"/>
        <v>0</v>
      </c>
      <c r="BA74" s="11">
        <f t="shared" si="114"/>
        <v>0</v>
      </c>
      <c r="BB74" s="11">
        <f t="shared" si="114"/>
        <v>0</v>
      </c>
      <c r="BC74" s="11">
        <f t="shared" si="114"/>
        <v>0</v>
      </c>
      <c r="BD74" s="11">
        <f t="shared" si="114"/>
        <v>0</v>
      </c>
      <c r="BE74" s="11">
        <f t="shared" si="114"/>
        <v>0</v>
      </c>
      <c r="BF74" s="11">
        <f t="shared" si="114"/>
        <v>0</v>
      </c>
      <c r="BG74" s="11">
        <f t="shared" si="114"/>
        <v>0</v>
      </c>
      <c r="BH74" s="11">
        <f t="shared" si="114"/>
        <v>0</v>
      </c>
      <c r="BI74" s="11">
        <f t="shared" si="114"/>
        <v>0</v>
      </c>
      <c r="BJ74" s="11">
        <f t="shared" si="114"/>
        <v>0</v>
      </c>
      <c r="BK74" s="11">
        <f t="shared" si="114"/>
        <v>50000000</v>
      </c>
      <c r="BL74" s="11">
        <f t="shared" si="114"/>
        <v>329240000</v>
      </c>
      <c r="BM74" s="11">
        <f t="shared" si="114"/>
        <v>0</v>
      </c>
      <c r="BN74" s="11">
        <f t="shared" si="114"/>
        <v>0</v>
      </c>
      <c r="BO74" s="11">
        <f t="shared" si="114"/>
        <v>0</v>
      </c>
      <c r="BP74" s="11">
        <f t="shared" si="114"/>
        <v>0</v>
      </c>
      <c r="BQ74" s="11">
        <f t="shared" si="114"/>
        <v>20000000</v>
      </c>
      <c r="BR74" s="11">
        <f t="shared" si="114"/>
        <v>150000000</v>
      </c>
      <c r="BS74" s="11">
        <f t="shared" si="114"/>
        <v>0</v>
      </c>
      <c r="BT74" s="11">
        <f t="shared" ref="BT74:CE74" si="115">SUM(BT75:BT76)</f>
        <v>0</v>
      </c>
      <c r="BU74" s="11">
        <f t="shared" si="115"/>
        <v>0</v>
      </c>
      <c r="BV74" s="11">
        <f t="shared" si="115"/>
        <v>0</v>
      </c>
      <c r="BW74" s="11">
        <f t="shared" si="115"/>
        <v>0</v>
      </c>
      <c r="BX74" s="11">
        <f t="shared" si="115"/>
        <v>0</v>
      </c>
      <c r="BY74" s="11">
        <f t="shared" si="115"/>
        <v>0</v>
      </c>
      <c r="BZ74" s="11">
        <f t="shared" si="115"/>
        <v>0</v>
      </c>
      <c r="CA74" s="11">
        <f t="shared" si="115"/>
        <v>0</v>
      </c>
      <c r="CB74" s="11">
        <f t="shared" si="115"/>
        <v>0</v>
      </c>
      <c r="CC74" s="11">
        <f t="shared" si="115"/>
        <v>0</v>
      </c>
      <c r="CD74" s="11">
        <f t="shared" si="115"/>
        <v>0</v>
      </c>
      <c r="CE74" s="11">
        <f t="shared" si="115"/>
        <v>20000000</v>
      </c>
      <c r="CF74" s="11">
        <f t="shared" ref="CF74:DA74" si="116">SUM(CF75:CF76)</f>
        <v>150000000</v>
      </c>
      <c r="CG74" s="448">
        <f t="shared" si="116"/>
        <v>0</v>
      </c>
      <c r="CH74" s="11">
        <f t="shared" si="116"/>
        <v>0</v>
      </c>
      <c r="CI74" s="11">
        <f t="shared" si="116"/>
        <v>0</v>
      </c>
      <c r="CJ74" s="11">
        <f t="shared" si="116"/>
        <v>0</v>
      </c>
      <c r="CK74" s="11">
        <f t="shared" si="116"/>
        <v>10000000</v>
      </c>
      <c r="CL74" s="11">
        <f t="shared" si="116"/>
        <v>149050000</v>
      </c>
      <c r="CM74" s="11">
        <f t="shared" si="116"/>
        <v>0</v>
      </c>
      <c r="CN74" s="11">
        <f t="shared" si="116"/>
        <v>0</v>
      </c>
      <c r="CO74" s="11">
        <f t="shared" si="116"/>
        <v>0</v>
      </c>
      <c r="CP74" s="11">
        <f t="shared" si="116"/>
        <v>0</v>
      </c>
      <c r="CQ74" s="11">
        <f t="shared" si="116"/>
        <v>0</v>
      </c>
      <c r="CR74" s="11">
        <f t="shared" si="116"/>
        <v>0</v>
      </c>
      <c r="CS74" s="11">
        <f t="shared" si="116"/>
        <v>0</v>
      </c>
      <c r="CT74" s="11">
        <f t="shared" si="116"/>
        <v>0</v>
      </c>
      <c r="CU74" s="11">
        <f t="shared" si="116"/>
        <v>0</v>
      </c>
      <c r="CV74" s="11">
        <f t="shared" si="116"/>
        <v>0</v>
      </c>
      <c r="CW74" s="11">
        <f t="shared" si="116"/>
        <v>0</v>
      </c>
      <c r="CX74" s="11">
        <f t="shared" si="116"/>
        <v>0</v>
      </c>
      <c r="CY74" s="11">
        <f t="shared" si="116"/>
        <v>10000000</v>
      </c>
      <c r="CZ74" s="11">
        <f t="shared" si="116"/>
        <v>149050000</v>
      </c>
      <c r="DA74" s="11">
        <f t="shared" si="116"/>
        <v>1120000000</v>
      </c>
      <c r="DB74" s="575">
        <f t="shared" ref="DB74" si="117">SUM(DB75:DB76)</f>
        <v>688290000</v>
      </c>
    </row>
    <row r="75" spans="1:106" ht="104.25" customHeight="1" x14ac:dyDescent="0.2">
      <c r="A75" s="585"/>
      <c r="B75" s="220"/>
      <c r="C75" s="340">
        <v>8</v>
      </c>
      <c r="D75" s="686" t="s">
        <v>197</v>
      </c>
      <c r="E75" s="310">
        <v>665</v>
      </c>
      <c r="F75" s="310">
        <v>798</v>
      </c>
      <c r="G75" s="168">
        <v>50</v>
      </c>
      <c r="H75" s="508" t="s">
        <v>198</v>
      </c>
      <c r="I75" s="166" t="s">
        <v>199</v>
      </c>
      <c r="J75" s="170" t="s">
        <v>120</v>
      </c>
      <c r="K75" s="170">
        <v>13</v>
      </c>
      <c r="L75" s="190" t="s">
        <v>68</v>
      </c>
      <c r="M75" s="172" t="s">
        <v>48</v>
      </c>
      <c r="N75" s="172">
        <v>15</v>
      </c>
      <c r="O75" s="577">
        <v>2</v>
      </c>
      <c r="P75" s="507">
        <v>5</v>
      </c>
      <c r="Q75" s="175"/>
      <c r="R75" s="507">
        <v>5</v>
      </c>
      <c r="S75" s="507"/>
      <c r="T75" s="507">
        <v>3</v>
      </c>
      <c r="U75" s="507"/>
      <c r="V75" s="591">
        <f>AQ75/AQ74</f>
        <v>1</v>
      </c>
      <c r="W75" s="173">
        <v>8</v>
      </c>
      <c r="X75" s="592" t="s">
        <v>130</v>
      </c>
      <c r="Y75" s="84"/>
      <c r="Z75" s="14"/>
      <c r="AA75" s="84"/>
      <c r="AB75" s="18">
        <v>20000000</v>
      </c>
      <c r="AC75" s="84">
        <v>40000000</v>
      </c>
      <c r="AD75" s="14">
        <v>40000000</v>
      </c>
      <c r="AE75" s="84"/>
      <c r="AF75" s="14"/>
      <c r="AG75" s="84"/>
      <c r="AH75" s="14"/>
      <c r="AI75" s="84"/>
      <c r="AJ75" s="14"/>
      <c r="AK75" s="84"/>
      <c r="AL75" s="14"/>
      <c r="AM75" s="84"/>
      <c r="AN75" s="14"/>
      <c r="AO75" s="84">
        <v>1000000000</v>
      </c>
      <c r="AP75" s="14"/>
      <c r="AQ75" s="13">
        <f>+Y75+AA75+AC75+AE75+AG75+AI75+AK75+AM75+AO75</f>
        <v>1040000000</v>
      </c>
      <c r="AR75" s="14">
        <f>Z75+AB75+AD75+AF75+AH75+AJ75+AL75+AN75+AP75</f>
        <v>60000000</v>
      </c>
      <c r="AS75" s="44"/>
      <c r="AT75" s="44"/>
      <c r="AU75" s="44"/>
      <c r="AV75" s="44">
        <v>148240000</v>
      </c>
      <c r="AW75" s="45">
        <v>40000000</v>
      </c>
      <c r="AX75" s="44">
        <v>131840000</v>
      </c>
      <c r="AY75" s="44"/>
      <c r="AZ75" s="44"/>
      <c r="BA75" s="44"/>
      <c r="BB75" s="44"/>
      <c r="BC75" s="44"/>
      <c r="BD75" s="44"/>
      <c r="BE75" s="44"/>
      <c r="BF75" s="44"/>
      <c r="BG75" s="44"/>
      <c r="BH75" s="44"/>
      <c r="BI75" s="44"/>
      <c r="BJ75" s="44"/>
      <c r="BK75" s="41">
        <v>40000000</v>
      </c>
      <c r="BL75" s="56">
        <f>AT75+AV75+AX75+AZ75+BB75+BD75+BF75+BH75+BJ75</f>
        <v>280080000</v>
      </c>
      <c r="BM75" s="45"/>
      <c r="BN75" s="25"/>
      <c r="BO75" s="45"/>
      <c r="BP75" s="45"/>
      <c r="BQ75" s="45">
        <v>10000000</v>
      </c>
      <c r="BR75" s="45">
        <v>120000000</v>
      </c>
      <c r="BS75" s="45"/>
      <c r="BT75" s="45"/>
      <c r="BU75" s="45"/>
      <c r="BV75" s="45"/>
      <c r="BW75" s="45"/>
      <c r="BX75" s="45"/>
      <c r="BY75" s="45"/>
      <c r="BZ75" s="45"/>
      <c r="CA75" s="45"/>
      <c r="CB75" s="45"/>
      <c r="CC75" s="45"/>
      <c r="CD75" s="44"/>
      <c r="CE75" s="41">
        <f>BM75+BO75+BQ75+BS75+BU75+BW75+BY75+CA75+CC75</f>
        <v>10000000</v>
      </c>
      <c r="CF75" s="47">
        <f>BN75+BP75+BR75+BT75+BV75+BX75+BZ75+CB75+CD75</f>
        <v>120000000</v>
      </c>
      <c r="CG75" s="44"/>
      <c r="CH75" s="45"/>
      <c r="CI75" s="44"/>
      <c r="CJ75" s="44"/>
      <c r="CK75" s="44">
        <v>5000000</v>
      </c>
      <c r="CL75" s="44">
        <v>119250000</v>
      </c>
      <c r="CM75" s="44"/>
      <c r="CN75" s="44"/>
      <c r="CO75" s="44"/>
      <c r="CP75" s="44"/>
      <c r="CQ75" s="44"/>
      <c r="CR75" s="44"/>
      <c r="CS75" s="44"/>
      <c r="CT75" s="44"/>
      <c r="CU75" s="44"/>
      <c r="CV75" s="44"/>
      <c r="CW75" s="44"/>
      <c r="CX75" s="44"/>
      <c r="CY75" s="41">
        <f>CG75+CI75+CK75+CM75+CO75+CQ75+CS75+CU75+CW75</f>
        <v>5000000</v>
      </c>
      <c r="CZ75" s="41">
        <f>CX75+CV75+CT75+CR75+CP75+CN75+CL75+CJ75+CH75</f>
        <v>119250000</v>
      </c>
      <c r="DA75" s="50">
        <f>AQ75+BK75+CE75+CY75</f>
        <v>1095000000</v>
      </c>
      <c r="DB75" s="576">
        <f>AR75+BL75+CF75+CZ75</f>
        <v>579330000</v>
      </c>
    </row>
    <row r="76" spans="1:106" ht="81.75" customHeight="1" x14ac:dyDescent="0.2">
      <c r="A76" s="585"/>
      <c r="B76" s="220"/>
      <c r="C76" s="181"/>
      <c r="D76" s="688"/>
      <c r="E76" s="185"/>
      <c r="F76" s="185"/>
      <c r="G76" s="168">
        <v>51</v>
      </c>
      <c r="H76" s="508" t="s">
        <v>200</v>
      </c>
      <c r="I76" s="166" t="s">
        <v>201</v>
      </c>
      <c r="J76" s="170" t="s">
        <v>120</v>
      </c>
      <c r="K76" s="170">
        <v>13</v>
      </c>
      <c r="L76" s="170" t="s">
        <v>53</v>
      </c>
      <c r="M76" s="173">
        <v>0</v>
      </c>
      <c r="N76" s="173">
        <v>1</v>
      </c>
      <c r="O76" s="173">
        <v>0</v>
      </c>
      <c r="P76" s="173">
        <v>1</v>
      </c>
      <c r="Q76" s="175"/>
      <c r="R76" s="173">
        <v>1</v>
      </c>
      <c r="S76" s="173"/>
      <c r="T76" s="173">
        <v>1</v>
      </c>
      <c r="U76" s="173"/>
      <c r="V76" s="231"/>
      <c r="W76" s="173">
        <v>12</v>
      </c>
      <c r="X76" s="170" t="s">
        <v>69</v>
      </c>
      <c r="Y76" s="13"/>
      <c r="Z76" s="14"/>
      <c r="AA76" s="13"/>
      <c r="AB76" s="14"/>
      <c r="AC76" s="13"/>
      <c r="AD76" s="14"/>
      <c r="AE76" s="13"/>
      <c r="AF76" s="14"/>
      <c r="AG76" s="13"/>
      <c r="AH76" s="14"/>
      <c r="AI76" s="13"/>
      <c r="AJ76" s="14"/>
      <c r="AK76" s="13"/>
      <c r="AL76" s="14"/>
      <c r="AM76" s="13"/>
      <c r="AN76" s="14"/>
      <c r="AO76" s="13"/>
      <c r="AP76" s="14"/>
      <c r="AQ76" s="13">
        <f>+Y76+AA76+AC76+AE76+AG76+AI76+AK76+AM76+AO76</f>
        <v>0</v>
      </c>
      <c r="AR76" s="14">
        <f>Z76+AB76+AD76+AF76+AH76+AJ76+AL76+AN76+AP76</f>
        <v>0</v>
      </c>
      <c r="AS76" s="43"/>
      <c r="AT76" s="43"/>
      <c r="AU76" s="43"/>
      <c r="AV76" s="43"/>
      <c r="AW76" s="45">
        <v>10000000</v>
      </c>
      <c r="AX76" s="44">
        <v>49160000</v>
      </c>
      <c r="AY76" s="44"/>
      <c r="AZ76" s="44"/>
      <c r="BA76" s="43"/>
      <c r="BB76" s="43"/>
      <c r="BC76" s="43"/>
      <c r="BD76" s="43"/>
      <c r="BE76" s="43"/>
      <c r="BF76" s="43"/>
      <c r="BG76" s="43"/>
      <c r="BH76" s="43"/>
      <c r="BI76" s="43"/>
      <c r="BJ76" s="43"/>
      <c r="BK76" s="41">
        <v>10000000</v>
      </c>
      <c r="BL76" s="56">
        <f>AT76+AV76+AX76+AZ76+BB76+BD76+BF76+BH76+BJ76</f>
        <v>49160000</v>
      </c>
      <c r="BM76" s="45"/>
      <c r="BN76" s="25"/>
      <c r="BO76" s="45"/>
      <c r="BP76" s="45"/>
      <c r="BQ76" s="45">
        <v>10000000</v>
      </c>
      <c r="BR76" s="45">
        <v>30000000</v>
      </c>
      <c r="BS76" s="45"/>
      <c r="BT76" s="45"/>
      <c r="BU76" s="45"/>
      <c r="BV76" s="45"/>
      <c r="BW76" s="45"/>
      <c r="BX76" s="45"/>
      <c r="BY76" s="45"/>
      <c r="BZ76" s="45"/>
      <c r="CA76" s="45"/>
      <c r="CB76" s="45"/>
      <c r="CC76" s="45"/>
      <c r="CD76" s="44"/>
      <c r="CE76" s="41">
        <f>BM76+BO76+BQ76+BS76+BU76+BW76+BY76+CA76+CC76</f>
        <v>10000000</v>
      </c>
      <c r="CF76" s="47">
        <f>BN76+BP76+BR76+BT76+BV76+BX76+BZ76+CB76+CD76</f>
        <v>30000000</v>
      </c>
      <c r="CG76" s="44"/>
      <c r="CH76" s="45"/>
      <c r="CI76" s="44"/>
      <c r="CJ76" s="44"/>
      <c r="CK76" s="44">
        <v>5000000</v>
      </c>
      <c r="CL76" s="44">
        <v>29800000</v>
      </c>
      <c r="CM76" s="44"/>
      <c r="CN76" s="44"/>
      <c r="CO76" s="44"/>
      <c r="CP76" s="44"/>
      <c r="CQ76" s="44"/>
      <c r="CR76" s="44"/>
      <c r="CS76" s="44"/>
      <c r="CT76" s="44"/>
      <c r="CU76" s="44"/>
      <c r="CV76" s="44"/>
      <c r="CW76" s="44"/>
      <c r="CX76" s="44"/>
      <c r="CY76" s="41">
        <f>CG76+CI76+CK76+CM76+CO76+CQ76+CS76+CU76+CW76</f>
        <v>5000000</v>
      </c>
      <c r="CZ76" s="41">
        <f>CX76+CV76+CT76+CR76+CP76+CN76+CL76+CJ76+CH76</f>
        <v>29800000</v>
      </c>
      <c r="DA76" s="50">
        <f>AQ76+BK76+CE76+CY76</f>
        <v>25000000</v>
      </c>
      <c r="DB76" s="576">
        <f>AR76+BL76+CF76+CZ76</f>
        <v>108960000</v>
      </c>
    </row>
    <row r="77" spans="1:106" ht="24.75" customHeight="1" x14ac:dyDescent="0.2">
      <c r="A77" s="585"/>
      <c r="B77" s="220"/>
      <c r="C77" s="154">
        <v>12</v>
      </c>
      <c r="D77" s="155" t="s">
        <v>202</v>
      </c>
      <c r="E77" s="194"/>
      <c r="F77" s="194"/>
      <c r="G77" s="157"/>
      <c r="H77" s="157"/>
      <c r="I77" s="157"/>
      <c r="J77" s="157"/>
      <c r="K77" s="157"/>
      <c r="L77" s="157"/>
      <c r="M77" s="157"/>
      <c r="N77" s="157"/>
      <c r="O77" s="157"/>
      <c r="P77" s="157"/>
      <c r="Q77" s="157"/>
      <c r="R77" s="157"/>
      <c r="S77" s="157"/>
      <c r="T77" s="157"/>
      <c r="U77" s="465"/>
      <c r="V77" s="157"/>
      <c r="W77" s="157"/>
      <c r="X77" s="157"/>
      <c r="Y77" s="102">
        <f t="shared" ref="Y77:AP77" si="118">SUM(Y78)</f>
        <v>0</v>
      </c>
      <c r="Z77" s="102">
        <f t="shared" si="118"/>
        <v>0</v>
      </c>
      <c r="AA77" s="102">
        <f t="shared" si="118"/>
        <v>0</v>
      </c>
      <c r="AB77" s="102">
        <f t="shared" si="118"/>
        <v>63000000</v>
      </c>
      <c r="AC77" s="102">
        <f t="shared" si="118"/>
        <v>80000000</v>
      </c>
      <c r="AD77" s="102">
        <f t="shared" si="118"/>
        <v>17000000</v>
      </c>
      <c r="AE77" s="102">
        <f t="shared" si="118"/>
        <v>0</v>
      </c>
      <c r="AF77" s="102">
        <f t="shared" si="118"/>
        <v>0</v>
      </c>
      <c r="AG77" s="102">
        <f t="shared" si="118"/>
        <v>0</v>
      </c>
      <c r="AH77" s="102">
        <f t="shared" si="118"/>
        <v>0</v>
      </c>
      <c r="AI77" s="102">
        <f t="shared" si="118"/>
        <v>0</v>
      </c>
      <c r="AJ77" s="102">
        <f t="shared" si="118"/>
        <v>0</v>
      </c>
      <c r="AK77" s="102">
        <f t="shared" si="118"/>
        <v>0</v>
      </c>
      <c r="AL77" s="102">
        <f t="shared" si="118"/>
        <v>0</v>
      </c>
      <c r="AM77" s="102">
        <f t="shared" si="118"/>
        <v>0</v>
      </c>
      <c r="AN77" s="102">
        <f t="shared" si="118"/>
        <v>0</v>
      </c>
      <c r="AO77" s="102">
        <f t="shared" si="118"/>
        <v>2000000000</v>
      </c>
      <c r="AP77" s="102">
        <f t="shared" si="118"/>
        <v>0</v>
      </c>
      <c r="AQ77" s="102">
        <f t="shared" ref="AQ77:BS77" si="119">SUM(AQ78)</f>
        <v>2080000000</v>
      </c>
      <c r="AR77" s="102">
        <f t="shared" si="119"/>
        <v>80000000</v>
      </c>
      <c r="AS77" s="102">
        <f t="shared" si="119"/>
        <v>0</v>
      </c>
      <c r="AT77" s="102">
        <f t="shared" si="119"/>
        <v>0</v>
      </c>
      <c r="AU77" s="102">
        <f t="shared" si="119"/>
        <v>0</v>
      </c>
      <c r="AV77" s="102">
        <f t="shared" si="119"/>
        <v>155080000</v>
      </c>
      <c r="AW77" s="102">
        <f t="shared" si="119"/>
        <v>90000000</v>
      </c>
      <c r="AX77" s="102">
        <f t="shared" si="119"/>
        <v>141300000</v>
      </c>
      <c r="AY77" s="102">
        <f t="shared" si="119"/>
        <v>0</v>
      </c>
      <c r="AZ77" s="102">
        <f t="shared" si="119"/>
        <v>0</v>
      </c>
      <c r="BA77" s="102">
        <f t="shared" si="119"/>
        <v>0</v>
      </c>
      <c r="BB77" s="102">
        <f t="shared" si="119"/>
        <v>0</v>
      </c>
      <c r="BC77" s="102">
        <f t="shared" si="119"/>
        <v>0</v>
      </c>
      <c r="BD77" s="102">
        <f t="shared" si="119"/>
        <v>0</v>
      </c>
      <c r="BE77" s="102">
        <f t="shared" si="119"/>
        <v>0</v>
      </c>
      <c r="BF77" s="102">
        <f t="shared" si="119"/>
        <v>0</v>
      </c>
      <c r="BG77" s="102">
        <f t="shared" si="119"/>
        <v>0</v>
      </c>
      <c r="BH77" s="102">
        <f t="shared" si="119"/>
        <v>0</v>
      </c>
      <c r="BI77" s="102">
        <f t="shared" si="119"/>
        <v>0</v>
      </c>
      <c r="BJ77" s="102">
        <f t="shared" si="119"/>
        <v>0</v>
      </c>
      <c r="BK77" s="102">
        <f t="shared" si="119"/>
        <v>90000000</v>
      </c>
      <c r="BL77" s="102">
        <f t="shared" si="119"/>
        <v>296380000</v>
      </c>
      <c r="BM77" s="102">
        <f t="shared" si="119"/>
        <v>0</v>
      </c>
      <c r="BN77" s="102">
        <f t="shared" si="119"/>
        <v>0</v>
      </c>
      <c r="BO77" s="102">
        <f t="shared" si="119"/>
        <v>0</v>
      </c>
      <c r="BP77" s="102">
        <f t="shared" si="119"/>
        <v>136640000</v>
      </c>
      <c r="BQ77" s="102">
        <f t="shared" si="119"/>
        <v>30000000</v>
      </c>
      <c r="BR77" s="102">
        <f t="shared" si="119"/>
        <v>120000000</v>
      </c>
      <c r="BS77" s="102">
        <f t="shared" si="119"/>
        <v>0</v>
      </c>
      <c r="BT77" s="102">
        <f t="shared" ref="BT77:CE77" si="120">SUM(BT78)</f>
        <v>0</v>
      </c>
      <c r="BU77" s="102">
        <f t="shared" si="120"/>
        <v>0</v>
      </c>
      <c r="BV77" s="102">
        <f t="shared" si="120"/>
        <v>0</v>
      </c>
      <c r="BW77" s="102">
        <f t="shared" si="120"/>
        <v>0</v>
      </c>
      <c r="BX77" s="102">
        <f t="shared" si="120"/>
        <v>0</v>
      </c>
      <c r="BY77" s="102">
        <f t="shared" si="120"/>
        <v>0</v>
      </c>
      <c r="BZ77" s="102">
        <f t="shared" si="120"/>
        <v>0</v>
      </c>
      <c r="CA77" s="102">
        <f t="shared" si="120"/>
        <v>0</v>
      </c>
      <c r="CB77" s="102">
        <f t="shared" si="120"/>
        <v>0</v>
      </c>
      <c r="CC77" s="102">
        <f t="shared" si="120"/>
        <v>0</v>
      </c>
      <c r="CD77" s="102">
        <f t="shared" si="120"/>
        <v>0</v>
      </c>
      <c r="CE77" s="102">
        <f t="shared" si="120"/>
        <v>30000000</v>
      </c>
      <c r="CF77" s="102">
        <f t="shared" ref="CF77:DB77" si="121">SUM(CF78)</f>
        <v>256640000</v>
      </c>
      <c r="CG77" s="111">
        <f t="shared" si="121"/>
        <v>0</v>
      </c>
      <c r="CH77" s="101">
        <f t="shared" si="121"/>
        <v>0</v>
      </c>
      <c r="CI77" s="102">
        <f t="shared" si="121"/>
        <v>0</v>
      </c>
      <c r="CJ77" s="101">
        <f t="shared" si="121"/>
        <v>0</v>
      </c>
      <c r="CK77" s="102">
        <f t="shared" si="121"/>
        <v>20000000</v>
      </c>
      <c r="CL77" s="101">
        <f t="shared" si="121"/>
        <v>119240000</v>
      </c>
      <c r="CM77" s="102">
        <f t="shared" si="121"/>
        <v>0</v>
      </c>
      <c r="CN77" s="101">
        <f t="shared" si="121"/>
        <v>0</v>
      </c>
      <c r="CO77" s="102">
        <f t="shared" si="121"/>
        <v>0</v>
      </c>
      <c r="CP77" s="101">
        <f t="shared" si="121"/>
        <v>0</v>
      </c>
      <c r="CQ77" s="102">
        <f t="shared" si="121"/>
        <v>0</v>
      </c>
      <c r="CR77" s="101">
        <f t="shared" si="121"/>
        <v>0</v>
      </c>
      <c r="CS77" s="102">
        <f t="shared" si="121"/>
        <v>0</v>
      </c>
      <c r="CT77" s="101">
        <f t="shared" si="121"/>
        <v>0</v>
      </c>
      <c r="CU77" s="102">
        <f t="shared" si="121"/>
        <v>0</v>
      </c>
      <c r="CV77" s="101">
        <f t="shared" si="121"/>
        <v>0</v>
      </c>
      <c r="CW77" s="102">
        <f t="shared" si="121"/>
        <v>0</v>
      </c>
      <c r="CX77" s="101">
        <f t="shared" si="121"/>
        <v>0</v>
      </c>
      <c r="CY77" s="102">
        <f t="shared" si="121"/>
        <v>20000000</v>
      </c>
      <c r="CZ77" s="101">
        <f t="shared" si="121"/>
        <v>119240000</v>
      </c>
      <c r="DA77" s="101">
        <f t="shared" si="121"/>
        <v>2220000000</v>
      </c>
      <c r="DB77" s="579">
        <f t="shared" si="121"/>
        <v>752260000</v>
      </c>
    </row>
    <row r="78" spans="1:106" ht="104.25" customHeight="1" x14ac:dyDescent="0.2">
      <c r="A78" s="585"/>
      <c r="B78" s="220"/>
      <c r="C78" s="182">
        <v>8</v>
      </c>
      <c r="D78" s="500" t="s">
        <v>197</v>
      </c>
      <c r="E78" s="204">
        <v>665</v>
      </c>
      <c r="F78" s="204">
        <v>798</v>
      </c>
      <c r="G78" s="168">
        <v>52</v>
      </c>
      <c r="H78" s="508" t="s">
        <v>203</v>
      </c>
      <c r="I78" s="166" t="s">
        <v>204</v>
      </c>
      <c r="J78" s="170" t="s">
        <v>120</v>
      </c>
      <c r="K78" s="170">
        <v>13</v>
      </c>
      <c r="L78" s="190" t="s">
        <v>53</v>
      </c>
      <c r="M78" s="172">
        <v>0</v>
      </c>
      <c r="N78" s="172">
        <v>3</v>
      </c>
      <c r="O78" s="577">
        <v>3</v>
      </c>
      <c r="P78" s="507">
        <v>3</v>
      </c>
      <c r="Q78" s="175"/>
      <c r="R78" s="507">
        <v>3</v>
      </c>
      <c r="S78" s="507"/>
      <c r="T78" s="507">
        <v>3</v>
      </c>
      <c r="U78" s="507"/>
      <c r="V78" s="591">
        <f>AQ78/AQ77</f>
        <v>1</v>
      </c>
      <c r="W78" s="172">
        <v>8</v>
      </c>
      <c r="X78" s="190" t="s">
        <v>130</v>
      </c>
      <c r="Y78" s="84"/>
      <c r="Z78" s="14"/>
      <c r="AA78" s="84"/>
      <c r="AB78" s="18">
        <v>63000000</v>
      </c>
      <c r="AC78" s="84">
        <v>80000000</v>
      </c>
      <c r="AD78" s="14">
        <v>17000000</v>
      </c>
      <c r="AE78" s="84"/>
      <c r="AF78" s="14"/>
      <c r="AG78" s="84"/>
      <c r="AH78" s="14"/>
      <c r="AI78" s="84"/>
      <c r="AJ78" s="14"/>
      <c r="AK78" s="84"/>
      <c r="AL78" s="14"/>
      <c r="AM78" s="84"/>
      <c r="AN78" s="14"/>
      <c r="AO78" s="84">
        <v>2000000000</v>
      </c>
      <c r="AP78" s="14"/>
      <c r="AQ78" s="13">
        <f>+Y78+AA78+AC78+AE78+AG78+AI78+AK78+AM78+AO78</f>
        <v>2080000000</v>
      </c>
      <c r="AR78" s="14">
        <f>Z78+AB78+AD78+AF78+AH78+AJ78+AL78+AN78+AP78</f>
        <v>80000000</v>
      </c>
      <c r="AS78" s="44"/>
      <c r="AT78" s="44"/>
      <c r="AU78" s="44"/>
      <c r="AV78" s="44">
        <v>155080000</v>
      </c>
      <c r="AW78" s="44">
        <v>90000000</v>
      </c>
      <c r="AX78" s="44">
        <v>141300000</v>
      </c>
      <c r="AY78" s="44"/>
      <c r="AZ78" s="44"/>
      <c r="BA78" s="44"/>
      <c r="BB78" s="44"/>
      <c r="BC78" s="44"/>
      <c r="BD78" s="44"/>
      <c r="BE78" s="44"/>
      <c r="BF78" s="44"/>
      <c r="BG78" s="44"/>
      <c r="BH78" s="44"/>
      <c r="BI78" s="44"/>
      <c r="BJ78" s="44"/>
      <c r="BK78" s="41">
        <v>90000000</v>
      </c>
      <c r="BL78" s="56">
        <f>AT78+AV78+AX78+AZ78+BB78+BD78+BF78+BH78+BJ78</f>
        <v>296380000</v>
      </c>
      <c r="BM78" s="25"/>
      <c r="BN78" s="25"/>
      <c r="BO78" s="45"/>
      <c r="BP78" s="45">
        <v>136640000</v>
      </c>
      <c r="BQ78" s="45">
        <v>30000000</v>
      </c>
      <c r="BR78" s="45">
        <v>120000000</v>
      </c>
      <c r="BS78" s="45"/>
      <c r="BT78" s="45"/>
      <c r="BU78" s="45"/>
      <c r="BV78" s="45"/>
      <c r="BW78" s="45"/>
      <c r="BX78" s="45"/>
      <c r="BY78" s="45"/>
      <c r="BZ78" s="45"/>
      <c r="CA78" s="45"/>
      <c r="CB78" s="45"/>
      <c r="CC78" s="45"/>
      <c r="CD78" s="44"/>
      <c r="CE78" s="41">
        <f>BM78+BO78+BQ78+BS78+BU78+BW78+BY78+CA78+CC78</f>
        <v>30000000</v>
      </c>
      <c r="CF78" s="47">
        <f>BN78+BP78+BR78+BT78+BV78+BX78+BZ78+CB78+CD78</f>
        <v>256640000</v>
      </c>
      <c r="CG78" s="44"/>
      <c r="CH78" s="45"/>
      <c r="CI78" s="44"/>
      <c r="CJ78" s="44"/>
      <c r="CK78" s="44">
        <v>20000000</v>
      </c>
      <c r="CL78" s="44">
        <v>119240000</v>
      </c>
      <c r="CM78" s="44"/>
      <c r="CN78" s="44"/>
      <c r="CO78" s="44"/>
      <c r="CP78" s="44"/>
      <c r="CQ78" s="44"/>
      <c r="CR78" s="44"/>
      <c r="CS78" s="44"/>
      <c r="CT78" s="44"/>
      <c r="CU78" s="44"/>
      <c r="CV78" s="44"/>
      <c r="CW78" s="44"/>
      <c r="CX78" s="44"/>
      <c r="CY78" s="41">
        <f>CG78+CI78+CK78+CM78+CO78+CQ78+CS78+CU78+CW78</f>
        <v>20000000</v>
      </c>
      <c r="CZ78" s="41">
        <f>CX78+CV78+CT78+CR78+CP78+CN78+CL78+CJ78+CH78</f>
        <v>119240000</v>
      </c>
      <c r="DA78" s="50">
        <f>AQ78+BK78+CE78+CY78</f>
        <v>2220000000</v>
      </c>
      <c r="DB78" s="576">
        <f>AR78+BL78+CF78+CZ78</f>
        <v>752260000</v>
      </c>
    </row>
    <row r="79" spans="1:106" ht="24.75" customHeight="1" x14ac:dyDescent="0.2">
      <c r="A79" s="585"/>
      <c r="B79" s="220"/>
      <c r="C79" s="154">
        <v>13</v>
      </c>
      <c r="D79" s="155" t="s">
        <v>205</v>
      </c>
      <c r="E79" s="157"/>
      <c r="F79" s="194"/>
      <c r="G79" s="157"/>
      <c r="H79" s="157"/>
      <c r="I79" s="157"/>
      <c r="J79" s="157"/>
      <c r="K79" s="157"/>
      <c r="L79" s="157"/>
      <c r="M79" s="157"/>
      <c r="N79" s="157"/>
      <c r="O79" s="157"/>
      <c r="P79" s="157"/>
      <c r="Q79" s="157"/>
      <c r="R79" s="157"/>
      <c r="S79" s="157"/>
      <c r="T79" s="157"/>
      <c r="U79" s="465"/>
      <c r="V79" s="157"/>
      <c r="W79" s="157"/>
      <c r="X79" s="157"/>
      <c r="Y79" s="101">
        <f t="shared" ref="Y79:AP79" si="122">SUM(Y80)</f>
        <v>0</v>
      </c>
      <c r="Z79" s="101">
        <f t="shared" si="122"/>
        <v>0</v>
      </c>
      <c r="AA79" s="101">
        <f t="shared" si="122"/>
        <v>292360000</v>
      </c>
      <c r="AB79" s="101">
        <f t="shared" si="122"/>
        <v>297765559</v>
      </c>
      <c r="AC79" s="101">
        <f t="shared" si="122"/>
        <v>83000000</v>
      </c>
      <c r="AD79" s="101">
        <f t="shared" si="122"/>
        <v>288140678</v>
      </c>
      <c r="AE79" s="101">
        <f t="shared" si="122"/>
        <v>0</v>
      </c>
      <c r="AF79" s="101">
        <f t="shared" si="122"/>
        <v>0</v>
      </c>
      <c r="AG79" s="101">
        <f t="shared" si="122"/>
        <v>0</v>
      </c>
      <c r="AH79" s="101">
        <f t="shared" si="122"/>
        <v>0</v>
      </c>
      <c r="AI79" s="101">
        <f t="shared" si="122"/>
        <v>0</v>
      </c>
      <c r="AJ79" s="101">
        <f t="shared" si="122"/>
        <v>0</v>
      </c>
      <c r="AK79" s="101">
        <f t="shared" si="122"/>
        <v>0</v>
      </c>
      <c r="AL79" s="101">
        <f t="shared" si="122"/>
        <v>0</v>
      </c>
      <c r="AM79" s="101">
        <f t="shared" si="122"/>
        <v>0</v>
      </c>
      <c r="AN79" s="101">
        <f t="shared" si="122"/>
        <v>0</v>
      </c>
      <c r="AO79" s="101">
        <f t="shared" si="122"/>
        <v>0</v>
      </c>
      <c r="AP79" s="101">
        <f t="shared" si="122"/>
        <v>0</v>
      </c>
      <c r="AQ79" s="101">
        <f t="shared" ref="AQ79:BS79" si="123">SUM(AQ80)</f>
        <v>375360000</v>
      </c>
      <c r="AR79" s="101">
        <f t="shared" si="123"/>
        <v>585906237</v>
      </c>
      <c r="AS79" s="101">
        <f t="shared" si="123"/>
        <v>0</v>
      </c>
      <c r="AT79" s="101">
        <f t="shared" si="123"/>
        <v>0</v>
      </c>
      <c r="AU79" s="101">
        <f t="shared" si="123"/>
        <v>386620800</v>
      </c>
      <c r="AV79" s="101">
        <f t="shared" si="123"/>
        <v>138706963</v>
      </c>
      <c r="AW79" s="101">
        <f t="shared" si="123"/>
        <v>0</v>
      </c>
      <c r="AX79" s="101">
        <f t="shared" si="123"/>
        <v>901202600</v>
      </c>
      <c r="AY79" s="101">
        <f t="shared" si="123"/>
        <v>0</v>
      </c>
      <c r="AZ79" s="101">
        <f t="shared" si="123"/>
        <v>0</v>
      </c>
      <c r="BA79" s="101">
        <f t="shared" si="123"/>
        <v>0</v>
      </c>
      <c r="BB79" s="101">
        <f t="shared" si="123"/>
        <v>0</v>
      </c>
      <c r="BC79" s="101">
        <f t="shared" si="123"/>
        <v>0</v>
      </c>
      <c r="BD79" s="101">
        <f t="shared" si="123"/>
        <v>0</v>
      </c>
      <c r="BE79" s="101">
        <f t="shared" si="123"/>
        <v>0</v>
      </c>
      <c r="BF79" s="101">
        <f t="shared" si="123"/>
        <v>0</v>
      </c>
      <c r="BG79" s="101">
        <f t="shared" si="123"/>
        <v>0</v>
      </c>
      <c r="BH79" s="101">
        <f t="shared" si="123"/>
        <v>0</v>
      </c>
      <c r="BI79" s="101">
        <f t="shared" si="123"/>
        <v>0</v>
      </c>
      <c r="BJ79" s="101">
        <f t="shared" si="123"/>
        <v>0</v>
      </c>
      <c r="BK79" s="101">
        <f t="shared" si="123"/>
        <v>386620800</v>
      </c>
      <c r="BL79" s="101">
        <f t="shared" si="123"/>
        <v>1039909563</v>
      </c>
      <c r="BM79" s="101">
        <f t="shared" si="123"/>
        <v>0</v>
      </c>
      <c r="BN79" s="101">
        <f t="shared" si="123"/>
        <v>0</v>
      </c>
      <c r="BO79" s="101">
        <f t="shared" si="123"/>
        <v>0</v>
      </c>
      <c r="BP79" s="101">
        <f t="shared" si="123"/>
        <v>226713698</v>
      </c>
      <c r="BQ79" s="101">
        <f t="shared" si="123"/>
        <v>398219424</v>
      </c>
      <c r="BR79" s="101">
        <f t="shared" si="123"/>
        <v>862000000</v>
      </c>
      <c r="BS79" s="101">
        <f t="shared" si="123"/>
        <v>0</v>
      </c>
      <c r="BT79" s="101">
        <f t="shared" ref="BT79:CE79" si="124">SUM(BT80)</f>
        <v>0</v>
      </c>
      <c r="BU79" s="101">
        <f t="shared" si="124"/>
        <v>0</v>
      </c>
      <c r="BV79" s="101">
        <f t="shared" si="124"/>
        <v>0</v>
      </c>
      <c r="BW79" s="101">
        <f t="shared" si="124"/>
        <v>0</v>
      </c>
      <c r="BX79" s="101">
        <f t="shared" si="124"/>
        <v>0</v>
      </c>
      <c r="BY79" s="101">
        <f t="shared" si="124"/>
        <v>0</v>
      </c>
      <c r="BZ79" s="101">
        <f t="shared" si="124"/>
        <v>0</v>
      </c>
      <c r="CA79" s="101">
        <f t="shared" si="124"/>
        <v>0</v>
      </c>
      <c r="CB79" s="101">
        <f t="shared" si="124"/>
        <v>0</v>
      </c>
      <c r="CC79" s="101">
        <f t="shared" si="124"/>
        <v>0</v>
      </c>
      <c r="CD79" s="101">
        <f t="shared" si="124"/>
        <v>0</v>
      </c>
      <c r="CE79" s="101">
        <f t="shared" si="124"/>
        <v>398219424</v>
      </c>
      <c r="CF79" s="101">
        <f t="shared" ref="CF79:DB79" si="125">SUM(CF80)</f>
        <v>1088713698</v>
      </c>
      <c r="CG79" s="447">
        <f t="shared" si="125"/>
        <v>0</v>
      </c>
      <c r="CH79" s="101">
        <f t="shared" si="125"/>
        <v>0</v>
      </c>
      <c r="CI79" s="101">
        <f t="shared" si="125"/>
        <v>0</v>
      </c>
      <c r="CJ79" s="101">
        <f t="shared" si="125"/>
        <v>601965511</v>
      </c>
      <c r="CK79" s="101">
        <f t="shared" si="125"/>
        <v>410166007</v>
      </c>
      <c r="CL79" s="101">
        <f t="shared" si="125"/>
        <v>829924879</v>
      </c>
      <c r="CM79" s="101">
        <f t="shared" si="125"/>
        <v>0</v>
      </c>
      <c r="CN79" s="101">
        <f t="shared" si="125"/>
        <v>0</v>
      </c>
      <c r="CO79" s="101">
        <f t="shared" si="125"/>
        <v>0</v>
      </c>
      <c r="CP79" s="101">
        <f t="shared" si="125"/>
        <v>0</v>
      </c>
      <c r="CQ79" s="101">
        <f t="shared" si="125"/>
        <v>0</v>
      </c>
      <c r="CR79" s="101">
        <f t="shared" si="125"/>
        <v>0</v>
      </c>
      <c r="CS79" s="101">
        <f t="shared" si="125"/>
        <v>0</v>
      </c>
      <c r="CT79" s="101">
        <f t="shared" si="125"/>
        <v>0</v>
      </c>
      <c r="CU79" s="101">
        <f t="shared" si="125"/>
        <v>0</v>
      </c>
      <c r="CV79" s="101">
        <f t="shared" si="125"/>
        <v>0</v>
      </c>
      <c r="CW79" s="101">
        <f t="shared" si="125"/>
        <v>0</v>
      </c>
      <c r="CX79" s="101">
        <f t="shared" si="125"/>
        <v>0</v>
      </c>
      <c r="CY79" s="101">
        <f t="shared" si="125"/>
        <v>410166007</v>
      </c>
      <c r="CZ79" s="101">
        <f t="shared" si="125"/>
        <v>1431890390</v>
      </c>
      <c r="DA79" s="101">
        <f t="shared" si="125"/>
        <v>1570366231</v>
      </c>
      <c r="DB79" s="579">
        <f t="shared" si="125"/>
        <v>4146419888</v>
      </c>
    </row>
    <row r="80" spans="1:106" ht="86.25" customHeight="1" x14ac:dyDescent="0.2">
      <c r="A80" s="585"/>
      <c r="B80" s="264"/>
      <c r="C80" s="181">
        <v>8</v>
      </c>
      <c r="D80" s="500" t="s">
        <v>197</v>
      </c>
      <c r="E80" s="204">
        <v>665</v>
      </c>
      <c r="F80" s="204">
        <v>798</v>
      </c>
      <c r="G80" s="168">
        <v>53</v>
      </c>
      <c r="H80" s="508" t="s">
        <v>206</v>
      </c>
      <c r="I80" s="166" t="s">
        <v>207</v>
      </c>
      <c r="J80" s="170" t="s">
        <v>120</v>
      </c>
      <c r="K80" s="170">
        <v>13</v>
      </c>
      <c r="L80" s="190" t="s">
        <v>53</v>
      </c>
      <c r="M80" s="172">
        <v>0</v>
      </c>
      <c r="N80" s="172">
        <v>1</v>
      </c>
      <c r="O80" s="577">
        <v>1</v>
      </c>
      <c r="P80" s="507">
        <v>1</v>
      </c>
      <c r="Q80" s="175"/>
      <c r="R80" s="507">
        <v>1</v>
      </c>
      <c r="S80" s="507"/>
      <c r="T80" s="507">
        <v>1</v>
      </c>
      <c r="U80" s="507"/>
      <c r="V80" s="591">
        <f>AQ80/AQ79</f>
        <v>1</v>
      </c>
      <c r="W80" s="172">
        <v>8</v>
      </c>
      <c r="X80" s="190" t="s">
        <v>130</v>
      </c>
      <c r="Y80" s="84"/>
      <c r="Z80" s="14"/>
      <c r="AA80" s="84">
        <v>292360000</v>
      </c>
      <c r="AB80" s="15">
        <v>297765559</v>
      </c>
      <c r="AC80" s="84">
        <v>83000000</v>
      </c>
      <c r="AD80" s="14">
        <v>288140678</v>
      </c>
      <c r="AE80" s="84"/>
      <c r="AF80" s="14"/>
      <c r="AG80" s="84"/>
      <c r="AH80" s="14"/>
      <c r="AI80" s="84"/>
      <c r="AJ80" s="14"/>
      <c r="AK80" s="84"/>
      <c r="AL80" s="14"/>
      <c r="AM80" s="84"/>
      <c r="AN80" s="14"/>
      <c r="AO80" s="84"/>
      <c r="AP80" s="14"/>
      <c r="AQ80" s="13">
        <f>+Y80+AA80+AC80+AE80+AG80+AI80+AK80+AM80+AO80</f>
        <v>375360000</v>
      </c>
      <c r="AR80" s="14">
        <f>Z80+AB80+AD80+AF80+AH80+AJ80+AL80+AN80+AP80</f>
        <v>585906237</v>
      </c>
      <c r="AS80" s="44"/>
      <c r="AT80" s="44"/>
      <c r="AU80" s="45">
        <v>386620800</v>
      </c>
      <c r="AV80" s="44">
        <f>50100000+88606963</f>
        <v>138706963</v>
      </c>
      <c r="AW80" s="44"/>
      <c r="AX80" s="44">
        <v>901202600</v>
      </c>
      <c r="AY80" s="44"/>
      <c r="AZ80" s="44"/>
      <c r="BA80" s="44"/>
      <c r="BB80" s="44"/>
      <c r="BC80" s="44"/>
      <c r="BD80" s="44"/>
      <c r="BE80" s="44"/>
      <c r="BF80" s="44"/>
      <c r="BG80" s="44"/>
      <c r="BH80" s="44"/>
      <c r="BI80" s="44"/>
      <c r="BJ80" s="44"/>
      <c r="BK80" s="41">
        <f>AS80+AU80+AW80+AY80+BA80+BC80+BE80+BG80+BI80</f>
        <v>386620800</v>
      </c>
      <c r="BL80" s="56">
        <f>AT80+AV80+AX80+AZ80+BB80+BD80+BF80+BH80+BJ80</f>
        <v>1039909563</v>
      </c>
      <c r="BM80" s="45"/>
      <c r="BN80" s="25"/>
      <c r="BO80" s="45"/>
      <c r="BP80" s="25">
        <v>226713698</v>
      </c>
      <c r="BQ80" s="45">
        <v>398219424</v>
      </c>
      <c r="BR80" s="45">
        <v>862000000</v>
      </c>
      <c r="BS80" s="45"/>
      <c r="BT80" s="45"/>
      <c r="BU80" s="45"/>
      <c r="BV80" s="45"/>
      <c r="BW80" s="45"/>
      <c r="BX80" s="45"/>
      <c r="BY80" s="45"/>
      <c r="BZ80" s="45"/>
      <c r="CA80" s="45"/>
      <c r="CB80" s="45"/>
      <c r="CC80" s="45"/>
      <c r="CD80" s="44"/>
      <c r="CE80" s="41">
        <f>BM80+BO80+BQ80+BS80+BU80+BW80+BY80+CA80+CC80</f>
        <v>398219424</v>
      </c>
      <c r="CF80" s="46">
        <f>BN80+BP80+BR80+BT80+BV80+BX80+BZ80+CB80+CD80</f>
        <v>1088713698</v>
      </c>
      <c r="CG80" s="44"/>
      <c r="CH80" s="45"/>
      <c r="CI80" s="44"/>
      <c r="CJ80" s="44">
        <v>601965511</v>
      </c>
      <c r="CK80" s="44">
        <v>410166007</v>
      </c>
      <c r="CL80" s="44">
        <v>829924879</v>
      </c>
      <c r="CM80" s="44"/>
      <c r="CN80" s="44"/>
      <c r="CO80" s="44"/>
      <c r="CP80" s="44"/>
      <c r="CQ80" s="44"/>
      <c r="CR80" s="44"/>
      <c r="CS80" s="44"/>
      <c r="CT80" s="44"/>
      <c r="CU80" s="44"/>
      <c r="CV80" s="44"/>
      <c r="CW80" s="44"/>
      <c r="CX80" s="44"/>
      <c r="CY80" s="41">
        <f>CG80+CI80+CK80+CM80+CO80+CQ80+CS80+CU80+CW80</f>
        <v>410166007</v>
      </c>
      <c r="CZ80" s="41">
        <f>CX80+CV80+CT80+CR80+CP80+CN80+CL80+CJ80+CH80</f>
        <v>1431890390</v>
      </c>
      <c r="DA80" s="50">
        <f>AQ80+BK80+CE80+CY80</f>
        <v>1570366231</v>
      </c>
      <c r="DB80" s="576">
        <f>AR80+BL80+CF80+CZ80</f>
        <v>4146419888</v>
      </c>
    </row>
    <row r="81" spans="1:106" s="238" customFormat="1" ht="24.75" customHeight="1" x14ac:dyDescent="0.2">
      <c r="A81" s="585"/>
      <c r="B81" s="141">
        <v>4</v>
      </c>
      <c r="C81" s="218" t="s">
        <v>208</v>
      </c>
      <c r="D81" s="146"/>
      <c r="E81" s="146"/>
      <c r="F81" s="146"/>
      <c r="G81" s="145"/>
      <c r="H81" s="145"/>
      <c r="I81" s="145"/>
      <c r="J81" s="145"/>
      <c r="K81" s="145"/>
      <c r="L81" s="145"/>
      <c r="M81" s="145"/>
      <c r="N81" s="145"/>
      <c r="O81" s="145"/>
      <c r="P81" s="145"/>
      <c r="Q81" s="145"/>
      <c r="R81" s="145"/>
      <c r="S81" s="145"/>
      <c r="T81" s="145"/>
      <c r="U81" s="385"/>
      <c r="V81" s="145"/>
      <c r="W81" s="145"/>
      <c r="X81" s="145"/>
      <c r="Y81" s="10">
        <f t="shared" ref="Y81:BD81" si="126">Y82+Y86</f>
        <v>0</v>
      </c>
      <c r="Z81" s="10">
        <f t="shared" si="126"/>
        <v>0</v>
      </c>
      <c r="AA81" s="10">
        <f t="shared" si="126"/>
        <v>7625296341</v>
      </c>
      <c r="AB81" s="10">
        <f t="shared" si="126"/>
        <v>8048181188.4200001</v>
      </c>
      <c r="AC81" s="10">
        <f t="shared" si="126"/>
        <v>563293889</v>
      </c>
      <c r="AD81" s="10">
        <f t="shared" si="126"/>
        <v>744891377</v>
      </c>
      <c r="AE81" s="10">
        <f t="shared" si="126"/>
        <v>20519904</v>
      </c>
      <c r="AF81" s="10">
        <f t="shared" si="126"/>
        <v>148519904</v>
      </c>
      <c r="AG81" s="10">
        <f t="shared" si="126"/>
        <v>0</v>
      </c>
      <c r="AH81" s="10">
        <f t="shared" si="126"/>
        <v>0</v>
      </c>
      <c r="AI81" s="10">
        <f t="shared" si="126"/>
        <v>0</v>
      </c>
      <c r="AJ81" s="10">
        <f t="shared" si="126"/>
        <v>0</v>
      </c>
      <c r="AK81" s="10">
        <f t="shared" si="126"/>
        <v>0</v>
      </c>
      <c r="AL81" s="10">
        <f t="shared" si="126"/>
        <v>0</v>
      </c>
      <c r="AM81" s="10">
        <f t="shared" si="126"/>
        <v>0</v>
      </c>
      <c r="AN81" s="10">
        <f t="shared" si="126"/>
        <v>0</v>
      </c>
      <c r="AO81" s="10">
        <f t="shared" si="126"/>
        <v>2400000000</v>
      </c>
      <c r="AP81" s="10">
        <f t="shared" si="126"/>
        <v>0</v>
      </c>
      <c r="AQ81" s="10">
        <f t="shared" si="126"/>
        <v>10609110134</v>
      </c>
      <c r="AR81" s="10">
        <f t="shared" si="126"/>
        <v>8941592469.4200001</v>
      </c>
      <c r="AS81" s="10">
        <f t="shared" si="126"/>
        <v>3000000000</v>
      </c>
      <c r="AT81" s="10">
        <f t="shared" si="126"/>
        <v>0</v>
      </c>
      <c r="AU81" s="10">
        <f t="shared" si="126"/>
        <v>7958719927</v>
      </c>
      <c r="AV81" s="10">
        <f t="shared" si="126"/>
        <v>6399036898</v>
      </c>
      <c r="AW81" s="10">
        <f t="shared" si="126"/>
        <v>100000000</v>
      </c>
      <c r="AX81" s="10">
        <f t="shared" si="126"/>
        <v>7801815878.2799997</v>
      </c>
      <c r="AY81" s="10">
        <f t="shared" si="126"/>
        <v>0</v>
      </c>
      <c r="AZ81" s="10">
        <f t="shared" si="126"/>
        <v>611890318</v>
      </c>
      <c r="BA81" s="10">
        <f t="shared" si="126"/>
        <v>0</v>
      </c>
      <c r="BB81" s="10">
        <f t="shared" si="126"/>
        <v>0</v>
      </c>
      <c r="BC81" s="10">
        <f t="shared" si="126"/>
        <v>0</v>
      </c>
      <c r="BD81" s="10">
        <f t="shared" si="126"/>
        <v>0</v>
      </c>
      <c r="BE81" s="10">
        <f t="shared" ref="BE81:CD81" si="127">BE82+BE86</f>
        <v>0</v>
      </c>
      <c r="BF81" s="10">
        <f t="shared" si="127"/>
        <v>0</v>
      </c>
      <c r="BG81" s="10">
        <f t="shared" si="127"/>
        <v>0</v>
      </c>
      <c r="BH81" s="10">
        <f t="shared" si="127"/>
        <v>0</v>
      </c>
      <c r="BI81" s="10">
        <f t="shared" si="127"/>
        <v>12000000000</v>
      </c>
      <c r="BJ81" s="10">
        <f t="shared" si="127"/>
        <v>0</v>
      </c>
      <c r="BK81" s="10">
        <f t="shared" si="127"/>
        <v>23058719927</v>
      </c>
      <c r="BL81" s="10">
        <f t="shared" si="127"/>
        <v>14812743094.279999</v>
      </c>
      <c r="BM81" s="10">
        <f t="shared" si="127"/>
        <v>10000000000</v>
      </c>
      <c r="BN81" s="10">
        <f t="shared" si="127"/>
        <v>8642341966.5</v>
      </c>
      <c r="BO81" s="10">
        <f t="shared" si="127"/>
        <v>8364317496</v>
      </c>
      <c r="BP81" s="10">
        <f t="shared" si="127"/>
        <v>8436477409.8999996</v>
      </c>
      <c r="BQ81" s="10">
        <f t="shared" si="127"/>
        <v>40000000</v>
      </c>
      <c r="BR81" s="10">
        <f t="shared" si="127"/>
        <v>6983191150</v>
      </c>
      <c r="BS81" s="10">
        <f t="shared" si="127"/>
        <v>0</v>
      </c>
      <c r="BT81" s="10">
        <f t="shared" si="127"/>
        <v>0</v>
      </c>
      <c r="BU81" s="10">
        <f t="shared" si="127"/>
        <v>0</v>
      </c>
      <c r="BV81" s="10">
        <f t="shared" si="127"/>
        <v>0</v>
      </c>
      <c r="BW81" s="10">
        <f t="shared" si="127"/>
        <v>0</v>
      </c>
      <c r="BX81" s="10">
        <f t="shared" si="127"/>
        <v>0</v>
      </c>
      <c r="BY81" s="10">
        <f t="shared" si="127"/>
        <v>0</v>
      </c>
      <c r="BZ81" s="10">
        <f t="shared" si="127"/>
        <v>0</v>
      </c>
      <c r="CA81" s="10">
        <f t="shared" si="127"/>
        <v>0</v>
      </c>
      <c r="CB81" s="10">
        <f t="shared" si="127"/>
        <v>0</v>
      </c>
      <c r="CC81" s="10">
        <f t="shared" si="127"/>
        <v>3000000000</v>
      </c>
      <c r="CD81" s="10">
        <f t="shared" si="127"/>
        <v>0</v>
      </c>
      <c r="CE81" s="10">
        <f t="shared" ref="CE81" si="128">CE82+CE86</f>
        <v>21404317496</v>
      </c>
      <c r="CF81" s="10">
        <f>CF82+CF86</f>
        <v>24062010526.400002</v>
      </c>
      <c r="CG81" s="10">
        <f t="shared" ref="CG81:DA81" si="129">CG82+CG86</f>
        <v>10000000000</v>
      </c>
      <c r="CH81" s="10">
        <f t="shared" si="129"/>
        <v>17936150863</v>
      </c>
      <c r="CI81" s="10">
        <f t="shared" si="129"/>
        <v>8778801135</v>
      </c>
      <c r="CJ81" s="10">
        <f t="shared" si="129"/>
        <v>4633150837</v>
      </c>
      <c r="CK81" s="10">
        <f t="shared" si="129"/>
        <v>20000000</v>
      </c>
      <c r="CL81" s="10">
        <f t="shared" si="129"/>
        <v>6741370821</v>
      </c>
      <c r="CM81" s="10">
        <f t="shared" si="129"/>
        <v>0</v>
      </c>
      <c r="CN81" s="10">
        <f t="shared" si="129"/>
        <v>815853756</v>
      </c>
      <c r="CO81" s="10">
        <f t="shared" si="129"/>
        <v>0</v>
      </c>
      <c r="CP81" s="10">
        <f t="shared" si="129"/>
        <v>0</v>
      </c>
      <c r="CQ81" s="10">
        <f t="shared" si="129"/>
        <v>0</v>
      </c>
      <c r="CR81" s="10">
        <f t="shared" si="129"/>
        <v>0</v>
      </c>
      <c r="CS81" s="10">
        <f t="shared" si="129"/>
        <v>0</v>
      </c>
      <c r="CT81" s="10">
        <f t="shared" si="129"/>
        <v>0</v>
      </c>
      <c r="CU81" s="10">
        <f t="shared" si="129"/>
        <v>0</v>
      </c>
      <c r="CV81" s="10">
        <f t="shared" si="129"/>
        <v>0</v>
      </c>
      <c r="CW81" s="10">
        <f t="shared" si="129"/>
        <v>6054879885</v>
      </c>
      <c r="CX81" s="10">
        <f t="shared" si="129"/>
        <v>0</v>
      </c>
      <c r="CY81" s="10">
        <f t="shared" si="129"/>
        <v>24853681020</v>
      </c>
      <c r="CZ81" s="10">
        <f t="shared" si="129"/>
        <v>30126526277</v>
      </c>
      <c r="DA81" s="10">
        <f t="shared" si="129"/>
        <v>79925828577</v>
      </c>
      <c r="DB81" s="572">
        <f t="shared" ref="DB81" si="130">DB82+DB86</f>
        <v>77942872367.099991</v>
      </c>
    </row>
    <row r="82" spans="1:106" s="238" customFormat="1" ht="24.75" customHeight="1" x14ac:dyDescent="0.2">
      <c r="A82" s="585"/>
      <c r="B82" s="593"/>
      <c r="C82" s="154">
        <v>14</v>
      </c>
      <c r="D82" s="155" t="s">
        <v>209</v>
      </c>
      <c r="E82" s="156"/>
      <c r="F82" s="155"/>
      <c r="G82" s="209"/>
      <c r="H82" s="209"/>
      <c r="I82" s="209"/>
      <c r="J82" s="209"/>
      <c r="K82" s="209"/>
      <c r="L82" s="209"/>
      <c r="M82" s="209"/>
      <c r="N82" s="209"/>
      <c r="O82" s="209"/>
      <c r="P82" s="209"/>
      <c r="Q82" s="209"/>
      <c r="R82" s="209"/>
      <c r="S82" s="209"/>
      <c r="T82" s="209"/>
      <c r="U82" s="154"/>
      <c r="V82" s="209"/>
      <c r="W82" s="209"/>
      <c r="X82" s="209"/>
      <c r="Y82" s="12">
        <f t="shared" ref="Y82:AP82" si="131">SUM(Y83:Y85)</f>
        <v>0</v>
      </c>
      <c r="Z82" s="12">
        <f t="shared" si="131"/>
        <v>0</v>
      </c>
      <c r="AA82" s="12">
        <f t="shared" si="131"/>
        <v>502256341</v>
      </c>
      <c r="AB82" s="12">
        <f t="shared" si="131"/>
        <v>539404493</v>
      </c>
      <c r="AC82" s="12">
        <f t="shared" si="131"/>
        <v>363293889</v>
      </c>
      <c r="AD82" s="12">
        <f t="shared" si="131"/>
        <v>404891377</v>
      </c>
      <c r="AE82" s="12">
        <f t="shared" si="131"/>
        <v>0</v>
      </c>
      <c r="AF82" s="12">
        <f t="shared" si="131"/>
        <v>0</v>
      </c>
      <c r="AG82" s="12">
        <f t="shared" si="131"/>
        <v>0</v>
      </c>
      <c r="AH82" s="12">
        <f t="shared" si="131"/>
        <v>0</v>
      </c>
      <c r="AI82" s="12">
        <f t="shared" si="131"/>
        <v>0</v>
      </c>
      <c r="AJ82" s="12">
        <f t="shared" si="131"/>
        <v>0</v>
      </c>
      <c r="AK82" s="12">
        <f t="shared" si="131"/>
        <v>0</v>
      </c>
      <c r="AL82" s="12">
        <f t="shared" si="131"/>
        <v>0</v>
      </c>
      <c r="AM82" s="12">
        <f t="shared" si="131"/>
        <v>0</v>
      </c>
      <c r="AN82" s="12">
        <f t="shared" si="131"/>
        <v>0</v>
      </c>
      <c r="AO82" s="12">
        <f t="shared" si="131"/>
        <v>0</v>
      </c>
      <c r="AP82" s="12">
        <f t="shared" si="131"/>
        <v>0</v>
      </c>
      <c r="AQ82" s="12">
        <f t="shared" ref="AQ82:BS82" si="132">SUM(AQ83:AQ85)</f>
        <v>865550230</v>
      </c>
      <c r="AR82" s="12">
        <f t="shared" si="132"/>
        <v>944295870</v>
      </c>
      <c r="AS82" s="12">
        <f t="shared" si="132"/>
        <v>0</v>
      </c>
      <c r="AT82" s="12">
        <f t="shared" si="132"/>
        <v>0</v>
      </c>
      <c r="AU82" s="12">
        <f t="shared" si="132"/>
        <v>621988727</v>
      </c>
      <c r="AV82" s="12">
        <f t="shared" si="132"/>
        <v>749266546</v>
      </c>
      <c r="AW82" s="12">
        <f t="shared" si="132"/>
        <v>0</v>
      </c>
      <c r="AX82" s="12">
        <f t="shared" si="132"/>
        <v>662622516.06999993</v>
      </c>
      <c r="AY82" s="12">
        <f t="shared" si="132"/>
        <v>0</v>
      </c>
      <c r="AZ82" s="12">
        <f t="shared" si="132"/>
        <v>0</v>
      </c>
      <c r="BA82" s="12">
        <f t="shared" si="132"/>
        <v>0</v>
      </c>
      <c r="BB82" s="12">
        <f t="shared" si="132"/>
        <v>0</v>
      </c>
      <c r="BC82" s="12">
        <f t="shared" si="132"/>
        <v>0</v>
      </c>
      <c r="BD82" s="12">
        <f t="shared" si="132"/>
        <v>0</v>
      </c>
      <c r="BE82" s="12">
        <f t="shared" si="132"/>
        <v>0</v>
      </c>
      <c r="BF82" s="12">
        <f t="shared" si="132"/>
        <v>0</v>
      </c>
      <c r="BG82" s="12">
        <f t="shared" si="132"/>
        <v>0</v>
      </c>
      <c r="BH82" s="12">
        <f t="shared" si="132"/>
        <v>0</v>
      </c>
      <c r="BI82" s="12">
        <f t="shared" si="132"/>
        <v>0</v>
      </c>
      <c r="BJ82" s="12">
        <f t="shared" si="132"/>
        <v>0</v>
      </c>
      <c r="BK82" s="12">
        <f t="shared" si="132"/>
        <v>621988727</v>
      </c>
      <c r="BL82" s="12">
        <f t="shared" si="132"/>
        <v>1411889062.0699999</v>
      </c>
      <c r="BM82" s="12">
        <f t="shared" si="132"/>
        <v>2000000000</v>
      </c>
      <c r="BN82" s="12">
        <f t="shared" si="132"/>
        <v>3880000000</v>
      </c>
      <c r="BO82" s="12">
        <f t="shared" si="132"/>
        <v>807484360</v>
      </c>
      <c r="BP82" s="12">
        <f t="shared" si="132"/>
        <v>1362046545.9000001</v>
      </c>
      <c r="BQ82" s="12">
        <f t="shared" si="132"/>
        <v>0</v>
      </c>
      <c r="BR82" s="12">
        <f t="shared" si="132"/>
        <v>642191150</v>
      </c>
      <c r="BS82" s="12">
        <f t="shared" si="132"/>
        <v>0</v>
      </c>
      <c r="BT82" s="12">
        <f t="shared" ref="BT82:CE82" si="133">SUM(BT83:BT85)</f>
        <v>0</v>
      </c>
      <c r="BU82" s="12">
        <f t="shared" si="133"/>
        <v>0</v>
      </c>
      <c r="BV82" s="12">
        <f t="shared" si="133"/>
        <v>0</v>
      </c>
      <c r="BW82" s="12">
        <f t="shared" si="133"/>
        <v>0</v>
      </c>
      <c r="BX82" s="12">
        <f t="shared" si="133"/>
        <v>0</v>
      </c>
      <c r="BY82" s="12">
        <f t="shared" si="133"/>
        <v>0</v>
      </c>
      <c r="BZ82" s="12">
        <f t="shared" si="133"/>
        <v>0</v>
      </c>
      <c r="CA82" s="12">
        <f t="shared" si="133"/>
        <v>0</v>
      </c>
      <c r="CB82" s="12">
        <f t="shared" si="133"/>
        <v>0</v>
      </c>
      <c r="CC82" s="12">
        <f t="shared" si="133"/>
        <v>2000000000</v>
      </c>
      <c r="CD82" s="12">
        <f t="shared" si="133"/>
        <v>0</v>
      </c>
      <c r="CE82" s="12">
        <f t="shared" si="133"/>
        <v>4807484360</v>
      </c>
      <c r="CF82" s="12">
        <f t="shared" ref="CF82:DA82" si="134">SUM(CF83:CF85)</f>
        <v>5884237695.8999996</v>
      </c>
      <c r="CG82" s="12">
        <f t="shared" si="134"/>
        <v>4000000000</v>
      </c>
      <c r="CH82" s="11">
        <f t="shared" si="134"/>
        <v>4685383782</v>
      </c>
      <c r="CI82" s="12">
        <f t="shared" si="134"/>
        <v>995263005</v>
      </c>
      <c r="CJ82" s="11">
        <f t="shared" si="134"/>
        <v>356510678</v>
      </c>
      <c r="CK82" s="12">
        <f t="shared" si="134"/>
        <v>0</v>
      </c>
      <c r="CL82" s="11">
        <f t="shared" si="134"/>
        <v>959573502</v>
      </c>
      <c r="CM82" s="12">
        <f t="shared" si="134"/>
        <v>0</v>
      </c>
      <c r="CN82" s="11">
        <f t="shared" si="134"/>
        <v>0</v>
      </c>
      <c r="CO82" s="12">
        <f t="shared" si="134"/>
        <v>0</v>
      </c>
      <c r="CP82" s="11">
        <f t="shared" si="134"/>
        <v>0</v>
      </c>
      <c r="CQ82" s="12">
        <f t="shared" si="134"/>
        <v>0</v>
      </c>
      <c r="CR82" s="11">
        <f t="shared" si="134"/>
        <v>0</v>
      </c>
      <c r="CS82" s="12">
        <f t="shared" si="134"/>
        <v>0</v>
      </c>
      <c r="CT82" s="11">
        <f t="shared" si="134"/>
        <v>0</v>
      </c>
      <c r="CU82" s="12">
        <f t="shared" si="134"/>
        <v>0</v>
      </c>
      <c r="CV82" s="11">
        <f t="shared" si="134"/>
        <v>0</v>
      </c>
      <c r="CW82" s="12">
        <f t="shared" si="134"/>
        <v>1000000000</v>
      </c>
      <c r="CX82" s="11">
        <f t="shared" si="134"/>
        <v>0</v>
      </c>
      <c r="CY82" s="12">
        <f t="shared" si="134"/>
        <v>5995263005</v>
      </c>
      <c r="CZ82" s="11">
        <f t="shared" si="134"/>
        <v>6001467962</v>
      </c>
      <c r="DA82" s="11">
        <f t="shared" si="134"/>
        <v>12290286322</v>
      </c>
      <c r="DB82" s="575">
        <f t="shared" ref="DB82" si="135">SUM(DB83:DB85)</f>
        <v>14241890589.969999</v>
      </c>
    </row>
    <row r="83" spans="1:106" ht="190.5" customHeight="1" x14ac:dyDescent="0.2">
      <c r="A83" s="585"/>
      <c r="B83" s="233"/>
      <c r="C83" s="340">
        <v>9</v>
      </c>
      <c r="D83" s="500" t="s">
        <v>210</v>
      </c>
      <c r="E83" s="587">
        <v>0.59</v>
      </c>
      <c r="F83" s="587">
        <v>0.87</v>
      </c>
      <c r="G83" s="265">
        <v>54</v>
      </c>
      <c r="H83" s="509" t="s">
        <v>211</v>
      </c>
      <c r="I83" s="166" t="s">
        <v>212</v>
      </c>
      <c r="J83" s="170" t="s">
        <v>213</v>
      </c>
      <c r="K83" s="170">
        <v>9</v>
      </c>
      <c r="L83" s="171" t="s">
        <v>53</v>
      </c>
      <c r="M83" s="172">
        <v>129.85</v>
      </c>
      <c r="N83" s="173">
        <v>130</v>
      </c>
      <c r="O83" s="173">
        <v>130</v>
      </c>
      <c r="P83" s="172">
        <v>130</v>
      </c>
      <c r="Q83" s="175"/>
      <c r="R83" s="172">
        <v>130</v>
      </c>
      <c r="S83" s="172"/>
      <c r="T83" s="172">
        <v>130</v>
      </c>
      <c r="U83" s="172"/>
      <c r="V83" s="210">
        <f>AQ83/$AQ$82</f>
        <v>0.3723138528886995</v>
      </c>
      <c r="W83" s="167">
        <v>9</v>
      </c>
      <c r="X83" s="173" t="s">
        <v>175</v>
      </c>
      <c r="Y83" s="14"/>
      <c r="Z83" s="14"/>
      <c r="AA83" s="14">
        <f>292256341-49000000+30000000+49000000</f>
        <v>322256341</v>
      </c>
      <c r="AB83" s="14">
        <f>359404493</f>
        <v>359404493</v>
      </c>
      <c r="AC83" s="14"/>
      <c r="AD83" s="23">
        <v>41597488</v>
      </c>
      <c r="AE83" s="13"/>
      <c r="AF83" s="14"/>
      <c r="AG83" s="13"/>
      <c r="AH83" s="14"/>
      <c r="AI83" s="13"/>
      <c r="AJ83" s="14"/>
      <c r="AK83" s="13"/>
      <c r="AL83" s="14"/>
      <c r="AM83" s="13"/>
      <c r="AN83" s="14"/>
      <c r="AO83" s="13"/>
      <c r="AP83" s="14"/>
      <c r="AQ83" s="13">
        <f>+Y83+AA83+AC83+AE83+AG83+AI83+AK83+AM83+AO83</f>
        <v>322256341</v>
      </c>
      <c r="AR83" s="14">
        <f>Z83+AB83+AD83+AF83+AH83+AJ83+AL83+AN83+AP83</f>
        <v>401001981</v>
      </c>
      <c r="AS83" s="44"/>
      <c r="AT83" s="44"/>
      <c r="AU83" s="44">
        <v>231688727</v>
      </c>
      <c r="AV83" s="44">
        <f>289214704.07+214850780</f>
        <v>504065484.06999999</v>
      </c>
      <c r="AW83" s="44"/>
      <c r="AX83" s="44">
        <v>435918366.93000001</v>
      </c>
      <c r="AY83" s="44"/>
      <c r="AZ83" s="44"/>
      <c r="BA83" s="44"/>
      <c r="BB83" s="44"/>
      <c r="BC83" s="44"/>
      <c r="BD83" s="44"/>
      <c r="BE83" s="44"/>
      <c r="BF83" s="44"/>
      <c r="BG83" s="44"/>
      <c r="BH83" s="44"/>
      <c r="BI83" s="44"/>
      <c r="BJ83" s="44"/>
      <c r="BK83" s="41">
        <f t="shared" ref="BK83:BL85" si="136">AS83+AU83+AW83+AY83+BA83+BC83+BE83+BG83+BI83</f>
        <v>231688727</v>
      </c>
      <c r="BL83" s="56">
        <f t="shared" si="136"/>
        <v>939983851</v>
      </c>
      <c r="BM83" s="44"/>
      <c r="BN83" s="43">
        <v>2020000000</v>
      </c>
      <c r="BO83" s="44">
        <v>300000000</v>
      </c>
      <c r="BP83" s="43">
        <f>725140083.9+240000000</f>
        <v>965140083.89999998</v>
      </c>
      <c r="BQ83" s="44"/>
      <c r="BR83" s="43">
        <v>248486462</v>
      </c>
      <c r="BS83" s="44"/>
      <c r="BT83" s="44"/>
      <c r="BU83" s="44"/>
      <c r="BV83" s="44"/>
      <c r="BW83" s="44"/>
      <c r="BX83" s="44"/>
      <c r="BY83" s="44"/>
      <c r="BZ83" s="44"/>
      <c r="CA83" s="44"/>
      <c r="CB83" s="44"/>
      <c r="CC83" s="44">
        <v>2000000000</v>
      </c>
      <c r="CD83" s="44"/>
      <c r="CE83" s="41">
        <f t="shared" ref="CE83:CF85" si="137">BM83+BO83+BQ83+BS83+BU83+BW83+BY83+CA83+CC83</f>
        <v>2300000000</v>
      </c>
      <c r="CF83" s="47">
        <f t="shared" si="137"/>
        <v>3233626545.9000001</v>
      </c>
      <c r="CG83" s="44">
        <v>4000000000</v>
      </c>
      <c r="CH83" s="45">
        <v>3885383782</v>
      </c>
      <c r="CI83" s="44">
        <v>473550204</v>
      </c>
      <c r="CJ83" s="44">
        <v>313916292</v>
      </c>
      <c r="CK83" s="44"/>
      <c r="CL83" s="469">
        <v>459573502</v>
      </c>
      <c r="CM83" s="44"/>
      <c r="CN83" s="44"/>
      <c r="CO83" s="44"/>
      <c r="CP83" s="44"/>
      <c r="CQ83" s="44"/>
      <c r="CR83" s="44"/>
      <c r="CS83" s="44"/>
      <c r="CT83" s="44"/>
      <c r="CU83" s="44"/>
      <c r="CV83" s="44"/>
      <c r="CW83" s="44"/>
      <c r="CX83" s="44"/>
      <c r="CY83" s="41">
        <f t="shared" ref="CY83:CZ85" si="138">CG83+CI83+CK83+CM83+CO83+CQ83+CS83+CU83+CW83</f>
        <v>4473550204</v>
      </c>
      <c r="CZ83" s="41">
        <f t="shared" si="138"/>
        <v>4658873576</v>
      </c>
      <c r="DA83" s="50">
        <f t="shared" ref="DA83:DB85" si="139">AQ83+BK83+CE83+CY83</f>
        <v>7327495272</v>
      </c>
      <c r="DB83" s="576">
        <f t="shared" si="139"/>
        <v>9233485953.8999996</v>
      </c>
    </row>
    <row r="84" spans="1:106" ht="208.5" customHeight="1" x14ac:dyDescent="0.2">
      <c r="A84" s="585"/>
      <c r="B84" s="233"/>
      <c r="C84" s="182"/>
      <c r="D84" s="503"/>
      <c r="E84" s="247"/>
      <c r="F84" s="247"/>
      <c r="G84" s="265">
        <v>55</v>
      </c>
      <c r="H84" s="509" t="s">
        <v>214</v>
      </c>
      <c r="I84" s="166" t="s">
        <v>215</v>
      </c>
      <c r="J84" s="170" t="s">
        <v>213</v>
      </c>
      <c r="K84" s="170">
        <v>9</v>
      </c>
      <c r="L84" s="171" t="s">
        <v>53</v>
      </c>
      <c r="M84" s="172">
        <v>12</v>
      </c>
      <c r="N84" s="172">
        <v>12</v>
      </c>
      <c r="O84" s="173">
        <v>12</v>
      </c>
      <c r="P84" s="172">
        <v>12</v>
      </c>
      <c r="Q84" s="175"/>
      <c r="R84" s="172">
        <v>12</v>
      </c>
      <c r="S84" s="172"/>
      <c r="T84" s="172">
        <v>12</v>
      </c>
      <c r="U84" s="172"/>
      <c r="V84" s="210">
        <f>AQ84/$AQ$82</f>
        <v>0.41972594588762341</v>
      </c>
      <c r="W84" s="167">
        <v>9</v>
      </c>
      <c r="X84" s="173" t="s">
        <v>175</v>
      </c>
      <c r="Y84" s="14"/>
      <c r="Z84" s="14"/>
      <c r="AA84" s="14"/>
      <c r="AB84" s="14"/>
      <c r="AC84" s="19">
        <v>363293889</v>
      </c>
      <c r="AD84" s="15">
        <v>363293889</v>
      </c>
      <c r="AE84" s="20"/>
      <c r="AF84" s="19"/>
      <c r="AG84" s="20"/>
      <c r="AH84" s="19"/>
      <c r="AI84" s="13"/>
      <c r="AJ84" s="14"/>
      <c r="AK84" s="13"/>
      <c r="AL84" s="14"/>
      <c r="AM84" s="13"/>
      <c r="AN84" s="14"/>
      <c r="AO84" s="13"/>
      <c r="AP84" s="14"/>
      <c r="AQ84" s="13">
        <f>+Y84+AA84+AC84+AE84+AG84+AI84+AK84+AM84+AO84</f>
        <v>363293889</v>
      </c>
      <c r="AR84" s="14">
        <f>Z84+AB84+AD84+AF84+AH84+AJ84+AL84+AN84+AP84</f>
        <v>363293889</v>
      </c>
      <c r="AS84" s="41"/>
      <c r="AT84" s="41"/>
      <c r="AU84" s="44">
        <v>261000000</v>
      </c>
      <c r="AV84" s="44">
        <v>245201061.93000001</v>
      </c>
      <c r="AW84" s="41"/>
      <c r="AX84" s="41">
        <v>211221438.06999999</v>
      </c>
      <c r="AY84" s="41"/>
      <c r="AZ84" s="41"/>
      <c r="BA84" s="41"/>
      <c r="BB84" s="41"/>
      <c r="BC84" s="41"/>
      <c r="BD84" s="41"/>
      <c r="BE84" s="41"/>
      <c r="BF84" s="41"/>
      <c r="BG84" s="41"/>
      <c r="BH84" s="41"/>
      <c r="BI84" s="41"/>
      <c r="BJ84" s="41"/>
      <c r="BK84" s="41">
        <f t="shared" si="136"/>
        <v>261000000</v>
      </c>
      <c r="BL84" s="56">
        <f t="shared" si="136"/>
        <v>456422500</v>
      </c>
      <c r="BM84" s="44">
        <v>2000000000</v>
      </c>
      <c r="BN84" s="93">
        <v>960000000</v>
      </c>
      <c r="BO84" s="43">
        <v>338000000</v>
      </c>
      <c r="BP84" s="43">
        <v>324906462</v>
      </c>
      <c r="BQ84" s="43"/>
      <c r="BR84" s="43">
        <v>393704688</v>
      </c>
      <c r="BS84" s="44"/>
      <c r="BT84" s="44"/>
      <c r="BU84" s="44"/>
      <c r="BV84" s="44"/>
      <c r="BW84" s="44"/>
      <c r="BX84" s="44"/>
      <c r="BY84" s="44"/>
      <c r="BZ84" s="44"/>
      <c r="CA84" s="44"/>
      <c r="CB84" s="44"/>
      <c r="CC84" s="44"/>
      <c r="CD84" s="44"/>
      <c r="CE84" s="41">
        <f t="shared" si="137"/>
        <v>2338000000</v>
      </c>
      <c r="CF84" s="46">
        <f t="shared" si="137"/>
        <v>1678611150</v>
      </c>
      <c r="CG84" s="44"/>
      <c r="CH84" s="45">
        <v>800000000</v>
      </c>
      <c r="CI84" s="44">
        <v>521712801</v>
      </c>
      <c r="CJ84" s="44">
        <v>42594386</v>
      </c>
      <c r="CK84" s="44"/>
      <c r="CL84" s="469">
        <v>500000000</v>
      </c>
      <c r="CM84" s="44"/>
      <c r="CN84" s="44"/>
      <c r="CO84" s="44"/>
      <c r="CP84" s="44"/>
      <c r="CQ84" s="44"/>
      <c r="CR84" s="44"/>
      <c r="CS84" s="44"/>
      <c r="CT84" s="44"/>
      <c r="CU84" s="44"/>
      <c r="CV84" s="44"/>
      <c r="CW84" s="44">
        <v>1000000000</v>
      </c>
      <c r="CX84" s="44"/>
      <c r="CY84" s="41">
        <f t="shared" si="138"/>
        <v>1521712801</v>
      </c>
      <c r="CZ84" s="41">
        <f t="shared" si="138"/>
        <v>1342594386</v>
      </c>
      <c r="DA84" s="50">
        <f t="shared" si="139"/>
        <v>4484006690</v>
      </c>
      <c r="DB84" s="576">
        <f t="shared" si="139"/>
        <v>3840921925</v>
      </c>
    </row>
    <row r="85" spans="1:106" ht="132.75" customHeight="1" x14ac:dyDescent="0.2">
      <c r="A85" s="585"/>
      <c r="B85" s="233"/>
      <c r="C85" s="181"/>
      <c r="D85" s="501"/>
      <c r="E85" s="266"/>
      <c r="F85" s="266"/>
      <c r="G85" s="493">
        <v>56</v>
      </c>
      <c r="H85" s="509" t="s">
        <v>216</v>
      </c>
      <c r="I85" s="508" t="s">
        <v>217</v>
      </c>
      <c r="J85" s="521" t="s">
        <v>213</v>
      </c>
      <c r="K85" s="521">
        <v>9</v>
      </c>
      <c r="L85" s="521" t="s">
        <v>68</v>
      </c>
      <c r="M85" s="474">
        <v>9</v>
      </c>
      <c r="N85" s="474">
        <v>8</v>
      </c>
      <c r="O85" s="474">
        <v>3</v>
      </c>
      <c r="P85" s="474">
        <v>3</v>
      </c>
      <c r="Q85" s="520">
        <v>6</v>
      </c>
      <c r="R85" s="474">
        <v>2</v>
      </c>
      <c r="S85" s="474">
        <v>3</v>
      </c>
      <c r="T85" s="172">
        <v>0</v>
      </c>
      <c r="U85" s="171"/>
      <c r="V85" s="210">
        <f>AQ85/$AQ$82</f>
        <v>0.20796020122367712</v>
      </c>
      <c r="W85" s="167">
        <v>9</v>
      </c>
      <c r="X85" s="173" t="s">
        <v>175</v>
      </c>
      <c r="Y85" s="14"/>
      <c r="Z85" s="14"/>
      <c r="AA85" s="14">
        <v>180000000</v>
      </c>
      <c r="AB85" s="14">
        <v>180000000</v>
      </c>
      <c r="AC85" s="14"/>
      <c r="AD85" s="14"/>
      <c r="AE85" s="13"/>
      <c r="AF85" s="14"/>
      <c r="AG85" s="13"/>
      <c r="AH85" s="14"/>
      <c r="AI85" s="13"/>
      <c r="AJ85" s="14"/>
      <c r="AK85" s="13"/>
      <c r="AL85" s="14"/>
      <c r="AM85" s="13"/>
      <c r="AN85" s="14"/>
      <c r="AO85" s="13"/>
      <c r="AP85" s="14"/>
      <c r="AQ85" s="13">
        <f>+Y85+AA85+AC85+AE85+AG85+AI85+AK85+AM85+AO85</f>
        <v>180000000</v>
      </c>
      <c r="AR85" s="14">
        <f>Z85+AB85+AD85+AF85+AH85+AJ85+AL85+AN85+AP85</f>
        <v>180000000</v>
      </c>
      <c r="AS85" s="44"/>
      <c r="AT85" s="44"/>
      <c r="AU85" s="44">
        <v>129300000</v>
      </c>
      <c r="AV85" s="44"/>
      <c r="AW85" s="44"/>
      <c r="AX85" s="44">
        <v>15482711.069999993</v>
      </c>
      <c r="AY85" s="44"/>
      <c r="AZ85" s="44"/>
      <c r="BA85" s="44"/>
      <c r="BB85" s="44"/>
      <c r="BC85" s="44"/>
      <c r="BD85" s="44"/>
      <c r="BE85" s="44"/>
      <c r="BF85" s="44"/>
      <c r="BG85" s="44"/>
      <c r="BH85" s="44"/>
      <c r="BI85" s="44"/>
      <c r="BJ85" s="44"/>
      <c r="BK85" s="41">
        <f t="shared" si="136"/>
        <v>129300000</v>
      </c>
      <c r="BL85" s="56">
        <f t="shared" si="136"/>
        <v>15482711.069999993</v>
      </c>
      <c r="BM85" s="44"/>
      <c r="BN85" s="43">
        <v>900000000</v>
      </c>
      <c r="BO85" s="43">
        <v>169484360</v>
      </c>
      <c r="BP85" s="43">
        <v>72000000</v>
      </c>
      <c r="BQ85" s="43"/>
      <c r="BR85" s="43"/>
      <c r="BS85" s="44"/>
      <c r="BT85" s="44"/>
      <c r="BU85" s="44"/>
      <c r="BV85" s="44"/>
      <c r="BW85" s="44"/>
      <c r="BX85" s="44"/>
      <c r="BY85" s="44"/>
      <c r="BZ85" s="44"/>
      <c r="CA85" s="44"/>
      <c r="CB85" s="44"/>
      <c r="CC85" s="44"/>
      <c r="CD85" s="44"/>
      <c r="CE85" s="41">
        <f t="shared" si="137"/>
        <v>169484360</v>
      </c>
      <c r="CF85" s="46">
        <f t="shared" si="137"/>
        <v>972000000</v>
      </c>
      <c r="CG85" s="44"/>
      <c r="CH85" s="45"/>
      <c r="CI85" s="44"/>
      <c r="CJ85" s="44"/>
      <c r="CK85" s="44"/>
      <c r="CL85" s="469"/>
      <c r="CM85" s="44"/>
      <c r="CN85" s="44"/>
      <c r="CO85" s="44"/>
      <c r="CP85" s="44"/>
      <c r="CQ85" s="44"/>
      <c r="CR85" s="44"/>
      <c r="CS85" s="44"/>
      <c r="CT85" s="44"/>
      <c r="CU85" s="44"/>
      <c r="CV85" s="44"/>
      <c r="CW85" s="44"/>
      <c r="CX85" s="44"/>
      <c r="CY85" s="41">
        <f t="shared" si="138"/>
        <v>0</v>
      </c>
      <c r="CZ85" s="41">
        <f t="shared" si="138"/>
        <v>0</v>
      </c>
      <c r="DA85" s="50">
        <f t="shared" si="139"/>
        <v>478784360</v>
      </c>
      <c r="DB85" s="576">
        <f t="shared" si="139"/>
        <v>1167482711.0699999</v>
      </c>
    </row>
    <row r="86" spans="1:106" ht="24.75" customHeight="1" x14ac:dyDescent="0.2">
      <c r="A86" s="585"/>
      <c r="B86" s="233"/>
      <c r="C86" s="154">
        <v>15</v>
      </c>
      <c r="D86" s="155" t="s">
        <v>218</v>
      </c>
      <c r="E86" s="158"/>
      <c r="F86" s="158"/>
      <c r="G86" s="159"/>
      <c r="H86" s="159"/>
      <c r="I86" s="159"/>
      <c r="J86" s="159"/>
      <c r="K86" s="159"/>
      <c r="L86" s="159"/>
      <c r="M86" s="159"/>
      <c r="N86" s="159"/>
      <c r="O86" s="159"/>
      <c r="P86" s="159"/>
      <c r="Q86" s="159"/>
      <c r="R86" s="159"/>
      <c r="S86" s="159"/>
      <c r="T86" s="159"/>
      <c r="U86" s="159"/>
      <c r="V86" s="159"/>
      <c r="W86" s="159"/>
      <c r="X86" s="159"/>
      <c r="Y86" s="101">
        <f t="shared" ref="Y86:AP86" si="140">SUM(Y87:Y94)</f>
        <v>0</v>
      </c>
      <c r="Z86" s="101">
        <f t="shared" si="140"/>
        <v>0</v>
      </c>
      <c r="AA86" s="101">
        <f t="shared" si="140"/>
        <v>7123040000</v>
      </c>
      <c r="AB86" s="101">
        <f t="shared" si="140"/>
        <v>7508776695.4200001</v>
      </c>
      <c r="AC86" s="101">
        <f t="shared" si="140"/>
        <v>200000000</v>
      </c>
      <c r="AD86" s="101">
        <f t="shared" si="140"/>
        <v>340000000</v>
      </c>
      <c r="AE86" s="101">
        <f t="shared" si="140"/>
        <v>20519904</v>
      </c>
      <c r="AF86" s="101">
        <f t="shared" si="140"/>
        <v>148519904</v>
      </c>
      <c r="AG86" s="101">
        <f t="shared" si="140"/>
        <v>0</v>
      </c>
      <c r="AH86" s="101">
        <f t="shared" si="140"/>
        <v>0</v>
      </c>
      <c r="AI86" s="101">
        <f t="shared" si="140"/>
        <v>0</v>
      </c>
      <c r="AJ86" s="101">
        <f t="shared" si="140"/>
        <v>0</v>
      </c>
      <c r="AK86" s="101">
        <f t="shared" si="140"/>
        <v>0</v>
      </c>
      <c r="AL86" s="101">
        <f t="shared" si="140"/>
        <v>0</v>
      </c>
      <c r="AM86" s="101">
        <f t="shared" si="140"/>
        <v>0</v>
      </c>
      <c r="AN86" s="101">
        <f t="shared" si="140"/>
        <v>0</v>
      </c>
      <c r="AO86" s="101">
        <f t="shared" si="140"/>
        <v>2400000000</v>
      </c>
      <c r="AP86" s="101">
        <f t="shared" si="140"/>
        <v>0</v>
      </c>
      <c r="AQ86" s="101">
        <f t="shared" ref="AQ86:BS86" si="141">SUM(AQ87:AQ94)</f>
        <v>9743559904</v>
      </c>
      <c r="AR86" s="101">
        <f t="shared" si="141"/>
        <v>7997296599.4200001</v>
      </c>
      <c r="AS86" s="101">
        <f t="shared" si="141"/>
        <v>3000000000</v>
      </c>
      <c r="AT86" s="101">
        <f t="shared" si="141"/>
        <v>0</v>
      </c>
      <c r="AU86" s="101">
        <f t="shared" si="141"/>
        <v>7336731200</v>
      </c>
      <c r="AV86" s="101">
        <f t="shared" si="141"/>
        <v>5649770352</v>
      </c>
      <c r="AW86" s="101">
        <f t="shared" si="141"/>
        <v>100000000</v>
      </c>
      <c r="AX86" s="101">
        <f t="shared" si="141"/>
        <v>7139193362.21</v>
      </c>
      <c r="AY86" s="101">
        <f t="shared" si="141"/>
        <v>0</v>
      </c>
      <c r="AZ86" s="101">
        <f t="shared" si="141"/>
        <v>611890318</v>
      </c>
      <c r="BA86" s="101">
        <f t="shared" si="141"/>
        <v>0</v>
      </c>
      <c r="BB86" s="101">
        <f t="shared" si="141"/>
        <v>0</v>
      </c>
      <c r="BC86" s="101">
        <f t="shared" si="141"/>
        <v>0</v>
      </c>
      <c r="BD86" s="101">
        <f t="shared" si="141"/>
        <v>0</v>
      </c>
      <c r="BE86" s="101">
        <f t="shared" si="141"/>
        <v>0</v>
      </c>
      <c r="BF86" s="101">
        <f t="shared" si="141"/>
        <v>0</v>
      </c>
      <c r="BG86" s="101">
        <f t="shared" si="141"/>
        <v>0</v>
      </c>
      <c r="BH86" s="101">
        <f t="shared" si="141"/>
        <v>0</v>
      </c>
      <c r="BI86" s="101">
        <f t="shared" si="141"/>
        <v>12000000000</v>
      </c>
      <c r="BJ86" s="101">
        <f t="shared" si="141"/>
        <v>0</v>
      </c>
      <c r="BK86" s="101">
        <f t="shared" si="141"/>
        <v>22436731200</v>
      </c>
      <c r="BL86" s="101">
        <f t="shared" si="141"/>
        <v>13400854032.209999</v>
      </c>
      <c r="BM86" s="101">
        <f t="shared" si="141"/>
        <v>8000000000</v>
      </c>
      <c r="BN86" s="101">
        <f t="shared" si="141"/>
        <v>4762341966.5</v>
      </c>
      <c r="BO86" s="101">
        <f t="shared" si="141"/>
        <v>7556833136</v>
      </c>
      <c r="BP86" s="101">
        <f t="shared" si="141"/>
        <v>7074430864</v>
      </c>
      <c r="BQ86" s="101">
        <f t="shared" si="141"/>
        <v>40000000</v>
      </c>
      <c r="BR86" s="101">
        <f t="shared" si="141"/>
        <v>6341000000</v>
      </c>
      <c r="BS86" s="101">
        <f t="shared" si="141"/>
        <v>0</v>
      </c>
      <c r="BT86" s="101">
        <f t="shared" ref="BT86:CE86" si="142">SUM(BT87:BT94)</f>
        <v>0</v>
      </c>
      <c r="BU86" s="101">
        <f t="shared" si="142"/>
        <v>0</v>
      </c>
      <c r="BV86" s="101">
        <f t="shared" si="142"/>
        <v>0</v>
      </c>
      <c r="BW86" s="101">
        <f t="shared" si="142"/>
        <v>0</v>
      </c>
      <c r="BX86" s="101">
        <f t="shared" si="142"/>
        <v>0</v>
      </c>
      <c r="BY86" s="101">
        <f t="shared" si="142"/>
        <v>0</v>
      </c>
      <c r="BZ86" s="101">
        <f t="shared" si="142"/>
        <v>0</v>
      </c>
      <c r="CA86" s="101">
        <f t="shared" si="142"/>
        <v>0</v>
      </c>
      <c r="CB86" s="101">
        <f t="shared" si="142"/>
        <v>0</v>
      </c>
      <c r="CC86" s="101">
        <f t="shared" si="142"/>
        <v>1000000000</v>
      </c>
      <c r="CD86" s="101">
        <f t="shared" si="142"/>
        <v>0</v>
      </c>
      <c r="CE86" s="101">
        <f t="shared" si="142"/>
        <v>16596833136</v>
      </c>
      <c r="CF86" s="101">
        <f t="shared" ref="CF86:DB86" si="143">SUM(CF87:CF94)</f>
        <v>18177772830.5</v>
      </c>
      <c r="CG86" s="447">
        <f t="shared" si="143"/>
        <v>6000000000</v>
      </c>
      <c r="CH86" s="101">
        <f t="shared" si="143"/>
        <v>13250767081</v>
      </c>
      <c r="CI86" s="101">
        <f t="shared" si="143"/>
        <v>7783538130</v>
      </c>
      <c r="CJ86" s="101">
        <f t="shared" si="143"/>
        <v>4276640159</v>
      </c>
      <c r="CK86" s="101">
        <f t="shared" si="143"/>
        <v>20000000</v>
      </c>
      <c r="CL86" s="101">
        <f t="shared" si="143"/>
        <v>5781797319</v>
      </c>
      <c r="CM86" s="101">
        <f t="shared" si="143"/>
        <v>0</v>
      </c>
      <c r="CN86" s="101">
        <f t="shared" si="143"/>
        <v>815853756</v>
      </c>
      <c r="CO86" s="101">
        <f t="shared" si="143"/>
        <v>0</v>
      </c>
      <c r="CP86" s="101">
        <f t="shared" si="143"/>
        <v>0</v>
      </c>
      <c r="CQ86" s="101">
        <f t="shared" si="143"/>
        <v>0</v>
      </c>
      <c r="CR86" s="101">
        <f t="shared" si="143"/>
        <v>0</v>
      </c>
      <c r="CS86" s="101">
        <f t="shared" si="143"/>
        <v>0</v>
      </c>
      <c r="CT86" s="101">
        <f t="shared" si="143"/>
        <v>0</v>
      </c>
      <c r="CU86" s="101">
        <f t="shared" si="143"/>
        <v>0</v>
      </c>
      <c r="CV86" s="101">
        <f t="shared" si="143"/>
        <v>0</v>
      </c>
      <c r="CW86" s="101">
        <f t="shared" si="143"/>
        <v>5054879885</v>
      </c>
      <c r="CX86" s="101">
        <f t="shared" si="143"/>
        <v>0</v>
      </c>
      <c r="CY86" s="101">
        <f t="shared" si="143"/>
        <v>18858418015</v>
      </c>
      <c r="CZ86" s="101">
        <f t="shared" si="143"/>
        <v>24125058315</v>
      </c>
      <c r="DA86" s="101">
        <f t="shared" si="143"/>
        <v>67635542255</v>
      </c>
      <c r="DB86" s="579">
        <f t="shared" si="143"/>
        <v>63700981777.129997</v>
      </c>
    </row>
    <row r="87" spans="1:106" ht="279" customHeight="1" x14ac:dyDescent="0.2">
      <c r="A87" s="585"/>
      <c r="B87" s="233"/>
      <c r="C87" s="188">
        <v>14</v>
      </c>
      <c r="D87" s="166" t="s">
        <v>219</v>
      </c>
      <c r="E87" s="268" t="s">
        <v>220</v>
      </c>
      <c r="F87" s="268">
        <v>0.03</v>
      </c>
      <c r="G87" s="476">
        <v>57</v>
      </c>
      <c r="H87" s="508" t="s">
        <v>221</v>
      </c>
      <c r="I87" s="508" t="s">
        <v>222</v>
      </c>
      <c r="J87" s="521" t="s">
        <v>223</v>
      </c>
      <c r="K87" s="521">
        <v>1</v>
      </c>
      <c r="L87" s="521" t="s">
        <v>68</v>
      </c>
      <c r="M87" s="474">
        <v>103</v>
      </c>
      <c r="N87" s="474">
        <v>48</v>
      </c>
      <c r="O87" s="474">
        <v>12</v>
      </c>
      <c r="P87" s="474">
        <v>12</v>
      </c>
      <c r="Q87" s="523"/>
      <c r="R87" s="474">
        <v>12</v>
      </c>
      <c r="S87" s="474"/>
      <c r="T87" s="474">
        <v>12</v>
      </c>
      <c r="U87" s="521"/>
      <c r="V87" s="210">
        <f t="shared" ref="V87:V94" si="144">AQ87/$AQ$86</f>
        <v>0.36439657979035095</v>
      </c>
      <c r="W87" s="173">
        <v>11</v>
      </c>
      <c r="X87" s="170" t="s">
        <v>224</v>
      </c>
      <c r="Y87" s="13"/>
      <c r="Z87" s="14"/>
      <c r="AA87" s="13">
        <v>3530000000</v>
      </c>
      <c r="AB87" s="14">
        <v>4388984888</v>
      </c>
      <c r="AC87" s="15"/>
      <c r="AD87" s="15"/>
      <c r="AE87" s="24">
        <v>20519904</v>
      </c>
      <c r="AF87" s="23">
        <v>20519904</v>
      </c>
      <c r="AG87" s="24"/>
      <c r="AH87" s="23"/>
      <c r="AI87" s="13"/>
      <c r="AJ87" s="14"/>
      <c r="AK87" s="13"/>
      <c r="AL87" s="14"/>
      <c r="AM87" s="13"/>
      <c r="AN87" s="14"/>
      <c r="AO87" s="13"/>
      <c r="AP87" s="14"/>
      <c r="AQ87" s="13">
        <f t="shared" ref="AQ87:AQ94" si="145">+Y87+AA87+AC87+AE87+AG87+AI87+AK87+AM87+AO87</f>
        <v>3550519904</v>
      </c>
      <c r="AR87" s="14">
        <f t="shared" ref="AR87:AR94" si="146">Z87+AB87+AD87+AF87+AH87+AJ87+AL87+AN87+AP87</f>
        <v>4409504792</v>
      </c>
      <c r="AS87" s="44"/>
      <c r="AT87" s="44"/>
      <c r="AU87" s="44">
        <v>4489900000</v>
      </c>
      <c r="AV87" s="43">
        <v>2685878637</v>
      </c>
      <c r="AW87" s="44"/>
      <c r="AX87" s="43">
        <v>5786250862.21</v>
      </c>
      <c r="AY87" s="44"/>
      <c r="AZ87" s="44"/>
      <c r="BA87" s="44"/>
      <c r="BB87" s="44"/>
      <c r="BC87" s="44"/>
      <c r="BD87" s="44"/>
      <c r="BE87" s="44"/>
      <c r="BF87" s="44"/>
      <c r="BG87" s="44"/>
      <c r="BH87" s="44"/>
      <c r="BI87" s="44"/>
      <c r="BJ87" s="44"/>
      <c r="BK87" s="41">
        <f t="shared" ref="BK87:BL94" si="147">AS87+AU87+AW87+AY87+BA87+BC87+BE87+BG87+BI87</f>
        <v>4489900000</v>
      </c>
      <c r="BL87" s="56">
        <f t="shared" si="147"/>
        <v>8472129499.21</v>
      </c>
      <c r="BM87" s="44"/>
      <c r="BN87" s="43"/>
      <c r="BO87" s="44">
        <v>3654597000</v>
      </c>
      <c r="BP87" s="44">
        <f>2390695347+300000000</f>
        <v>2690695347</v>
      </c>
      <c r="BQ87" s="44"/>
      <c r="BR87" s="44">
        <v>4085000000</v>
      </c>
      <c r="BS87" s="44"/>
      <c r="BT87" s="44"/>
      <c r="BU87" s="44"/>
      <c r="BV87" s="44"/>
      <c r="BW87" s="44"/>
      <c r="BX87" s="44"/>
      <c r="BY87" s="44"/>
      <c r="BZ87" s="44"/>
      <c r="CA87" s="44"/>
      <c r="CB87" s="44"/>
      <c r="CC87" s="44"/>
      <c r="CD87" s="44"/>
      <c r="CE87" s="41">
        <f t="shared" ref="CE87:CF94" si="148">BM87+BO87+BQ87+BS87+BU87+BW87+BY87+CA87+CC87</f>
        <v>3654597000</v>
      </c>
      <c r="CF87" s="47">
        <f t="shared" si="148"/>
        <v>6775695347</v>
      </c>
      <c r="CG87" s="44"/>
      <c r="CH87" s="45"/>
      <c r="CI87" s="44">
        <v>3824234910</v>
      </c>
      <c r="CJ87" s="44">
        <f>1706255081+573181075</f>
        <v>2279436156</v>
      </c>
      <c r="CK87" s="44"/>
      <c r="CL87" s="469">
        <v>2800000000</v>
      </c>
      <c r="CM87" s="44"/>
      <c r="CN87" s="44"/>
      <c r="CO87" s="44"/>
      <c r="CP87" s="44"/>
      <c r="CQ87" s="44"/>
      <c r="CR87" s="44"/>
      <c r="CS87" s="44"/>
      <c r="CT87" s="44"/>
      <c r="CU87" s="44"/>
      <c r="CV87" s="44"/>
      <c r="CW87" s="44"/>
      <c r="CX87" s="44"/>
      <c r="CY87" s="41">
        <f t="shared" ref="CY87:CZ94" si="149">CG87+CI87+CK87+CM87+CO87+CQ87+CS87+CU87+CW87</f>
        <v>3824234910</v>
      </c>
      <c r="CZ87" s="41">
        <f t="shared" si="149"/>
        <v>5079436156</v>
      </c>
      <c r="DA87" s="50">
        <f t="shared" ref="DA87:DB94" si="150">AQ87+BK87+CE87+CY87</f>
        <v>15519251814</v>
      </c>
      <c r="DB87" s="576">
        <f t="shared" si="150"/>
        <v>24736765794.209999</v>
      </c>
    </row>
    <row r="88" spans="1:106" ht="151.5" customHeight="1" x14ac:dyDescent="0.2">
      <c r="A88" s="585"/>
      <c r="B88" s="233"/>
      <c r="C88" s="181">
        <v>6</v>
      </c>
      <c r="D88" s="501" t="s">
        <v>225</v>
      </c>
      <c r="E88" s="504" t="s">
        <v>122</v>
      </c>
      <c r="F88" s="269" t="s">
        <v>122</v>
      </c>
      <c r="G88" s="525">
        <v>58</v>
      </c>
      <c r="H88" s="578" t="s">
        <v>226</v>
      </c>
      <c r="I88" s="578" t="s">
        <v>227</v>
      </c>
      <c r="J88" s="594" t="s">
        <v>228</v>
      </c>
      <c r="K88" s="594">
        <v>15</v>
      </c>
      <c r="L88" s="521" t="s">
        <v>68</v>
      </c>
      <c r="M88" s="537">
        <v>6</v>
      </c>
      <c r="N88" s="537">
        <v>4</v>
      </c>
      <c r="O88" s="474">
        <v>0</v>
      </c>
      <c r="P88" s="474">
        <v>1</v>
      </c>
      <c r="Q88" s="523"/>
      <c r="R88" s="474">
        <v>2</v>
      </c>
      <c r="S88" s="474"/>
      <c r="T88" s="474">
        <v>1</v>
      </c>
      <c r="U88" s="521"/>
      <c r="V88" s="210">
        <f t="shared" si="144"/>
        <v>0</v>
      </c>
      <c r="W88" s="173">
        <v>11</v>
      </c>
      <c r="X88" s="170" t="s">
        <v>224</v>
      </c>
      <c r="Y88" s="13"/>
      <c r="Z88" s="14"/>
      <c r="AA88" s="16">
        <v>0</v>
      </c>
      <c r="AB88" s="15"/>
      <c r="AC88" s="15"/>
      <c r="AD88" s="15"/>
      <c r="AE88" s="16"/>
      <c r="AF88" s="15"/>
      <c r="AG88" s="16"/>
      <c r="AH88" s="15"/>
      <c r="AI88" s="13"/>
      <c r="AJ88" s="14"/>
      <c r="AK88" s="13"/>
      <c r="AL88" s="14"/>
      <c r="AM88" s="13"/>
      <c r="AN88" s="14"/>
      <c r="AO88" s="13"/>
      <c r="AP88" s="14"/>
      <c r="AQ88" s="13">
        <f t="shared" si="145"/>
        <v>0</v>
      </c>
      <c r="AR88" s="14">
        <f t="shared" si="146"/>
        <v>0</v>
      </c>
      <c r="AS88" s="45"/>
      <c r="AT88" s="44"/>
      <c r="AU88" s="44"/>
      <c r="AV88" s="44">
        <v>50000000</v>
      </c>
      <c r="AW88" s="44"/>
      <c r="AX88" s="44"/>
      <c r="AY88" s="44"/>
      <c r="AZ88" s="44"/>
      <c r="BA88" s="44"/>
      <c r="BB88" s="44"/>
      <c r="BC88" s="44"/>
      <c r="BD88" s="44"/>
      <c r="BE88" s="44"/>
      <c r="BF88" s="44"/>
      <c r="BG88" s="44"/>
      <c r="BH88" s="44"/>
      <c r="BI88" s="44">
        <v>1000000000</v>
      </c>
      <c r="BJ88" s="44"/>
      <c r="BK88" s="41">
        <f t="shared" si="147"/>
        <v>1000000000</v>
      </c>
      <c r="BL88" s="56">
        <f t="shared" si="147"/>
        <v>50000000</v>
      </c>
      <c r="BM88" s="44"/>
      <c r="BN88" s="93">
        <v>798174636</v>
      </c>
      <c r="BO88" s="44"/>
      <c r="BP88" s="44"/>
      <c r="BQ88" s="44"/>
      <c r="BR88" s="44"/>
      <c r="BS88" s="44"/>
      <c r="BT88" s="44"/>
      <c r="BU88" s="44"/>
      <c r="BV88" s="44"/>
      <c r="BW88" s="44"/>
      <c r="BX88" s="44"/>
      <c r="BY88" s="44"/>
      <c r="BZ88" s="44"/>
      <c r="CA88" s="44"/>
      <c r="CB88" s="44"/>
      <c r="CC88" s="44">
        <v>1000000000</v>
      </c>
      <c r="CD88" s="44"/>
      <c r="CE88" s="41">
        <f t="shared" si="148"/>
        <v>1000000000</v>
      </c>
      <c r="CF88" s="47">
        <f t="shared" si="148"/>
        <v>798174636</v>
      </c>
      <c r="CG88" s="44"/>
      <c r="CH88" s="45">
        <v>4981825364</v>
      </c>
      <c r="CI88" s="44"/>
      <c r="CJ88" s="44"/>
      <c r="CK88" s="44"/>
      <c r="CL88" s="469"/>
      <c r="CM88" s="44"/>
      <c r="CN88" s="44"/>
      <c r="CO88" s="44"/>
      <c r="CP88" s="44"/>
      <c r="CQ88" s="44"/>
      <c r="CR88" s="44"/>
      <c r="CS88" s="44"/>
      <c r="CT88" s="44"/>
      <c r="CU88" s="44"/>
      <c r="CV88" s="44"/>
      <c r="CW88" s="44">
        <v>1000000000</v>
      </c>
      <c r="CX88" s="44"/>
      <c r="CY88" s="41">
        <f t="shared" si="149"/>
        <v>1000000000</v>
      </c>
      <c r="CZ88" s="41">
        <f t="shared" si="149"/>
        <v>4981825364</v>
      </c>
      <c r="DA88" s="50">
        <f t="shared" si="150"/>
        <v>3000000000</v>
      </c>
      <c r="DB88" s="576">
        <f t="shared" si="150"/>
        <v>5830000000</v>
      </c>
    </row>
    <row r="89" spans="1:106" ht="300.75" customHeight="1" x14ac:dyDescent="0.2">
      <c r="A89" s="585"/>
      <c r="B89" s="220"/>
      <c r="C89" s="188">
        <v>36</v>
      </c>
      <c r="D89" s="501" t="s">
        <v>229</v>
      </c>
      <c r="E89" s="595">
        <v>0.4</v>
      </c>
      <c r="F89" s="271">
        <v>0.6</v>
      </c>
      <c r="G89" s="476">
        <v>59</v>
      </c>
      <c r="H89" s="508" t="s">
        <v>230</v>
      </c>
      <c r="I89" s="508" t="s">
        <v>231</v>
      </c>
      <c r="J89" s="594" t="s">
        <v>228</v>
      </c>
      <c r="K89" s="594">
        <v>15</v>
      </c>
      <c r="L89" s="521" t="s">
        <v>68</v>
      </c>
      <c r="M89" s="474">
        <v>82</v>
      </c>
      <c r="N89" s="474">
        <v>48</v>
      </c>
      <c r="O89" s="474">
        <v>12</v>
      </c>
      <c r="P89" s="474">
        <v>12</v>
      </c>
      <c r="Q89" s="523"/>
      <c r="R89" s="474">
        <v>12</v>
      </c>
      <c r="S89" s="474"/>
      <c r="T89" s="474">
        <v>12</v>
      </c>
      <c r="U89" s="521"/>
      <c r="V89" s="263">
        <f t="shared" si="144"/>
        <v>0.18473740786065782</v>
      </c>
      <c r="W89" s="172">
        <v>11</v>
      </c>
      <c r="X89" s="171" t="s">
        <v>224</v>
      </c>
      <c r="Y89" s="20"/>
      <c r="Z89" s="19"/>
      <c r="AA89" s="17">
        <v>1800000000</v>
      </c>
      <c r="AB89" s="18">
        <v>2582791807.4200001</v>
      </c>
      <c r="AC89" s="18"/>
      <c r="AD89" s="18"/>
      <c r="AE89" s="17"/>
      <c r="AF89" s="18"/>
      <c r="AG89" s="17"/>
      <c r="AH89" s="18"/>
      <c r="AI89" s="20"/>
      <c r="AJ89" s="19"/>
      <c r="AK89" s="20"/>
      <c r="AL89" s="19"/>
      <c r="AM89" s="20"/>
      <c r="AN89" s="19"/>
      <c r="AO89" s="20"/>
      <c r="AP89" s="19"/>
      <c r="AQ89" s="20">
        <f t="shared" si="145"/>
        <v>1800000000</v>
      </c>
      <c r="AR89" s="19">
        <f t="shared" si="146"/>
        <v>2582791807.4200001</v>
      </c>
      <c r="AS89" s="44"/>
      <c r="AT89" s="44"/>
      <c r="AU89" s="44">
        <v>1000000000</v>
      </c>
      <c r="AV89" s="44">
        <v>1316303428</v>
      </c>
      <c r="AW89" s="44"/>
      <c r="AX89" s="44">
        <v>682942500</v>
      </c>
      <c r="AY89" s="44"/>
      <c r="AZ89" s="44">
        <v>611890318</v>
      </c>
      <c r="BA89" s="44"/>
      <c r="BB89" s="44"/>
      <c r="BC89" s="44"/>
      <c r="BD89" s="44"/>
      <c r="BE89" s="44"/>
      <c r="BF89" s="44"/>
      <c r="BG89" s="45"/>
      <c r="BH89" s="44"/>
      <c r="BI89" s="44">
        <v>2000000000</v>
      </c>
      <c r="BJ89" s="44"/>
      <c r="BK89" s="41">
        <f t="shared" si="147"/>
        <v>3000000000</v>
      </c>
      <c r="BL89" s="41">
        <f t="shared" si="147"/>
        <v>2611136246</v>
      </c>
      <c r="BM89" s="44"/>
      <c r="BN89" s="43">
        <v>400000000</v>
      </c>
      <c r="BO89" s="44">
        <f>2357158989-357158989</f>
        <v>2000000000</v>
      </c>
      <c r="BP89" s="43">
        <f>2333843149+1200000000</f>
        <v>3533843149</v>
      </c>
      <c r="BQ89" s="44"/>
      <c r="BR89" s="44">
        <v>2000000000</v>
      </c>
      <c r="BS89" s="44"/>
      <c r="BT89" s="44"/>
      <c r="BU89" s="44"/>
      <c r="BV89" s="44"/>
      <c r="BW89" s="44"/>
      <c r="BX89" s="44"/>
      <c r="BY89" s="44"/>
      <c r="BZ89" s="44"/>
      <c r="CA89" s="44"/>
      <c r="CB89" s="44"/>
      <c r="CC89" s="44"/>
      <c r="CD89" s="44"/>
      <c r="CE89" s="41">
        <f t="shared" si="148"/>
        <v>2000000000</v>
      </c>
      <c r="CF89" s="46">
        <f t="shared" si="148"/>
        <v>5933843149</v>
      </c>
      <c r="CG89" s="44"/>
      <c r="CH89" s="45">
        <v>0</v>
      </c>
      <c r="CI89" s="44">
        <v>2000000000</v>
      </c>
      <c r="CJ89" s="44">
        <f>246521300+573181075</f>
        <v>819702375</v>
      </c>
      <c r="CK89" s="44"/>
      <c r="CL89" s="469">
        <v>2727403974</v>
      </c>
      <c r="CM89" s="44"/>
      <c r="CN89" s="44">
        <v>815853756</v>
      </c>
      <c r="CO89" s="44"/>
      <c r="CP89" s="44"/>
      <c r="CQ89" s="44"/>
      <c r="CR89" s="44"/>
      <c r="CS89" s="44"/>
      <c r="CT89" s="44"/>
      <c r="CU89" s="44"/>
      <c r="CV89" s="44"/>
      <c r="CW89" s="44"/>
      <c r="CX89" s="44"/>
      <c r="CY89" s="41">
        <f t="shared" si="149"/>
        <v>2000000000</v>
      </c>
      <c r="CZ89" s="41">
        <f t="shared" si="149"/>
        <v>4362960105</v>
      </c>
      <c r="DA89" s="50">
        <f t="shared" si="150"/>
        <v>8800000000</v>
      </c>
      <c r="DB89" s="576">
        <f t="shared" si="150"/>
        <v>15490731307.42</v>
      </c>
    </row>
    <row r="90" spans="1:106" ht="303" customHeight="1" x14ac:dyDescent="0.2">
      <c r="A90" s="585"/>
      <c r="B90" s="220"/>
      <c r="C90" s="188">
        <v>10</v>
      </c>
      <c r="D90" s="166" t="s">
        <v>232</v>
      </c>
      <c r="E90" s="188" t="s">
        <v>233</v>
      </c>
      <c r="F90" s="267" t="s">
        <v>234</v>
      </c>
      <c r="G90" s="476">
        <v>60</v>
      </c>
      <c r="H90" s="508" t="s">
        <v>235</v>
      </c>
      <c r="I90" s="508" t="s">
        <v>236</v>
      </c>
      <c r="J90" s="594" t="s">
        <v>228</v>
      </c>
      <c r="K90" s="594">
        <v>15</v>
      </c>
      <c r="L90" s="521" t="s">
        <v>68</v>
      </c>
      <c r="M90" s="474">
        <v>9</v>
      </c>
      <c r="N90" s="474">
        <v>48</v>
      </c>
      <c r="O90" s="474">
        <v>12</v>
      </c>
      <c r="P90" s="474">
        <v>12</v>
      </c>
      <c r="Q90" s="523"/>
      <c r="R90" s="474">
        <v>12</v>
      </c>
      <c r="S90" s="474"/>
      <c r="T90" s="474">
        <v>12</v>
      </c>
      <c r="U90" s="521"/>
      <c r="V90" s="263">
        <f t="shared" si="144"/>
        <v>0</v>
      </c>
      <c r="W90" s="172">
        <v>11</v>
      </c>
      <c r="X90" s="171" t="s">
        <v>224</v>
      </c>
      <c r="Y90" s="20"/>
      <c r="Z90" s="19"/>
      <c r="AA90" s="17">
        <v>0</v>
      </c>
      <c r="AB90" s="18">
        <v>171365859.79000002</v>
      </c>
      <c r="AC90" s="18"/>
      <c r="AD90" s="18"/>
      <c r="AE90" s="17"/>
      <c r="AF90" s="18"/>
      <c r="AG90" s="17"/>
      <c r="AH90" s="18"/>
      <c r="AI90" s="20"/>
      <c r="AJ90" s="19"/>
      <c r="AK90" s="20"/>
      <c r="AL90" s="19"/>
      <c r="AM90" s="20"/>
      <c r="AN90" s="19"/>
      <c r="AO90" s="20"/>
      <c r="AP90" s="19"/>
      <c r="AQ90" s="20">
        <f t="shared" si="145"/>
        <v>0</v>
      </c>
      <c r="AR90" s="19">
        <f t="shared" si="146"/>
        <v>171365859.79000002</v>
      </c>
      <c r="AS90" s="44"/>
      <c r="AT90" s="44"/>
      <c r="AU90" s="44"/>
      <c r="AV90" s="44">
        <v>493767887</v>
      </c>
      <c r="AW90" s="44"/>
      <c r="AX90" s="44">
        <v>321000000</v>
      </c>
      <c r="AY90" s="44"/>
      <c r="AZ90" s="44"/>
      <c r="BA90" s="44"/>
      <c r="BB90" s="44"/>
      <c r="BC90" s="44"/>
      <c r="BD90" s="44"/>
      <c r="BE90" s="44"/>
      <c r="BF90" s="44"/>
      <c r="BG90" s="45"/>
      <c r="BH90" s="44"/>
      <c r="BI90" s="44">
        <v>4000000000</v>
      </c>
      <c r="BJ90" s="44"/>
      <c r="BK90" s="41">
        <f t="shared" si="147"/>
        <v>4000000000</v>
      </c>
      <c r="BL90" s="41">
        <f t="shared" si="147"/>
        <v>814767887</v>
      </c>
      <c r="BM90" s="44">
        <v>2500000000</v>
      </c>
      <c r="BN90" s="93">
        <v>685572746.5</v>
      </c>
      <c r="BO90" s="44"/>
      <c r="BP90" s="44">
        <v>437642368</v>
      </c>
      <c r="BQ90" s="44"/>
      <c r="BR90" s="44">
        <v>166000000</v>
      </c>
      <c r="BS90" s="44"/>
      <c r="BT90" s="44"/>
      <c r="BU90" s="44"/>
      <c r="BV90" s="44"/>
      <c r="BW90" s="44"/>
      <c r="BX90" s="44"/>
      <c r="BY90" s="44"/>
      <c r="BZ90" s="44"/>
      <c r="CA90" s="44"/>
      <c r="CB90" s="44"/>
      <c r="CC90" s="44"/>
      <c r="CD90" s="44"/>
      <c r="CE90" s="41">
        <f t="shared" si="148"/>
        <v>2500000000</v>
      </c>
      <c r="CF90" s="47">
        <f t="shared" si="148"/>
        <v>1289215114.5</v>
      </c>
      <c r="CG90" s="44">
        <f>4000000000-2054879885</f>
        <v>1945120115</v>
      </c>
      <c r="CH90" s="45">
        <v>5268941717</v>
      </c>
      <c r="CI90" s="44"/>
      <c r="CJ90" s="44">
        <v>595320553</v>
      </c>
      <c r="CK90" s="44"/>
      <c r="CL90" s="469">
        <v>224581000</v>
      </c>
      <c r="CM90" s="44"/>
      <c r="CN90" s="44"/>
      <c r="CO90" s="44"/>
      <c r="CP90" s="44"/>
      <c r="CQ90" s="44"/>
      <c r="CR90" s="44"/>
      <c r="CS90" s="44"/>
      <c r="CT90" s="44"/>
      <c r="CU90" s="44"/>
      <c r="CV90" s="44"/>
      <c r="CW90" s="44">
        <v>2054879885</v>
      </c>
      <c r="CX90" s="44"/>
      <c r="CY90" s="41">
        <f t="shared" si="149"/>
        <v>4000000000</v>
      </c>
      <c r="CZ90" s="41">
        <f t="shared" si="149"/>
        <v>6088843270</v>
      </c>
      <c r="DA90" s="50">
        <f t="shared" si="150"/>
        <v>10500000000</v>
      </c>
      <c r="DB90" s="576">
        <f t="shared" si="150"/>
        <v>8364192131.29</v>
      </c>
    </row>
    <row r="91" spans="1:106" ht="185.25" customHeight="1" x14ac:dyDescent="0.2">
      <c r="A91" s="585"/>
      <c r="B91" s="233"/>
      <c r="C91" s="181">
        <v>22</v>
      </c>
      <c r="D91" s="501" t="s">
        <v>237</v>
      </c>
      <c r="E91" s="183" t="s">
        <v>238</v>
      </c>
      <c r="F91" s="506" t="s">
        <v>239</v>
      </c>
      <c r="G91" s="476">
        <v>61</v>
      </c>
      <c r="H91" s="508" t="s">
        <v>240</v>
      </c>
      <c r="I91" s="508" t="s">
        <v>241</v>
      </c>
      <c r="J91" s="594" t="s">
        <v>228</v>
      </c>
      <c r="K91" s="594">
        <v>15</v>
      </c>
      <c r="L91" s="521" t="s">
        <v>68</v>
      </c>
      <c r="M91" s="474">
        <v>2</v>
      </c>
      <c r="N91" s="474">
        <v>4</v>
      </c>
      <c r="O91" s="474">
        <v>1</v>
      </c>
      <c r="P91" s="474">
        <v>2</v>
      </c>
      <c r="Q91" s="523"/>
      <c r="R91" s="474">
        <v>1</v>
      </c>
      <c r="S91" s="474"/>
      <c r="T91" s="474">
        <v>0</v>
      </c>
      <c r="U91" s="170"/>
      <c r="V91" s="210">
        <f t="shared" si="144"/>
        <v>1.7447421853506572E-2</v>
      </c>
      <c r="W91" s="173">
        <v>11</v>
      </c>
      <c r="X91" s="170" t="s">
        <v>224</v>
      </c>
      <c r="Y91" s="13"/>
      <c r="Z91" s="14"/>
      <c r="AA91" s="16">
        <v>0</v>
      </c>
      <c r="AB91" s="15"/>
      <c r="AC91" s="23">
        <v>170000000</v>
      </c>
      <c r="AD91" s="23">
        <v>310000000</v>
      </c>
      <c r="AE91" s="24"/>
      <c r="AF91" s="23">
        <v>128000000</v>
      </c>
      <c r="AG91" s="24"/>
      <c r="AH91" s="23"/>
      <c r="AI91" s="13"/>
      <c r="AJ91" s="14"/>
      <c r="AK91" s="13"/>
      <c r="AL91" s="14"/>
      <c r="AM91" s="13"/>
      <c r="AN91" s="14"/>
      <c r="AO91" s="13"/>
      <c r="AP91" s="14"/>
      <c r="AQ91" s="13">
        <f t="shared" si="145"/>
        <v>170000000</v>
      </c>
      <c r="AR91" s="14">
        <f t="shared" si="146"/>
        <v>438000000</v>
      </c>
      <c r="AS91" s="44"/>
      <c r="AT91" s="44"/>
      <c r="AU91" s="44"/>
      <c r="AV91" s="44">
        <v>304911566</v>
      </c>
      <c r="AW91" s="44"/>
      <c r="AX91" s="43">
        <v>213450000</v>
      </c>
      <c r="AY91" s="44"/>
      <c r="AZ91" s="43"/>
      <c r="BA91" s="44"/>
      <c r="BB91" s="44"/>
      <c r="BC91" s="44"/>
      <c r="BD91" s="44"/>
      <c r="BE91" s="44"/>
      <c r="BF91" s="44"/>
      <c r="BG91" s="45"/>
      <c r="BH91" s="44"/>
      <c r="BI91" s="44">
        <v>2000000000</v>
      </c>
      <c r="BJ91" s="44"/>
      <c r="BK91" s="41">
        <f t="shared" si="147"/>
        <v>2000000000</v>
      </c>
      <c r="BL91" s="56">
        <f t="shared" si="147"/>
        <v>518361566</v>
      </c>
      <c r="BM91" s="44">
        <v>1000000000</v>
      </c>
      <c r="BN91" s="44">
        <v>1378594584</v>
      </c>
      <c r="BO91" s="44"/>
      <c r="BP91" s="44">
        <v>120000000</v>
      </c>
      <c r="BQ91" s="44"/>
      <c r="BR91" s="44">
        <v>60000000</v>
      </c>
      <c r="BS91" s="44"/>
      <c r="BT91" s="44"/>
      <c r="BU91" s="44"/>
      <c r="BV91" s="44"/>
      <c r="BW91" s="44"/>
      <c r="BX91" s="44"/>
      <c r="BY91" s="44"/>
      <c r="BZ91" s="44"/>
      <c r="CA91" s="44"/>
      <c r="CB91" s="44"/>
      <c r="CC91" s="44"/>
      <c r="CD91" s="44"/>
      <c r="CE91" s="41">
        <f t="shared" si="148"/>
        <v>1000000000</v>
      </c>
      <c r="CF91" s="47">
        <f t="shared" si="148"/>
        <v>1558594584</v>
      </c>
      <c r="CG91" s="44"/>
      <c r="CH91" s="45"/>
      <c r="CI91" s="44"/>
      <c r="CJ91" s="44"/>
      <c r="CK91" s="44"/>
      <c r="CL91" s="469"/>
      <c r="CM91" s="44"/>
      <c r="CN91" s="44"/>
      <c r="CO91" s="44"/>
      <c r="CP91" s="44"/>
      <c r="CQ91" s="44"/>
      <c r="CR91" s="44"/>
      <c r="CS91" s="44"/>
      <c r="CT91" s="44"/>
      <c r="CU91" s="44"/>
      <c r="CV91" s="44"/>
      <c r="CW91" s="44"/>
      <c r="CX91" s="44"/>
      <c r="CY91" s="41">
        <f t="shared" si="149"/>
        <v>0</v>
      </c>
      <c r="CZ91" s="41">
        <f t="shared" si="149"/>
        <v>0</v>
      </c>
      <c r="DA91" s="50">
        <f t="shared" si="150"/>
        <v>3170000000</v>
      </c>
      <c r="DB91" s="576">
        <f t="shared" si="150"/>
        <v>2514956150</v>
      </c>
    </row>
    <row r="92" spans="1:106" ht="119.25" customHeight="1" x14ac:dyDescent="0.2">
      <c r="A92" s="585"/>
      <c r="B92" s="233"/>
      <c r="C92" s="188">
        <v>22</v>
      </c>
      <c r="D92" s="166" t="s">
        <v>237</v>
      </c>
      <c r="E92" s="173" t="s">
        <v>238</v>
      </c>
      <c r="F92" s="173" t="s">
        <v>242</v>
      </c>
      <c r="G92" s="476">
        <v>62</v>
      </c>
      <c r="H92" s="508" t="s">
        <v>243</v>
      </c>
      <c r="I92" s="508" t="s">
        <v>244</v>
      </c>
      <c r="J92" s="594" t="s">
        <v>228</v>
      </c>
      <c r="K92" s="594">
        <v>15</v>
      </c>
      <c r="L92" s="521" t="s">
        <v>53</v>
      </c>
      <c r="M92" s="474">
        <v>1</v>
      </c>
      <c r="N92" s="474">
        <v>2</v>
      </c>
      <c r="O92" s="474">
        <v>2</v>
      </c>
      <c r="P92" s="474">
        <v>2</v>
      </c>
      <c r="Q92" s="523"/>
      <c r="R92" s="474">
        <v>2</v>
      </c>
      <c r="S92" s="474"/>
      <c r="T92" s="474">
        <v>2</v>
      </c>
      <c r="U92" s="171"/>
      <c r="V92" s="210">
        <f t="shared" si="144"/>
        <v>3.0789567976776304E-3</v>
      </c>
      <c r="W92" s="173">
        <v>11</v>
      </c>
      <c r="X92" s="170" t="s">
        <v>224</v>
      </c>
      <c r="Y92" s="13"/>
      <c r="Z92" s="14"/>
      <c r="AA92" s="16">
        <v>0</v>
      </c>
      <c r="AB92" s="15"/>
      <c r="AC92" s="23">
        <v>30000000</v>
      </c>
      <c r="AD92" s="23">
        <v>30000000</v>
      </c>
      <c r="AE92" s="24"/>
      <c r="AF92" s="23"/>
      <c r="AG92" s="24"/>
      <c r="AH92" s="23"/>
      <c r="AI92" s="13"/>
      <c r="AJ92" s="14"/>
      <c r="AK92" s="13"/>
      <c r="AL92" s="14"/>
      <c r="AM92" s="13"/>
      <c r="AN92" s="14"/>
      <c r="AO92" s="13"/>
      <c r="AP92" s="14"/>
      <c r="AQ92" s="13">
        <f t="shared" si="145"/>
        <v>30000000</v>
      </c>
      <c r="AR92" s="14">
        <f t="shared" si="146"/>
        <v>30000000</v>
      </c>
      <c r="AS92" s="44">
        <v>3000000000</v>
      </c>
      <c r="AT92" s="44"/>
      <c r="AU92" s="44"/>
      <c r="AV92" s="44">
        <v>100000000</v>
      </c>
      <c r="AW92" s="44">
        <v>70000000</v>
      </c>
      <c r="AX92" s="44">
        <v>105550000</v>
      </c>
      <c r="AY92" s="44"/>
      <c r="AZ92" s="44"/>
      <c r="BA92" s="44"/>
      <c r="BB92" s="44"/>
      <c r="BC92" s="44"/>
      <c r="BD92" s="44"/>
      <c r="BE92" s="44"/>
      <c r="BF92" s="44"/>
      <c r="BG92" s="45"/>
      <c r="BH92" s="44"/>
      <c r="BI92" s="44"/>
      <c r="BJ92" s="44"/>
      <c r="BK92" s="41">
        <f t="shared" si="147"/>
        <v>3070000000</v>
      </c>
      <c r="BL92" s="56">
        <f t="shared" si="147"/>
        <v>205550000</v>
      </c>
      <c r="BM92" s="44">
        <v>2500000000</v>
      </c>
      <c r="BN92" s="43">
        <v>1500000000</v>
      </c>
      <c r="BO92" s="44"/>
      <c r="BP92" s="44"/>
      <c r="BQ92" s="44">
        <v>40000000</v>
      </c>
      <c r="BR92" s="44"/>
      <c r="BS92" s="44"/>
      <c r="BT92" s="44"/>
      <c r="BU92" s="44"/>
      <c r="BV92" s="44"/>
      <c r="BW92" s="44"/>
      <c r="BX92" s="44"/>
      <c r="BY92" s="44"/>
      <c r="BZ92" s="44"/>
      <c r="CA92" s="44"/>
      <c r="CB92" s="44"/>
      <c r="CC92" s="44"/>
      <c r="CD92" s="44"/>
      <c r="CE92" s="41">
        <f t="shared" si="148"/>
        <v>2540000000</v>
      </c>
      <c r="CF92" s="47">
        <f t="shared" si="148"/>
        <v>1500000000</v>
      </c>
      <c r="CG92" s="44">
        <v>2000000000</v>
      </c>
      <c r="CH92" s="45">
        <v>1000000000</v>
      </c>
      <c r="CI92" s="44"/>
      <c r="CJ92" s="44"/>
      <c r="CK92" s="44">
        <v>20000000</v>
      </c>
      <c r="CL92" s="469"/>
      <c r="CM92" s="44"/>
      <c r="CN92" s="44"/>
      <c r="CO92" s="44"/>
      <c r="CP92" s="44"/>
      <c r="CQ92" s="44"/>
      <c r="CR92" s="44"/>
      <c r="CS92" s="44"/>
      <c r="CT92" s="44"/>
      <c r="CU92" s="44"/>
      <c r="CV92" s="44"/>
      <c r="CW92" s="44"/>
      <c r="CX92" s="44"/>
      <c r="CY92" s="41">
        <f t="shared" si="149"/>
        <v>2020000000</v>
      </c>
      <c r="CZ92" s="41">
        <f t="shared" si="149"/>
        <v>1000000000</v>
      </c>
      <c r="DA92" s="50">
        <f t="shared" si="150"/>
        <v>7660000000</v>
      </c>
      <c r="DB92" s="576">
        <f t="shared" si="150"/>
        <v>2735550000</v>
      </c>
    </row>
    <row r="93" spans="1:106" ht="119.25" customHeight="1" x14ac:dyDescent="0.2">
      <c r="A93" s="585"/>
      <c r="B93" s="233"/>
      <c r="C93" s="188">
        <v>32</v>
      </c>
      <c r="D93" s="166" t="s">
        <v>245</v>
      </c>
      <c r="E93" s="167" t="s">
        <v>246</v>
      </c>
      <c r="F93" s="167" t="s">
        <v>247</v>
      </c>
      <c r="G93" s="476">
        <v>63</v>
      </c>
      <c r="H93" s="508" t="s">
        <v>248</v>
      </c>
      <c r="I93" s="508" t="s">
        <v>249</v>
      </c>
      <c r="J93" s="521" t="s">
        <v>250</v>
      </c>
      <c r="K93" s="521">
        <v>7</v>
      </c>
      <c r="L93" s="521" t="s">
        <v>68</v>
      </c>
      <c r="M93" s="474" t="s">
        <v>48</v>
      </c>
      <c r="N93" s="474">
        <v>1000</v>
      </c>
      <c r="O93" s="474">
        <v>250</v>
      </c>
      <c r="P93" s="474">
        <v>250</v>
      </c>
      <c r="Q93" s="523"/>
      <c r="R93" s="474">
        <v>250</v>
      </c>
      <c r="S93" s="474"/>
      <c r="T93" s="474">
        <v>250</v>
      </c>
      <c r="U93" s="171"/>
      <c r="V93" s="210">
        <f t="shared" si="144"/>
        <v>0.43033963369780703</v>
      </c>
      <c r="W93" s="173">
        <v>1</v>
      </c>
      <c r="X93" s="170" t="s">
        <v>187</v>
      </c>
      <c r="Y93" s="13"/>
      <c r="Z93" s="14"/>
      <c r="AA93" s="16">
        <f>1230000000+563040000</f>
        <v>1793040000</v>
      </c>
      <c r="AB93" s="18">
        <v>365634140.21000004</v>
      </c>
      <c r="AC93" s="15"/>
      <c r="AD93" s="15"/>
      <c r="AE93" s="16"/>
      <c r="AF93" s="15"/>
      <c r="AG93" s="16"/>
      <c r="AH93" s="15"/>
      <c r="AI93" s="13"/>
      <c r="AJ93" s="14"/>
      <c r="AK93" s="13"/>
      <c r="AL93" s="14"/>
      <c r="AM93" s="13"/>
      <c r="AN93" s="14"/>
      <c r="AO93" s="13">
        <v>2400000000</v>
      </c>
      <c r="AP93" s="14"/>
      <c r="AQ93" s="13">
        <f t="shared" si="145"/>
        <v>4193040000</v>
      </c>
      <c r="AR93" s="14">
        <f t="shared" si="146"/>
        <v>365634140.21000004</v>
      </c>
      <c r="AS93" s="44"/>
      <c r="AT93" s="44"/>
      <c r="AU93" s="44">
        <f>1266900000+579931200</f>
        <v>1846831200</v>
      </c>
      <c r="AV93" s="44">
        <v>698908834</v>
      </c>
      <c r="AW93" s="44"/>
      <c r="AX93" s="44"/>
      <c r="AY93" s="44"/>
      <c r="AZ93" s="44"/>
      <c r="BA93" s="44"/>
      <c r="BB93" s="44"/>
      <c r="BC93" s="44"/>
      <c r="BD93" s="44"/>
      <c r="BE93" s="44"/>
      <c r="BF93" s="44"/>
      <c r="BG93" s="45"/>
      <c r="BH93" s="44"/>
      <c r="BI93" s="44">
        <v>2000000000</v>
      </c>
      <c r="BJ93" s="44"/>
      <c r="BK93" s="41">
        <f t="shared" si="147"/>
        <v>3846831200</v>
      </c>
      <c r="BL93" s="56">
        <f t="shared" si="147"/>
        <v>698908834</v>
      </c>
      <c r="BM93" s="44">
        <v>1000000000</v>
      </c>
      <c r="BN93" s="43">
        <v>0</v>
      </c>
      <c r="BO93" s="25">
        <v>1902236136</v>
      </c>
      <c r="BP93" s="43">
        <v>292250000</v>
      </c>
      <c r="BQ93" s="44"/>
      <c r="BR93" s="44"/>
      <c r="BS93" s="44"/>
      <c r="BT93" s="44"/>
      <c r="BU93" s="44"/>
      <c r="BV93" s="44"/>
      <c r="BW93" s="44"/>
      <c r="BX93" s="44"/>
      <c r="BY93" s="44"/>
      <c r="BZ93" s="44"/>
      <c r="CA93" s="44"/>
      <c r="CB93" s="44"/>
      <c r="CC93" s="44"/>
      <c r="CD93" s="44"/>
      <c r="CE93" s="41">
        <f t="shared" si="148"/>
        <v>2902236136</v>
      </c>
      <c r="CF93" s="47">
        <f t="shared" si="148"/>
        <v>292250000</v>
      </c>
      <c r="CG93" s="44">
        <f>5014183105-2959303220</f>
        <v>2054879885</v>
      </c>
      <c r="CH93" s="45">
        <v>2000000000</v>
      </c>
      <c r="CI93" s="44">
        <f>1344054210+615249010</f>
        <v>1959303220</v>
      </c>
      <c r="CJ93" s="44">
        <v>582181075</v>
      </c>
      <c r="CK93" s="44"/>
      <c r="CL93" s="469"/>
      <c r="CM93" s="44"/>
      <c r="CN93" s="44"/>
      <c r="CO93" s="44"/>
      <c r="CP93" s="44"/>
      <c r="CQ93" s="44"/>
      <c r="CR93" s="44"/>
      <c r="CS93" s="44"/>
      <c r="CT93" s="44"/>
      <c r="CU93" s="44"/>
      <c r="CV93" s="44"/>
      <c r="CW93" s="44">
        <v>1000000000</v>
      </c>
      <c r="CX93" s="44"/>
      <c r="CY93" s="41">
        <f t="shared" si="149"/>
        <v>5014183105</v>
      </c>
      <c r="CZ93" s="41">
        <f t="shared" si="149"/>
        <v>2582181075</v>
      </c>
      <c r="DA93" s="50">
        <f t="shared" si="150"/>
        <v>15956290441</v>
      </c>
      <c r="DB93" s="576">
        <f t="shared" si="150"/>
        <v>3938974049.21</v>
      </c>
    </row>
    <row r="94" spans="1:106" ht="86.25" customHeight="1" x14ac:dyDescent="0.2">
      <c r="A94" s="596"/>
      <c r="B94" s="255"/>
      <c r="C94" s="181">
        <v>6</v>
      </c>
      <c r="D94" s="201" t="s">
        <v>225</v>
      </c>
      <c r="E94" s="597" t="s">
        <v>122</v>
      </c>
      <c r="F94" s="504" t="s">
        <v>122</v>
      </c>
      <c r="G94" s="476">
        <v>64</v>
      </c>
      <c r="H94" s="508" t="s">
        <v>251</v>
      </c>
      <c r="I94" s="508" t="s">
        <v>252</v>
      </c>
      <c r="J94" s="594" t="s">
        <v>228</v>
      </c>
      <c r="K94" s="594">
        <v>15</v>
      </c>
      <c r="L94" s="521" t="s">
        <v>68</v>
      </c>
      <c r="M94" s="474">
        <v>0</v>
      </c>
      <c r="N94" s="474">
        <v>3</v>
      </c>
      <c r="O94" s="474">
        <v>0</v>
      </c>
      <c r="P94" s="474">
        <v>1</v>
      </c>
      <c r="Q94" s="523"/>
      <c r="R94" s="474">
        <v>1</v>
      </c>
      <c r="S94" s="474">
        <v>2</v>
      </c>
      <c r="T94" s="474">
        <v>1</v>
      </c>
      <c r="U94" s="171"/>
      <c r="V94" s="210">
        <f t="shared" si="144"/>
        <v>0</v>
      </c>
      <c r="W94" s="173">
        <v>11</v>
      </c>
      <c r="X94" s="170" t="s">
        <v>224</v>
      </c>
      <c r="Y94" s="13"/>
      <c r="Z94" s="14"/>
      <c r="AA94" s="13"/>
      <c r="AB94" s="14"/>
      <c r="AC94" s="15"/>
      <c r="AD94" s="15"/>
      <c r="AE94" s="16"/>
      <c r="AF94" s="15"/>
      <c r="AG94" s="16"/>
      <c r="AH94" s="15"/>
      <c r="AI94" s="13"/>
      <c r="AJ94" s="14"/>
      <c r="AK94" s="13"/>
      <c r="AL94" s="14"/>
      <c r="AM94" s="13"/>
      <c r="AN94" s="14"/>
      <c r="AO94" s="13"/>
      <c r="AP94" s="14"/>
      <c r="AQ94" s="13">
        <f t="shared" si="145"/>
        <v>0</v>
      </c>
      <c r="AR94" s="14">
        <f t="shared" si="146"/>
        <v>0</v>
      </c>
      <c r="AS94" s="44"/>
      <c r="AT94" s="44"/>
      <c r="AU94" s="44"/>
      <c r="AV94" s="44"/>
      <c r="AW94" s="44">
        <v>30000000</v>
      </c>
      <c r="AX94" s="44">
        <v>30000000</v>
      </c>
      <c r="AY94" s="44"/>
      <c r="AZ94" s="44"/>
      <c r="BA94" s="44"/>
      <c r="BB94" s="44"/>
      <c r="BC94" s="44"/>
      <c r="BD94" s="44"/>
      <c r="BE94" s="44"/>
      <c r="BF94" s="44"/>
      <c r="BG94" s="44"/>
      <c r="BH94" s="44"/>
      <c r="BI94" s="44">
        <v>1000000000</v>
      </c>
      <c r="BJ94" s="44"/>
      <c r="BK94" s="41">
        <f t="shared" si="147"/>
        <v>1030000000</v>
      </c>
      <c r="BL94" s="56">
        <f t="shared" si="147"/>
        <v>30000000</v>
      </c>
      <c r="BM94" s="44">
        <v>1000000000</v>
      </c>
      <c r="BN94" s="43"/>
      <c r="BO94" s="45"/>
      <c r="BP94" s="45"/>
      <c r="BQ94" s="45"/>
      <c r="BR94" s="44">
        <v>30000000</v>
      </c>
      <c r="BS94" s="44"/>
      <c r="BT94" s="44"/>
      <c r="BU94" s="44"/>
      <c r="BV94" s="44"/>
      <c r="BW94" s="44"/>
      <c r="BX94" s="44"/>
      <c r="BY94" s="44"/>
      <c r="BZ94" s="44"/>
      <c r="CA94" s="44"/>
      <c r="CB94" s="44"/>
      <c r="CC94" s="44"/>
      <c r="CD94" s="44"/>
      <c r="CE94" s="41">
        <f t="shared" si="148"/>
        <v>1000000000</v>
      </c>
      <c r="CF94" s="47">
        <f t="shared" si="148"/>
        <v>30000000</v>
      </c>
      <c r="CG94" s="44"/>
      <c r="CH94" s="45"/>
      <c r="CI94" s="44"/>
      <c r="CJ94" s="44"/>
      <c r="CK94" s="44"/>
      <c r="CL94" s="469">
        <v>29812345</v>
      </c>
      <c r="CM94" s="44"/>
      <c r="CN94" s="44"/>
      <c r="CO94" s="44"/>
      <c r="CP94" s="44"/>
      <c r="CQ94" s="44"/>
      <c r="CR94" s="44"/>
      <c r="CS94" s="44"/>
      <c r="CT94" s="44"/>
      <c r="CU94" s="44"/>
      <c r="CV94" s="44"/>
      <c r="CW94" s="44">
        <v>1000000000</v>
      </c>
      <c r="CX94" s="44"/>
      <c r="CY94" s="41">
        <f t="shared" si="149"/>
        <v>1000000000</v>
      </c>
      <c r="CZ94" s="41">
        <f t="shared" si="149"/>
        <v>29812345</v>
      </c>
      <c r="DA94" s="50">
        <f t="shared" si="150"/>
        <v>3030000000</v>
      </c>
      <c r="DB94" s="576">
        <f t="shared" si="150"/>
        <v>89812345</v>
      </c>
    </row>
    <row r="95" spans="1:106" ht="24.75" customHeight="1" x14ac:dyDescent="0.2">
      <c r="A95" s="583">
        <v>3</v>
      </c>
      <c r="B95" s="272" t="s">
        <v>253</v>
      </c>
      <c r="C95" s="273"/>
      <c r="D95" s="273"/>
      <c r="E95" s="274"/>
      <c r="F95" s="274"/>
      <c r="G95" s="275"/>
      <c r="H95" s="275"/>
      <c r="I95" s="275"/>
      <c r="J95" s="275"/>
      <c r="K95" s="275"/>
      <c r="L95" s="275"/>
      <c r="M95" s="275"/>
      <c r="N95" s="275"/>
      <c r="O95" s="275"/>
      <c r="P95" s="275"/>
      <c r="Q95" s="275"/>
      <c r="R95" s="275"/>
      <c r="S95" s="275"/>
      <c r="T95" s="275"/>
      <c r="U95" s="275"/>
      <c r="V95" s="275"/>
      <c r="W95" s="275"/>
      <c r="X95" s="275"/>
      <c r="Y95" s="103">
        <f t="shared" ref="Y95:AP95" si="151">Y96+Y110+Y138+Y151+Y162+Y171+Y177+Y188+Y233+Y240+Y257+Y262+Y268+Y281+Y294+Y300+Y312+Y319</f>
        <v>0</v>
      </c>
      <c r="Z95" s="103">
        <f t="shared" si="151"/>
        <v>0</v>
      </c>
      <c r="AA95" s="103">
        <f t="shared" si="151"/>
        <v>33921269166</v>
      </c>
      <c r="AB95" s="103">
        <f t="shared" si="151"/>
        <v>37653815543</v>
      </c>
      <c r="AC95" s="103">
        <f t="shared" si="151"/>
        <v>5674664564.6400003</v>
      </c>
      <c r="AD95" s="103">
        <f t="shared" si="151"/>
        <v>7209909756.6400003</v>
      </c>
      <c r="AE95" s="103">
        <f t="shared" si="151"/>
        <v>1159954239</v>
      </c>
      <c r="AF95" s="103">
        <f t="shared" si="151"/>
        <v>1875171512</v>
      </c>
      <c r="AG95" s="103">
        <f t="shared" si="151"/>
        <v>4987433131</v>
      </c>
      <c r="AH95" s="103">
        <f t="shared" si="151"/>
        <v>5817514937.4499998</v>
      </c>
      <c r="AI95" s="103">
        <f t="shared" si="151"/>
        <v>0</v>
      </c>
      <c r="AJ95" s="103">
        <f t="shared" si="151"/>
        <v>0</v>
      </c>
      <c r="AK95" s="103">
        <f t="shared" si="151"/>
        <v>112952913595</v>
      </c>
      <c r="AL95" s="103">
        <f t="shared" si="151"/>
        <v>115872342405.84</v>
      </c>
      <c r="AM95" s="103">
        <f t="shared" si="151"/>
        <v>11365979119</v>
      </c>
      <c r="AN95" s="103">
        <f t="shared" si="151"/>
        <v>14109434246</v>
      </c>
      <c r="AO95" s="103">
        <f t="shared" si="151"/>
        <v>9950000000</v>
      </c>
      <c r="AP95" s="103">
        <f t="shared" si="151"/>
        <v>0</v>
      </c>
      <c r="AQ95" s="103">
        <f t="shared" ref="AQ95:BS95" si="152">AQ96+AQ110+AQ138+AQ151+AQ162+AQ171+AQ177+AQ188+AQ233+AQ240+AQ257+AQ262+AQ268+AQ281+AQ294+AQ300+AQ312+AQ319</f>
        <v>180012213814.64001</v>
      </c>
      <c r="AR95" s="103">
        <f t="shared" si="152"/>
        <v>182538188400.92999</v>
      </c>
      <c r="AS95" s="103">
        <f t="shared" si="152"/>
        <v>0</v>
      </c>
      <c r="AT95" s="103">
        <f t="shared" si="152"/>
        <v>0</v>
      </c>
      <c r="AU95" s="103">
        <f t="shared" si="152"/>
        <v>28265270630.439999</v>
      </c>
      <c r="AV95" s="103">
        <f t="shared" si="152"/>
        <v>20524927188.810001</v>
      </c>
      <c r="AW95" s="103">
        <f t="shared" si="152"/>
        <v>5601591884.6692009</v>
      </c>
      <c r="AX95" s="103">
        <f t="shared" si="152"/>
        <v>37355916892.550003</v>
      </c>
      <c r="AY95" s="103">
        <f t="shared" si="152"/>
        <v>0</v>
      </c>
      <c r="AZ95" s="103">
        <f t="shared" si="152"/>
        <v>9717738616.1300011</v>
      </c>
      <c r="BA95" s="103">
        <f t="shared" si="152"/>
        <v>233587702.31</v>
      </c>
      <c r="BB95" s="103">
        <f t="shared" si="152"/>
        <v>0</v>
      </c>
      <c r="BC95" s="103">
        <f t="shared" si="152"/>
        <v>0</v>
      </c>
      <c r="BD95" s="103">
        <f t="shared" si="152"/>
        <v>0</v>
      </c>
      <c r="BE95" s="103">
        <f t="shared" si="152"/>
        <v>116291155143.60001</v>
      </c>
      <c r="BF95" s="103">
        <f t="shared" si="152"/>
        <v>129482155897</v>
      </c>
      <c r="BG95" s="103">
        <f t="shared" si="152"/>
        <v>10799941036.780186</v>
      </c>
      <c r="BH95" s="103">
        <f t="shared" si="152"/>
        <v>14770969867.99691</v>
      </c>
      <c r="BI95" s="103">
        <f t="shared" si="152"/>
        <v>11045276423</v>
      </c>
      <c r="BJ95" s="103">
        <f t="shared" si="152"/>
        <v>0</v>
      </c>
      <c r="BK95" s="103">
        <f t="shared" si="152"/>
        <v>172236822820.43924</v>
      </c>
      <c r="BL95" s="103">
        <f t="shared" si="152"/>
        <v>211851708462.48694</v>
      </c>
      <c r="BM95" s="103">
        <f t="shared" si="152"/>
        <v>0</v>
      </c>
      <c r="BN95" s="103">
        <f t="shared" si="152"/>
        <v>0</v>
      </c>
      <c r="BO95" s="103">
        <f t="shared" si="152"/>
        <v>29113228748.364998</v>
      </c>
      <c r="BP95" s="103">
        <f t="shared" si="152"/>
        <v>13078233506.73</v>
      </c>
      <c r="BQ95" s="103">
        <f t="shared" si="152"/>
        <v>3941979641.2092762</v>
      </c>
      <c r="BR95" s="103">
        <f t="shared" si="152"/>
        <v>14955585906</v>
      </c>
      <c r="BS95" s="103">
        <f t="shared" si="152"/>
        <v>0</v>
      </c>
      <c r="BT95" s="103">
        <f t="shared" ref="BT95:CE95" si="153">BT96+BT110+BT138+BT151+BT162+BT171+BT177+BT188+BT233+BT240+BT257+BT262+BT268+BT281+BT294+BT300+BT312+BT319</f>
        <v>47295227929</v>
      </c>
      <c r="BU95" s="103">
        <f t="shared" si="153"/>
        <v>240595333.3793</v>
      </c>
      <c r="BV95" s="103">
        <f t="shared" si="153"/>
        <v>0</v>
      </c>
      <c r="BW95" s="103">
        <f t="shared" si="153"/>
        <v>0</v>
      </c>
      <c r="BX95" s="103">
        <f t="shared" si="153"/>
        <v>0</v>
      </c>
      <c r="BY95" s="103">
        <f t="shared" si="153"/>
        <v>119779889797.90849</v>
      </c>
      <c r="BZ95" s="103">
        <f t="shared" si="153"/>
        <v>135123325409.86</v>
      </c>
      <c r="CA95" s="103">
        <f t="shared" si="153"/>
        <v>11123939268.595118</v>
      </c>
      <c r="CB95" s="103">
        <f t="shared" si="153"/>
        <v>12475916796.07</v>
      </c>
      <c r="CC95" s="103">
        <f t="shared" si="153"/>
        <v>11750000000</v>
      </c>
      <c r="CD95" s="103">
        <f t="shared" si="153"/>
        <v>0</v>
      </c>
      <c r="CE95" s="103">
        <f t="shared" si="153"/>
        <v>175949632789.45718</v>
      </c>
      <c r="CF95" s="103">
        <f>CF96+CF110+CF138+CF151+CF162+CF171+CF177+CF188+CF233+CF240+CF257+CF262+CF268+CF281+CF294+CF300+CF312+CF319</f>
        <v>222928289547.65997</v>
      </c>
      <c r="CG95" s="103">
        <f t="shared" ref="CG95:DA95" si="154">CG96+CG110+CG138+CG151+CG162+CG171+CG177+CG188+CG233+CG240+CG257+CG262+CG268+CG281+CG294+CG300+CG312+CG319</f>
        <v>0</v>
      </c>
      <c r="CH95" s="103">
        <f t="shared" si="154"/>
        <v>0</v>
      </c>
      <c r="CI95" s="103">
        <f t="shared" si="154"/>
        <v>29986625610.224964</v>
      </c>
      <c r="CJ95" s="103">
        <f t="shared" si="154"/>
        <v>19512848292.779999</v>
      </c>
      <c r="CK95" s="103">
        <f t="shared" si="154"/>
        <v>3194389030.4455543</v>
      </c>
      <c r="CL95" s="103">
        <f t="shared" si="154"/>
        <v>12339973796</v>
      </c>
      <c r="CM95" s="103">
        <f t="shared" si="154"/>
        <v>0</v>
      </c>
      <c r="CN95" s="103">
        <f t="shared" si="154"/>
        <v>42448368144.239998</v>
      </c>
      <c r="CO95" s="103">
        <f t="shared" si="154"/>
        <v>247813193.38067901</v>
      </c>
      <c r="CP95" s="103">
        <f t="shared" si="154"/>
        <v>0</v>
      </c>
      <c r="CQ95" s="103">
        <f t="shared" si="154"/>
        <v>0</v>
      </c>
      <c r="CR95" s="103">
        <f t="shared" si="154"/>
        <v>0</v>
      </c>
      <c r="CS95" s="103">
        <f t="shared" si="154"/>
        <v>123373286491.84402</v>
      </c>
      <c r="CT95" s="103">
        <f t="shared" si="154"/>
        <v>152946179500.14999</v>
      </c>
      <c r="CU95" s="103">
        <f t="shared" si="154"/>
        <v>11457657446.024429</v>
      </c>
      <c r="CV95" s="103">
        <f t="shared" si="154"/>
        <v>14691685021</v>
      </c>
      <c r="CW95" s="103">
        <f t="shared" si="154"/>
        <v>14747500000</v>
      </c>
      <c r="CX95" s="103">
        <f t="shared" si="154"/>
        <v>0</v>
      </c>
      <c r="CY95" s="103">
        <f t="shared" si="154"/>
        <v>183007271771.91962</v>
      </c>
      <c r="CZ95" s="103">
        <f t="shared" si="154"/>
        <v>241939054754.17001</v>
      </c>
      <c r="DA95" s="103">
        <f t="shared" si="154"/>
        <v>711205941196.45593</v>
      </c>
      <c r="DB95" s="598">
        <f t="shared" ref="DB95" si="155">DB96+DB110+DB138+DB151+DB162+DB171+DB177+DB188+DB233+DB240+DB257+DB262+DB268+DB281+DB294+DB300+DB312+DB319</f>
        <v>859257241165.24683</v>
      </c>
    </row>
    <row r="96" spans="1:106" ht="24.75" customHeight="1" x14ac:dyDescent="0.2">
      <c r="A96" s="584"/>
      <c r="B96" s="141">
        <v>5</v>
      </c>
      <c r="C96" s="218" t="s">
        <v>254</v>
      </c>
      <c r="D96" s="144"/>
      <c r="E96" s="144"/>
      <c r="F96" s="144"/>
      <c r="G96" s="145"/>
      <c r="H96" s="145"/>
      <c r="I96" s="145"/>
      <c r="J96" s="145"/>
      <c r="K96" s="145"/>
      <c r="L96" s="145"/>
      <c r="M96" s="145"/>
      <c r="N96" s="145"/>
      <c r="O96" s="145"/>
      <c r="P96" s="145"/>
      <c r="Q96" s="145"/>
      <c r="R96" s="145"/>
      <c r="S96" s="145"/>
      <c r="T96" s="145"/>
      <c r="U96" s="145"/>
      <c r="V96" s="145"/>
      <c r="W96" s="145"/>
      <c r="X96" s="145"/>
      <c r="Y96" s="10">
        <f t="shared" ref="Y96:BD96" si="156">Y97+Y101+Y108</f>
        <v>0</v>
      </c>
      <c r="Z96" s="10">
        <f t="shared" si="156"/>
        <v>0</v>
      </c>
      <c r="AA96" s="10">
        <f t="shared" si="156"/>
        <v>3582459532</v>
      </c>
      <c r="AB96" s="10">
        <f t="shared" si="156"/>
        <v>3582541949</v>
      </c>
      <c r="AC96" s="10">
        <f t="shared" si="156"/>
        <v>3216953997</v>
      </c>
      <c r="AD96" s="10">
        <f t="shared" si="156"/>
        <v>3216953997</v>
      </c>
      <c r="AE96" s="10">
        <f t="shared" si="156"/>
        <v>0</v>
      </c>
      <c r="AF96" s="10">
        <f t="shared" si="156"/>
        <v>0</v>
      </c>
      <c r="AG96" s="10">
        <f t="shared" si="156"/>
        <v>4987433131</v>
      </c>
      <c r="AH96" s="10">
        <f t="shared" si="156"/>
        <v>5768635462</v>
      </c>
      <c r="AI96" s="10">
        <f t="shared" si="156"/>
        <v>0</v>
      </c>
      <c r="AJ96" s="10">
        <f t="shared" si="156"/>
        <v>0</v>
      </c>
      <c r="AK96" s="10">
        <f t="shared" si="156"/>
        <v>99034613825</v>
      </c>
      <c r="AL96" s="10">
        <f t="shared" si="156"/>
        <v>99583861125.839996</v>
      </c>
      <c r="AM96" s="10">
        <f t="shared" si="156"/>
        <v>0</v>
      </c>
      <c r="AN96" s="10">
        <f t="shared" si="156"/>
        <v>0</v>
      </c>
      <c r="AO96" s="10">
        <f t="shared" si="156"/>
        <v>0</v>
      </c>
      <c r="AP96" s="10">
        <f t="shared" si="156"/>
        <v>0</v>
      </c>
      <c r="AQ96" s="10">
        <f t="shared" si="156"/>
        <v>110821460485</v>
      </c>
      <c r="AR96" s="10">
        <f t="shared" si="156"/>
        <v>112151992533.84</v>
      </c>
      <c r="AS96" s="10">
        <f t="shared" si="156"/>
        <v>0</v>
      </c>
      <c r="AT96" s="10">
        <f t="shared" si="156"/>
        <v>0</v>
      </c>
      <c r="AU96" s="10">
        <f t="shared" si="156"/>
        <v>3683852490.1000004</v>
      </c>
      <c r="AV96" s="10">
        <f t="shared" si="156"/>
        <v>3901505459</v>
      </c>
      <c r="AW96" s="10">
        <f t="shared" si="156"/>
        <v>3050000000</v>
      </c>
      <c r="AX96" s="10">
        <f t="shared" si="156"/>
        <v>7182663541</v>
      </c>
      <c r="AY96" s="10">
        <f t="shared" si="156"/>
        <v>0</v>
      </c>
      <c r="AZ96" s="10">
        <f t="shared" si="156"/>
        <v>7520231341</v>
      </c>
      <c r="BA96" s="10">
        <f t="shared" si="156"/>
        <v>233587702.31</v>
      </c>
      <c r="BB96" s="10">
        <f t="shared" si="156"/>
        <v>0</v>
      </c>
      <c r="BC96" s="10">
        <f t="shared" si="156"/>
        <v>0</v>
      </c>
      <c r="BD96" s="10">
        <f t="shared" si="156"/>
        <v>0</v>
      </c>
      <c r="BE96" s="10">
        <f t="shared" ref="BE96:CD96" si="157">BE97+BE101+BE108</f>
        <v>102005652239.75</v>
      </c>
      <c r="BF96" s="10">
        <f t="shared" si="157"/>
        <v>109866068353</v>
      </c>
      <c r="BG96" s="10">
        <f t="shared" si="157"/>
        <v>0</v>
      </c>
      <c r="BH96" s="10">
        <f t="shared" si="157"/>
        <v>0</v>
      </c>
      <c r="BI96" s="10">
        <f t="shared" si="157"/>
        <v>0</v>
      </c>
      <c r="BJ96" s="10">
        <f t="shared" si="157"/>
        <v>0</v>
      </c>
      <c r="BK96" s="10">
        <f t="shared" si="157"/>
        <v>108973092432.16</v>
      </c>
      <c r="BL96" s="10">
        <f t="shared" si="157"/>
        <v>128470468694</v>
      </c>
      <c r="BM96" s="10">
        <f t="shared" si="157"/>
        <v>0</v>
      </c>
      <c r="BN96" s="10">
        <f t="shared" si="157"/>
        <v>0</v>
      </c>
      <c r="BO96" s="10">
        <f t="shared" si="157"/>
        <v>3794368064.803</v>
      </c>
      <c r="BP96" s="10">
        <f t="shared" si="157"/>
        <v>1530033770.24</v>
      </c>
      <c r="BQ96" s="10">
        <f t="shared" si="157"/>
        <v>2015000000</v>
      </c>
      <c r="BR96" s="10">
        <f t="shared" si="157"/>
        <v>3868738450</v>
      </c>
      <c r="BS96" s="10">
        <f t="shared" si="157"/>
        <v>0</v>
      </c>
      <c r="BT96" s="10">
        <f t="shared" si="157"/>
        <v>10956502998</v>
      </c>
      <c r="BU96" s="10">
        <f t="shared" si="157"/>
        <v>240595333.3793</v>
      </c>
      <c r="BV96" s="10">
        <f t="shared" si="157"/>
        <v>0</v>
      </c>
      <c r="BW96" s="10">
        <f t="shared" si="157"/>
        <v>0</v>
      </c>
      <c r="BX96" s="10">
        <f t="shared" si="157"/>
        <v>0</v>
      </c>
      <c r="BY96" s="10">
        <f t="shared" si="157"/>
        <v>105065821806.94299</v>
      </c>
      <c r="BZ96" s="10">
        <f t="shared" si="157"/>
        <v>118445996442</v>
      </c>
      <c r="CA96" s="10">
        <f t="shared" si="157"/>
        <v>0</v>
      </c>
      <c r="CB96" s="10">
        <f t="shared" si="157"/>
        <v>0</v>
      </c>
      <c r="CC96" s="10">
        <f t="shared" si="157"/>
        <v>0</v>
      </c>
      <c r="CD96" s="10">
        <f t="shared" si="157"/>
        <v>0</v>
      </c>
      <c r="CE96" s="10">
        <f t="shared" ref="CE96" si="158">CE97+CE101+CE108</f>
        <v>111115785205.12529</v>
      </c>
      <c r="CF96" s="10">
        <f>CF97+CF101+CF108</f>
        <v>134801271660.23999</v>
      </c>
      <c r="CG96" s="10">
        <f t="shared" ref="CG96:DA96" si="159">CG97+CG101+CG108</f>
        <v>0</v>
      </c>
      <c r="CH96" s="10">
        <f t="shared" si="159"/>
        <v>0</v>
      </c>
      <c r="CI96" s="10">
        <f t="shared" si="159"/>
        <v>3911381806.7470903</v>
      </c>
      <c r="CJ96" s="10">
        <f t="shared" si="159"/>
        <v>9069342506.7700005</v>
      </c>
      <c r="CK96" s="10">
        <f t="shared" si="159"/>
        <v>1515000000</v>
      </c>
      <c r="CL96" s="10">
        <f t="shared" si="159"/>
        <v>2312353795</v>
      </c>
      <c r="CM96" s="10">
        <f t="shared" si="159"/>
        <v>0</v>
      </c>
      <c r="CN96" s="10">
        <f t="shared" si="159"/>
        <v>13426148206.24</v>
      </c>
      <c r="CO96" s="10">
        <f t="shared" si="159"/>
        <v>247813193.38067901</v>
      </c>
      <c r="CP96" s="10">
        <f t="shared" si="159"/>
        <v>0</v>
      </c>
      <c r="CQ96" s="10">
        <f t="shared" si="159"/>
        <v>0</v>
      </c>
      <c r="CR96" s="10">
        <f t="shared" si="159"/>
        <v>0</v>
      </c>
      <c r="CS96" s="10">
        <f t="shared" si="159"/>
        <v>108217796461.14622</v>
      </c>
      <c r="CT96" s="10">
        <f t="shared" si="159"/>
        <v>148537849053.29001</v>
      </c>
      <c r="CU96" s="10">
        <f t="shared" si="159"/>
        <v>0</v>
      </c>
      <c r="CV96" s="10">
        <f t="shared" si="159"/>
        <v>0</v>
      </c>
      <c r="CW96" s="10">
        <f t="shared" si="159"/>
        <v>2000000000</v>
      </c>
      <c r="CX96" s="10">
        <f t="shared" si="159"/>
        <v>0</v>
      </c>
      <c r="CY96" s="10">
        <f t="shared" si="159"/>
        <v>115891991461.27399</v>
      </c>
      <c r="CZ96" s="10">
        <f t="shared" si="159"/>
        <v>173345693561.30002</v>
      </c>
      <c r="DA96" s="10">
        <f t="shared" si="159"/>
        <v>446802329583.55927</v>
      </c>
      <c r="DB96" s="572">
        <f t="shared" ref="DB96" si="160">DB97+DB101+DB108</f>
        <v>548769426449.38</v>
      </c>
    </row>
    <row r="97" spans="1:106" ht="24.75" customHeight="1" x14ac:dyDescent="0.2">
      <c r="A97" s="585"/>
      <c r="B97" s="586"/>
      <c r="C97" s="154">
        <v>16</v>
      </c>
      <c r="D97" s="155" t="s">
        <v>255</v>
      </c>
      <c r="E97" s="158"/>
      <c r="F97" s="158"/>
      <c r="G97" s="157"/>
      <c r="H97" s="157"/>
      <c r="I97" s="157"/>
      <c r="J97" s="157"/>
      <c r="K97" s="157"/>
      <c r="L97" s="157"/>
      <c r="M97" s="157"/>
      <c r="N97" s="157"/>
      <c r="O97" s="157"/>
      <c r="P97" s="157"/>
      <c r="Q97" s="157"/>
      <c r="R97" s="157"/>
      <c r="S97" s="157"/>
      <c r="T97" s="157"/>
      <c r="U97" s="157"/>
      <c r="V97" s="157"/>
      <c r="W97" s="157"/>
      <c r="X97" s="157"/>
      <c r="Y97" s="11">
        <f t="shared" ref="Y97:AP97" si="161">SUM(Y98:Y100)</f>
        <v>0</v>
      </c>
      <c r="Z97" s="11">
        <f t="shared" si="161"/>
        <v>0</v>
      </c>
      <c r="AA97" s="11">
        <f t="shared" si="161"/>
        <v>3582459532</v>
      </c>
      <c r="AB97" s="11">
        <f t="shared" si="161"/>
        <v>3582541949</v>
      </c>
      <c r="AC97" s="11">
        <f t="shared" si="161"/>
        <v>3166953997</v>
      </c>
      <c r="AD97" s="11">
        <f t="shared" si="161"/>
        <v>3166953997</v>
      </c>
      <c r="AE97" s="11">
        <f t="shared" si="161"/>
        <v>0</v>
      </c>
      <c r="AF97" s="11">
        <f t="shared" si="161"/>
        <v>0</v>
      </c>
      <c r="AG97" s="11">
        <f t="shared" si="161"/>
        <v>4987433131</v>
      </c>
      <c r="AH97" s="11">
        <f t="shared" si="161"/>
        <v>5768635462</v>
      </c>
      <c r="AI97" s="11">
        <f t="shared" si="161"/>
        <v>0</v>
      </c>
      <c r="AJ97" s="11">
        <f t="shared" si="161"/>
        <v>0</v>
      </c>
      <c r="AK97" s="11">
        <f t="shared" si="161"/>
        <v>0</v>
      </c>
      <c r="AL97" s="11">
        <f t="shared" si="161"/>
        <v>934549247</v>
      </c>
      <c r="AM97" s="11">
        <f t="shared" si="161"/>
        <v>0</v>
      </c>
      <c r="AN97" s="11">
        <f t="shared" si="161"/>
        <v>0</v>
      </c>
      <c r="AO97" s="11">
        <f t="shared" si="161"/>
        <v>0</v>
      </c>
      <c r="AP97" s="11">
        <f t="shared" si="161"/>
        <v>0</v>
      </c>
      <c r="AQ97" s="11">
        <f t="shared" ref="AQ97:BS97" si="162">SUM(AQ98:AQ100)</f>
        <v>11736846660</v>
      </c>
      <c r="AR97" s="11">
        <f t="shared" si="162"/>
        <v>13452680655</v>
      </c>
      <c r="AS97" s="11">
        <f t="shared" si="162"/>
        <v>0</v>
      </c>
      <c r="AT97" s="11">
        <f t="shared" si="162"/>
        <v>0</v>
      </c>
      <c r="AU97" s="11">
        <f t="shared" si="162"/>
        <v>3683852490.1000004</v>
      </c>
      <c r="AV97" s="11">
        <f t="shared" si="162"/>
        <v>3901505459</v>
      </c>
      <c r="AW97" s="11">
        <f t="shared" si="162"/>
        <v>3000000000</v>
      </c>
      <c r="AX97" s="11">
        <f t="shared" si="162"/>
        <v>7142663541</v>
      </c>
      <c r="AY97" s="11">
        <f t="shared" si="162"/>
        <v>0</v>
      </c>
      <c r="AZ97" s="11">
        <f t="shared" si="162"/>
        <v>7520231341</v>
      </c>
      <c r="BA97" s="11">
        <f t="shared" si="162"/>
        <v>233587702.31</v>
      </c>
      <c r="BB97" s="11">
        <f t="shared" si="162"/>
        <v>0</v>
      </c>
      <c r="BC97" s="11">
        <f t="shared" si="162"/>
        <v>0</v>
      </c>
      <c r="BD97" s="11">
        <f t="shared" si="162"/>
        <v>0</v>
      </c>
      <c r="BE97" s="11">
        <f t="shared" si="162"/>
        <v>0</v>
      </c>
      <c r="BF97" s="11">
        <f t="shared" si="162"/>
        <v>0</v>
      </c>
      <c r="BG97" s="11">
        <f t="shared" si="162"/>
        <v>0</v>
      </c>
      <c r="BH97" s="11">
        <f t="shared" si="162"/>
        <v>0</v>
      </c>
      <c r="BI97" s="11">
        <f t="shared" si="162"/>
        <v>0</v>
      </c>
      <c r="BJ97" s="11">
        <f t="shared" si="162"/>
        <v>0</v>
      </c>
      <c r="BK97" s="11">
        <f t="shared" si="162"/>
        <v>6917440192.4099998</v>
      </c>
      <c r="BL97" s="11">
        <f t="shared" si="162"/>
        <v>18564400341</v>
      </c>
      <c r="BM97" s="11">
        <f t="shared" si="162"/>
        <v>0</v>
      </c>
      <c r="BN97" s="11">
        <f t="shared" si="162"/>
        <v>0</v>
      </c>
      <c r="BO97" s="11">
        <f t="shared" si="162"/>
        <v>3794368064.803</v>
      </c>
      <c r="BP97" s="11">
        <f t="shared" si="162"/>
        <v>1515033770.24</v>
      </c>
      <c r="BQ97" s="11">
        <f t="shared" si="162"/>
        <v>2000000000</v>
      </c>
      <c r="BR97" s="11">
        <f t="shared" si="162"/>
        <v>3832738450</v>
      </c>
      <c r="BS97" s="11">
        <f t="shared" si="162"/>
        <v>0</v>
      </c>
      <c r="BT97" s="11">
        <f t="shared" ref="BT97:CE97" si="163">SUM(BT98:BT100)</f>
        <v>10956502998</v>
      </c>
      <c r="BU97" s="11">
        <f t="shared" si="163"/>
        <v>240595333.3793</v>
      </c>
      <c r="BV97" s="11">
        <f t="shared" si="163"/>
        <v>0</v>
      </c>
      <c r="BW97" s="11">
        <f t="shared" si="163"/>
        <v>0</v>
      </c>
      <c r="BX97" s="11">
        <f t="shared" si="163"/>
        <v>0</v>
      </c>
      <c r="BY97" s="11">
        <f t="shared" si="163"/>
        <v>0</v>
      </c>
      <c r="BZ97" s="11">
        <f t="shared" si="163"/>
        <v>0</v>
      </c>
      <c r="CA97" s="11">
        <f t="shared" si="163"/>
        <v>0</v>
      </c>
      <c r="CB97" s="11">
        <f t="shared" si="163"/>
        <v>0</v>
      </c>
      <c r="CC97" s="11">
        <f t="shared" si="163"/>
        <v>0</v>
      </c>
      <c r="CD97" s="11">
        <f t="shared" si="163"/>
        <v>0</v>
      </c>
      <c r="CE97" s="11">
        <f t="shared" si="163"/>
        <v>6034963398.1823006</v>
      </c>
      <c r="CF97" s="11">
        <f t="shared" ref="CF97:DA97" si="164">SUM(CF98:CF100)</f>
        <v>16304275218.24</v>
      </c>
      <c r="CG97" s="448">
        <f t="shared" si="164"/>
        <v>0</v>
      </c>
      <c r="CH97" s="11">
        <f t="shared" si="164"/>
        <v>0</v>
      </c>
      <c r="CI97" s="11">
        <f t="shared" si="164"/>
        <v>3911381806.7470903</v>
      </c>
      <c r="CJ97" s="11">
        <f t="shared" si="164"/>
        <v>4428658782.7700005</v>
      </c>
      <c r="CK97" s="11">
        <f t="shared" si="164"/>
        <v>1500000000</v>
      </c>
      <c r="CL97" s="11">
        <f t="shared" si="164"/>
        <v>2287353795</v>
      </c>
      <c r="CM97" s="11">
        <f t="shared" si="164"/>
        <v>0</v>
      </c>
      <c r="CN97" s="11">
        <f t="shared" si="164"/>
        <v>13426148206.24</v>
      </c>
      <c r="CO97" s="11">
        <f t="shared" si="164"/>
        <v>247813193.38067901</v>
      </c>
      <c r="CP97" s="11">
        <f t="shared" si="164"/>
        <v>0</v>
      </c>
      <c r="CQ97" s="11">
        <f t="shared" si="164"/>
        <v>0</v>
      </c>
      <c r="CR97" s="11">
        <f t="shared" si="164"/>
        <v>0</v>
      </c>
      <c r="CS97" s="11">
        <f t="shared" si="164"/>
        <v>0</v>
      </c>
      <c r="CT97" s="11">
        <f t="shared" si="164"/>
        <v>0</v>
      </c>
      <c r="CU97" s="11">
        <f t="shared" si="164"/>
        <v>0</v>
      </c>
      <c r="CV97" s="11">
        <f t="shared" si="164"/>
        <v>0</v>
      </c>
      <c r="CW97" s="11">
        <f t="shared" si="164"/>
        <v>2000000000</v>
      </c>
      <c r="CX97" s="11">
        <f t="shared" si="164"/>
        <v>0</v>
      </c>
      <c r="CY97" s="11">
        <f t="shared" si="164"/>
        <v>7659195000.1277695</v>
      </c>
      <c r="CZ97" s="11">
        <f t="shared" si="164"/>
        <v>20142160784.010002</v>
      </c>
      <c r="DA97" s="11">
        <f t="shared" si="164"/>
        <v>32348445250.72007</v>
      </c>
      <c r="DB97" s="575">
        <f t="shared" ref="DB97" si="165">SUM(DB98:DB100)</f>
        <v>68463516998.25</v>
      </c>
    </row>
    <row r="98" spans="1:106" ht="87.75" customHeight="1" x14ac:dyDescent="0.2">
      <c r="A98" s="585"/>
      <c r="B98" s="220"/>
      <c r="C98" s="340">
        <v>15</v>
      </c>
      <c r="D98" s="500" t="s">
        <v>256</v>
      </c>
      <c r="E98" s="310" t="s">
        <v>257</v>
      </c>
      <c r="F98" s="310" t="s">
        <v>258</v>
      </c>
      <c r="G98" s="168">
        <v>65</v>
      </c>
      <c r="H98" s="508" t="s">
        <v>259</v>
      </c>
      <c r="I98" s="276" t="s">
        <v>260</v>
      </c>
      <c r="J98" s="277" t="s">
        <v>261</v>
      </c>
      <c r="K98" s="277">
        <v>1</v>
      </c>
      <c r="L98" s="202" t="s">
        <v>53</v>
      </c>
      <c r="M98" s="246">
        <v>1</v>
      </c>
      <c r="N98" s="246">
        <v>1</v>
      </c>
      <c r="O98" s="167">
        <v>1</v>
      </c>
      <c r="P98" s="188">
        <v>1</v>
      </c>
      <c r="Q98" s="175"/>
      <c r="R98" s="188">
        <v>1</v>
      </c>
      <c r="S98" s="188"/>
      <c r="T98" s="188">
        <v>1</v>
      </c>
      <c r="U98" s="202"/>
      <c r="V98" s="278">
        <f>AQ98/$AQ$97</f>
        <v>0.37367306449925114</v>
      </c>
      <c r="W98" s="173">
        <v>4</v>
      </c>
      <c r="X98" s="221" t="s">
        <v>109</v>
      </c>
      <c r="Y98" s="16"/>
      <c r="Z98" s="15"/>
      <c r="AA98" s="15">
        <f>1212885746+5903716</f>
        <v>1218789462</v>
      </c>
      <c r="AB98" s="15">
        <v>508871879</v>
      </c>
      <c r="AC98" s="16">
        <f>1459029622+1707924375</f>
        <v>3166953997</v>
      </c>
      <c r="AD98" s="14">
        <v>3166953997</v>
      </c>
      <c r="AE98" s="16"/>
      <c r="AF98" s="15"/>
      <c r="AG98" s="16"/>
      <c r="AH98" s="15"/>
      <c r="AI98" s="16"/>
      <c r="AJ98" s="15"/>
      <c r="AK98" s="16"/>
      <c r="AL98" s="15"/>
      <c r="AM98" s="16"/>
      <c r="AN98" s="15"/>
      <c r="AO98" s="16"/>
      <c r="AP98" s="15"/>
      <c r="AQ98" s="13">
        <f>+Y98+AA98+AC98+AE98+AG98+AI98+AK98+AM98+AO98</f>
        <v>4385743459</v>
      </c>
      <c r="AR98" s="14">
        <f>Z98+AB98+AD98+AF98+AH98+AJ98+AL98+AN98+AP98</f>
        <v>3675825876</v>
      </c>
      <c r="AS98" s="44"/>
      <c r="AT98" s="44"/>
      <c r="AU98" s="44">
        <v>1250000000</v>
      </c>
      <c r="AV98" s="43">
        <f>2055700205+6431354</f>
        <v>2062131559</v>
      </c>
      <c r="AW98" s="43">
        <v>1600000000</v>
      </c>
      <c r="AX98" s="43">
        <f>4012445157-6431354</f>
        <v>4006013803</v>
      </c>
      <c r="AY98" s="43"/>
      <c r="AZ98" s="43"/>
      <c r="BA98" s="43"/>
      <c r="BB98" s="43"/>
      <c r="BC98" s="43"/>
      <c r="BD98" s="44"/>
      <c r="BE98" s="44"/>
      <c r="BF98" s="43"/>
      <c r="BG98" s="44"/>
      <c r="BH98" s="44"/>
      <c r="BI98" s="43"/>
      <c r="BJ98" s="44"/>
      <c r="BK98" s="41">
        <f t="shared" ref="BK98:BL100" si="166">AS98+AU98+AW98+AY98+BA98+BC98+BE98+BG98+BI98</f>
        <v>2850000000</v>
      </c>
      <c r="BL98" s="56">
        <f t="shared" si="166"/>
        <v>6068145362</v>
      </c>
      <c r="BM98" s="44"/>
      <c r="BN98" s="43"/>
      <c r="BO98" s="44">
        <f>1250000000*1.03</f>
        <v>1287500000</v>
      </c>
      <c r="BP98" s="469">
        <v>513871661</v>
      </c>
      <c r="BQ98" s="469">
        <v>1000000000</v>
      </c>
      <c r="BR98" s="469">
        <v>2650000000</v>
      </c>
      <c r="BS98" s="469"/>
      <c r="BT98" s="469">
        <v>2640000000</v>
      </c>
      <c r="BU98" s="469"/>
      <c r="BV98" s="44"/>
      <c r="BW98" s="44"/>
      <c r="BX98" s="44"/>
      <c r="BY98" s="44"/>
      <c r="BZ98" s="44"/>
      <c r="CA98" s="44"/>
      <c r="CB98" s="44"/>
      <c r="CC98" s="44"/>
      <c r="CD98" s="44"/>
      <c r="CE98" s="41">
        <f t="shared" ref="CE98:CF100" si="167">BM98+BO98+BQ98+BS98+BU98+BW98+BY98+CA98+CC98</f>
        <v>2287500000</v>
      </c>
      <c r="CF98" s="47">
        <f t="shared" si="167"/>
        <v>5803871661</v>
      </c>
      <c r="CG98" s="44"/>
      <c r="CH98" s="45"/>
      <c r="CI98" s="44">
        <f>1287500000*1.03+3182700</f>
        <v>1329307700</v>
      </c>
      <c r="CJ98" s="44">
        <v>2887920014</v>
      </c>
      <c r="CK98" s="44">
        <v>750000000</v>
      </c>
      <c r="CL98" s="469">
        <v>1383511099</v>
      </c>
      <c r="CM98" s="44"/>
      <c r="CN98" s="469">
        <v>2166498979</v>
      </c>
      <c r="CO98" s="44"/>
      <c r="CP98" s="44"/>
      <c r="CQ98" s="44"/>
      <c r="CR98" s="44"/>
      <c r="CS98" s="44"/>
      <c r="CT98" s="44"/>
      <c r="CU98" s="44"/>
      <c r="CV98" s="44"/>
      <c r="CW98" s="44"/>
      <c r="CX98" s="44"/>
      <c r="CY98" s="41">
        <f>CG98+CI98+CK98+CM98+CO98+CQ98+CS98+CU98+CW98</f>
        <v>2079307700</v>
      </c>
      <c r="CZ98" s="41">
        <f>CX98+CV98+CT98+CR98+CP98+CN98+CL98+CJ98+CH98</f>
        <v>6437930092</v>
      </c>
      <c r="DA98" s="50">
        <f t="shared" ref="DA98:DB100" si="168">AQ98+BK98+CE98+CY98</f>
        <v>11602551159</v>
      </c>
      <c r="DB98" s="576">
        <f t="shared" si="168"/>
        <v>21985772991</v>
      </c>
    </row>
    <row r="99" spans="1:106" ht="59.25" customHeight="1" x14ac:dyDescent="0.2">
      <c r="A99" s="585"/>
      <c r="B99" s="220"/>
      <c r="C99" s="182"/>
      <c r="D99" s="503"/>
      <c r="E99" s="204"/>
      <c r="F99" s="204"/>
      <c r="G99" s="168">
        <v>66</v>
      </c>
      <c r="H99" s="508" t="s">
        <v>262</v>
      </c>
      <c r="I99" s="276" t="s">
        <v>263</v>
      </c>
      <c r="J99" s="277" t="s">
        <v>261</v>
      </c>
      <c r="K99" s="277">
        <v>1</v>
      </c>
      <c r="L99" s="202" t="s">
        <v>53</v>
      </c>
      <c r="M99" s="246">
        <v>1</v>
      </c>
      <c r="N99" s="246">
        <v>1</v>
      </c>
      <c r="O99" s="167">
        <v>1</v>
      </c>
      <c r="P99" s="188">
        <v>1</v>
      </c>
      <c r="Q99" s="175"/>
      <c r="R99" s="188">
        <v>1</v>
      </c>
      <c r="S99" s="188"/>
      <c r="T99" s="188">
        <v>1</v>
      </c>
      <c r="U99" s="202"/>
      <c r="V99" s="278">
        <f>AQ99/$AQ$97</f>
        <v>0.53942113963002047</v>
      </c>
      <c r="W99" s="172">
        <v>2</v>
      </c>
      <c r="X99" s="178" t="s">
        <v>136</v>
      </c>
      <c r="Y99" s="16"/>
      <c r="Z99" s="15"/>
      <c r="AA99" s="15">
        <v>1343670070</v>
      </c>
      <c r="AB99" s="15">
        <v>2053670070</v>
      </c>
      <c r="AC99" s="599"/>
      <c r="AD99" s="15"/>
      <c r="AE99" s="599"/>
      <c r="AF99" s="15"/>
      <c r="AG99" s="16">
        <v>4987433131</v>
      </c>
      <c r="AH99" s="15">
        <v>5768635462</v>
      </c>
      <c r="AI99" s="16"/>
      <c r="AJ99" s="15"/>
      <c r="AK99" s="15"/>
      <c r="AL99" s="15">
        <v>934549247</v>
      </c>
      <c r="AM99" s="16"/>
      <c r="AN99" s="15"/>
      <c r="AO99" s="16"/>
      <c r="AP99" s="15"/>
      <c r="AQ99" s="13">
        <f>+Y99+AA99+AC99+AE99+AG99+AI99+AK99+AM99+AO99</f>
        <v>6331103201</v>
      </c>
      <c r="AR99" s="14">
        <f>Z99+AB99+AD99+AF99+AH99+AJ99+AL99+AN99+AP99</f>
        <v>8756854779</v>
      </c>
      <c r="AS99" s="44"/>
      <c r="AT99" s="44"/>
      <c r="AU99" s="44">
        <v>1383252490.1000001</v>
      </c>
      <c r="AV99" s="43">
        <f>1839373900</f>
        <v>1839373900</v>
      </c>
      <c r="AW99" s="43">
        <v>1400000000</v>
      </c>
      <c r="AX99" s="43">
        <f>1593371259+144291779</f>
        <v>1737663038</v>
      </c>
      <c r="AY99" s="43"/>
      <c r="AZ99" s="279">
        <v>7520231341</v>
      </c>
      <c r="BA99" s="43">
        <v>233587702.31</v>
      </c>
      <c r="BB99" s="43"/>
      <c r="BC99" s="43"/>
      <c r="BD99" s="44"/>
      <c r="BE99" s="43"/>
      <c r="BF99" s="43">
        <f>171253920-171253920</f>
        <v>0</v>
      </c>
      <c r="BG99" s="44"/>
      <c r="BH99" s="44"/>
      <c r="BI99" s="44"/>
      <c r="BJ99" s="44"/>
      <c r="BK99" s="41">
        <f t="shared" si="166"/>
        <v>3016840192.4100003</v>
      </c>
      <c r="BL99" s="56">
        <f t="shared" si="166"/>
        <v>11097268279</v>
      </c>
      <c r="BM99" s="44"/>
      <c r="BN99" s="43"/>
      <c r="BO99" s="44">
        <v>1424750064.803</v>
      </c>
      <c r="BP99" s="469">
        <f>910365528+90796581.24</f>
        <v>1001162109.24</v>
      </c>
      <c r="BQ99" s="469">
        <v>1000000000</v>
      </c>
      <c r="BR99" s="469">
        <v>282738450</v>
      </c>
      <c r="BS99" s="469"/>
      <c r="BT99" s="469">
        <f>8216499579.24-90796581.24</f>
        <v>8125702998</v>
      </c>
      <c r="BU99" s="469">
        <v>240595333.3793</v>
      </c>
      <c r="BV99" s="44"/>
      <c r="BW99" s="44"/>
      <c r="BX99" s="44"/>
      <c r="BY99" s="44"/>
      <c r="BZ99" s="43"/>
      <c r="CA99" s="44"/>
      <c r="CB99" s="44"/>
      <c r="CC99" s="44"/>
      <c r="CD99" s="44"/>
      <c r="CE99" s="41">
        <f t="shared" si="167"/>
        <v>2665345398.1823001</v>
      </c>
      <c r="CF99" s="46">
        <f t="shared" si="167"/>
        <v>9409603557.2399998</v>
      </c>
      <c r="CG99" s="44"/>
      <c r="CH99" s="45"/>
      <c r="CI99" s="44">
        <f>1424750064.803*1.03</f>
        <v>1467492566.7470901</v>
      </c>
      <c r="CJ99" s="469">
        <f>150000000+909383464.77</f>
        <v>1059383464.77</v>
      </c>
      <c r="CK99" s="44">
        <v>750000000</v>
      </c>
      <c r="CL99" s="469">
        <v>285198000</v>
      </c>
      <c r="CM99" s="44"/>
      <c r="CN99" s="469">
        <f>10577857420.24+481791807</f>
        <v>11059649227.24</v>
      </c>
      <c r="CO99" s="44">
        <v>247813193.38067901</v>
      </c>
      <c r="CP99" s="44"/>
      <c r="CQ99" s="44"/>
      <c r="CR99" s="44"/>
      <c r="CS99" s="44"/>
      <c r="CT99" s="44"/>
      <c r="CU99" s="44"/>
      <c r="CV99" s="44"/>
      <c r="CW99" s="44">
        <v>2000000000</v>
      </c>
      <c r="CX99" s="44"/>
      <c r="CY99" s="41">
        <f>CG99+CI99+CK99+CM99+CO99+CQ99+CS99+CU99+CW99</f>
        <v>4465305760.1277695</v>
      </c>
      <c r="CZ99" s="41">
        <f>CX99+CV99+CT99+CR99+CP99+CN99+CL99+CJ99+CH99</f>
        <v>12404230692.01</v>
      </c>
      <c r="DA99" s="50">
        <f t="shared" si="168"/>
        <v>16478594551.72007</v>
      </c>
      <c r="DB99" s="576">
        <f t="shared" si="168"/>
        <v>41667957307.25</v>
      </c>
    </row>
    <row r="100" spans="1:106" ht="59.25" customHeight="1" x14ac:dyDescent="0.2">
      <c r="A100" s="585"/>
      <c r="B100" s="220"/>
      <c r="C100" s="181"/>
      <c r="D100" s="501"/>
      <c r="E100" s="185"/>
      <c r="F100" s="185"/>
      <c r="G100" s="168">
        <v>67</v>
      </c>
      <c r="H100" s="508" t="s">
        <v>264</v>
      </c>
      <c r="I100" s="276" t="s">
        <v>265</v>
      </c>
      <c r="J100" s="277" t="s">
        <v>261</v>
      </c>
      <c r="K100" s="277">
        <v>1</v>
      </c>
      <c r="L100" s="202" t="s">
        <v>53</v>
      </c>
      <c r="M100" s="246">
        <v>1</v>
      </c>
      <c r="N100" s="246">
        <v>1</v>
      </c>
      <c r="O100" s="167">
        <v>1</v>
      </c>
      <c r="P100" s="188">
        <v>1</v>
      </c>
      <c r="Q100" s="175"/>
      <c r="R100" s="188">
        <v>1</v>
      </c>
      <c r="S100" s="188"/>
      <c r="T100" s="188">
        <v>1</v>
      </c>
      <c r="U100" s="202"/>
      <c r="V100" s="278">
        <f>AQ100/$AQ$97</f>
        <v>8.6905795870728358E-2</v>
      </c>
      <c r="W100" s="172">
        <v>4</v>
      </c>
      <c r="X100" s="178" t="s">
        <v>109</v>
      </c>
      <c r="Y100" s="16"/>
      <c r="Z100" s="15"/>
      <c r="AA100" s="18">
        <v>1020000000</v>
      </c>
      <c r="AB100" s="15">
        <v>1020000000</v>
      </c>
      <c r="AC100" s="16"/>
      <c r="AD100" s="15"/>
      <c r="AE100" s="16"/>
      <c r="AF100" s="15"/>
      <c r="AG100" s="16"/>
      <c r="AH100" s="15"/>
      <c r="AI100" s="16"/>
      <c r="AJ100" s="15"/>
      <c r="AK100" s="16"/>
      <c r="AL100" s="15"/>
      <c r="AM100" s="16"/>
      <c r="AN100" s="15"/>
      <c r="AO100" s="16"/>
      <c r="AP100" s="15"/>
      <c r="AQ100" s="13">
        <f>+Y100+AA100+AC100+AE100+AG100+AI100+AK100+AM100+AO100</f>
        <v>1020000000</v>
      </c>
      <c r="AR100" s="14">
        <f>Z100+AB100+AD100+AF100+AH100+AJ100+AL100+AN100+AP100</f>
        <v>1020000000</v>
      </c>
      <c r="AS100" s="44"/>
      <c r="AT100" s="44"/>
      <c r="AU100" s="44">
        <v>1050600000</v>
      </c>
      <c r="AV100" s="44"/>
      <c r="AW100" s="44"/>
      <c r="AX100" s="44">
        <v>1398986700</v>
      </c>
      <c r="AY100" s="44"/>
      <c r="AZ100" s="43"/>
      <c r="BA100" s="44"/>
      <c r="BB100" s="44"/>
      <c r="BC100" s="44"/>
      <c r="BD100" s="44"/>
      <c r="BE100" s="44"/>
      <c r="BF100" s="44"/>
      <c r="BG100" s="44"/>
      <c r="BH100" s="44"/>
      <c r="BI100" s="44"/>
      <c r="BJ100" s="44"/>
      <c r="BK100" s="41">
        <f t="shared" si="166"/>
        <v>1050600000</v>
      </c>
      <c r="BL100" s="56">
        <f t="shared" si="166"/>
        <v>1398986700</v>
      </c>
      <c r="BM100" s="44"/>
      <c r="BN100" s="43"/>
      <c r="BO100" s="44">
        <f>1050600000*1.03</f>
        <v>1082118000</v>
      </c>
      <c r="BP100" s="469"/>
      <c r="BQ100" s="469"/>
      <c r="BR100" s="469">
        <v>900000000</v>
      </c>
      <c r="BS100" s="469"/>
      <c r="BT100" s="469">
        <v>190800000</v>
      </c>
      <c r="BU100" s="469"/>
      <c r="BV100" s="44"/>
      <c r="BW100" s="44"/>
      <c r="BX100" s="44"/>
      <c r="BY100" s="44"/>
      <c r="BZ100" s="44"/>
      <c r="CA100" s="44"/>
      <c r="CB100" s="44"/>
      <c r="CC100" s="44"/>
      <c r="CD100" s="44"/>
      <c r="CE100" s="41">
        <f t="shared" si="167"/>
        <v>1082118000</v>
      </c>
      <c r="CF100" s="47">
        <f t="shared" si="167"/>
        <v>1090800000</v>
      </c>
      <c r="CG100" s="44"/>
      <c r="CH100" s="45"/>
      <c r="CI100" s="44">
        <f>1082118000*1.03</f>
        <v>1114581540</v>
      </c>
      <c r="CJ100" s="44">
        <v>481355304</v>
      </c>
      <c r="CK100" s="44"/>
      <c r="CL100" s="469">
        <v>618644696</v>
      </c>
      <c r="CM100" s="44"/>
      <c r="CN100" s="469">
        <v>200000000</v>
      </c>
      <c r="CO100" s="44"/>
      <c r="CP100" s="44"/>
      <c r="CQ100" s="44"/>
      <c r="CR100" s="44"/>
      <c r="CS100" s="44"/>
      <c r="CT100" s="44"/>
      <c r="CU100" s="44"/>
      <c r="CV100" s="44"/>
      <c r="CW100" s="44"/>
      <c r="CX100" s="44"/>
      <c r="CY100" s="41">
        <f>CG100+CI100+CK100+CM100+CO100+CQ100+CS100+CU100+CW100</f>
        <v>1114581540</v>
      </c>
      <c r="CZ100" s="41">
        <f>CX100+CV100+CT100+CR100+CP100+CN100+CL100+CJ100+CH100</f>
        <v>1300000000</v>
      </c>
      <c r="DA100" s="50">
        <f t="shared" si="168"/>
        <v>4267299540</v>
      </c>
      <c r="DB100" s="576">
        <f t="shared" si="168"/>
        <v>4809786700</v>
      </c>
    </row>
    <row r="101" spans="1:106" ht="24.75" customHeight="1" x14ac:dyDescent="0.2">
      <c r="A101" s="585"/>
      <c r="B101" s="220"/>
      <c r="C101" s="154">
        <v>17</v>
      </c>
      <c r="D101" s="155" t="s">
        <v>266</v>
      </c>
      <c r="E101" s="156"/>
      <c r="F101" s="155"/>
      <c r="G101" s="154"/>
      <c r="H101" s="154"/>
      <c r="I101" s="154"/>
      <c r="J101" s="154"/>
      <c r="K101" s="154"/>
      <c r="L101" s="154"/>
      <c r="M101" s="154"/>
      <c r="N101" s="154"/>
      <c r="O101" s="154"/>
      <c r="P101" s="154"/>
      <c r="Q101" s="154"/>
      <c r="R101" s="154"/>
      <c r="S101" s="154"/>
      <c r="T101" s="154"/>
      <c r="U101" s="154"/>
      <c r="V101" s="154"/>
      <c r="W101" s="154"/>
      <c r="X101" s="154"/>
      <c r="Y101" s="11">
        <f t="shared" ref="Y101:AP101" si="169">SUM(Y102:Y107)</f>
        <v>0</v>
      </c>
      <c r="Z101" s="11">
        <f t="shared" si="169"/>
        <v>0</v>
      </c>
      <c r="AA101" s="11">
        <f t="shared" si="169"/>
        <v>0</v>
      </c>
      <c r="AB101" s="11">
        <f t="shared" si="169"/>
        <v>0</v>
      </c>
      <c r="AC101" s="11">
        <f t="shared" si="169"/>
        <v>50000000</v>
      </c>
      <c r="AD101" s="11">
        <f t="shared" si="169"/>
        <v>50000000</v>
      </c>
      <c r="AE101" s="11">
        <f t="shared" si="169"/>
        <v>0</v>
      </c>
      <c r="AF101" s="11">
        <f t="shared" si="169"/>
        <v>0</v>
      </c>
      <c r="AG101" s="11">
        <f t="shared" si="169"/>
        <v>0</v>
      </c>
      <c r="AH101" s="11">
        <f t="shared" si="169"/>
        <v>0</v>
      </c>
      <c r="AI101" s="11">
        <f t="shared" si="169"/>
        <v>0</v>
      </c>
      <c r="AJ101" s="11">
        <f t="shared" si="169"/>
        <v>0</v>
      </c>
      <c r="AK101" s="11">
        <f t="shared" si="169"/>
        <v>1100000000</v>
      </c>
      <c r="AL101" s="11">
        <f t="shared" si="169"/>
        <v>1097002022</v>
      </c>
      <c r="AM101" s="11">
        <f t="shared" si="169"/>
        <v>0</v>
      </c>
      <c r="AN101" s="11">
        <f t="shared" si="169"/>
        <v>0</v>
      </c>
      <c r="AO101" s="11">
        <f t="shared" si="169"/>
        <v>0</v>
      </c>
      <c r="AP101" s="11">
        <f t="shared" si="169"/>
        <v>0</v>
      </c>
      <c r="AQ101" s="11">
        <f t="shared" ref="AQ101:BS101" si="170">SUM(AQ102:AQ107)</f>
        <v>1150000000</v>
      </c>
      <c r="AR101" s="11">
        <f t="shared" si="170"/>
        <v>1147002022</v>
      </c>
      <c r="AS101" s="11">
        <f t="shared" si="170"/>
        <v>0</v>
      </c>
      <c r="AT101" s="11">
        <f t="shared" si="170"/>
        <v>0</v>
      </c>
      <c r="AU101" s="11">
        <f t="shared" si="170"/>
        <v>0</v>
      </c>
      <c r="AV101" s="11">
        <f t="shared" si="170"/>
        <v>0</v>
      </c>
      <c r="AW101" s="11">
        <f t="shared" si="170"/>
        <v>50000000</v>
      </c>
      <c r="AX101" s="11">
        <f t="shared" si="170"/>
        <v>40000000</v>
      </c>
      <c r="AY101" s="11">
        <f t="shared" si="170"/>
        <v>0</v>
      </c>
      <c r="AZ101" s="11">
        <f t="shared" si="170"/>
        <v>0</v>
      </c>
      <c r="BA101" s="11">
        <f t="shared" si="170"/>
        <v>0</v>
      </c>
      <c r="BB101" s="11">
        <f t="shared" si="170"/>
        <v>0</v>
      </c>
      <c r="BC101" s="11">
        <f t="shared" si="170"/>
        <v>0</v>
      </c>
      <c r="BD101" s="11">
        <f t="shared" si="170"/>
        <v>0</v>
      </c>
      <c r="BE101" s="11">
        <f t="shared" si="170"/>
        <v>1133000000</v>
      </c>
      <c r="BF101" s="11">
        <f t="shared" si="170"/>
        <v>1341180171</v>
      </c>
      <c r="BG101" s="11">
        <f t="shared" si="170"/>
        <v>0</v>
      </c>
      <c r="BH101" s="11">
        <f t="shared" si="170"/>
        <v>0</v>
      </c>
      <c r="BI101" s="11">
        <f t="shared" si="170"/>
        <v>0</v>
      </c>
      <c r="BJ101" s="11">
        <f t="shared" si="170"/>
        <v>0</v>
      </c>
      <c r="BK101" s="11">
        <f t="shared" si="170"/>
        <v>1183000000</v>
      </c>
      <c r="BL101" s="11">
        <f t="shared" si="170"/>
        <v>1381180171</v>
      </c>
      <c r="BM101" s="11">
        <f t="shared" si="170"/>
        <v>0</v>
      </c>
      <c r="BN101" s="11">
        <f t="shared" si="170"/>
        <v>0</v>
      </c>
      <c r="BO101" s="11">
        <f t="shared" si="170"/>
        <v>0</v>
      </c>
      <c r="BP101" s="11">
        <f t="shared" si="170"/>
        <v>0</v>
      </c>
      <c r="BQ101" s="11">
        <f t="shared" si="170"/>
        <v>15000000</v>
      </c>
      <c r="BR101" s="11">
        <f t="shared" si="170"/>
        <v>36000000</v>
      </c>
      <c r="BS101" s="11">
        <f t="shared" si="170"/>
        <v>0</v>
      </c>
      <c r="BT101" s="11">
        <f t="shared" ref="BT101:CE101" si="171">SUM(BT102:BT107)</f>
        <v>0</v>
      </c>
      <c r="BU101" s="11">
        <f t="shared" si="171"/>
        <v>0</v>
      </c>
      <c r="BV101" s="11">
        <f t="shared" si="171"/>
        <v>0</v>
      </c>
      <c r="BW101" s="11">
        <f t="shared" si="171"/>
        <v>0</v>
      </c>
      <c r="BX101" s="11">
        <f t="shared" si="171"/>
        <v>0</v>
      </c>
      <c r="BY101" s="11">
        <f t="shared" si="171"/>
        <v>1166990000</v>
      </c>
      <c r="BZ101" s="11">
        <f t="shared" si="171"/>
        <v>1396631487</v>
      </c>
      <c r="CA101" s="11">
        <f t="shared" si="171"/>
        <v>0</v>
      </c>
      <c r="CB101" s="11">
        <f t="shared" si="171"/>
        <v>0</v>
      </c>
      <c r="CC101" s="11">
        <f t="shared" si="171"/>
        <v>0</v>
      </c>
      <c r="CD101" s="11">
        <f t="shared" si="171"/>
        <v>0</v>
      </c>
      <c r="CE101" s="11">
        <f t="shared" si="171"/>
        <v>1181990000</v>
      </c>
      <c r="CF101" s="11">
        <f t="shared" ref="CF101:DB101" si="172">SUM(CF102:CF107)</f>
        <v>1432631487</v>
      </c>
      <c r="CG101" s="448">
        <f t="shared" si="172"/>
        <v>0</v>
      </c>
      <c r="CH101" s="11">
        <f t="shared" si="172"/>
        <v>0</v>
      </c>
      <c r="CI101" s="11">
        <f t="shared" si="172"/>
        <v>0</v>
      </c>
      <c r="CJ101" s="11">
        <f t="shared" si="172"/>
        <v>20000000</v>
      </c>
      <c r="CK101" s="11">
        <f t="shared" si="172"/>
        <v>15000000</v>
      </c>
      <c r="CL101" s="11">
        <f t="shared" si="172"/>
        <v>25000000</v>
      </c>
      <c r="CM101" s="11">
        <f t="shared" si="172"/>
        <v>0</v>
      </c>
      <c r="CN101" s="11">
        <f t="shared" si="172"/>
        <v>0</v>
      </c>
      <c r="CO101" s="11">
        <f t="shared" si="172"/>
        <v>0</v>
      </c>
      <c r="CP101" s="11">
        <f t="shared" si="172"/>
        <v>0</v>
      </c>
      <c r="CQ101" s="11">
        <f t="shared" si="172"/>
        <v>0</v>
      </c>
      <c r="CR101" s="11">
        <f t="shared" si="172"/>
        <v>0</v>
      </c>
      <c r="CS101" s="11">
        <f t="shared" si="172"/>
        <v>1201999699.9952176</v>
      </c>
      <c r="CT101" s="11">
        <f t="shared" si="172"/>
        <v>1557291242</v>
      </c>
      <c r="CU101" s="11">
        <f t="shared" si="172"/>
        <v>0</v>
      </c>
      <c r="CV101" s="11">
        <f t="shared" si="172"/>
        <v>0</v>
      </c>
      <c r="CW101" s="11">
        <f t="shared" si="172"/>
        <v>0</v>
      </c>
      <c r="CX101" s="11">
        <f t="shared" si="172"/>
        <v>0</v>
      </c>
      <c r="CY101" s="11">
        <f t="shared" si="172"/>
        <v>1216999699.9952176</v>
      </c>
      <c r="CZ101" s="11">
        <f t="shared" si="172"/>
        <v>1602291242</v>
      </c>
      <c r="DA101" s="11">
        <f t="shared" si="172"/>
        <v>4731989699.9952173</v>
      </c>
      <c r="DB101" s="575">
        <f t="shared" si="172"/>
        <v>5563104922</v>
      </c>
    </row>
    <row r="102" spans="1:106" ht="96.75" customHeight="1" x14ac:dyDescent="0.2">
      <c r="A102" s="585"/>
      <c r="B102" s="220"/>
      <c r="C102" s="188">
        <v>15</v>
      </c>
      <c r="D102" s="166" t="s">
        <v>256</v>
      </c>
      <c r="E102" s="167" t="s">
        <v>257</v>
      </c>
      <c r="F102" s="265" t="s">
        <v>258</v>
      </c>
      <c r="G102" s="168">
        <v>68</v>
      </c>
      <c r="H102" s="510" t="s">
        <v>267</v>
      </c>
      <c r="I102" s="251" t="s">
        <v>268</v>
      </c>
      <c r="J102" s="277" t="s">
        <v>261</v>
      </c>
      <c r="K102" s="277">
        <v>1</v>
      </c>
      <c r="L102" s="280" t="s">
        <v>53</v>
      </c>
      <c r="M102" s="173">
        <v>4357</v>
      </c>
      <c r="N102" s="173">
        <v>4500</v>
      </c>
      <c r="O102" s="281">
        <v>4500</v>
      </c>
      <c r="P102" s="281">
        <v>4500</v>
      </c>
      <c r="Q102" s="175"/>
      <c r="R102" s="281">
        <v>4500</v>
      </c>
      <c r="S102" s="281"/>
      <c r="T102" s="281">
        <v>4500</v>
      </c>
      <c r="U102" s="280"/>
      <c r="V102" s="278">
        <f t="shared" ref="V102:V107" si="173">AQ102/$AQ$101</f>
        <v>8.6956521739130436E-3</v>
      </c>
      <c r="W102" s="173">
        <v>4</v>
      </c>
      <c r="X102" s="221" t="s">
        <v>109</v>
      </c>
      <c r="Y102" s="16"/>
      <c r="Z102" s="15"/>
      <c r="AA102" s="16"/>
      <c r="AB102" s="15"/>
      <c r="AC102" s="17">
        <v>10000000</v>
      </c>
      <c r="AD102" s="18">
        <v>0</v>
      </c>
      <c r="AE102" s="17"/>
      <c r="AF102" s="18"/>
      <c r="AG102" s="16"/>
      <c r="AH102" s="15"/>
      <c r="AI102" s="16"/>
      <c r="AJ102" s="15"/>
      <c r="AK102" s="16"/>
      <c r="AL102" s="15"/>
      <c r="AM102" s="16"/>
      <c r="AN102" s="15"/>
      <c r="AO102" s="16"/>
      <c r="AP102" s="15"/>
      <c r="AQ102" s="13">
        <f t="shared" ref="AQ102:AQ107" si="174">+Y102+AA102+AC102+AE102+AG102+AI102+AK102+AM102+AO102</f>
        <v>10000000</v>
      </c>
      <c r="AR102" s="14">
        <f t="shared" ref="AR102:AR107" si="175">Z102+AB102+AD102+AF102+AH102+AJ102+AL102+AN102+AP102</f>
        <v>0</v>
      </c>
      <c r="AS102" s="44"/>
      <c r="AT102" s="44"/>
      <c r="AU102" s="44"/>
      <c r="AV102" s="44"/>
      <c r="AW102" s="44">
        <v>10000000</v>
      </c>
      <c r="AX102" s="44">
        <v>10000000</v>
      </c>
      <c r="AY102" s="44"/>
      <c r="AZ102" s="44"/>
      <c r="BA102" s="44"/>
      <c r="BB102" s="44"/>
      <c r="BC102" s="44"/>
      <c r="BD102" s="44"/>
      <c r="BE102" s="44"/>
      <c r="BF102" s="44"/>
      <c r="BG102" s="44"/>
      <c r="BH102" s="44"/>
      <c r="BI102" s="44"/>
      <c r="BJ102" s="44"/>
      <c r="BK102" s="41">
        <f t="shared" ref="BK102:BL107" si="176">AS102+AU102+AW102+AY102+BA102+BC102+BE102+BG102+BI102</f>
        <v>10000000</v>
      </c>
      <c r="BL102" s="41">
        <f t="shared" si="176"/>
        <v>10000000</v>
      </c>
      <c r="BM102" s="44"/>
      <c r="BN102" s="43"/>
      <c r="BO102" s="44"/>
      <c r="BP102" s="44"/>
      <c r="BQ102" s="44">
        <v>4000000</v>
      </c>
      <c r="BR102" s="44">
        <v>7200000</v>
      </c>
      <c r="BS102" s="44"/>
      <c r="BT102" s="44"/>
      <c r="BU102" s="44"/>
      <c r="BV102" s="44"/>
      <c r="BW102" s="44"/>
      <c r="BX102" s="44"/>
      <c r="BY102" s="44"/>
      <c r="BZ102" s="44"/>
      <c r="CA102" s="44"/>
      <c r="CB102" s="44"/>
      <c r="CC102" s="44"/>
      <c r="CD102" s="44"/>
      <c r="CE102" s="41">
        <f t="shared" ref="CE102:CF107" si="177">BM102+BO102+BQ102+BS102+BU102+BW102+BY102+CA102+CC102</f>
        <v>4000000</v>
      </c>
      <c r="CF102" s="47">
        <f t="shared" si="177"/>
        <v>7200000</v>
      </c>
      <c r="CG102" s="44"/>
      <c r="CH102" s="45"/>
      <c r="CI102" s="44"/>
      <c r="CJ102" s="44">
        <v>20000000</v>
      </c>
      <c r="CK102" s="44">
        <v>10550000</v>
      </c>
      <c r="CL102" s="44">
        <v>5000000</v>
      </c>
      <c r="CM102" s="44"/>
      <c r="CN102" s="44"/>
      <c r="CO102" s="44"/>
      <c r="CP102" s="44"/>
      <c r="CQ102" s="44"/>
      <c r="CR102" s="44"/>
      <c r="CS102" s="44"/>
      <c r="CT102" s="44"/>
      <c r="CU102" s="44"/>
      <c r="CV102" s="44"/>
      <c r="CW102" s="44"/>
      <c r="CX102" s="44"/>
      <c r="CY102" s="41">
        <f t="shared" ref="CY102:CY107" si="178">CG102+CI102+CK102+CM102+CO102+CQ102+CS102+CU102+CW102</f>
        <v>10550000</v>
      </c>
      <c r="CZ102" s="41">
        <f t="shared" ref="CZ102:CZ107" si="179">CX102+CV102+CT102+CR102+CP102+CN102+CL102+CJ102+CH102</f>
        <v>25000000</v>
      </c>
      <c r="DA102" s="50">
        <f t="shared" ref="DA102:DB107" si="180">AQ102+BK102+CE102+CY102</f>
        <v>34550000</v>
      </c>
      <c r="DB102" s="576">
        <f t="shared" si="180"/>
        <v>42200000</v>
      </c>
    </row>
    <row r="103" spans="1:106" ht="96.75" customHeight="1" x14ac:dyDescent="0.2">
      <c r="A103" s="585"/>
      <c r="B103" s="220"/>
      <c r="C103" s="188">
        <v>14</v>
      </c>
      <c r="D103" s="166" t="s">
        <v>269</v>
      </c>
      <c r="E103" s="185" t="s">
        <v>270</v>
      </c>
      <c r="F103" s="282">
        <v>0.03</v>
      </c>
      <c r="G103" s="168">
        <v>69</v>
      </c>
      <c r="H103" s="508" t="s">
        <v>271</v>
      </c>
      <c r="I103" s="251" t="s">
        <v>272</v>
      </c>
      <c r="J103" s="277" t="s">
        <v>261</v>
      </c>
      <c r="K103" s="277">
        <v>1</v>
      </c>
      <c r="L103" s="280" t="s">
        <v>53</v>
      </c>
      <c r="M103" s="173" t="s">
        <v>48</v>
      </c>
      <c r="N103" s="173">
        <v>1</v>
      </c>
      <c r="O103" s="281">
        <v>1</v>
      </c>
      <c r="P103" s="281">
        <v>1</v>
      </c>
      <c r="Q103" s="175"/>
      <c r="R103" s="281">
        <v>1</v>
      </c>
      <c r="S103" s="281"/>
      <c r="T103" s="281">
        <v>1</v>
      </c>
      <c r="U103" s="280"/>
      <c r="V103" s="278">
        <f t="shared" si="173"/>
        <v>8.6956521739130436E-3</v>
      </c>
      <c r="W103" s="173">
        <v>4</v>
      </c>
      <c r="X103" s="221" t="s">
        <v>109</v>
      </c>
      <c r="Y103" s="16"/>
      <c r="Z103" s="15"/>
      <c r="AA103" s="16"/>
      <c r="AB103" s="15"/>
      <c r="AC103" s="17">
        <v>10000000</v>
      </c>
      <c r="AD103" s="18">
        <v>0</v>
      </c>
      <c r="AE103" s="17"/>
      <c r="AF103" s="18"/>
      <c r="AG103" s="16"/>
      <c r="AH103" s="15"/>
      <c r="AI103" s="16"/>
      <c r="AJ103" s="15"/>
      <c r="AK103" s="16"/>
      <c r="AL103" s="15"/>
      <c r="AM103" s="16"/>
      <c r="AN103" s="15"/>
      <c r="AO103" s="16"/>
      <c r="AP103" s="15"/>
      <c r="AQ103" s="13">
        <f t="shared" si="174"/>
        <v>10000000</v>
      </c>
      <c r="AR103" s="14">
        <f t="shared" si="175"/>
        <v>0</v>
      </c>
      <c r="AS103" s="44"/>
      <c r="AT103" s="44"/>
      <c r="AU103" s="44"/>
      <c r="AV103" s="44"/>
      <c r="AW103" s="44">
        <v>10000000</v>
      </c>
      <c r="AX103" s="44">
        <v>10000000</v>
      </c>
      <c r="AY103" s="44"/>
      <c r="AZ103" s="44"/>
      <c r="BA103" s="44"/>
      <c r="BB103" s="44"/>
      <c r="BC103" s="44"/>
      <c r="BD103" s="44"/>
      <c r="BE103" s="44"/>
      <c r="BF103" s="44"/>
      <c r="BG103" s="44"/>
      <c r="BH103" s="44"/>
      <c r="BI103" s="44"/>
      <c r="BJ103" s="44"/>
      <c r="BK103" s="41">
        <f t="shared" si="176"/>
        <v>10000000</v>
      </c>
      <c r="BL103" s="41">
        <f t="shared" si="176"/>
        <v>10000000</v>
      </c>
      <c r="BM103" s="44"/>
      <c r="BN103" s="43"/>
      <c r="BO103" s="44"/>
      <c r="BP103" s="44"/>
      <c r="BQ103" s="44">
        <v>4000000</v>
      </c>
      <c r="BR103" s="44">
        <v>7200000</v>
      </c>
      <c r="BS103" s="44"/>
      <c r="BT103" s="44"/>
      <c r="BU103" s="44"/>
      <c r="BV103" s="44"/>
      <c r="BW103" s="44"/>
      <c r="BX103" s="44"/>
      <c r="BY103" s="44"/>
      <c r="BZ103" s="44"/>
      <c r="CA103" s="44"/>
      <c r="CB103" s="44"/>
      <c r="CC103" s="44"/>
      <c r="CD103" s="44"/>
      <c r="CE103" s="41">
        <f t="shared" si="177"/>
        <v>4000000</v>
      </c>
      <c r="CF103" s="47">
        <f t="shared" si="177"/>
        <v>7200000</v>
      </c>
      <c r="CG103" s="44"/>
      <c r="CH103" s="45"/>
      <c r="CI103" s="44"/>
      <c r="CJ103" s="44"/>
      <c r="CK103" s="44">
        <f>15000000-10550000</f>
        <v>4450000</v>
      </c>
      <c r="CL103" s="44">
        <v>5000000</v>
      </c>
      <c r="CM103" s="44"/>
      <c r="CN103" s="44"/>
      <c r="CO103" s="44"/>
      <c r="CP103" s="44"/>
      <c r="CQ103" s="44"/>
      <c r="CR103" s="44"/>
      <c r="CS103" s="44">
        <f>10550000-4450000</f>
        <v>6100000</v>
      </c>
      <c r="CT103" s="44"/>
      <c r="CU103" s="44"/>
      <c r="CV103" s="44"/>
      <c r="CW103" s="44"/>
      <c r="CX103" s="44"/>
      <c r="CY103" s="41">
        <f t="shared" si="178"/>
        <v>10550000</v>
      </c>
      <c r="CZ103" s="41">
        <f t="shared" si="179"/>
        <v>5000000</v>
      </c>
      <c r="DA103" s="50">
        <f t="shared" si="180"/>
        <v>34550000</v>
      </c>
      <c r="DB103" s="576">
        <f t="shared" si="180"/>
        <v>22200000</v>
      </c>
    </row>
    <row r="104" spans="1:106" ht="96.75" customHeight="1" x14ac:dyDescent="0.2">
      <c r="A104" s="585"/>
      <c r="B104" s="220"/>
      <c r="C104" s="182">
        <v>15</v>
      </c>
      <c r="D104" s="500" t="s">
        <v>256</v>
      </c>
      <c r="E104" s="310" t="s">
        <v>257</v>
      </c>
      <c r="F104" s="310" t="s">
        <v>258</v>
      </c>
      <c r="G104" s="177">
        <v>70</v>
      </c>
      <c r="H104" s="508" t="s">
        <v>273</v>
      </c>
      <c r="I104" s="276" t="s">
        <v>274</v>
      </c>
      <c r="J104" s="470" t="s">
        <v>261</v>
      </c>
      <c r="K104" s="470">
        <v>1</v>
      </c>
      <c r="L104" s="283" t="s">
        <v>68</v>
      </c>
      <c r="M104" s="284">
        <v>322</v>
      </c>
      <c r="N104" s="285">
        <v>490</v>
      </c>
      <c r="O104" s="281">
        <v>343</v>
      </c>
      <c r="P104" s="281">
        <v>406</v>
      </c>
      <c r="Q104" s="175"/>
      <c r="R104" s="281">
        <v>469</v>
      </c>
      <c r="S104" s="281"/>
      <c r="T104" s="471">
        <v>490</v>
      </c>
      <c r="U104" s="472"/>
      <c r="V104" s="278">
        <f t="shared" si="173"/>
        <v>1.7391304347826087E-2</v>
      </c>
      <c r="W104" s="173">
        <v>4</v>
      </c>
      <c r="X104" s="221" t="s">
        <v>109</v>
      </c>
      <c r="Y104" s="16"/>
      <c r="Z104" s="15"/>
      <c r="AA104" s="16"/>
      <c r="AB104" s="15"/>
      <c r="AC104" s="17">
        <v>20000000</v>
      </c>
      <c r="AD104" s="18">
        <v>0</v>
      </c>
      <c r="AE104" s="17"/>
      <c r="AF104" s="18"/>
      <c r="AG104" s="16"/>
      <c r="AH104" s="15"/>
      <c r="AI104" s="16"/>
      <c r="AJ104" s="15"/>
      <c r="AK104" s="16"/>
      <c r="AL104" s="15"/>
      <c r="AM104" s="16"/>
      <c r="AN104" s="15"/>
      <c r="AO104" s="16"/>
      <c r="AP104" s="15"/>
      <c r="AQ104" s="13">
        <f t="shared" si="174"/>
        <v>20000000</v>
      </c>
      <c r="AR104" s="14">
        <f t="shared" si="175"/>
        <v>0</v>
      </c>
      <c r="AS104" s="44"/>
      <c r="AT104" s="44"/>
      <c r="AU104" s="44"/>
      <c r="AV104" s="44"/>
      <c r="AW104" s="44">
        <v>20000000</v>
      </c>
      <c r="AX104" s="44">
        <v>20000000</v>
      </c>
      <c r="AY104" s="44"/>
      <c r="AZ104" s="44"/>
      <c r="BA104" s="44"/>
      <c r="BB104" s="44"/>
      <c r="BC104" s="44"/>
      <c r="BD104" s="44"/>
      <c r="BE104" s="44"/>
      <c r="BF104" s="44"/>
      <c r="BG104" s="44"/>
      <c r="BH104" s="44"/>
      <c r="BI104" s="44"/>
      <c r="BJ104" s="44"/>
      <c r="BK104" s="41">
        <f t="shared" si="176"/>
        <v>20000000</v>
      </c>
      <c r="BL104" s="41">
        <f t="shared" si="176"/>
        <v>20000000</v>
      </c>
      <c r="BM104" s="44"/>
      <c r="BN104" s="43"/>
      <c r="BO104" s="44"/>
      <c r="BP104" s="44"/>
      <c r="BQ104" s="44">
        <v>4000000</v>
      </c>
      <c r="BR104" s="44">
        <v>14400000</v>
      </c>
      <c r="BS104" s="44"/>
      <c r="BT104" s="44"/>
      <c r="BU104" s="44"/>
      <c r="BV104" s="44"/>
      <c r="BW104" s="44"/>
      <c r="BX104" s="44"/>
      <c r="BY104" s="44"/>
      <c r="BZ104" s="44"/>
      <c r="CA104" s="44"/>
      <c r="CB104" s="44"/>
      <c r="CC104" s="44"/>
      <c r="CD104" s="44"/>
      <c r="CE104" s="41">
        <f t="shared" si="177"/>
        <v>4000000</v>
      </c>
      <c r="CF104" s="47">
        <f t="shared" si="177"/>
        <v>14400000</v>
      </c>
      <c r="CG104" s="44"/>
      <c r="CH104" s="45"/>
      <c r="CI104" s="44"/>
      <c r="CJ104" s="44"/>
      <c r="CK104" s="44"/>
      <c r="CL104" s="44">
        <v>10000000</v>
      </c>
      <c r="CM104" s="44"/>
      <c r="CN104" s="44"/>
      <c r="CO104" s="44"/>
      <c r="CP104" s="44"/>
      <c r="CQ104" s="44"/>
      <c r="CR104" s="44"/>
      <c r="CS104" s="44">
        <v>21165000</v>
      </c>
      <c r="CT104" s="44"/>
      <c r="CU104" s="44"/>
      <c r="CV104" s="44"/>
      <c r="CW104" s="44"/>
      <c r="CX104" s="44"/>
      <c r="CY104" s="41">
        <f t="shared" si="178"/>
        <v>21165000</v>
      </c>
      <c r="CZ104" s="41">
        <f t="shared" si="179"/>
        <v>10000000</v>
      </c>
      <c r="DA104" s="50">
        <f t="shared" si="180"/>
        <v>65165000</v>
      </c>
      <c r="DB104" s="576">
        <f t="shared" si="180"/>
        <v>44400000</v>
      </c>
    </row>
    <row r="105" spans="1:106" ht="96.75" customHeight="1" x14ac:dyDescent="0.2">
      <c r="A105" s="585"/>
      <c r="B105" s="220"/>
      <c r="C105" s="182"/>
      <c r="D105" s="503"/>
      <c r="E105" s="204"/>
      <c r="F105" s="204"/>
      <c r="G105" s="177">
        <v>71</v>
      </c>
      <c r="H105" s="508" t="s">
        <v>275</v>
      </c>
      <c r="I105" s="276" t="s">
        <v>276</v>
      </c>
      <c r="J105" s="470" t="s">
        <v>261</v>
      </c>
      <c r="K105" s="470">
        <v>1</v>
      </c>
      <c r="L105" s="283" t="s">
        <v>68</v>
      </c>
      <c r="M105" s="284">
        <v>1762</v>
      </c>
      <c r="N105" s="285">
        <v>2570</v>
      </c>
      <c r="O105" s="281">
        <v>1863</v>
      </c>
      <c r="P105" s="281">
        <v>2166</v>
      </c>
      <c r="Q105" s="175"/>
      <c r="R105" s="281">
        <v>2469</v>
      </c>
      <c r="S105" s="281"/>
      <c r="T105" s="471">
        <v>2570</v>
      </c>
      <c r="U105" s="472"/>
      <c r="V105" s="278">
        <f t="shared" si="173"/>
        <v>0</v>
      </c>
      <c r="W105" s="173">
        <v>4</v>
      </c>
      <c r="X105" s="221" t="s">
        <v>109</v>
      </c>
      <c r="Y105" s="16"/>
      <c r="Z105" s="15"/>
      <c r="AA105" s="16"/>
      <c r="AB105" s="15"/>
      <c r="AC105" s="17"/>
      <c r="AD105" s="18"/>
      <c r="AE105" s="17"/>
      <c r="AF105" s="18"/>
      <c r="AG105" s="16"/>
      <c r="AH105" s="15"/>
      <c r="AI105" s="16"/>
      <c r="AJ105" s="15"/>
      <c r="AK105" s="16"/>
      <c r="AL105" s="15"/>
      <c r="AM105" s="16"/>
      <c r="AN105" s="15"/>
      <c r="AO105" s="16"/>
      <c r="AP105" s="15"/>
      <c r="AQ105" s="13">
        <f t="shared" si="174"/>
        <v>0</v>
      </c>
      <c r="AR105" s="14">
        <f t="shared" si="175"/>
        <v>0</v>
      </c>
      <c r="AS105" s="44"/>
      <c r="AT105" s="44"/>
      <c r="AU105" s="44"/>
      <c r="AV105" s="44"/>
      <c r="AW105" s="44"/>
      <c r="AX105" s="44"/>
      <c r="AY105" s="44"/>
      <c r="AZ105" s="44"/>
      <c r="BA105" s="44"/>
      <c r="BB105" s="44"/>
      <c r="BC105" s="44"/>
      <c r="BD105" s="44"/>
      <c r="BE105" s="44"/>
      <c r="BF105" s="44"/>
      <c r="BG105" s="44"/>
      <c r="BH105" s="44"/>
      <c r="BI105" s="44"/>
      <c r="BJ105" s="44"/>
      <c r="BK105" s="41">
        <f t="shared" si="176"/>
        <v>0</v>
      </c>
      <c r="BL105" s="41">
        <f t="shared" si="176"/>
        <v>0</v>
      </c>
      <c r="BM105" s="44"/>
      <c r="BN105" s="43"/>
      <c r="BO105" s="44"/>
      <c r="BP105" s="44"/>
      <c r="BQ105" s="44">
        <v>0</v>
      </c>
      <c r="BR105" s="44"/>
      <c r="BS105" s="44"/>
      <c r="BT105" s="44"/>
      <c r="BU105" s="44"/>
      <c r="BV105" s="44"/>
      <c r="BW105" s="44"/>
      <c r="BX105" s="44"/>
      <c r="BY105" s="44"/>
      <c r="BZ105" s="44"/>
      <c r="CA105" s="44"/>
      <c r="CB105" s="44"/>
      <c r="CC105" s="44"/>
      <c r="CD105" s="44"/>
      <c r="CE105" s="41">
        <f t="shared" si="177"/>
        <v>0</v>
      </c>
      <c r="CF105" s="47">
        <f t="shared" si="177"/>
        <v>0</v>
      </c>
      <c r="CG105" s="44"/>
      <c r="CH105" s="45"/>
      <c r="CI105" s="44"/>
      <c r="CJ105" s="44"/>
      <c r="CK105" s="44"/>
      <c r="CL105" s="44"/>
      <c r="CM105" s="44"/>
      <c r="CN105" s="44"/>
      <c r="CO105" s="44"/>
      <c r="CP105" s="44"/>
      <c r="CQ105" s="44"/>
      <c r="CR105" s="44"/>
      <c r="CS105" s="44">
        <v>0</v>
      </c>
      <c r="CT105" s="44"/>
      <c r="CU105" s="44"/>
      <c r="CV105" s="44"/>
      <c r="CW105" s="44"/>
      <c r="CX105" s="44"/>
      <c r="CY105" s="41">
        <f t="shared" si="178"/>
        <v>0</v>
      </c>
      <c r="CZ105" s="41">
        <f t="shared" si="179"/>
        <v>0</v>
      </c>
      <c r="DA105" s="50">
        <f t="shared" si="180"/>
        <v>0</v>
      </c>
      <c r="DB105" s="576">
        <f t="shared" si="180"/>
        <v>0</v>
      </c>
    </row>
    <row r="106" spans="1:106" ht="96.75" customHeight="1" x14ac:dyDescent="0.2">
      <c r="A106" s="585"/>
      <c r="B106" s="220"/>
      <c r="C106" s="182"/>
      <c r="D106" s="503"/>
      <c r="E106" s="204"/>
      <c r="F106" s="204"/>
      <c r="G106" s="168">
        <v>72</v>
      </c>
      <c r="H106" s="508" t="s">
        <v>277</v>
      </c>
      <c r="I106" s="276" t="s">
        <v>278</v>
      </c>
      <c r="J106" s="277" t="s">
        <v>261</v>
      </c>
      <c r="K106" s="277">
        <v>1</v>
      </c>
      <c r="L106" s="286" t="s">
        <v>53</v>
      </c>
      <c r="M106" s="246">
        <v>455</v>
      </c>
      <c r="N106" s="246">
        <v>455</v>
      </c>
      <c r="O106" s="281">
        <v>455</v>
      </c>
      <c r="P106" s="287">
        <v>455</v>
      </c>
      <c r="Q106" s="175"/>
      <c r="R106" s="287">
        <v>455</v>
      </c>
      <c r="S106" s="287"/>
      <c r="T106" s="471">
        <v>455</v>
      </c>
      <c r="U106" s="286"/>
      <c r="V106" s="278">
        <f t="shared" si="173"/>
        <v>8.6956521739130436E-3</v>
      </c>
      <c r="W106" s="173">
        <v>4</v>
      </c>
      <c r="X106" s="221" t="s">
        <v>109</v>
      </c>
      <c r="Y106" s="17"/>
      <c r="Z106" s="18"/>
      <c r="AA106" s="17"/>
      <c r="AB106" s="18"/>
      <c r="AC106" s="17">
        <v>10000000</v>
      </c>
      <c r="AD106" s="18">
        <v>50000000</v>
      </c>
      <c r="AE106" s="17"/>
      <c r="AF106" s="18"/>
      <c r="AG106" s="17"/>
      <c r="AH106" s="18"/>
      <c r="AI106" s="17"/>
      <c r="AJ106" s="18"/>
      <c r="AK106" s="17"/>
      <c r="AL106" s="18"/>
      <c r="AM106" s="17"/>
      <c r="AN106" s="18"/>
      <c r="AO106" s="17"/>
      <c r="AP106" s="18"/>
      <c r="AQ106" s="13">
        <f t="shared" si="174"/>
        <v>10000000</v>
      </c>
      <c r="AR106" s="14">
        <f t="shared" si="175"/>
        <v>50000000</v>
      </c>
      <c r="AS106" s="44"/>
      <c r="AT106" s="44"/>
      <c r="AU106" s="44"/>
      <c r="AV106" s="44"/>
      <c r="AW106" s="44">
        <v>10000000</v>
      </c>
      <c r="AX106" s="44"/>
      <c r="AY106" s="44"/>
      <c r="AZ106" s="44"/>
      <c r="BA106" s="44"/>
      <c r="BB106" s="44"/>
      <c r="BC106" s="44"/>
      <c r="BD106" s="44"/>
      <c r="BE106" s="44"/>
      <c r="BF106" s="44"/>
      <c r="BG106" s="44"/>
      <c r="BH106" s="44"/>
      <c r="BI106" s="44"/>
      <c r="BJ106" s="44"/>
      <c r="BK106" s="41">
        <f t="shared" si="176"/>
        <v>10000000</v>
      </c>
      <c r="BL106" s="41">
        <f t="shared" si="176"/>
        <v>0</v>
      </c>
      <c r="BM106" s="44"/>
      <c r="BN106" s="43"/>
      <c r="BO106" s="44"/>
      <c r="BP106" s="44"/>
      <c r="BQ106" s="44">
        <v>3000000</v>
      </c>
      <c r="BR106" s="44">
        <v>7200000</v>
      </c>
      <c r="BS106" s="44"/>
      <c r="BT106" s="44"/>
      <c r="BU106" s="44"/>
      <c r="BV106" s="44"/>
      <c r="BW106" s="44"/>
      <c r="BX106" s="44"/>
      <c r="BY106" s="44"/>
      <c r="BZ106" s="44"/>
      <c r="CA106" s="44"/>
      <c r="CB106" s="44"/>
      <c r="CC106" s="44"/>
      <c r="CD106" s="44"/>
      <c r="CE106" s="41">
        <f t="shared" si="177"/>
        <v>3000000</v>
      </c>
      <c r="CF106" s="47">
        <f t="shared" si="177"/>
        <v>7200000</v>
      </c>
      <c r="CG106" s="44"/>
      <c r="CH106" s="45"/>
      <c r="CI106" s="44"/>
      <c r="CJ106" s="44"/>
      <c r="CK106" s="44"/>
      <c r="CL106" s="44">
        <v>5000000</v>
      </c>
      <c r="CM106" s="44"/>
      <c r="CN106" s="44"/>
      <c r="CO106" s="44"/>
      <c r="CP106" s="44"/>
      <c r="CQ106" s="44"/>
      <c r="CR106" s="44"/>
      <c r="CS106" s="44">
        <v>10580000</v>
      </c>
      <c r="CT106" s="44">
        <v>49291242</v>
      </c>
      <c r="CU106" s="44"/>
      <c r="CV106" s="44"/>
      <c r="CW106" s="44"/>
      <c r="CX106" s="44"/>
      <c r="CY106" s="41">
        <f t="shared" si="178"/>
        <v>10580000</v>
      </c>
      <c r="CZ106" s="41">
        <f t="shared" si="179"/>
        <v>54291242</v>
      </c>
      <c r="DA106" s="50">
        <f t="shared" si="180"/>
        <v>33580000</v>
      </c>
      <c r="DB106" s="576">
        <f t="shared" si="180"/>
        <v>111491242</v>
      </c>
    </row>
    <row r="107" spans="1:106" ht="150.75" customHeight="1" x14ac:dyDescent="0.2">
      <c r="A107" s="585"/>
      <c r="B107" s="220"/>
      <c r="C107" s="181"/>
      <c r="D107" s="501"/>
      <c r="E107" s="185"/>
      <c r="F107" s="185"/>
      <c r="G107" s="168">
        <v>73</v>
      </c>
      <c r="H107" s="508" t="s">
        <v>279</v>
      </c>
      <c r="I107" s="276" t="s">
        <v>280</v>
      </c>
      <c r="J107" s="277" t="s">
        <v>261</v>
      </c>
      <c r="K107" s="277">
        <v>1</v>
      </c>
      <c r="L107" s="202" t="s">
        <v>53</v>
      </c>
      <c r="M107" s="246" t="s">
        <v>48</v>
      </c>
      <c r="N107" s="246">
        <v>1</v>
      </c>
      <c r="O107" s="167">
        <v>1</v>
      </c>
      <c r="P107" s="188">
        <v>1</v>
      </c>
      <c r="Q107" s="175"/>
      <c r="R107" s="188">
        <v>1</v>
      </c>
      <c r="S107" s="188"/>
      <c r="T107" s="188">
        <v>1</v>
      </c>
      <c r="U107" s="202"/>
      <c r="V107" s="278">
        <f t="shared" si="173"/>
        <v>0.95652173913043481</v>
      </c>
      <c r="W107" s="173">
        <v>4</v>
      </c>
      <c r="X107" s="221" t="s">
        <v>109</v>
      </c>
      <c r="Y107" s="17"/>
      <c r="Z107" s="18"/>
      <c r="AA107" s="17"/>
      <c r="AB107" s="18"/>
      <c r="AC107" s="17"/>
      <c r="AD107" s="18"/>
      <c r="AE107" s="17"/>
      <c r="AF107" s="18"/>
      <c r="AG107" s="17"/>
      <c r="AH107" s="18"/>
      <c r="AI107" s="17"/>
      <c r="AJ107" s="18"/>
      <c r="AK107" s="17">
        <v>1100000000</v>
      </c>
      <c r="AL107" s="15">
        <v>1097002022</v>
      </c>
      <c r="AM107" s="17"/>
      <c r="AN107" s="18"/>
      <c r="AO107" s="17"/>
      <c r="AP107" s="18"/>
      <c r="AQ107" s="13">
        <f t="shared" si="174"/>
        <v>1100000000</v>
      </c>
      <c r="AR107" s="14">
        <f t="shared" si="175"/>
        <v>1097002022</v>
      </c>
      <c r="AS107" s="44"/>
      <c r="AT107" s="44"/>
      <c r="AU107" s="44"/>
      <c r="AV107" s="44"/>
      <c r="AW107" s="44"/>
      <c r="AX107" s="44"/>
      <c r="AY107" s="44"/>
      <c r="AZ107" s="44"/>
      <c r="BA107" s="44"/>
      <c r="BB107" s="44"/>
      <c r="BC107" s="44"/>
      <c r="BD107" s="44"/>
      <c r="BE107" s="44">
        <v>1133000000</v>
      </c>
      <c r="BF107" s="44">
        <v>1341180171</v>
      </c>
      <c r="BG107" s="44"/>
      <c r="BH107" s="44"/>
      <c r="BI107" s="44"/>
      <c r="BJ107" s="44"/>
      <c r="BK107" s="41">
        <f t="shared" si="176"/>
        <v>1133000000</v>
      </c>
      <c r="BL107" s="41">
        <f t="shared" si="176"/>
        <v>1341180171</v>
      </c>
      <c r="BM107" s="44"/>
      <c r="BN107" s="43"/>
      <c r="BO107" s="44"/>
      <c r="BP107" s="44"/>
      <c r="BQ107" s="44"/>
      <c r="BR107" s="44"/>
      <c r="BS107" s="44"/>
      <c r="BT107" s="44"/>
      <c r="BU107" s="44"/>
      <c r="BV107" s="44"/>
      <c r="BW107" s="44"/>
      <c r="BX107" s="44"/>
      <c r="BY107" s="44">
        <v>1166990000</v>
      </c>
      <c r="BZ107" s="44">
        <v>1396631487</v>
      </c>
      <c r="CA107" s="44"/>
      <c r="CB107" s="44"/>
      <c r="CC107" s="44"/>
      <c r="CD107" s="44"/>
      <c r="CE107" s="41">
        <f t="shared" si="177"/>
        <v>1166990000</v>
      </c>
      <c r="CF107" s="47">
        <f t="shared" si="177"/>
        <v>1396631487</v>
      </c>
      <c r="CG107" s="44"/>
      <c r="CH107" s="45"/>
      <c r="CI107" s="44"/>
      <c r="CJ107" s="44"/>
      <c r="CK107" s="44"/>
      <c r="CL107" s="44"/>
      <c r="CM107" s="44"/>
      <c r="CN107" s="44"/>
      <c r="CO107" s="44"/>
      <c r="CP107" s="44"/>
      <c r="CQ107" s="44"/>
      <c r="CR107" s="44"/>
      <c r="CS107" s="44">
        <v>1164154699.9952176</v>
      </c>
      <c r="CT107" s="44">
        <v>1508000000</v>
      </c>
      <c r="CU107" s="44"/>
      <c r="CV107" s="44"/>
      <c r="CW107" s="44"/>
      <c r="CX107" s="44"/>
      <c r="CY107" s="41">
        <f t="shared" si="178"/>
        <v>1164154699.9952176</v>
      </c>
      <c r="CZ107" s="41">
        <f t="shared" si="179"/>
        <v>1508000000</v>
      </c>
      <c r="DA107" s="50">
        <f t="shared" si="180"/>
        <v>4564144699.9952173</v>
      </c>
      <c r="DB107" s="576">
        <f t="shared" si="180"/>
        <v>5342813680</v>
      </c>
    </row>
    <row r="108" spans="1:106" ht="24.75" customHeight="1" x14ac:dyDescent="0.2">
      <c r="A108" s="585"/>
      <c r="B108" s="220"/>
      <c r="C108" s="154">
        <v>18</v>
      </c>
      <c r="D108" s="155" t="s">
        <v>281</v>
      </c>
      <c r="E108" s="158"/>
      <c r="F108" s="158"/>
      <c r="G108" s="159"/>
      <c r="H108" s="159"/>
      <c r="I108" s="159"/>
      <c r="J108" s="159"/>
      <c r="K108" s="159"/>
      <c r="L108" s="159"/>
      <c r="M108" s="159"/>
      <c r="N108" s="159"/>
      <c r="O108" s="159"/>
      <c r="P108" s="159"/>
      <c r="Q108" s="159"/>
      <c r="R108" s="159"/>
      <c r="S108" s="159"/>
      <c r="T108" s="159"/>
      <c r="U108" s="159"/>
      <c r="V108" s="159"/>
      <c r="W108" s="159"/>
      <c r="X108" s="159"/>
      <c r="Y108" s="11">
        <f t="shared" ref="Y108:AP108" si="181">SUM(Y109)</f>
        <v>0</v>
      </c>
      <c r="Z108" s="11">
        <f t="shared" si="181"/>
        <v>0</v>
      </c>
      <c r="AA108" s="11">
        <f t="shared" si="181"/>
        <v>0</v>
      </c>
      <c r="AB108" s="11">
        <f t="shared" si="181"/>
        <v>0</v>
      </c>
      <c r="AC108" s="11">
        <f t="shared" si="181"/>
        <v>0</v>
      </c>
      <c r="AD108" s="11">
        <f t="shared" si="181"/>
        <v>0</v>
      </c>
      <c r="AE108" s="11">
        <f t="shared" si="181"/>
        <v>0</v>
      </c>
      <c r="AF108" s="11">
        <f t="shared" si="181"/>
        <v>0</v>
      </c>
      <c r="AG108" s="11">
        <f t="shared" si="181"/>
        <v>0</v>
      </c>
      <c r="AH108" s="11">
        <f t="shared" si="181"/>
        <v>0</v>
      </c>
      <c r="AI108" s="11">
        <f t="shared" si="181"/>
        <v>0</v>
      </c>
      <c r="AJ108" s="11">
        <f t="shared" si="181"/>
        <v>0</v>
      </c>
      <c r="AK108" s="11">
        <f t="shared" si="181"/>
        <v>97934613825</v>
      </c>
      <c r="AL108" s="11">
        <f t="shared" si="181"/>
        <v>97552309856.839996</v>
      </c>
      <c r="AM108" s="11">
        <f t="shared" si="181"/>
        <v>0</v>
      </c>
      <c r="AN108" s="11">
        <f t="shared" si="181"/>
        <v>0</v>
      </c>
      <c r="AO108" s="11">
        <f t="shared" si="181"/>
        <v>0</v>
      </c>
      <c r="AP108" s="11">
        <f t="shared" si="181"/>
        <v>0</v>
      </c>
      <c r="AQ108" s="11">
        <f t="shared" ref="AQ108:BS108" si="182">SUM(AQ109)</f>
        <v>97934613825</v>
      </c>
      <c r="AR108" s="11">
        <f t="shared" si="182"/>
        <v>97552309856.839996</v>
      </c>
      <c r="AS108" s="11">
        <f t="shared" si="182"/>
        <v>0</v>
      </c>
      <c r="AT108" s="11">
        <f t="shared" si="182"/>
        <v>0</v>
      </c>
      <c r="AU108" s="11">
        <f t="shared" si="182"/>
        <v>0</v>
      </c>
      <c r="AV108" s="11">
        <f t="shared" si="182"/>
        <v>0</v>
      </c>
      <c r="AW108" s="11">
        <f t="shared" si="182"/>
        <v>0</v>
      </c>
      <c r="AX108" s="11">
        <f t="shared" si="182"/>
        <v>0</v>
      </c>
      <c r="AY108" s="11">
        <f t="shared" si="182"/>
        <v>0</v>
      </c>
      <c r="AZ108" s="11">
        <f t="shared" si="182"/>
        <v>0</v>
      </c>
      <c r="BA108" s="11">
        <f t="shared" si="182"/>
        <v>0</v>
      </c>
      <c r="BB108" s="11">
        <f t="shared" si="182"/>
        <v>0</v>
      </c>
      <c r="BC108" s="11">
        <f t="shared" si="182"/>
        <v>0</v>
      </c>
      <c r="BD108" s="11">
        <f t="shared" si="182"/>
        <v>0</v>
      </c>
      <c r="BE108" s="11">
        <f t="shared" si="182"/>
        <v>100872652239.75</v>
      </c>
      <c r="BF108" s="11">
        <f t="shared" si="182"/>
        <v>108524888182</v>
      </c>
      <c r="BG108" s="11">
        <f t="shared" si="182"/>
        <v>0</v>
      </c>
      <c r="BH108" s="11">
        <f t="shared" si="182"/>
        <v>0</v>
      </c>
      <c r="BI108" s="11">
        <f t="shared" si="182"/>
        <v>0</v>
      </c>
      <c r="BJ108" s="11">
        <f t="shared" si="182"/>
        <v>0</v>
      </c>
      <c r="BK108" s="11">
        <f t="shared" si="182"/>
        <v>100872652239.75</v>
      </c>
      <c r="BL108" s="11">
        <f t="shared" si="182"/>
        <v>108524888182</v>
      </c>
      <c r="BM108" s="11">
        <f t="shared" si="182"/>
        <v>0</v>
      </c>
      <c r="BN108" s="11">
        <f t="shared" si="182"/>
        <v>0</v>
      </c>
      <c r="BO108" s="11">
        <f t="shared" si="182"/>
        <v>0</v>
      </c>
      <c r="BP108" s="11">
        <f t="shared" si="182"/>
        <v>15000000</v>
      </c>
      <c r="BQ108" s="11">
        <f t="shared" si="182"/>
        <v>0</v>
      </c>
      <c r="BR108" s="11">
        <f t="shared" si="182"/>
        <v>0</v>
      </c>
      <c r="BS108" s="11">
        <f t="shared" si="182"/>
        <v>0</v>
      </c>
      <c r="BT108" s="11">
        <f t="shared" ref="BT108:CE108" si="183">SUM(BT109)</f>
        <v>0</v>
      </c>
      <c r="BU108" s="11">
        <f t="shared" si="183"/>
        <v>0</v>
      </c>
      <c r="BV108" s="11">
        <f t="shared" si="183"/>
        <v>0</v>
      </c>
      <c r="BW108" s="11">
        <f t="shared" si="183"/>
        <v>0</v>
      </c>
      <c r="BX108" s="11">
        <f t="shared" si="183"/>
        <v>0</v>
      </c>
      <c r="BY108" s="11">
        <f t="shared" si="183"/>
        <v>103898831806.94299</v>
      </c>
      <c r="BZ108" s="11">
        <f t="shared" si="183"/>
        <v>117049364955</v>
      </c>
      <c r="CA108" s="11">
        <f t="shared" si="183"/>
        <v>0</v>
      </c>
      <c r="CB108" s="11">
        <f t="shared" si="183"/>
        <v>0</v>
      </c>
      <c r="CC108" s="11">
        <f t="shared" si="183"/>
        <v>0</v>
      </c>
      <c r="CD108" s="11">
        <f t="shared" si="183"/>
        <v>0</v>
      </c>
      <c r="CE108" s="11">
        <f t="shared" si="183"/>
        <v>103898831806.94299</v>
      </c>
      <c r="CF108" s="11">
        <f t="shared" ref="CF108:DB108" si="184">SUM(CF109)</f>
        <v>117064364955</v>
      </c>
      <c r="CG108" s="448">
        <f t="shared" si="184"/>
        <v>0</v>
      </c>
      <c r="CH108" s="11">
        <f t="shared" si="184"/>
        <v>0</v>
      </c>
      <c r="CI108" s="11">
        <f t="shared" si="184"/>
        <v>0</v>
      </c>
      <c r="CJ108" s="11">
        <f t="shared" si="184"/>
        <v>4620683724</v>
      </c>
      <c r="CK108" s="11">
        <f t="shared" si="184"/>
        <v>0</v>
      </c>
      <c r="CL108" s="11">
        <f t="shared" si="184"/>
        <v>0</v>
      </c>
      <c r="CM108" s="11">
        <f t="shared" si="184"/>
        <v>0</v>
      </c>
      <c r="CN108" s="11">
        <f t="shared" si="184"/>
        <v>0</v>
      </c>
      <c r="CO108" s="11">
        <f t="shared" si="184"/>
        <v>0</v>
      </c>
      <c r="CP108" s="11">
        <f t="shared" si="184"/>
        <v>0</v>
      </c>
      <c r="CQ108" s="11">
        <f t="shared" si="184"/>
        <v>0</v>
      </c>
      <c r="CR108" s="11">
        <f t="shared" si="184"/>
        <v>0</v>
      </c>
      <c r="CS108" s="11">
        <f t="shared" si="184"/>
        <v>107015796761.151</v>
      </c>
      <c r="CT108" s="11">
        <f t="shared" si="184"/>
        <v>146980557811.29001</v>
      </c>
      <c r="CU108" s="11">
        <f t="shared" si="184"/>
        <v>0</v>
      </c>
      <c r="CV108" s="11">
        <f t="shared" si="184"/>
        <v>0</v>
      </c>
      <c r="CW108" s="11">
        <f t="shared" si="184"/>
        <v>0</v>
      </c>
      <c r="CX108" s="11">
        <f t="shared" si="184"/>
        <v>0</v>
      </c>
      <c r="CY108" s="11">
        <f t="shared" si="184"/>
        <v>107015796761.151</v>
      </c>
      <c r="CZ108" s="11">
        <f t="shared" si="184"/>
        <v>151601241535.29001</v>
      </c>
      <c r="DA108" s="11">
        <f t="shared" si="184"/>
        <v>409721894632.84399</v>
      </c>
      <c r="DB108" s="575">
        <f t="shared" si="184"/>
        <v>474742804529.13</v>
      </c>
    </row>
    <row r="109" spans="1:106" ht="102.75" customHeight="1" x14ac:dyDescent="0.2">
      <c r="A109" s="585"/>
      <c r="B109" s="264"/>
      <c r="C109" s="188">
        <v>15</v>
      </c>
      <c r="D109" s="166" t="s">
        <v>282</v>
      </c>
      <c r="E109" s="167" t="s">
        <v>257</v>
      </c>
      <c r="F109" s="265" t="s">
        <v>258</v>
      </c>
      <c r="G109" s="476">
        <v>74</v>
      </c>
      <c r="H109" s="508" t="s">
        <v>283</v>
      </c>
      <c r="I109" s="276" t="s">
        <v>284</v>
      </c>
      <c r="J109" s="470" t="s">
        <v>261</v>
      </c>
      <c r="K109" s="470">
        <v>1</v>
      </c>
      <c r="L109" s="288" t="s">
        <v>53</v>
      </c>
      <c r="M109" s="246">
        <v>2232</v>
      </c>
      <c r="N109" s="246">
        <v>2232</v>
      </c>
      <c r="O109" s="284">
        <v>2232</v>
      </c>
      <c r="P109" s="246">
        <v>2232</v>
      </c>
      <c r="Q109" s="175"/>
      <c r="R109" s="246">
        <v>2232</v>
      </c>
      <c r="S109" s="246"/>
      <c r="T109" s="473">
        <v>2232</v>
      </c>
      <c r="U109" s="470"/>
      <c r="V109" s="210">
        <f>AQ109/AQ108</f>
        <v>1</v>
      </c>
      <c r="W109" s="172">
        <v>4</v>
      </c>
      <c r="X109" s="178" t="s">
        <v>109</v>
      </c>
      <c r="Y109" s="13">
        <v>0</v>
      </c>
      <c r="Z109" s="14">
        <v>0</v>
      </c>
      <c r="AA109" s="13">
        <v>0</v>
      </c>
      <c r="AB109" s="14">
        <v>0</v>
      </c>
      <c r="AC109" s="13">
        <v>0</v>
      </c>
      <c r="AD109" s="14">
        <v>0</v>
      </c>
      <c r="AE109" s="13">
        <v>0</v>
      </c>
      <c r="AF109" s="14">
        <v>0</v>
      </c>
      <c r="AG109" s="13">
        <v>0</v>
      </c>
      <c r="AH109" s="14">
        <v>0</v>
      </c>
      <c r="AI109" s="13">
        <v>0</v>
      </c>
      <c r="AJ109" s="14">
        <v>0</v>
      </c>
      <c r="AK109" s="17">
        <v>97934613825</v>
      </c>
      <c r="AL109" s="17">
        <v>97552309856.839996</v>
      </c>
      <c r="AM109" s="13">
        <v>0</v>
      </c>
      <c r="AN109" s="14">
        <v>0</v>
      </c>
      <c r="AO109" s="13">
        <v>0</v>
      </c>
      <c r="AP109" s="14">
        <v>0</v>
      </c>
      <c r="AQ109" s="13">
        <f>+Y109+AA109+AC109+AE109+AG109+AI109+AK109+AM109+AO109</f>
        <v>97934613825</v>
      </c>
      <c r="AR109" s="14">
        <f>Z109+AB109+AD109+AF109+AH109+AJ109+AL109+AN109+AP109</f>
        <v>97552309856.839996</v>
      </c>
      <c r="AS109" s="44"/>
      <c r="AT109" s="44"/>
      <c r="AU109" s="44"/>
      <c r="AV109" s="44"/>
      <c r="AW109" s="44"/>
      <c r="AX109" s="44"/>
      <c r="AY109" s="44"/>
      <c r="AZ109" s="44"/>
      <c r="BA109" s="44"/>
      <c r="BB109" s="44"/>
      <c r="BC109" s="44"/>
      <c r="BD109" s="44"/>
      <c r="BE109" s="43">
        <f>100872652239.75</f>
        <v>100872652239.75</v>
      </c>
      <c r="BF109" s="43">
        <v>108524888182</v>
      </c>
      <c r="BG109" s="44"/>
      <c r="BH109" s="44"/>
      <c r="BI109" s="44"/>
      <c r="BJ109" s="44"/>
      <c r="BK109" s="41">
        <f>AS109+AU109+AW109+AY109+BA109+BC109+BE109+BG109+BI109</f>
        <v>100872652239.75</v>
      </c>
      <c r="BL109" s="56">
        <f>AT109+AV109+AX109+AZ109+BB109+BD109+BF109+BH109+BJ109</f>
        <v>108524888182</v>
      </c>
      <c r="BM109" s="46"/>
      <c r="BN109" s="46"/>
      <c r="BO109" s="46"/>
      <c r="BP109" s="46">
        <v>15000000</v>
      </c>
      <c r="BQ109" s="46"/>
      <c r="BR109" s="46"/>
      <c r="BS109" s="46"/>
      <c r="BT109" s="46"/>
      <c r="BU109" s="46"/>
      <c r="BV109" s="46"/>
      <c r="BW109" s="46"/>
      <c r="BX109" s="46"/>
      <c r="BY109" s="45">
        <v>103898831806.94299</v>
      </c>
      <c r="BZ109" s="25">
        <v>117049364955</v>
      </c>
      <c r="CA109" s="46"/>
      <c r="CB109" s="46"/>
      <c r="CC109" s="46"/>
      <c r="CD109" s="56"/>
      <c r="CE109" s="41">
        <f>BM109+BO109+BQ109+BS109+BU109+BW109+BY109+CA109+CC109</f>
        <v>103898831806.94299</v>
      </c>
      <c r="CF109" s="46">
        <f>BN109+BP109+BR109+BT109+BV109+BX109+BZ109+CB109+CD109</f>
        <v>117064364955</v>
      </c>
      <c r="CG109" s="44"/>
      <c r="CH109" s="45"/>
      <c r="CI109" s="44"/>
      <c r="CJ109" s="44">
        <v>4620683724</v>
      </c>
      <c r="CK109" s="44"/>
      <c r="CL109" s="44"/>
      <c r="CM109" s="44"/>
      <c r="CN109" s="44"/>
      <c r="CO109" s="44"/>
      <c r="CP109" s="44"/>
      <c r="CQ109" s="44"/>
      <c r="CR109" s="44"/>
      <c r="CS109" s="44">
        <v>107015796761.151</v>
      </c>
      <c r="CT109" s="44">
        <f>144231459176.29+2749098635</f>
        <v>146980557811.29001</v>
      </c>
      <c r="CU109" s="44"/>
      <c r="CV109" s="44"/>
      <c r="CW109" s="44"/>
      <c r="CX109" s="44"/>
      <c r="CY109" s="41">
        <f>CG109+CI109+CK109+CM109+CO109+CQ109+CS109+CU109+CW109</f>
        <v>107015796761.151</v>
      </c>
      <c r="CZ109" s="41">
        <f>CX109+CV109+CT109+CR109+CP109+CN109+CL109+CJ109+CH109</f>
        <v>151601241535.29001</v>
      </c>
      <c r="DA109" s="50">
        <f>AQ109+BK109+CE109+CY109</f>
        <v>409721894632.84399</v>
      </c>
      <c r="DB109" s="576">
        <f>AR109+BL109+CF109+CZ109</f>
        <v>474742804529.13</v>
      </c>
    </row>
    <row r="110" spans="1:106" ht="24.75" customHeight="1" x14ac:dyDescent="0.2">
      <c r="A110" s="585"/>
      <c r="B110" s="141">
        <v>6</v>
      </c>
      <c r="C110" s="218" t="s">
        <v>285</v>
      </c>
      <c r="D110" s="146"/>
      <c r="E110" s="146"/>
      <c r="F110" s="146"/>
      <c r="G110" s="145"/>
      <c r="H110" s="145"/>
      <c r="I110" s="145"/>
      <c r="J110" s="145"/>
      <c r="K110" s="145"/>
      <c r="L110" s="145"/>
      <c r="M110" s="145"/>
      <c r="N110" s="145"/>
      <c r="O110" s="145"/>
      <c r="P110" s="145"/>
      <c r="Q110" s="145"/>
      <c r="R110" s="145"/>
      <c r="S110" s="145"/>
      <c r="T110" s="145"/>
      <c r="U110" s="145"/>
      <c r="V110" s="145"/>
      <c r="W110" s="145"/>
      <c r="X110" s="145"/>
      <c r="Y110" s="10">
        <f t="shared" ref="Y110:BD110" si="185">Y111+Y120+Y131+Y136</f>
        <v>0</v>
      </c>
      <c r="Z110" s="10">
        <f t="shared" si="185"/>
        <v>0</v>
      </c>
      <c r="AA110" s="10">
        <f t="shared" si="185"/>
        <v>100000000</v>
      </c>
      <c r="AB110" s="10">
        <f t="shared" si="185"/>
        <v>651120524.54999995</v>
      </c>
      <c r="AC110" s="10">
        <f t="shared" si="185"/>
        <v>105000000</v>
      </c>
      <c r="AD110" s="10">
        <f t="shared" si="185"/>
        <v>105000000</v>
      </c>
      <c r="AE110" s="10">
        <f t="shared" si="185"/>
        <v>0</v>
      </c>
      <c r="AF110" s="10">
        <f t="shared" si="185"/>
        <v>0</v>
      </c>
      <c r="AG110" s="10">
        <f t="shared" si="185"/>
        <v>0</v>
      </c>
      <c r="AH110" s="10">
        <f t="shared" si="185"/>
        <v>48879475.450000003</v>
      </c>
      <c r="AI110" s="10">
        <f t="shared" si="185"/>
        <v>0</v>
      </c>
      <c r="AJ110" s="10">
        <f t="shared" si="185"/>
        <v>0</v>
      </c>
      <c r="AK110" s="10">
        <f t="shared" si="185"/>
        <v>360000000</v>
      </c>
      <c r="AL110" s="10">
        <f t="shared" si="185"/>
        <v>360000000</v>
      </c>
      <c r="AM110" s="10">
        <f t="shared" si="185"/>
        <v>0</v>
      </c>
      <c r="AN110" s="10">
        <f t="shared" si="185"/>
        <v>0</v>
      </c>
      <c r="AO110" s="10">
        <f t="shared" si="185"/>
        <v>4200000000</v>
      </c>
      <c r="AP110" s="10">
        <f t="shared" si="185"/>
        <v>0</v>
      </c>
      <c r="AQ110" s="10">
        <f t="shared" si="185"/>
        <v>4765000000</v>
      </c>
      <c r="AR110" s="10">
        <f t="shared" si="185"/>
        <v>1165000000</v>
      </c>
      <c r="AS110" s="10">
        <f t="shared" si="185"/>
        <v>0</v>
      </c>
      <c r="AT110" s="10">
        <f t="shared" si="185"/>
        <v>0</v>
      </c>
      <c r="AU110" s="10">
        <f t="shared" si="185"/>
        <v>103000000</v>
      </c>
      <c r="AV110" s="10">
        <f t="shared" si="185"/>
        <v>349950000</v>
      </c>
      <c r="AW110" s="10">
        <f t="shared" si="185"/>
        <v>80000000</v>
      </c>
      <c r="AX110" s="10">
        <f t="shared" si="185"/>
        <v>452254816</v>
      </c>
      <c r="AY110" s="10">
        <f t="shared" si="185"/>
        <v>0</v>
      </c>
      <c r="AZ110" s="10">
        <f t="shared" si="185"/>
        <v>0</v>
      </c>
      <c r="BA110" s="10">
        <f t="shared" si="185"/>
        <v>0</v>
      </c>
      <c r="BB110" s="10">
        <f t="shared" si="185"/>
        <v>0</v>
      </c>
      <c r="BC110" s="10">
        <f t="shared" si="185"/>
        <v>0</v>
      </c>
      <c r="BD110" s="10">
        <f t="shared" si="185"/>
        <v>0</v>
      </c>
      <c r="BE110" s="10">
        <f t="shared" ref="BE110:CD110" si="186">BE111+BE120+BE131+BE136</f>
        <v>370800000</v>
      </c>
      <c r="BF110" s="10">
        <f t="shared" si="186"/>
        <v>286276023</v>
      </c>
      <c r="BG110" s="10">
        <f t="shared" si="186"/>
        <v>0</v>
      </c>
      <c r="BH110" s="10">
        <f t="shared" si="186"/>
        <v>0</v>
      </c>
      <c r="BI110" s="10">
        <f t="shared" si="186"/>
        <v>5295276423</v>
      </c>
      <c r="BJ110" s="10">
        <f t="shared" si="186"/>
        <v>0</v>
      </c>
      <c r="BK110" s="10">
        <f t="shared" si="186"/>
        <v>5849076423</v>
      </c>
      <c r="BL110" s="10">
        <f t="shared" si="186"/>
        <v>1088480839</v>
      </c>
      <c r="BM110" s="10">
        <f t="shared" si="186"/>
        <v>0</v>
      </c>
      <c r="BN110" s="10">
        <f t="shared" si="186"/>
        <v>0</v>
      </c>
      <c r="BO110" s="10">
        <f t="shared" si="186"/>
        <v>106090000</v>
      </c>
      <c r="BP110" s="10">
        <f t="shared" si="186"/>
        <v>603465345</v>
      </c>
      <c r="BQ110" s="10">
        <f t="shared" si="186"/>
        <v>35000000</v>
      </c>
      <c r="BR110" s="10">
        <f t="shared" si="186"/>
        <v>112000000</v>
      </c>
      <c r="BS110" s="10">
        <f t="shared" si="186"/>
        <v>0</v>
      </c>
      <c r="BT110" s="10">
        <f t="shared" si="186"/>
        <v>0</v>
      </c>
      <c r="BU110" s="10">
        <f t="shared" si="186"/>
        <v>0</v>
      </c>
      <c r="BV110" s="10">
        <f t="shared" si="186"/>
        <v>0</v>
      </c>
      <c r="BW110" s="10">
        <f t="shared" si="186"/>
        <v>0</v>
      </c>
      <c r="BX110" s="10">
        <f t="shared" si="186"/>
        <v>0</v>
      </c>
      <c r="BY110" s="10">
        <f t="shared" si="186"/>
        <v>381924000</v>
      </c>
      <c r="BZ110" s="10">
        <f t="shared" si="186"/>
        <v>253447106.86000001</v>
      </c>
      <c r="CA110" s="10">
        <f t="shared" si="186"/>
        <v>0</v>
      </c>
      <c r="CB110" s="10">
        <f t="shared" si="186"/>
        <v>0</v>
      </c>
      <c r="CC110" s="10">
        <f t="shared" si="186"/>
        <v>6000000000</v>
      </c>
      <c r="CD110" s="10">
        <f t="shared" si="186"/>
        <v>0</v>
      </c>
      <c r="CE110" s="10">
        <f t="shared" ref="CE110" si="187">CE111+CE120+CE131+CE136</f>
        <v>6523014000</v>
      </c>
      <c r="CF110" s="10">
        <f t="shared" ref="CF110:DA110" si="188">CF111+CF120+CF131+CF136</f>
        <v>968912451.86000001</v>
      </c>
      <c r="CG110" s="10">
        <f t="shared" si="188"/>
        <v>0</v>
      </c>
      <c r="CH110" s="10">
        <f t="shared" si="188"/>
        <v>0</v>
      </c>
      <c r="CI110" s="10">
        <f t="shared" si="188"/>
        <v>106090000</v>
      </c>
      <c r="CJ110" s="10">
        <f t="shared" si="188"/>
        <v>158624000</v>
      </c>
      <c r="CK110" s="10">
        <f t="shared" si="188"/>
        <v>30000000</v>
      </c>
      <c r="CL110" s="10">
        <f t="shared" si="188"/>
        <v>196422756</v>
      </c>
      <c r="CM110" s="10">
        <f t="shared" si="188"/>
        <v>0</v>
      </c>
      <c r="CN110" s="10">
        <f t="shared" si="188"/>
        <v>0</v>
      </c>
      <c r="CO110" s="10">
        <f t="shared" si="188"/>
        <v>0</v>
      </c>
      <c r="CP110" s="10">
        <f t="shared" si="188"/>
        <v>0</v>
      </c>
      <c r="CQ110" s="10">
        <f t="shared" si="188"/>
        <v>0</v>
      </c>
      <c r="CR110" s="10">
        <f t="shared" si="188"/>
        <v>0</v>
      </c>
      <c r="CS110" s="10">
        <f t="shared" si="188"/>
        <v>393381720</v>
      </c>
      <c r="CT110" s="10">
        <f t="shared" si="188"/>
        <v>249134822.86000001</v>
      </c>
      <c r="CU110" s="10">
        <f t="shared" si="188"/>
        <v>0</v>
      </c>
      <c r="CV110" s="10">
        <f t="shared" si="188"/>
        <v>0</v>
      </c>
      <c r="CW110" s="10">
        <f t="shared" si="188"/>
        <v>4000000000</v>
      </c>
      <c r="CX110" s="10">
        <f t="shared" si="188"/>
        <v>0</v>
      </c>
      <c r="CY110" s="10">
        <f t="shared" si="188"/>
        <v>4529471720</v>
      </c>
      <c r="CZ110" s="10">
        <f t="shared" si="188"/>
        <v>604181578.86000001</v>
      </c>
      <c r="DA110" s="10">
        <f t="shared" si="188"/>
        <v>21666562143</v>
      </c>
      <c r="DB110" s="572">
        <f t="shared" ref="DB110" si="189">DB111+DB120+DB131+DB136</f>
        <v>3826574869.7200003</v>
      </c>
    </row>
    <row r="111" spans="1:106" ht="24.75" customHeight="1" x14ac:dyDescent="0.2">
      <c r="A111" s="585"/>
      <c r="B111" s="586"/>
      <c r="C111" s="154">
        <v>19</v>
      </c>
      <c r="D111" s="155" t="s">
        <v>286</v>
      </c>
      <c r="E111" s="163"/>
      <c r="F111" s="163"/>
      <c r="G111" s="157"/>
      <c r="H111" s="157"/>
      <c r="I111" s="157"/>
      <c r="J111" s="157"/>
      <c r="K111" s="157"/>
      <c r="L111" s="157"/>
      <c r="M111" s="157"/>
      <c r="N111" s="157"/>
      <c r="O111" s="157"/>
      <c r="P111" s="157"/>
      <c r="Q111" s="157"/>
      <c r="R111" s="157"/>
      <c r="S111" s="157"/>
      <c r="T111" s="157"/>
      <c r="U111" s="157"/>
      <c r="V111" s="157"/>
      <c r="W111" s="157"/>
      <c r="X111" s="157"/>
      <c r="Y111" s="11">
        <f t="shared" ref="Y111:AP111" si="190">SUM(Y112:Y119)</f>
        <v>0</v>
      </c>
      <c r="Z111" s="11">
        <f t="shared" si="190"/>
        <v>0</v>
      </c>
      <c r="AA111" s="11">
        <f t="shared" si="190"/>
        <v>100000000</v>
      </c>
      <c r="AB111" s="11">
        <f t="shared" si="190"/>
        <v>51120524.549999997</v>
      </c>
      <c r="AC111" s="11">
        <f t="shared" si="190"/>
        <v>30000000</v>
      </c>
      <c r="AD111" s="11">
        <f t="shared" si="190"/>
        <v>30000000</v>
      </c>
      <c r="AE111" s="11">
        <f t="shared" si="190"/>
        <v>0</v>
      </c>
      <c r="AF111" s="11">
        <f t="shared" si="190"/>
        <v>0</v>
      </c>
      <c r="AG111" s="11">
        <f t="shared" si="190"/>
        <v>0</v>
      </c>
      <c r="AH111" s="11">
        <f t="shared" si="190"/>
        <v>48879475.450000003</v>
      </c>
      <c r="AI111" s="11">
        <f t="shared" si="190"/>
        <v>0</v>
      </c>
      <c r="AJ111" s="11">
        <f t="shared" si="190"/>
        <v>0</v>
      </c>
      <c r="AK111" s="11">
        <f t="shared" si="190"/>
        <v>0</v>
      </c>
      <c r="AL111" s="11">
        <f t="shared" si="190"/>
        <v>0</v>
      </c>
      <c r="AM111" s="11">
        <f t="shared" si="190"/>
        <v>0</v>
      </c>
      <c r="AN111" s="11">
        <f t="shared" si="190"/>
        <v>0</v>
      </c>
      <c r="AO111" s="11">
        <f t="shared" si="190"/>
        <v>0</v>
      </c>
      <c r="AP111" s="11">
        <f t="shared" si="190"/>
        <v>0</v>
      </c>
      <c r="AQ111" s="11">
        <f t="shared" ref="AQ111:BS111" si="191">SUM(AQ112:AQ119)</f>
        <v>130000000</v>
      </c>
      <c r="AR111" s="11">
        <f t="shared" si="191"/>
        <v>130000000</v>
      </c>
      <c r="AS111" s="11">
        <f t="shared" si="191"/>
        <v>0</v>
      </c>
      <c r="AT111" s="11">
        <f t="shared" si="191"/>
        <v>0</v>
      </c>
      <c r="AU111" s="11">
        <f t="shared" si="191"/>
        <v>103000000</v>
      </c>
      <c r="AV111" s="11">
        <f t="shared" si="191"/>
        <v>59950000</v>
      </c>
      <c r="AW111" s="11">
        <f t="shared" si="191"/>
        <v>0</v>
      </c>
      <c r="AX111" s="11">
        <f t="shared" si="191"/>
        <v>99154816</v>
      </c>
      <c r="AY111" s="11">
        <f t="shared" si="191"/>
        <v>0</v>
      </c>
      <c r="AZ111" s="11">
        <f t="shared" si="191"/>
        <v>0</v>
      </c>
      <c r="BA111" s="11">
        <f t="shared" si="191"/>
        <v>0</v>
      </c>
      <c r="BB111" s="11">
        <f t="shared" si="191"/>
        <v>0</v>
      </c>
      <c r="BC111" s="11">
        <f t="shared" si="191"/>
        <v>0</v>
      </c>
      <c r="BD111" s="11">
        <f t="shared" si="191"/>
        <v>0</v>
      </c>
      <c r="BE111" s="11">
        <f t="shared" si="191"/>
        <v>0</v>
      </c>
      <c r="BF111" s="11">
        <f t="shared" si="191"/>
        <v>0</v>
      </c>
      <c r="BG111" s="11">
        <f t="shared" si="191"/>
        <v>0</v>
      </c>
      <c r="BH111" s="11">
        <f t="shared" si="191"/>
        <v>0</v>
      </c>
      <c r="BI111" s="11">
        <f t="shared" si="191"/>
        <v>0</v>
      </c>
      <c r="BJ111" s="11">
        <f t="shared" si="191"/>
        <v>0</v>
      </c>
      <c r="BK111" s="11">
        <f t="shared" si="191"/>
        <v>103000000</v>
      </c>
      <c r="BL111" s="11">
        <f t="shared" si="191"/>
        <v>159104816</v>
      </c>
      <c r="BM111" s="11">
        <f t="shared" si="191"/>
        <v>0</v>
      </c>
      <c r="BN111" s="11">
        <f t="shared" si="191"/>
        <v>0</v>
      </c>
      <c r="BO111" s="11">
        <f t="shared" si="191"/>
        <v>106090000</v>
      </c>
      <c r="BP111" s="11">
        <f t="shared" si="191"/>
        <v>218165345</v>
      </c>
      <c r="BQ111" s="11">
        <f t="shared" si="191"/>
        <v>0</v>
      </c>
      <c r="BR111" s="11">
        <f t="shared" si="191"/>
        <v>30000000</v>
      </c>
      <c r="BS111" s="11">
        <f t="shared" si="191"/>
        <v>0</v>
      </c>
      <c r="BT111" s="11">
        <f t="shared" ref="BT111:CE111" si="192">SUM(BT112:BT119)</f>
        <v>0</v>
      </c>
      <c r="BU111" s="11">
        <f t="shared" si="192"/>
        <v>0</v>
      </c>
      <c r="BV111" s="11">
        <f t="shared" si="192"/>
        <v>0</v>
      </c>
      <c r="BW111" s="11">
        <f t="shared" si="192"/>
        <v>0</v>
      </c>
      <c r="BX111" s="11">
        <f t="shared" si="192"/>
        <v>0</v>
      </c>
      <c r="BY111" s="11">
        <f t="shared" si="192"/>
        <v>0</v>
      </c>
      <c r="BZ111" s="11">
        <f t="shared" si="192"/>
        <v>0</v>
      </c>
      <c r="CA111" s="11">
        <f t="shared" si="192"/>
        <v>0</v>
      </c>
      <c r="CB111" s="11">
        <f t="shared" si="192"/>
        <v>0</v>
      </c>
      <c r="CC111" s="11">
        <f t="shared" si="192"/>
        <v>0</v>
      </c>
      <c r="CD111" s="11">
        <f t="shared" si="192"/>
        <v>0</v>
      </c>
      <c r="CE111" s="11">
        <f t="shared" si="192"/>
        <v>106090000</v>
      </c>
      <c r="CF111" s="11">
        <f t="shared" ref="CF111:DA111" si="193">SUM(CF112:CF119)</f>
        <v>248165345</v>
      </c>
      <c r="CG111" s="448">
        <f t="shared" si="193"/>
        <v>0</v>
      </c>
      <c r="CH111" s="11">
        <f t="shared" si="193"/>
        <v>0</v>
      </c>
      <c r="CI111" s="11">
        <f t="shared" si="193"/>
        <v>106090000</v>
      </c>
      <c r="CJ111" s="11">
        <f t="shared" si="193"/>
        <v>18355000</v>
      </c>
      <c r="CK111" s="11">
        <f t="shared" si="193"/>
        <v>0</v>
      </c>
      <c r="CL111" s="11">
        <f t="shared" si="193"/>
        <v>10000000</v>
      </c>
      <c r="CM111" s="11">
        <f t="shared" si="193"/>
        <v>0</v>
      </c>
      <c r="CN111" s="11">
        <f t="shared" si="193"/>
        <v>0</v>
      </c>
      <c r="CO111" s="11">
        <f t="shared" si="193"/>
        <v>0</v>
      </c>
      <c r="CP111" s="11">
        <f t="shared" si="193"/>
        <v>0</v>
      </c>
      <c r="CQ111" s="11">
        <f t="shared" si="193"/>
        <v>0</v>
      </c>
      <c r="CR111" s="11">
        <f t="shared" si="193"/>
        <v>0</v>
      </c>
      <c r="CS111" s="11">
        <f t="shared" si="193"/>
        <v>0</v>
      </c>
      <c r="CT111" s="11">
        <f t="shared" si="193"/>
        <v>0</v>
      </c>
      <c r="CU111" s="11">
        <f t="shared" si="193"/>
        <v>0</v>
      </c>
      <c r="CV111" s="11">
        <f t="shared" si="193"/>
        <v>0</v>
      </c>
      <c r="CW111" s="11">
        <f t="shared" si="193"/>
        <v>0</v>
      </c>
      <c r="CX111" s="11">
        <f t="shared" si="193"/>
        <v>0</v>
      </c>
      <c r="CY111" s="11">
        <f t="shared" si="193"/>
        <v>106090000</v>
      </c>
      <c r="CZ111" s="11">
        <f t="shared" si="193"/>
        <v>28355000</v>
      </c>
      <c r="DA111" s="11">
        <f t="shared" si="193"/>
        <v>445180000</v>
      </c>
      <c r="DB111" s="575">
        <f t="shared" ref="DB111" si="194">SUM(DB112:DB119)</f>
        <v>565625161</v>
      </c>
    </row>
    <row r="112" spans="1:106" ht="113.25" customHeight="1" x14ac:dyDescent="0.2">
      <c r="A112" s="585"/>
      <c r="B112" s="220"/>
      <c r="C112" s="340"/>
      <c r="D112" s="686" t="s">
        <v>289</v>
      </c>
      <c r="E112" s="507"/>
      <c r="F112" s="507"/>
      <c r="G112" s="476">
        <v>75</v>
      </c>
      <c r="H112" s="508" t="s">
        <v>287</v>
      </c>
      <c r="I112" s="526" t="s">
        <v>288</v>
      </c>
      <c r="J112" s="470" t="s">
        <v>261</v>
      </c>
      <c r="K112" s="470">
        <v>1</v>
      </c>
      <c r="L112" s="472" t="s">
        <v>68</v>
      </c>
      <c r="M112" s="473">
        <v>18</v>
      </c>
      <c r="N112" s="471">
        <v>36</v>
      </c>
      <c r="O112" s="471">
        <v>23</v>
      </c>
      <c r="P112" s="471">
        <v>27</v>
      </c>
      <c r="Q112" s="520">
        <v>20</v>
      </c>
      <c r="R112" s="471">
        <v>34</v>
      </c>
      <c r="S112" s="471">
        <v>28</v>
      </c>
      <c r="T112" s="471">
        <v>36</v>
      </c>
      <c r="U112" s="472"/>
      <c r="V112" s="527"/>
      <c r="W112" s="474">
        <v>4</v>
      </c>
      <c r="X112" s="221" t="s">
        <v>109</v>
      </c>
      <c r="Y112" s="16"/>
      <c r="Z112" s="15"/>
      <c r="AA112" s="16"/>
      <c r="AB112" s="15"/>
      <c r="AC112" s="16"/>
      <c r="AD112" s="15"/>
      <c r="AE112" s="16"/>
      <c r="AF112" s="15"/>
      <c r="AG112" s="16"/>
      <c r="AH112" s="15"/>
      <c r="AI112" s="16"/>
      <c r="AJ112" s="15"/>
      <c r="AK112" s="16"/>
      <c r="AL112" s="15"/>
      <c r="AM112" s="16"/>
      <c r="AN112" s="15"/>
      <c r="AO112" s="16"/>
      <c r="AP112" s="15"/>
      <c r="AQ112" s="13">
        <f t="shared" ref="AQ112:AQ119" si="195">+Y112+AA112+AC112+AE112+AG112+AI112+AK112+AM112+AO112</f>
        <v>0</v>
      </c>
      <c r="AR112" s="14">
        <f t="shared" ref="AR112:AR119" si="196">Z112+AB112+AD112+AF112+AH112+AJ112+AL112+AN112+AP112</f>
        <v>0</v>
      </c>
      <c r="AS112" s="44"/>
      <c r="AT112" s="44"/>
      <c r="AU112" s="44"/>
      <c r="AV112" s="44"/>
      <c r="AW112" s="44"/>
      <c r="AX112" s="44"/>
      <c r="AY112" s="44"/>
      <c r="AZ112" s="44"/>
      <c r="BA112" s="44"/>
      <c r="BB112" s="44"/>
      <c r="BC112" s="44"/>
      <c r="BD112" s="44"/>
      <c r="BE112" s="44"/>
      <c r="BF112" s="44"/>
      <c r="BG112" s="44"/>
      <c r="BH112" s="44"/>
      <c r="BI112" s="44"/>
      <c r="BJ112" s="44"/>
      <c r="BK112" s="41">
        <f t="shared" ref="BK112:BL119" si="197">AS112+AU112+AW112+AY112+BA112+BC112+BE112+BG112+BI112</f>
        <v>0</v>
      </c>
      <c r="BL112" s="41">
        <f t="shared" si="197"/>
        <v>0</v>
      </c>
      <c r="BM112" s="45"/>
      <c r="BN112" s="25"/>
      <c r="BO112" s="45"/>
      <c r="BP112" s="45"/>
      <c r="BQ112" s="45"/>
      <c r="BR112" s="45"/>
      <c r="BS112" s="45"/>
      <c r="BT112" s="45"/>
      <c r="BU112" s="45"/>
      <c r="BV112" s="45"/>
      <c r="BW112" s="45"/>
      <c r="BX112" s="45"/>
      <c r="BY112" s="45"/>
      <c r="BZ112" s="45"/>
      <c r="CA112" s="45"/>
      <c r="CB112" s="45"/>
      <c r="CC112" s="45"/>
      <c r="CD112" s="44"/>
      <c r="CE112" s="41">
        <f t="shared" ref="CE112:CF119" si="198">BM112+BO112+BQ112+BS112+BU112+BW112+BY112+CA112+CC112</f>
        <v>0</v>
      </c>
      <c r="CF112" s="47">
        <f t="shared" si="198"/>
        <v>0</v>
      </c>
      <c r="CG112" s="44"/>
      <c r="CH112" s="45"/>
      <c r="CI112" s="44"/>
      <c r="CJ112" s="44"/>
      <c r="CK112" s="44"/>
      <c r="CL112" s="44"/>
      <c r="CM112" s="44"/>
      <c r="CN112" s="44"/>
      <c r="CO112" s="44"/>
      <c r="CP112" s="44"/>
      <c r="CQ112" s="44"/>
      <c r="CR112" s="44"/>
      <c r="CS112" s="44"/>
      <c r="CT112" s="44"/>
      <c r="CU112" s="44"/>
      <c r="CV112" s="44"/>
      <c r="CW112" s="44"/>
      <c r="CX112" s="44"/>
      <c r="CY112" s="41">
        <f t="shared" ref="CY112:CY119" si="199">CG112+CI112+CK112+CM112+CO112+CQ112+CS112+CU112+CW112</f>
        <v>0</v>
      </c>
      <c r="CZ112" s="41">
        <f t="shared" ref="CZ112:CZ119" si="200">CX112+CV112+CT112+CR112+CP112+CN112+CL112+CJ112+CH112</f>
        <v>0</v>
      </c>
      <c r="DA112" s="50">
        <f t="shared" ref="DA112:DB119" si="201">AQ112+BK112+CE112+CY112</f>
        <v>0</v>
      </c>
      <c r="DB112" s="576">
        <f t="shared" si="201"/>
        <v>0</v>
      </c>
    </row>
    <row r="113" spans="1:106" ht="120.75" customHeight="1" x14ac:dyDescent="0.2">
      <c r="A113" s="585"/>
      <c r="B113" s="220"/>
      <c r="C113" s="181">
        <v>16</v>
      </c>
      <c r="D113" s="688"/>
      <c r="E113" s="505">
        <v>45</v>
      </c>
      <c r="F113" s="505">
        <v>90</v>
      </c>
      <c r="G113" s="476">
        <v>76</v>
      </c>
      <c r="H113" s="508" t="s">
        <v>290</v>
      </c>
      <c r="I113" s="526" t="s">
        <v>291</v>
      </c>
      <c r="J113" s="470" t="s">
        <v>261</v>
      </c>
      <c r="K113" s="470">
        <v>1</v>
      </c>
      <c r="L113" s="472" t="s">
        <v>68</v>
      </c>
      <c r="M113" s="473">
        <v>0</v>
      </c>
      <c r="N113" s="473">
        <v>1200</v>
      </c>
      <c r="O113" s="471">
        <v>450</v>
      </c>
      <c r="P113" s="471">
        <v>600</v>
      </c>
      <c r="Q113" s="523"/>
      <c r="R113" s="471">
        <v>1050</v>
      </c>
      <c r="S113" s="471"/>
      <c r="T113" s="471">
        <v>1200</v>
      </c>
      <c r="U113" s="472"/>
      <c r="V113" s="527">
        <f>AQ113/AQ111</f>
        <v>1</v>
      </c>
      <c r="W113" s="474">
        <v>4</v>
      </c>
      <c r="X113" s="221" t="s">
        <v>109</v>
      </c>
      <c r="Y113" s="16"/>
      <c r="Z113" s="15"/>
      <c r="AA113" s="16">
        <v>100000000</v>
      </c>
      <c r="AB113" s="15">
        <v>51120524.549999997</v>
      </c>
      <c r="AC113" s="16">
        <v>30000000</v>
      </c>
      <c r="AD113" s="15">
        <v>30000000</v>
      </c>
      <c r="AE113" s="16"/>
      <c r="AF113" s="15"/>
      <c r="AG113" s="16"/>
      <c r="AH113" s="25">
        <v>48879475.450000003</v>
      </c>
      <c r="AI113" s="16"/>
      <c r="AJ113" s="15"/>
      <c r="AK113" s="16"/>
      <c r="AL113" s="15"/>
      <c r="AM113" s="16"/>
      <c r="AN113" s="15"/>
      <c r="AO113" s="16"/>
      <c r="AP113" s="15"/>
      <c r="AQ113" s="13">
        <f t="shared" si="195"/>
        <v>130000000</v>
      </c>
      <c r="AR113" s="14">
        <f t="shared" si="196"/>
        <v>130000000</v>
      </c>
      <c r="AS113" s="44"/>
      <c r="AT113" s="44"/>
      <c r="AU113" s="44">
        <v>103000000</v>
      </c>
      <c r="AV113" s="44">
        <v>59950000</v>
      </c>
      <c r="AW113" s="44"/>
      <c r="AX113" s="44">
        <v>99154816</v>
      </c>
      <c r="AY113" s="44"/>
      <c r="AZ113" s="43"/>
      <c r="BA113" s="44"/>
      <c r="BB113" s="44"/>
      <c r="BC113" s="44"/>
      <c r="BD113" s="44"/>
      <c r="BE113" s="44"/>
      <c r="BF113" s="44"/>
      <c r="BG113" s="44"/>
      <c r="BH113" s="44"/>
      <c r="BI113" s="44"/>
      <c r="BJ113" s="44"/>
      <c r="BK113" s="41">
        <f t="shared" si="197"/>
        <v>103000000</v>
      </c>
      <c r="BL113" s="56">
        <f t="shared" si="197"/>
        <v>159104816</v>
      </c>
      <c r="BM113" s="45"/>
      <c r="BN113" s="25"/>
      <c r="BO113" s="45">
        <v>106090000</v>
      </c>
      <c r="BP113" s="45">
        <v>202365345</v>
      </c>
      <c r="BQ113" s="45"/>
      <c r="BR113" s="45">
        <v>30000000</v>
      </c>
      <c r="BS113" s="45"/>
      <c r="BT113" s="45"/>
      <c r="BU113" s="45"/>
      <c r="BV113" s="45"/>
      <c r="BW113" s="45"/>
      <c r="BX113" s="45"/>
      <c r="BY113" s="45"/>
      <c r="BZ113" s="45"/>
      <c r="CA113" s="45"/>
      <c r="CB113" s="45"/>
      <c r="CC113" s="45"/>
      <c r="CD113" s="44"/>
      <c r="CE113" s="41">
        <f t="shared" si="198"/>
        <v>106090000</v>
      </c>
      <c r="CF113" s="47">
        <f t="shared" si="198"/>
        <v>232365345</v>
      </c>
      <c r="CG113" s="44"/>
      <c r="CH113" s="45"/>
      <c r="CI113" s="44">
        <v>106090000</v>
      </c>
      <c r="CJ113" s="44">
        <v>18355000</v>
      </c>
      <c r="CK113" s="44"/>
      <c r="CL113" s="456">
        <v>10000000</v>
      </c>
      <c r="CM113" s="44"/>
      <c r="CN113" s="44"/>
      <c r="CO113" s="44"/>
      <c r="CP113" s="44"/>
      <c r="CQ113" s="44"/>
      <c r="CR113" s="44"/>
      <c r="CS113" s="44"/>
      <c r="CT113" s="44"/>
      <c r="CU113" s="44"/>
      <c r="CV113" s="44"/>
      <c r="CW113" s="44"/>
      <c r="CX113" s="44"/>
      <c r="CY113" s="41">
        <f t="shared" si="199"/>
        <v>106090000</v>
      </c>
      <c r="CZ113" s="41">
        <f t="shared" si="200"/>
        <v>28355000</v>
      </c>
      <c r="DA113" s="50">
        <f t="shared" si="201"/>
        <v>445180000</v>
      </c>
      <c r="DB113" s="576">
        <f t="shared" si="201"/>
        <v>549825161</v>
      </c>
    </row>
    <row r="114" spans="1:106" ht="93.75" customHeight="1" x14ac:dyDescent="0.2">
      <c r="A114" s="585"/>
      <c r="B114" s="220"/>
      <c r="C114" s="182"/>
      <c r="D114" s="686" t="s">
        <v>294</v>
      </c>
      <c r="E114" s="227"/>
      <c r="F114" s="227"/>
      <c r="G114" s="476">
        <v>77</v>
      </c>
      <c r="H114" s="508" t="s">
        <v>292</v>
      </c>
      <c r="I114" s="526" t="s">
        <v>293</v>
      </c>
      <c r="J114" s="470" t="s">
        <v>261</v>
      </c>
      <c r="K114" s="470">
        <v>1</v>
      </c>
      <c r="L114" s="472" t="s">
        <v>68</v>
      </c>
      <c r="M114" s="473">
        <v>20</v>
      </c>
      <c r="N114" s="471">
        <v>80</v>
      </c>
      <c r="O114" s="471">
        <v>28</v>
      </c>
      <c r="P114" s="471">
        <v>50</v>
      </c>
      <c r="Q114" s="523"/>
      <c r="R114" s="471">
        <v>73</v>
      </c>
      <c r="S114" s="471"/>
      <c r="T114" s="471">
        <v>80</v>
      </c>
      <c r="U114" s="472"/>
      <c r="V114" s="527"/>
      <c r="W114" s="474">
        <v>4</v>
      </c>
      <c r="X114" s="221" t="s">
        <v>109</v>
      </c>
      <c r="Y114" s="16"/>
      <c r="Z114" s="15"/>
      <c r="AA114" s="16"/>
      <c r="AB114" s="15"/>
      <c r="AC114" s="16"/>
      <c r="AD114" s="15"/>
      <c r="AE114" s="16"/>
      <c r="AF114" s="15"/>
      <c r="AG114" s="16"/>
      <c r="AH114" s="15"/>
      <c r="AI114" s="16"/>
      <c r="AJ114" s="15"/>
      <c r="AK114" s="16"/>
      <c r="AL114" s="15"/>
      <c r="AM114" s="16"/>
      <c r="AN114" s="15"/>
      <c r="AO114" s="16"/>
      <c r="AP114" s="15"/>
      <c r="AQ114" s="13">
        <f t="shared" si="195"/>
        <v>0</v>
      </c>
      <c r="AR114" s="14">
        <f t="shared" si="196"/>
        <v>0</v>
      </c>
      <c r="AS114" s="44"/>
      <c r="AT114" s="44"/>
      <c r="AU114" s="44"/>
      <c r="AV114" s="44"/>
      <c r="AW114" s="44"/>
      <c r="AX114" s="44"/>
      <c r="AY114" s="44"/>
      <c r="AZ114" s="44"/>
      <c r="BA114" s="44"/>
      <c r="BB114" s="44"/>
      <c r="BC114" s="44"/>
      <c r="BD114" s="44"/>
      <c r="BE114" s="44"/>
      <c r="BF114" s="44"/>
      <c r="BG114" s="44"/>
      <c r="BH114" s="44"/>
      <c r="BI114" s="44"/>
      <c r="BJ114" s="44"/>
      <c r="BK114" s="41">
        <f t="shared" si="197"/>
        <v>0</v>
      </c>
      <c r="BL114" s="41">
        <f t="shared" si="197"/>
        <v>0</v>
      </c>
      <c r="BM114" s="45"/>
      <c r="BN114" s="25"/>
      <c r="BO114" s="45"/>
      <c r="BP114" s="45"/>
      <c r="BQ114" s="45"/>
      <c r="BR114" s="45"/>
      <c r="BS114" s="45"/>
      <c r="BT114" s="45"/>
      <c r="BU114" s="45"/>
      <c r="BV114" s="45"/>
      <c r="BW114" s="45"/>
      <c r="BX114" s="45"/>
      <c r="BY114" s="45"/>
      <c r="BZ114" s="45"/>
      <c r="CA114" s="45"/>
      <c r="CB114" s="45"/>
      <c r="CC114" s="45"/>
      <c r="CD114" s="44"/>
      <c r="CE114" s="41">
        <f t="shared" si="198"/>
        <v>0</v>
      </c>
      <c r="CF114" s="47">
        <f t="shared" si="198"/>
        <v>0</v>
      </c>
      <c r="CG114" s="44"/>
      <c r="CH114" s="45"/>
      <c r="CI114" s="44"/>
      <c r="CJ114" s="44"/>
      <c r="CK114" s="44"/>
      <c r="CL114" s="44"/>
      <c r="CM114" s="44"/>
      <c r="CN114" s="44"/>
      <c r="CO114" s="44"/>
      <c r="CP114" s="44"/>
      <c r="CQ114" s="44"/>
      <c r="CR114" s="44"/>
      <c r="CS114" s="44"/>
      <c r="CT114" s="44"/>
      <c r="CU114" s="44"/>
      <c r="CV114" s="44"/>
      <c r="CW114" s="44"/>
      <c r="CX114" s="44"/>
      <c r="CY114" s="41">
        <f t="shared" si="199"/>
        <v>0</v>
      </c>
      <c r="CZ114" s="41">
        <f t="shared" si="200"/>
        <v>0</v>
      </c>
      <c r="DA114" s="50">
        <f t="shared" si="201"/>
        <v>0</v>
      </c>
      <c r="DB114" s="576">
        <f t="shared" si="201"/>
        <v>0</v>
      </c>
    </row>
    <row r="115" spans="1:106" ht="57.75" customHeight="1" x14ac:dyDescent="0.2">
      <c r="A115" s="585"/>
      <c r="B115" s="220"/>
      <c r="C115" s="181">
        <v>17</v>
      </c>
      <c r="D115" s="688"/>
      <c r="E115" s="290" t="s">
        <v>295</v>
      </c>
      <c r="F115" s="291">
        <v>0.5</v>
      </c>
      <c r="G115" s="476">
        <v>78</v>
      </c>
      <c r="H115" s="508" t="s">
        <v>296</v>
      </c>
      <c r="I115" s="526" t="s">
        <v>297</v>
      </c>
      <c r="J115" s="470" t="s">
        <v>261</v>
      </c>
      <c r="K115" s="470">
        <v>1</v>
      </c>
      <c r="L115" s="472" t="s">
        <v>68</v>
      </c>
      <c r="M115" s="473">
        <v>7</v>
      </c>
      <c r="N115" s="471">
        <v>15</v>
      </c>
      <c r="O115" s="471">
        <v>9</v>
      </c>
      <c r="P115" s="471">
        <v>11</v>
      </c>
      <c r="Q115" s="523"/>
      <c r="R115" s="471">
        <v>14</v>
      </c>
      <c r="S115" s="471"/>
      <c r="T115" s="471">
        <v>15</v>
      </c>
      <c r="U115" s="472"/>
      <c r="V115" s="527"/>
      <c r="W115" s="474">
        <v>4</v>
      </c>
      <c r="X115" s="221" t="s">
        <v>109</v>
      </c>
      <c r="Y115" s="16"/>
      <c r="Z115" s="15"/>
      <c r="AA115" s="16"/>
      <c r="AB115" s="15"/>
      <c r="AC115" s="16"/>
      <c r="AD115" s="15"/>
      <c r="AE115" s="16"/>
      <c r="AF115" s="15"/>
      <c r="AG115" s="16"/>
      <c r="AH115" s="15"/>
      <c r="AI115" s="16"/>
      <c r="AJ115" s="15"/>
      <c r="AK115" s="16"/>
      <c r="AL115" s="15"/>
      <c r="AM115" s="16"/>
      <c r="AN115" s="15"/>
      <c r="AO115" s="16"/>
      <c r="AP115" s="15"/>
      <c r="AQ115" s="13">
        <f t="shared" si="195"/>
        <v>0</v>
      </c>
      <c r="AR115" s="14">
        <f t="shared" si="196"/>
        <v>0</v>
      </c>
      <c r="AS115" s="44"/>
      <c r="AT115" s="44"/>
      <c r="AU115" s="44"/>
      <c r="AV115" s="44"/>
      <c r="AW115" s="44"/>
      <c r="AX115" s="44"/>
      <c r="AY115" s="44"/>
      <c r="AZ115" s="44"/>
      <c r="BA115" s="44"/>
      <c r="BB115" s="44"/>
      <c r="BC115" s="44"/>
      <c r="BD115" s="44"/>
      <c r="BE115" s="44"/>
      <c r="BF115" s="44"/>
      <c r="BG115" s="44"/>
      <c r="BH115" s="44"/>
      <c r="BI115" s="44"/>
      <c r="BJ115" s="44"/>
      <c r="BK115" s="41">
        <f t="shared" si="197"/>
        <v>0</v>
      </c>
      <c r="BL115" s="41">
        <f t="shared" si="197"/>
        <v>0</v>
      </c>
      <c r="BM115" s="45"/>
      <c r="BN115" s="25"/>
      <c r="BO115" s="45"/>
      <c r="BP115" s="45"/>
      <c r="BQ115" s="45"/>
      <c r="BR115" s="45"/>
      <c r="BS115" s="45"/>
      <c r="BT115" s="45"/>
      <c r="BU115" s="45"/>
      <c r="BV115" s="45"/>
      <c r="BW115" s="45"/>
      <c r="BX115" s="45"/>
      <c r="BY115" s="45"/>
      <c r="BZ115" s="45"/>
      <c r="CA115" s="45"/>
      <c r="CB115" s="45"/>
      <c r="CC115" s="45"/>
      <c r="CD115" s="44"/>
      <c r="CE115" s="41">
        <f t="shared" si="198"/>
        <v>0</v>
      </c>
      <c r="CF115" s="47">
        <f t="shared" si="198"/>
        <v>0</v>
      </c>
      <c r="CG115" s="44"/>
      <c r="CH115" s="45"/>
      <c r="CI115" s="44"/>
      <c r="CJ115" s="44"/>
      <c r="CK115" s="44"/>
      <c r="CL115" s="44"/>
      <c r="CM115" s="44"/>
      <c r="CN115" s="44"/>
      <c r="CO115" s="44"/>
      <c r="CP115" s="44"/>
      <c r="CQ115" s="44"/>
      <c r="CR115" s="44"/>
      <c r="CS115" s="44"/>
      <c r="CT115" s="44"/>
      <c r="CU115" s="44"/>
      <c r="CV115" s="44"/>
      <c r="CW115" s="44"/>
      <c r="CX115" s="44"/>
      <c r="CY115" s="41">
        <f t="shared" si="199"/>
        <v>0</v>
      </c>
      <c r="CZ115" s="41">
        <f t="shared" si="200"/>
        <v>0</v>
      </c>
      <c r="DA115" s="42">
        <f t="shared" si="201"/>
        <v>0</v>
      </c>
      <c r="DB115" s="576">
        <f t="shared" si="201"/>
        <v>0</v>
      </c>
    </row>
    <row r="116" spans="1:106" ht="57.75" customHeight="1" x14ac:dyDescent="0.2">
      <c r="A116" s="585"/>
      <c r="B116" s="220"/>
      <c r="C116" s="188">
        <v>18</v>
      </c>
      <c r="D116" s="166" t="s">
        <v>932</v>
      </c>
      <c r="E116" s="172">
        <v>6</v>
      </c>
      <c r="F116" s="172">
        <v>12</v>
      </c>
      <c r="G116" s="476">
        <v>79</v>
      </c>
      <c r="H116" s="508" t="s">
        <v>299</v>
      </c>
      <c r="I116" s="526" t="s">
        <v>300</v>
      </c>
      <c r="J116" s="470" t="s">
        <v>261</v>
      </c>
      <c r="K116" s="470">
        <v>1</v>
      </c>
      <c r="L116" s="472" t="s">
        <v>68</v>
      </c>
      <c r="M116" s="473">
        <v>96</v>
      </c>
      <c r="N116" s="471">
        <v>230</v>
      </c>
      <c r="O116" s="471">
        <v>113</v>
      </c>
      <c r="P116" s="471">
        <v>163</v>
      </c>
      <c r="Q116" s="523"/>
      <c r="R116" s="471">
        <v>213</v>
      </c>
      <c r="S116" s="471"/>
      <c r="T116" s="471">
        <v>230</v>
      </c>
      <c r="U116" s="472"/>
      <c r="V116" s="527"/>
      <c r="W116" s="474">
        <v>4</v>
      </c>
      <c r="X116" s="221" t="s">
        <v>109</v>
      </c>
      <c r="Y116" s="16"/>
      <c r="Z116" s="15"/>
      <c r="AA116" s="16"/>
      <c r="AB116" s="15"/>
      <c r="AC116" s="16"/>
      <c r="AD116" s="15"/>
      <c r="AE116" s="16"/>
      <c r="AF116" s="15"/>
      <c r="AG116" s="16"/>
      <c r="AH116" s="15"/>
      <c r="AI116" s="16"/>
      <c r="AJ116" s="15"/>
      <c r="AK116" s="16"/>
      <c r="AL116" s="15"/>
      <c r="AM116" s="16"/>
      <c r="AN116" s="15"/>
      <c r="AO116" s="16"/>
      <c r="AP116" s="15"/>
      <c r="AQ116" s="13">
        <f t="shared" si="195"/>
        <v>0</v>
      </c>
      <c r="AR116" s="14">
        <f t="shared" si="196"/>
        <v>0</v>
      </c>
      <c r="AS116" s="44"/>
      <c r="AT116" s="44"/>
      <c r="AU116" s="44"/>
      <c r="AV116" s="44"/>
      <c r="AW116" s="44"/>
      <c r="AX116" s="44"/>
      <c r="AY116" s="44"/>
      <c r="AZ116" s="44"/>
      <c r="BA116" s="44"/>
      <c r="BB116" s="44"/>
      <c r="BC116" s="44"/>
      <c r="BD116" s="44"/>
      <c r="BE116" s="44"/>
      <c r="BF116" s="44"/>
      <c r="BG116" s="44"/>
      <c r="BH116" s="44"/>
      <c r="BI116" s="44"/>
      <c r="BJ116" s="44"/>
      <c r="BK116" s="41">
        <f t="shared" si="197"/>
        <v>0</v>
      </c>
      <c r="BL116" s="41">
        <f t="shared" si="197"/>
        <v>0</v>
      </c>
      <c r="BM116" s="45"/>
      <c r="BN116" s="25"/>
      <c r="BO116" s="45"/>
      <c r="BP116" s="45">
        <v>15800000</v>
      </c>
      <c r="BQ116" s="45"/>
      <c r="BR116" s="45"/>
      <c r="BS116" s="45"/>
      <c r="BT116" s="45"/>
      <c r="BU116" s="45"/>
      <c r="BV116" s="45"/>
      <c r="BW116" s="45"/>
      <c r="BX116" s="45"/>
      <c r="BY116" s="45"/>
      <c r="BZ116" s="45"/>
      <c r="CA116" s="45"/>
      <c r="CB116" s="45"/>
      <c r="CC116" s="45"/>
      <c r="CD116" s="44"/>
      <c r="CE116" s="41">
        <f t="shared" si="198"/>
        <v>0</v>
      </c>
      <c r="CF116" s="47">
        <f t="shared" si="198"/>
        <v>15800000</v>
      </c>
      <c r="CG116" s="44"/>
      <c r="CH116" s="45"/>
      <c r="CI116" s="44"/>
      <c r="CJ116" s="44"/>
      <c r="CK116" s="44"/>
      <c r="CL116" s="44"/>
      <c r="CM116" s="44"/>
      <c r="CN116" s="44"/>
      <c r="CO116" s="44"/>
      <c r="CP116" s="44"/>
      <c r="CQ116" s="44"/>
      <c r="CR116" s="44"/>
      <c r="CS116" s="44"/>
      <c r="CT116" s="44"/>
      <c r="CU116" s="44"/>
      <c r="CV116" s="44"/>
      <c r="CW116" s="44"/>
      <c r="CX116" s="44"/>
      <c r="CY116" s="41">
        <f t="shared" si="199"/>
        <v>0</v>
      </c>
      <c r="CZ116" s="41">
        <f t="shared" si="200"/>
        <v>0</v>
      </c>
      <c r="DA116" s="42">
        <f t="shared" si="201"/>
        <v>0</v>
      </c>
      <c r="DB116" s="576">
        <f t="shared" si="201"/>
        <v>15800000</v>
      </c>
    </row>
    <row r="117" spans="1:106" ht="57.75" customHeight="1" x14ac:dyDescent="0.2">
      <c r="A117" s="585"/>
      <c r="B117" s="220"/>
      <c r="C117" s="188">
        <v>19</v>
      </c>
      <c r="D117" s="166" t="s">
        <v>301</v>
      </c>
      <c r="E117" s="249" t="s">
        <v>302</v>
      </c>
      <c r="F117" s="249" t="s">
        <v>303</v>
      </c>
      <c r="G117" s="476">
        <v>80</v>
      </c>
      <c r="H117" s="508" t="s">
        <v>304</v>
      </c>
      <c r="I117" s="526" t="s">
        <v>305</v>
      </c>
      <c r="J117" s="470" t="s">
        <v>261</v>
      </c>
      <c r="K117" s="470">
        <v>1</v>
      </c>
      <c r="L117" s="472" t="s">
        <v>68</v>
      </c>
      <c r="M117" s="473">
        <v>2906</v>
      </c>
      <c r="N117" s="471">
        <v>4700</v>
      </c>
      <c r="O117" s="471">
        <v>3130</v>
      </c>
      <c r="P117" s="471">
        <v>3803</v>
      </c>
      <c r="Q117" s="523"/>
      <c r="R117" s="471">
        <v>4476</v>
      </c>
      <c r="S117" s="471"/>
      <c r="T117" s="471">
        <v>4700</v>
      </c>
      <c r="U117" s="472"/>
      <c r="V117" s="527"/>
      <c r="W117" s="474">
        <v>4</v>
      </c>
      <c r="X117" s="221" t="s">
        <v>109</v>
      </c>
      <c r="Y117" s="16"/>
      <c r="Z117" s="15"/>
      <c r="AA117" s="16"/>
      <c r="AB117" s="15"/>
      <c r="AC117" s="16"/>
      <c r="AD117" s="15"/>
      <c r="AE117" s="16"/>
      <c r="AF117" s="15"/>
      <c r="AG117" s="16"/>
      <c r="AH117" s="15"/>
      <c r="AI117" s="16"/>
      <c r="AJ117" s="15"/>
      <c r="AK117" s="16"/>
      <c r="AL117" s="15"/>
      <c r="AM117" s="16"/>
      <c r="AN117" s="15"/>
      <c r="AO117" s="16"/>
      <c r="AP117" s="15"/>
      <c r="AQ117" s="13">
        <f t="shared" si="195"/>
        <v>0</v>
      </c>
      <c r="AR117" s="14">
        <f t="shared" si="196"/>
        <v>0</v>
      </c>
      <c r="AS117" s="44"/>
      <c r="AT117" s="44"/>
      <c r="AU117" s="44"/>
      <c r="AV117" s="44"/>
      <c r="AW117" s="44"/>
      <c r="AX117" s="44"/>
      <c r="AY117" s="44"/>
      <c r="AZ117" s="44"/>
      <c r="BA117" s="44"/>
      <c r="BB117" s="44"/>
      <c r="BC117" s="44"/>
      <c r="BD117" s="44"/>
      <c r="BE117" s="44"/>
      <c r="BF117" s="44"/>
      <c r="BG117" s="44"/>
      <c r="BH117" s="44"/>
      <c r="BI117" s="44"/>
      <c r="BJ117" s="44"/>
      <c r="BK117" s="41">
        <f t="shared" si="197"/>
        <v>0</v>
      </c>
      <c r="BL117" s="41">
        <f t="shared" si="197"/>
        <v>0</v>
      </c>
      <c r="BM117" s="45"/>
      <c r="BN117" s="25"/>
      <c r="BO117" s="45"/>
      <c r="BP117" s="45"/>
      <c r="BQ117" s="45"/>
      <c r="BR117" s="45"/>
      <c r="BS117" s="45"/>
      <c r="BT117" s="45"/>
      <c r="BU117" s="45"/>
      <c r="BV117" s="45"/>
      <c r="BW117" s="45"/>
      <c r="BX117" s="45"/>
      <c r="BY117" s="45"/>
      <c r="BZ117" s="45"/>
      <c r="CA117" s="45"/>
      <c r="CB117" s="45"/>
      <c r="CC117" s="45"/>
      <c r="CD117" s="44"/>
      <c r="CE117" s="41">
        <f t="shared" si="198"/>
        <v>0</v>
      </c>
      <c r="CF117" s="47">
        <f t="shared" si="198"/>
        <v>0</v>
      </c>
      <c r="CG117" s="44"/>
      <c r="CH117" s="45"/>
      <c r="CI117" s="44"/>
      <c r="CJ117" s="44"/>
      <c r="CK117" s="44"/>
      <c r="CL117" s="44"/>
      <c r="CM117" s="44"/>
      <c r="CN117" s="44"/>
      <c r="CO117" s="44"/>
      <c r="CP117" s="44"/>
      <c r="CQ117" s="44"/>
      <c r="CR117" s="44"/>
      <c r="CS117" s="44"/>
      <c r="CT117" s="44"/>
      <c r="CU117" s="44"/>
      <c r="CV117" s="44"/>
      <c r="CW117" s="44"/>
      <c r="CX117" s="44"/>
      <c r="CY117" s="41">
        <f t="shared" si="199"/>
        <v>0</v>
      </c>
      <c r="CZ117" s="41">
        <f t="shared" si="200"/>
        <v>0</v>
      </c>
      <c r="DA117" s="42">
        <f t="shared" si="201"/>
        <v>0</v>
      </c>
      <c r="DB117" s="576">
        <f t="shared" si="201"/>
        <v>0</v>
      </c>
    </row>
    <row r="118" spans="1:106" ht="101.25" customHeight="1" x14ac:dyDescent="0.2">
      <c r="A118" s="585">
        <v>52</v>
      </c>
      <c r="B118" s="220"/>
      <c r="C118" s="182">
        <v>19</v>
      </c>
      <c r="D118" s="686" t="s">
        <v>301</v>
      </c>
      <c r="E118" s="292" t="s">
        <v>302</v>
      </c>
      <c r="F118" s="292" t="s">
        <v>303</v>
      </c>
      <c r="G118" s="476">
        <v>81</v>
      </c>
      <c r="H118" s="508" t="s">
        <v>306</v>
      </c>
      <c r="I118" s="526" t="s">
        <v>307</v>
      </c>
      <c r="J118" s="470" t="s">
        <v>261</v>
      </c>
      <c r="K118" s="470">
        <v>1</v>
      </c>
      <c r="L118" s="472" t="s">
        <v>68</v>
      </c>
      <c r="M118" s="464">
        <v>13</v>
      </c>
      <c r="N118" s="464">
        <v>41</v>
      </c>
      <c r="O118" s="471">
        <v>17</v>
      </c>
      <c r="P118" s="471">
        <v>27</v>
      </c>
      <c r="Q118" s="520">
        <v>25</v>
      </c>
      <c r="R118" s="471">
        <v>38</v>
      </c>
      <c r="S118" s="471">
        <v>32</v>
      </c>
      <c r="T118" s="471">
        <v>41</v>
      </c>
      <c r="U118" s="472"/>
      <c r="V118" s="527"/>
      <c r="W118" s="474">
        <v>4</v>
      </c>
      <c r="X118" s="221" t="s">
        <v>109</v>
      </c>
      <c r="Y118" s="16"/>
      <c r="Z118" s="15"/>
      <c r="AA118" s="16"/>
      <c r="AB118" s="15"/>
      <c r="AC118" s="16"/>
      <c r="AD118" s="15"/>
      <c r="AE118" s="16"/>
      <c r="AF118" s="15"/>
      <c r="AG118" s="16"/>
      <c r="AH118" s="15"/>
      <c r="AI118" s="16"/>
      <c r="AJ118" s="15"/>
      <c r="AK118" s="16"/>
      <c r="AL118" s="15"/>
      <c r="AM118" s="16"/>
      <c r="AN118" s="15"/>
      <c r="AO118" s="16"/>
      <c r="AP118" s="15"/>
      <c r="AQ118" s="13">
        <f t="shared" si="195"/>
        <v>0</v>
      </c>
      <c r="AR118" s="14">
        <f t="shared" si="196"/>
        <v>0</v>
      </c>
      <c r="AS118" s="44"/>
      <c r="AT118" s="44"/>
      <c r="AU118" s="44"/>
      <c r="AV118" s="44"/>
      <c r="AW118" s="44"/>
      <c r="AX118" s="44"/>
      <c r="AY118" s="44"/>
      <c r="AZ118" s="44"/>
      <c r="BA118" s="44"/>
      <c r="BB118" s="44"/>
      <c r="BC118" s="44"/>
      <c r="BD118" s="44"/>
      <c r="BE118" s="44"/>
      <c r="BF118" s="44"/>
      <c r="BG118" s="44"/>
      <c r="BH118" s="44"/>
      <c r="BI118" s="44"/>
      <c r="BJ118" s="44"/>
      <c r="BK118" s="41">
        <f t="shared" si="197"/>
        <v>0</v>
      </c>
      <c r="BL118" s="41">
        <f t="shared" si="197"/>
        <v>0</v>
      </c>
      <c r="BM118" s="45"/>
      <c r="BN118" s="25"/>
      <c r="BO118" s="45"/>
      <c r="BP118" s="45"/>
      <c r="BQ118" s="45"/>
      <c r="BR118" s="45"/>
      <c r="BS118" s="45"/>
      <c r="BT118" s="45"/>
      <c r="BU118" s="45"/>
      <c r="BV118" s="45"/>
      <c r="BW118" s="45"/>
      <c r="BX118" s="45"/>
      <c r="BY118" s="45"/>
      <c r="BZ118" s="45"/>
      <c r="CA118" s="45"/>
      <c r="CB118" s="45"/>
      <c r="CC118" s="45"/>
      <c r="CD118" s="44"/>
      <c r="CE118" s="41">
        <f t="shared" si="198"/>
        <v>0</v>
      </c>
      <c r="CF118" s="47">
        <f t="shared" si="198"/>
        <v>0</v>
      </c>
      <c r="CG118" s="44"/>
      <c r="CH118" s="45"/>
      <c r="CI118" s="44"/>
      <c r="CJ118" s="44"/>
      <c r="CK118" s="44"/>
      <c r="CL118" s="44"/>
      <c r="CM118" s="44"/>
      <c r="CN118" s="44"/>
      <c r="CO118" s="44"/>
      <c r="CP118" s="44"/>
      <c r="CQ118" s="44"/>
      <c r="CR118" s="44"/>
      <c r="CS118" s="44"/>
      <c r="CT118" s="44"/>
      <c r="CU118" s="44"/>
      <c r="CV118" s="44"/>
      <c r="CW118" s="44"/>
      <c r="CX118" s="44"/>
      <c r="CY118" s="41">
        <f t="shared" si="199"/>
        <v>0</v>
      </c>
      <c r="CZ118" s="41">
        <f t="shared" si="200"/>
        <v>0</v>
      </c>
      <c r="DA118" s="42">
        <f t="shared" si="201"/>
        <v>0</v>
      </c>
      <c r="DB118" s="576">
        <f t="shared" si="201"/>
        <v>0</v>
      </c>
    </row>
    <row r="119" spans="1:106" ht="103.5" customHeight="1" x14ac:dyDescent="0.2">
      <c r="A119" s="585"/>
      <c r="B119" s="220"/>
      <c r="C119" s="181"/>
      <c r="D119" s="688"/>
      <c r="E119" s="505"/>
      <c r="F119" s="505"/>
      <c r="G119" s="476">
        <v>82</v>
      </c>
      <c r="H119" s="508" t="s">
        <v>308</v>
      </c>
      <c r="I119" s="526" t="s">
        <v>309</v>
      </c>
      <c r="J119" s="470" t="s">
        <v>261</v>
      </c>
      <c r="K119" s="470">
        <v>1</v>
      </c>
      <c r="L119" s="472" t="s">
        <v>68</v>
      </c>
      <c r="M119" s="464">
        <v>14</v>
      </c>
      <c r="N119" s="464">
        <v>40</v>
      </c>
      <c r="O119" s="471">
        <v>17</v>
      </c>
      <c r="P119" s="471">
        <v>27</v>
      </c>
      <c r="Q119" s="520">
        <v>25</v>
      </c>
      <c r="R119" s="471">
        <v>37</v>
      </c>
      <c r="S119" s="471">
        <v>32</v>
      </c>
      <c r="T119" s="471">
        <v>40</v>
      </c>
      <c r="U119" s="472"/>
      <c r="V119" s="527"/>
      <c r="W119" s="474">
        <v>4</v>
      </c>
      <c r="X119" s="221" t="s">
        <v>109</v>
      </c>
      <c r="Y119" s="16"/>
      <c r="Z119" s="15"/>
      <c r="AA119" s="16"/>
      <c r="AB119" s="15"/>
      <c r="AC119" s="16"/>
      <c r="AD119" s="15"/>
      <c r="AE119" s="16"/>
      <c r="AF119" s="15"/>
      <c r="AG119" s="16"/>
      <c r="AH119" s="15"/>
      <c r="AI119" s="16"/>
      <c r="AJ119" s="15"/>
      <c r="AK119" s="16"/>
      <c r="AL119" s="15"/>
      <c r="AM119" s="16"/>
      <c r="AN119" s="15"/>
      <c r="AO119" s="16"/>
      <c r="AP119" s="15"/>
      <c r="AQ119" s="13">
        <f t="shared" si="195"/>
        <v>0</v>
      </c>
      <c r="AR119" s="14">
        <f t="shared" si="196"/>
        <v>0</v>
      </c>
      <c r="AS119" s="44"/>
      <c r="AT119" s="44"/>
      <c r="AU119" s="44"/>
      <c r="AV119" s="44"/>
      <c r="AW119" s="44"/>
      <c r="AX119" s="44"/>
      <c r="AY119" s="44"/>
      <c r="AZ119" s="44"/>
      <c r="BA119" s="44"/>
      <c r="BB119" s="44"/>
      <c r="BC119" s="44"/>
      <c r="BD119" s="44"/>
      <c r="BE119" s="44"/>
      <c r="BF119" s="44"/>
      <c r="BG119" s="44"/>
      <c r="BH119" s="44"/>
      <c r="BI119" s="44"/>
      <c r="BJ119" s="44"/>
      <c r="BK119" s="41">
        <f t="shared" si="197"/>
        <v>0</v>
      </c>
      <c r="BL119" s="41">
        <f t="shared" si="197"/>
        <v>0</v>
      </c>
      <c r="BM119" s="45"/>
      <c r="BN119" s="25"/>
      <c r="BO119" s="45"/>
      <c r="BP119" s="45"/>
      <c r="BQ119" s="45"/>
      <c r="BR119" s="45"/>
      <c r="BS119" s="45"/>
      <c r="BT119" s="45"/>
      <c r="BU119" s="45"/>
      <c r="BV119" s="45"/>
      <c r="BW119" s="45"/>
      <c r="BX119" s="45"/>
      <c r="BY119" s="45"/>
      <c r="BZ119" s="45"/>
      <c r="CA119" s="45"/>
      <c r="CB119" s="45"/>
      <c r="CC119" s="45"/>
      <c r="CD119" s="44"/>
      <c r="CE119" s="41">
        <f t="shared" si="198"/>
        <v>0</v>
      </c>
      <c r="CF119" s="47">
        <f t="shared" si="198"/>
        <v>0</v>
      </c>
      <c r="CG119" s="44"/>
      <c r="CH119" s="45"/>
      <c r="CI119" s="44"/>
      <c r="CJ119" s="44"/>
      <c r="CK119" s="44"/>
      <c r="CL119" s="44"/>
      <c r="CM119" s="44"/>
      <c r="CN119" s="44"/>
      <c r="CO119" s="44"/>
      <c r="CP119" s="44"/>
      <c r="CQ119" s="44"/>
      <c r="CR119" s="44"/>
      <c r="CS119" s="44"/>
      <c r="CT119" s="44"/>
      <c r="CU119" s="44"/>
      <c r="CV119" s="44"/>
      <c r="CW119" s="44"/>
      <c r="CX119" s="44"/>
      <c r="CY119" s="41">
        <f t="shared" si="199"/>
        <v>0</v>
      </c>
      <c r="CZ119" s="41">
        <f t="shared" si="200"/>
        <v>0</v>
      </c>
      <c r="DA119" s="42">
        <f t="shared" si="201"/>
        <v>0</v>
      </c>
      <c r="DB119" s="576">
        <f t="shared" si="201"/>
        <v>0</v>
      </c>
    </row>
    <row r="120" spans="1:106" ht="24.75" customHeight="1" x14ac:dyDescent="0.2">
      <c r="A120" s="585"/>
      <c r="B120" s="220"/>
      <c r="C120" s="154">
        <v>20</v>
      </c>
      <c r="D120" s="155" t="s">
        <v>310</v>
      </c>
      <c r="E120" s="157"/>
      <c r="F120" s="194"/>
      <c r="G120" s="157"/>
      <c r="H120" s="157"/>
      <c r="I120" s="157"/>
      <c r="J120" s="157"/>
      <c r="K120" s="157"/>
      <c r="L120" s="157"/>
      <c r="M120" s="157"/>
      <c r="N120" s="157"/>
      <c r="O120" s="157"/>
      <c r="P120" s="157"/>
      <c r="Q120" s="157"/>
      <c r="R120" s="157"/>
      <c r="S120" s="157"/>
      <c r="T120" s="157"/>
      <c r="U120" s="157"/>
      <c r="V120" s="157"/>
      <c r="W120" s="157"/>
      <c r="X120" s="157"/>
      <c r="Y120" s="101">
        <f t="shared" ref="Y120:AP120" si="202">SUM(Y121:Y130)</f>
        <v>0</v>
      </c>
      <c r="Z120" s="101">
        <f t="shared" si="202"/>
        <v>0</v>
      </c>
      <c r="AA120" s="101">
        <f t="shared" si="202"/>
        <v>0</v>
      </c>
      <c r="AB120" s="101">
        <f t="shared" si="202"/>
        <v>600000000</v>
      </c>
      <c r="AC120" s="101">
        <f t="shared" si="202"/>
        <v>50000000</v>
      </c>
      <c r="AD120" s="101">
        <f t="shared" si="202"/>
        <v>50000000</v>
      </c>
      <c r="AE120" s="101">
        <f t="shared" si="202"/>
        <v>0</v>
      </c>
      <c r="AF120" s="101">
        <f t="shared" si="202"/>
        <v>0</v>
      </c>
      <c r="AG120" s="101">
        <f t="shared" si="202"/>
        <v>0</v>
      </c>
      <c r="AH120" s="101">
        <f t="shared" si="202"/>
        <v>0</v>
      </c>
      <c r="AI120" s="101">
        <f t="shared" si="202"/>
        <v>0</v>
      </c>
      <c r="AJ120" s="101">
        <f t="shared" si="202"/>
        <v>0</v>
      </c>
      <c r="AK120" s="101">
        <f t="shared" si="202"/>
        <v>0</v>
      </c>
      <c r="AL120" s="101">
        <f t="shared" si="202"/>
        <v>0</v>
      </c>
      <c r="AM120" s="101">
        <f t="shared" si="202"/>
        <v>0</v>
      </c>
      <c r="AN120" s="101">
        <f t="shared" si="202"/>
        <v>0</v>
      </c>
      <c r="AO120" s="101">
        <f t="shared" si="202"/>
        <v>4200000000</v>
      </c>
      <c r="AP120" s="101">
        <f t="shared" si="202"/>
        <v>0</v>
      </c>
      <c r="AQ120" s="101">
        <f t="shared" ref="AQ120:BS120" si="203">SUM(AQ121:AQ130)</f>
        <v>4250000000</v>
      </c>
      <c r="AR120" s="101">
        <f t="shared" si="203"/>
        <v>650000000</v>
      </c>
      <c r="AS120" s="101">
        <f t="shared" si="203"/>
        <v>0</v>
      </c>
      <c r="AT120" s="101">
        <f t="shared" si="203"/>
        <v>0</v>
      </c>
      <c r="AU120" s="101">
        <f t="shared" si="203"/>
        <v>0</v>
      </c>
      <c r="AV120" s="101">
        <f t="shared" si="203"/>
        <v>290000000</v>
      </c>
      <c r="AW120" s="101">
        <f t="shared" si="203"/>
        <v>50000000</v>
      </c>
      <c r="AX120" s="101">
        <f t="shared" si="203"/>
        <v>36000000</v>
      </c>
      <c r="AY120" s="101">
        <f t="shared" si="203"/>
        <v>0</v>
      </c>
      <c r="AZ120" s="101">
        <f t="shared" si="203"/>
        <v>0</v>
      </c>
      <c r="BA120" s="101">
        <f t="shared" si="203"/>
        <v>0</v>
      </c>
      <c r="BB120" s="101">
        <f t="shared" si="203"/>
        <v>0</v>
      </c>
      <c r="BC120" s="101">
        <f t="shared" si="203"/>
        <v>0</v>
      </c>
      <c r="BD120" s="101">
        <f t="shared" si="203"/>
        <v>0</v>
      </c>
      <c r="BE120" s="101">
        <f t="shared" si="203"/>
        <v>0</v>
      </c>
      <c r="BF120" s="101">
        <f t="shared" si="203"/>
        <v>286276023</v>
      </c>
      <c r="BG120" s="101">
        <f t="shared" si="203"/>
        <v>0</v>
      </c>
      <c r="BH120" s="101">
        <f t="shared" si="203"/>
        <v>0</v>
      </c>
      <c r="BI120" s="101">
        <f t="shared" si="203"/>
        <v>5295276423</v>
      </c>
      <c r="BJ120" s="101">
        <f t="shared" si="203"/>
        <v>0</v>
      </c>
      <c r="BK120" s="101">
        <f t="shared" si="203"/>
        <v>5345276423</v>
      </c>
      <c r="BL120" s="101">
        <f t="shared" si="203"/>
        <v>612276023</v>
      </c>
      <c r="BM120" s="101">
        <f t="shared" si="203"/>
        <v>0</v>
      </c>
      <c r="BN120" s="101">
        <f t="shared" si="203"/>
        <v>0</v>
      </c>
      <c r="BO120" s="101">
        <f t="shared" si="203"/>
        <v>0</v>
      </c>
      <c r="BP120" s="101">
        <f t="shared" si="203"/>
        <v>271200000</v>
      </c>
      <c r="BQ120" s="101">
        <f t="shared" si="203"/>
        <v>20000000</v>
      </c>
      <c r="BR120" s="101">
        <f t="shared" si="203"/>
        <v>60000000</v>
      </c>
      <c r="BS120" s="101">
        <f t="shared" si="203"/>
        <v>0</v>
      </c>
      <c r="BT120" s="101">
        <f t="shared" ref="BT120:CE120" si="204">SUM(BT121:BT130)</f>
        <v>0</v>
      </c>
      <c r="BU120" s="101">
        <f t="shared" si="204"/>
        <v>0</v>
      </c>
      <c r="BV120" s="101">
        <f t="shared" si="204"/>
        <v>0</v>
      </c>
      <c r="BW120" s="101">
        <f t="shared" si="204"/>
        <v>0</v>
      </c>
      <c r="BX120" s="101">
        <f t="shared" si="204"/>
        <v>0</v>
      </c>
      <c r="BY120" s="101">
        <f t="shared" si="204"/>
        <v>0</v>
      </c>
      <c r="BZ120" s="101">
        <f t="shared" si="204"/>
        <v>2296502</v>
      </c>
      <c r="CA120" s="101">
        <f t="shared" si="204"/>
        <v>0</v>
      </c>
      <c r="CB120" s="101">
        <f t="shared" si="204"/>
        <v>0</v>
      </c>
      <c r="CC120" s="101">
        <f t="shared" si="204"/>
        <v>6000000000</v>
      </c>
      <c r="CD120" s="101">
        <f t="shared" si="204"/>
        <v>0</v>
      </c>
      <c r="CE120" s="101">
        <f t="shared" si="204"/>
        <v>6020000000</v>
      </c>
      <c r="CF120" s="101">
        <f t="shared" ref="CF120:DB120" si="205">SUM(CF121:CF130)</f>
        <v>333496502</v>
      </c>
      <c r="CG120" s="447">
        <f t="shared" si="205"/>
        <v>0</v>
      </c>
      <c r="CH120" s="101">
        <f t="shared" si="205"/>
        <v>0</v>
      </c>
      <c r="CI120" s="101">
        <f t="shared" si="205"/>
        <v>0</v>
      </c>
      <c r="CJ120" s="101">
        <f t="shared" si="205"/>
        <v>103775000</v>
      </c>
      <c r="CK120" s="101">
        <f t="shared" si="205"/>
        <v>20000000</v>
      </c>
      <c r="CL120" s="101">
        <f t="shared" si="205"/>
        <v>143786764</v>
      </c>
      <c r="CM120" s="101">
        <f t="shared" si="205"/>
        <v>0</v>
      </c>
      <c r="CN120" s="101">
        <f t="shared" si="205"/>
        <v>0</v>
      </c>
      <c r="CO120" s="101">
        <f t="shared" si="205"/>
        <v>0</v>
      </c>
      <c r="CP120" s="101">
        <f t="shared" si="205"/>
        <v>0</v>
      </c>
      <c r="CQ120" s="101">
        <f t="shared" si="205"/>
        <v>0</v>
      </c>
      <c r="CR120" s="101">
        <f t="shared" si="205"/>
        <v>0</v>
      </c>
      <c r="CS120" s="101">
        <f t="shared" si="205"/>
        <v>0</v>
      </c>
      <c r="CT120" s="101">
        <f t="shared" si="205"/>
        <v>189134822.86000001</v>
      </c>
      <c r="CU120" s="101">
        <f t="shared" si="205"/>
        <v>0</v>
      </c>
      <c r="CV120" s="101">
        <f t="shared" si="205"/>
        <v>0</v>
      </c>
      <c r="CW120" s="101">
        <f t="shared" si="205"/>
        <v>4000000000</v>
      </c>
      <c r="CX120" s="101">
        <f t="shared" si="205"/>
        <v>0</v>
      </c>
      <c r="CY120" s="101">
        <f t="shared" si="205"/>
        <v>4020000000</v>
      </c>
      <c r="CZ120" s="101">
        <f t="shared" si="205"/>
        <v>436696586.86000001</v>
      </c>
      <c r="DA120" s="101">
        <f t="shared" si="205"/>
        <v>19635276423</v>
      </c>
      <c r="DB120" s="579">
        <f t="shared" si="205"/>
        <v>2032469111.8600001</v>
      </c>
    </row>
    <row r="121" spans="1:106" ht="101.25" customHeight="1" x14ac:dyDescent="0.2">
      <c r="A121" s="585"/>
      <c r="B121" s="220"/>
      <c r="C121" s="340"/>
      <c r="D121" s="686" t="s">
        <v>289</v>
      </c>
      <c r="E121" s="507"/>
      <c r="F121" s="507"/>
      <c r="G121" s="474">
        <v>83</v>
      </c>
      <c r="H121" s="508" t="s">
        <v>311</v>
      </c>
      <c r="I121" s="528" t="s">
        <v>312</v>
      </c>
      <c r="J121" s="470" t="s">
        <v>261</v>
      </c>
      <c r="K121" s="473">
        <v>1</v>
      </c>
      <c r="L121" s="472" t="s">
        <v>68</v>
      </c>
      <c r="M121" s="473">
        <v>0</v>
      </c>
      <c r="N121" s="471">
        <v>54</v>
      </c>
      <c r="O121" s="471">
        <v>4</v>
      </c>
      <c r="P121" s="471">
        <v>27</v>
      </c>
      <c r="Q121" s="523"/>
      <c r="R121" s="471">
        <v>47</v>
      </c>
      <c r="S121" s="471"/>
      <c r="T121" s="475">
        <v>54</v>
      </c>
      <c r="U121" s="472"/>
      <c r="V121" s="529"/>
      <c r="W121" s="474">
        <v>4</v>
      </c>
      <c r="X121" s="530" t="s">
        <v>109</v>
      </c>
      <c r="Y121" s="531"/>
      <c r="Z121" s="15"/>
      <c r="AA121" s="16">
        <v>0</v>
      </c>
      <c r="AB121" s="15">
        <v>15000000</v>
      </c>
      <c r="AC121" s="16"/>
      <c r="AD121" s="15"/>
      <c r="AE121" s="16"/>
      <c r="AF121" s="15"/>
      <c r="AG121" s="16"/>
      <c r="AH121" s="15"/>
      <c r="AI121" s="16"/>
      <c r="AJ121" s="15"/>
      <c r="AK121" s="16"/>
      <c r="AL121" s="15"/>
      <c r="AM121" s="16"/>
      <c r="AN121" s="15"/>
      <c r="AO121" s="16"/>
      <c r="AP121" s="15"/>
      <c r="AQ121" s="13">
        <f t="shared" ref="AQ121:AQ130" si="206">+Y121+AA121+AC121+AE121+AG121+AI121+AK121+AM121+AO121</f>
        <v>0</v>
      </c>
      <c r="AR121" s="14">
        <f t="shared" ref="AR121:AR130" si="207">Z121+AB121+AD121+AF121+AH121+AJ121+AL121+AN121+AP121</f>
        <v>15000000</v>
      </c>
      <c r="AS121" s="44"/>
      <c r="AT121" s="44"/>
      <c r="AU121" s="44"/>
      <c r="AV121" s="44"/>
      <c r="AW121" s="44"/>
      <c r="AX121" s="44"/>
      <c r="AY121" s="44"/>
      <c r="AZ121" s="44"/>
      <c r="BA121" s="44"/>
      <c r="BB121" s="44"/>
      <c r="BC121" s="44"/>
      <c r="BD121" s="44"/>
      <c r="BE121" s="44"/>
      <c r="BF121" s="44"/>
      <c r="BG121" s="44"/>
      <c r="BH121" s="44"/>
      <c r="BI121" s="44"/>
      <c r="BJ121" s="44"/>
      <c r="BK121" s="41">
        <f t="shared" ref="BK121:BK130" si="208">AS121+AU121+AW121+AY121+BA121+BC121+BE121+BG121+BI121</f>
        <v>0</v>
      </c>
      <c r="BL121" s="41">
        <f t="shared" ref="BL121:BL130" si="209">AT121+AV121+AX121+AZ121+BB121+BD121+BF121+BH121+BJ121</f>
        <v>0</v>
      </c>
      <c r="BM121" s="45"/>
      <c r="BN121" s="25"/>
      <c r="BO121" s="45"/>
      <c r="BP121" s="45">
        <v>112100000</v>
      </c>
      <c r="BQ121" s="45"/>
      <c r="BR121" s="45"/>
      <c r="BS121" s="45"/>
      <c r="BT121" s="45"/>
      <c r="BU121" s="45"/>
      <c r="BV121" s="45"/>
      <c r="BW121" s="45"/>
      <c r="BX121" s="45"/>
      <c r="BY121" s="45"/>
      <c r="BZ121" s="45"/>
      <c r="CA121" s="45"/>
      <c r="CB121" s="45"/>
      <c r="CC121" s="45"/>
      <c r="CD121" s="44"/>
      <c r="CE121" s="41">
        <f t="shared" ref="CE121:CE130" si="210">BM121+BO121+BQ121+BS121+BU121+BW121+BY121+CA121+CC121</f>
        <v>0</v>
      </c>
      <c r="CF121" s="47">
        <f t="shared" ref="CF121:CF130" si="211">BN121+BP121+BR121+BT121+BV121+BX121+BZ121+CB121+CD121</f>
        <v>112100000</v>
      </c>
      <c r="CG121" s="44"/>
      <c r="CH121" s="45"/>
      <c r="CI121" s="44"/>
      <c r="CJ121" s="44">
        <v>103775000</v>
      </c>
      <c r="CK121" s="44"/>
      <c r="CL121" s="44">
        <v>19800000</v>
      </c>
      <c r="CM121" s="44"/>
      <c r="CN121" s="44"/>
      <c r="CO121" s="44"/>
      <c r="CP121" s="44"/>
      <c r="CQ121" s="44"/>
      <c r="CR121" s="44"/>
      <c r="CS121" s="44"/>
      <c r="CT121" s="44"/>
      <c r="CU121" s="44"/>
      <c r="CV121" s="44"/>
      <c r="CW121" s="44"/>
      <c r="CX121" s="44"/>
      <c r="CY121" s="41">
        <f t="shared" ref="CY121:CY130" si="212">CG121+CI121+CK121+CM121+CO121+CQ121+CS121+CU121+CW121</f>
        <v>0</v>
      </c>
      <c r="CZ121" s="41">
        <f t="shared" ref="CZ121:CZ130" si="213">CX121+CV121+CT121+CR121+CP121+CN121+CL121+CJ121+CH121</f>
        <v>123575000</v>
      </c>
      <c r="DA121" s="42">
        <f t="shared" ref="DA121:DA130" si="214">AQ121+BK121+CE121+CY121</f>
        <v>0</v>
      </c>
      <c r="DB121" s="576">
        <f t="shared" ref="DB121:DB130" si="215">AR121+BL121+CF121+CZ121</f>
        <v>250675000</v>
      </c>
    </row>
    <row r="122" spans="1:106" ht="92.25" customHeight="1" x14ac:dyDescent="0.2">
      <c r="A122" s="585"/>
      <c r="B122" s="220"/>
      <c r="C122" s="182"/>
      <c r="D122" s="687"/>
      <c r="E122" s="227"/>
      <c r="F122" s="227"/>
      <c r="G122" s="474">
        <v>84</v>
      </c>
      <c r="H122" s="508" t="s">
        <v>313</v>
      </c>
      <c r="I122" s="528" t="s">
        <v>314</v>
      </c>
      <c r="J122" s="470" t="s">
        <v>261</v>
      </c>
      <c r="K122" s="473">
        <v>1</v>
      </c>
      <c r="L122" s="472" t="s">
        <v>68</v>
      </c>
      <c r="M122" s="473">
        <v>0</v>
      </c>
      <c r="N122" s="471">
        <v>30</v>
      </c>
      <c r="O122" s="471">
        <v>3.75</v>
      </c>
      <c r="P122" s="471">
        <v>15</v>
      </c>
      <c r="Q122" s="523"/>
      <c r="R122" s="471">
        <v>26</v>
      </c>
      <c r="S122" s="471"/>
      <c r="T122" s="475">
        <v>30</v>
      </c>
      <c r="U122" s="472"/>
      <c r="V122" s="529"/>
      <c r="W122" s="474">
        <v>4</v>
      </c>
      <c r="X122" s="530" t="s">
        <v>109</v>
      </c>
      <c r="Y122" s="531"/>
      <c r="Z122" s="15"/>
      <c r="AA122" s="16"/>
      <c r="AB122" s="15"/>
      <c r="AC122" s="16"/>
      <c r="AD122" s="15"/>
      <c r="AE122" s="16"/>
      <c r="AF122" s="15"/>
      <c r="AG122" s="16"/>
      <c r="AH122" s="15"/>
      <c r="AI122" s="16"/>
      <c r="AJ122" s="15"/>
      <c r="AK122" s="16"/>
      <c r="AL122" s="15"/>
      <c r="AM122" s="16"/>
      <c r="AN122" s="15"/>
      <c r="AO122" s="16"/>
      <c r="AP122" s="15"/>
      <c r="AQ122" s="13">
        <f t="shared" si="206"/>
        <v>0</v>
      </c>
      <c r="AR122" s="14">
        <f t="shared" si="207"/>
        <v>0</v>
      </c>
      <c r="AS122" s="44"/>
      <c r="AT122" s="44"/>
      <c r="AU122" s="44"/>
      <c r="AV122" s="44"/>
      <c r="AW122" s="44"/>
      <c r="AX122" s="44"/>
      <c r="AY122" s="44"/>
      <c r="AZ122" s="44"/>
      <c r="BA122" s="44"/>
      <c r="BB122" s="44"/>
      <c r="BC122" s="44"/>
      <c r="BD122" s="44"/>
      <c r="BE122" s="44"/>
      <c r="BF122" s="44"/>
      <c r="BG122" s="44"/>
      <c r="BH122" s="44"/>
      <c r="BI122" s="44"/>
      <c r="BJ122" s="44"/>
      <c r="BK122" s="41">
        <f t="shared" si="208"/>
        <v>0</v>
      </c>
      <c r="BL122" s="41">
        <f t="shared" si="209"/>
        <v>0</v>
      </c>
      <c r="BM122" s="45"/>
      <c r="BN122" s="25"/>
      <c r="BO122" s="45"/>
      <c r="BP122" s="25"/>
      <c r="BQ122" s="45"/>
      <c r="BR122" s="45"/>
      <c r="BS122" s="45"/>
      <c r="BT122" s="45"/>
      <c r="BU122" s="45"/>
      <c r="BV122" s="45"/>
      <c r="BW122" s="45"/>
      <c r="BX122" s="45"/>
      <c r="BY122" s="45"/>
      <c r="BZ122" s="45"/>
      <c r="CA122" s="45"/>
      <c r="CB122" s="45"/>
      <c r="CC122" s="45"/>
      <c r="CD122" s="44"/>
      <c r="CE122" s="41">
        <f t="shared" si="210"/>
        <v>0</v>
      </c>
      <c r="CF122" s="47">
        <f t="shared" si="211"/>
        <v>0</v>
      </c>
      <c r="CG122" s="44"/>
      <c r="CH122" s="45"/>
      <c r="CI122" s="44"/>
      <c r="CJ122" s="44"/>
      <c r="CK122" s="44"/>
      <c r="CL122" s="44"/>
      <c r="CM122" s="44"/>
      <c r="CN122" s="44"/>
      <c r="CO122" s="44"/>
      <c r="CP122" s="44"/>
      <c r="CQ122" s="44"/>
      <c r="CR122" s="44"/>
      <c r="CS122" s="44"/>
      <c r="CT122" s="44"/>
      <c r="CU122" s="44"/>
      <c r="CV122" s="44"/>
      <c r="CW122" s="44"/>
      <c r="CX122" s="44"/>
      <c r="CY122" s="41">
        <f t="shared" si="212"/>
        <v>0</v>
      </c>
      <c r="CZ122" s="41">
        <f t="shared" si="213"/>
        <v>0</v>
      </c>
      <c r="DA122" s="42">
        <f t="shared" si="214"/>
        <v>0</v>
      </c>
      <c r="DB122" s="576">
        <f t="shared" si="215"/>
        <v>0</v>
      </c>
    </row>
    <row r="123" spans="1:106" ht="78" customHeight="1" x14ac:dyDescent="0.2">
      <c r="A123" s="585"/>
      <c r="B123" s="220"/>
      <c r="C123" s="181">
        <v>16</v>
      </c>
      <c r="D123" s="688"/>
      <c r="E123" s="505">
        <v>45</v>
      </c>
      <c r="F123" s="505">
        <v>90</v>
      </c>
      <c r="G123" s="474">
        <v>85</v>
      </c>
      <c r="H123" s="508" t="s">
        <v>315</v>
      </c>
      <c r="I123" s="528" t="s">
        <v>316</v>
      </c>
      <c r="J123" s="470" t="s">
        <v>261</v>
      </c>
      <c r="K123" s="473">
        <v>1</v>
      </c>
      <c r="L123" s="472" t="s">
        <v>68</v>
      </c>
      <c r="M123" s="473">
        <v>0</v>
      </c>
      <c r="N123" s="471">
        <v>30</v>
      </c>
      <c r="O123" s="471">
        <v>4</v>
      </c>
      <c r="P123" s="471">
        <v>15</v>
      </c>
      <c r="Q123" s="523"/>
      <c r="R123" s="471">
        <v>26</v>
      </c>
      <c r="S123" s="471"/>
      <c r="T123" s="475">
        <v>30</v>
      </c>
      <c r="U123" s="472"/>
      <c r="V123" s="529"/>
      <c r="W123" s="474">
        <v>4</v>
      </c>
      <c r="X123" s="530" t="s">
        <v>109</v>
      </c>
      <c r="Y123" s="531"/>
      <c r="Z123" s="15"/>
      <c r="AA123" s="16"/>
      <c r="AB123" s="15">
        <v>15000000</v>
      </c>
      <c r="AC123" s="16"/>
      <c r="AD123" s="15"/>
      <c r="AE123" s="16"/>
      <c r="AF123" s="15"/>
      <c r="AG123" s="16"/>
      <c r="AH123" s="15"/>
      <c r="AI123" s="16"/>
      <c r="AJ123" s="15"/>
      <c r="AK123" s="16"/>
      <c r="AL123" s="15"/>
      <c r="AM123" s="16"/>
      <c r="AN123" s="15"/>
      <c r="AO123" s="16"/>
      <c r="AP123" s="15"/>
      <c r="AQ123" s="13">
        <f t="shared" si="206"/>
        <v>0</v>
      </c>
      <c r="AR123" s="14">
        <f t="shared" si="207"/>
        <v>15000000</v>
      </c>
      <c r="AS123" s="44"/>
      <c r="AT123" s="44"/>
      <c r="AU123" s="44"/>
      <c r="AV123" s="44">
        <v>20000000</v>
      </c>
      <c r="AW123" s="44"/>
      <c r="AX123" s="44"/>
      <c r="AY123" s="44"/>
      <c r="AZ123" s="44"/>
      <c r="BA123" s="44"/>
      <c r="BB123" s="44"/>
      <c r="BC123" s="44"/>
      <c r="BD123" s="44"/>
      <c r="BE123" s="44"/>
      <c r="BF123" s="44"/>
      <c r="BG123" s="44"/>
      <c r="BH123" s="44"/>
      <c r="BI123" s="44"/>
      <c r="BJ123" s="44"/>
      <c r="BK123" s="41">
        <f t="shared" si="208"/>
        <v>0</v>
      </c>
      <c r="BL123" s="56">
        <f t="shared" si="209"/>
        <v>20000000</v>
      </c>
      <c r="BM123" s="45"/>
      <c r="BN123" s="25"/>
      <c r="BO123" s="45"/>
      <c r="BP123" s="45"/>
      <c r="BQ123" s="45"/>
      <c r="BR123" s="45"/>
      <c r="BS123" s="45"/>
      <c r="BT123" s="45"/>
      <c r="BU123" s="45"/>
      <c r="BV123" s="45"/>
      <c r="BW123" s="45"/>
      <c r="BX123" s="45"/>
      <c r="BY123" s="45"/>
      <c r="BZ123" s="45"/>
      <c r="CA123" s="45"/>
      <c r="CB123" s="45"/>
      <c r="CC123" s="45"/>
      <c r="CD123" s="44"/>
      <c r="CE123" s="41">
        <f t="shared" si="210"/>
        <v>0</v>
      </c>
      <c r="CF123" s="47">
        <f t="shared" si="211"/>
        <v>0</v>
      </c>
      <c r="CG123" s="44"/>
      <c r="CH123" s="45"/>
      <c r="CI123" s="44"/>
      <c r="CJ123" s="44"/>
      <c r="CK123" s="44"/>
      <c r="CL123" s="44"/>
      <c r="CM123" s="44"/>
      <c r="CN123" s="44"/>
      <c r="CO123" s="44"/>
      <c r="CP123" s="44"/>
      <c r="CQ123" s="44"/>
      <c r="CR123" s="44"/>
      <c r="CS123" s="44"/>
      <c r="CT123" s="44"/>
      <c r="CU123" s="44"/>
      <c r="CV123" s="44"/>
      <c r="CW123" s="44"/>
      <c r="CX123" s="44"/>
      <c r="CY123" s="41">
        <f t="shared" si="212"/>
        <v>0</v>
      </c>
      <c r="CZ123" s="41">
        <f t="shared" si="213"/>
        <v>0</v>
      </c>
      <c r="DA123" s="50">
        <f t="shared" si="214"/>
        <v>0</v>
      </c>
      <c r="DB123" s="576">
        <f t="shared" si="215"/>
        <v>35000000</v>
      </c>
    </row>
    <row r="124" spans="1:106" ht="83.25" customHeight="1" x14ac:dyDescent="0.2">
      <c r="A124" s="585"/>
      <c r="B124" s="220"/>
      <c r="C124" s="182"/>
      <c r="D124" s="199"/>
      <c r="E124" s="227"/>
      <c r="F124" s="227"/>
      <c r="G124" s="474">
        <v>86</v>
      </c>
      <c r="H124" s="508" t="s">
        <v>317</v>
      </c>
      <c r="I124" s="528" t="s">
        <v>318</v>
      </c>
      <c r="J124" s="470" t="s">
        <v>261</v>
      </c>
      <c r="K124" s="473">
        <v>1</v>
      </c>
      <c r="L124" s="472" t="s">
        <v>68</v>
      </c>
      <c r="M124" s="473">
        <v>0</v>
      </c>
      <c r="N124" s="471">
        <v>8</v>
      </c>
      <c r="O124" s="471">
        <v>1</v>
      </c>
      <c r="P124" s="471">
        <v>4</v>
      </c>
      <c r="Q124" s="532">
        <v>3</v>
      </c>
      <c r="R124" s="471">
        <v>7</v>
      </c>
      <c r="S124" s="471">
        <v>3</v>
      </c>
      <c r="T124" s="475">
        <v>8</v>
      </c>
      <c r="U124" s="472">
        <v>1</v>
      </c>
      <c r="V124" s="529"/>
      <c r="W124" s="474">
        <v>4</v>
      </c>
      <c r="X124" s="530" t="s">
        <v>109</v>
      </c>
      <c r="Y124" s="531"/>
      <c r="Z124" s="15"/>
      <c r="AA124" s="16"/>
      <c r="AB124" s="15"/>
      <c r="AC124" s="16"/>
      <c r="AD124" s="15"/>
      <c r="AE124" s="16"/>
      <c r="AF124" s="15"/>
      <c r="AG124" s="16"/>
      <c r="AH124" s="15"/>
      <c r="AI124" s="16"/>
      <c r="AJ124" s="15"/>
      <c r="AK124" s="16"/>
      <c r="AL124" s="15"/>
      <c r="AM124" s="16"/>
      <c r="AN124" s="15"/>
      <c r="AO124" s="16"/>
      <c r="AP124" s="15"/>
      <c r="AQ124" s="13">
        <f t="shared" si="206"/>
        <v>0</v>
      </c>
      <c r="AR124" s="14">
        <f t="shared" si="207"/>
        <v>0</v>
      </c>
      <c r="AS124" s="44"/>
      <c r="AT124" s="44"/>
      <c r="AU124" s="44"/>
      <c r="AV124" s="44">
        <v>20000000</v>
      </c>
      <c r="AW124" s="44"/>
      <c r="AX124" s="44"/>
      <c r="AY124" s="44"/>
      <c r="AZ124" s="44"/>
      <c r="BA124" s="44"/>
      <c r="BB124" s="44"/>
      <c r="BC124" s="44"/>
      <c r="BD124" s="44"/>
      <c r="BE124" s="44"/>
      <c r="BF124" s="44"/>
      <c r="BG124" s="44"/>
      <c r="BH124" s="44"/>
      <c r="BI124" s="44"/>
      <c r="BJ124" s="44"/>
      <c r="BK124" s="41">
        <f t="shared" si="208"/>
        <v>0</v>
      </c>
      <c r="BL124" s="56">
        <f t="shared" si="209"/>
        <v>20000000</v>
      </c>
      <c r="BM124" s="45"/>
      <c r="BN124" s="25"/>
      <c r="BO124" s="45"/>
      <c r="BP124" s="45"/>
      <c r="BQ124" s="45"/>
      <c r="BR124" s="45"/>
      <c r="BS124" s="45"/>
      <c r="BT124" s="45"/>
      <c r="BU124" s="45"/>
      <c r="BV124" s="45"/>
      <c r="BW124" s="45"/>
      <c r="BX124" s="45"/>
      <c r="BY124" s="45"/>
      <c r="BZ124" s="45"/>
      <c r="CA124" s="45"/>
      <c r="CB124" s="45"/>
      <c r="CC124" s="45"/>
      <c r="CD124" s="44"/>
      <c r="CE124" s="41">
        <f t="shared" si="210"/>
        <v>0</v>
      </c>
      <c r="CF124" s="47">
        <f t="shared" si="211"/>
        <v>0</v>
      </c>
      <c r="CG124" s="44"/>
      <c r="CH124" s="45"/>
      <c r="CI124" s="44"/>
      <c r="CJ124" s="44"/>
      <c r="CK124" s="44"/>
      <c r="CL124" s="44"/>
      <c r="CM124" s="44"/>
      <c r="CN124" s="44"/>
      <c r="CO124" s="44"/>
      <c r="CP124" s="44"/>
      <c r="CQ124" s="44"/>
      <c r="CR124" s="44"/>
      <c r="CS124" s="44"/>
      <c r="CT124" s="44"/>
      <c r="CU124" s="44"/>
      <c r="CV124" s="44"/>
      <c r="CW124" s="44"/>
      <c r="CX124" s="44"/>
      <c r="CY124" s="41">
        <f t="shared" si="212"/>
        <v>0</v>
      </c>
      <c r="CZ124" s="41">
        <f t="shared" si="213"/>
        <v>0</v>
      </c>
      <c r="DA124" s="50">
        <f t="shared" si="214"/>
        <v>0</v>
      </c>
      <c r="DB124" s="576">
        <f t="shared" si="215"/>
        <v>20000000</v>
      </c>
    </row>
    <row r="125" spans="1:106" ht="90.75" customHeight="1" x14ac:dyDescent="0.2">
      <c r="A125" s="585"/>
      <c r="B125" s="220">
        <v>50</v>
      </c>
      <c r="C125" s="181">
        <v>17</v>
      </c>
      <c r="D125" s="501" t="s">
        <v>294</v>
      </c>
      <c r="E125" s="290" t="s">
        <v>295</v>
      </c>
      <c r="F125" s="291">
        <v>0.5</v>
      </c>
      <c r="G125" s="474">
        <v>87</v>
      </c>
      <c r="H125" s="508" t="s">
        <v>319</v>
      </c>
      <c r="I125" s="528" t="s">
        <v>320</v>
      </c>
      <c r="J125" s="470" t="s">
        <v>261</v>
      </c>
      <c r="K125" s="473">
        <v>1</v>
      </c>
      <c r="L125" s="472" t="s">
        <v>53</v>
      </c>
      <c r="M125" s="473">
        <v>0</v>
      </c>
      <c r="N125" s="471">
        <v>30</v>
      </c>
      <c r="O125" s="471">
        <v>30</v>
      </c>
      <c r="P125" s="471">
        <v>30</v>
      </c>
      <c r="Q125" s="523"/>
      <c r="R125" s="471">
        <v>30</v>
      </c>
      <c r="S125" s="471"/>
      <c r="T125" s="475">
        <v>30</v>
      </c>
      <c r="U125" s="472"/>
      <c r="V125" s="527">
        <f>AQ125/$AQ$120</f>
        <v>2.352941176470588E-3</v>
      </c>
      <c r="W125" s="474">
        <v>4</v>
      </c>
      <c r="X125" s="530" t="s">
        <v>109</v>
      </c>
      <c r="Y125" s="531"/>
      <c r="Z125" s="15"/>
      <c r="AA125" s="16"/>
      <c r="AB125" s="15">
        <v>110000000</v>
      </c>
      <c r="AC125" s="16">
        <v>10000000</v>
      </c>
      <c r="AD125" s="15">
        <v>10000000</v>
      </c>
      <c r="AE125" s="16"/>
      <c r="AF125" s="15"/>
      <c r="AG125" s="16"/>
      <c r="AH125" s="15"/>
      <c r="AI125" s="16"/>
      <c r="AJ125" s="15"/>
      <c r="AK125" s="16"/>
      <c r="AL125" s="15"/>
      <c r="AM125" s="16"/>
      <c r="AN125" s="15"/>
      <c r="AO125" s="16"/>
      <c r="AP125" s="15"/>
      <c r="AQ125" s="13">
        <f t="shared" si="206"/>
        <v>10000000</v>
      </c>
      <c r="AR125" s="14">
        <f t="shared" si="207"/>
        <v>120000000</v>
      </c>
      <c r="AS125" s="44"/>
      <c r="AT125" s="44"/>
      <c r="AU125" s="44"/>
      <c r="AV125" s="44"/>
      <c r="AW125" s="44">
        <v>10000000</v>
      </c>
      <c r="AX125" s="44"/>
      <c r="AY125" s="44"/>
      <c r="AZ125" s="44"/>
      <c r="BA125" s="44"/>
      <c r="BB125" s="44"/>
      <c r="BC125" s="44"/>
      <c r="BD125" s="44"/>
      <c r="BE125" s="44"/>
      <c r="BF125" s="44">
        <v>286276023</v>
      </c>
      <c r="BG125" s="44"/>
      <c r="BH125" s="44"/>
      <c r="BI125" s="44"/>
      <c r="BJ125" s="44"/>
      <c r="BK125" s="41">
        <f t="shared" si="208"/>
        <v>10000000</v>
      </c>
      <c r="BL125" s="56">
        <f t="shared" si="209"/>
        <v>286276023</v>
      </c>
      <c r="BM125" s="45"/>
      <c r="BN125" s="25"/>
      <c r="BO125" s="45"/>
      <c r="BP125" s="45">
        <v>30000000</v>
      </c>
      <c r="BQ125" s="45">
        <v>20000000</v>
      </c>
      <c r="BR125" s="45">
        <v>20000000</v>
      </c>
      <c r="BS125" s="45"/>
      <c r="BT125" s="45"/>
      <c r="BU125" s="45"/>
      <c r="BV125" s="45"/>
      <c r="BW125" s="45"/>
      <c r="BX125" s="45"/>
      <c r="BY125" s="45"/>
      <c r="BZ125" s="45"/>
      <c r="CA125" s="45"/>
      <c r="CB125" s="45"/>
      <c r="CC125" s="45"/>
      <c r="CD125" s="44"/>
      <c r="CE125" s="41">
        <f t="shared" si="210"/>
        <v>20000000</v>
      </c>
      <c r="CF125" s="47">
        <f t="shared" si="211"/>
        <v>50000000</v>
      </c>
      <c r="CG125" s="44"/>
      <c r="CH125" s="45"/>
      <c r="CI125" s="44"/>
      <c r="CJ125" s="44"/>
      <c r="CK125" s="44">
        <v>10000000</v>
      </c>
      <c r="CL125" s="44">
        <v>19875000</v>
      </c>
      <c r="CM125" s="44"/>
      <c r="CN125" s="44"/>
      <c r="CO125" s="44"/>
      <c r="CP125" s="44"/>
      <c r="CQ125" s="44"/>
      <c r="CR125" s="44"/>
      <c r="CS125" s="44"/>
      <c r="CT125" s="44">
        <v>80000000</v>
      </c>
      <c r="CU125" s="44"/>
      <c r="CV125" s="44"/>
      <c r="CW125" s="44"/>
      <c r="CX125" s="44"/>
      <c r="CY125" s="41">
        <f t="shared" si="212"/>
        <v>10000000</v>
      </c>
      <c r="CZ125" s="41">
        <f t="shared" si="213"/>
        <v>99875000</v>
      </c>
      <c r="DA125" s="50">
        <f t="shared" si="214"/>
        <v>50000000</v>
      </c>
      <c r="DB125" s="576">
        <f t="shared" si="215"/>
        <v>556151023</v>
      </c>
    </row>
    <row r="126" spans="1:106" ht="70.5" customHeight="1" x14ac:dyDescent="0.2">
      <c r="A126" s="585"/>
      <c r="B126" s="220"/>
      <c r="C126" s="188">
        <v>18</v>
      </c>
      <c r="D126" s="166" t="s">
        <v>298</v>
      </c>
      <c r="E126" s="172">
        <v>6</v>
      </c>
      <c r="F126" s="172">
        <v>12</v>
      </c>
      <c r="G126" s="172">
        <v>88</v>
      </c>
      <c r="H126" s="508" t="s">
        <v>321</v>
      </c>
      <c r="I126" s="166" t="s">
        <v>322</v>
      </c>
      <c r="J126" s="277" t="s">
        <v>261</v>
      </c>
      <c r="K126" s="284">
        <v>1</v>
      </c>
      <c r="L126" s="283" t="s">
        <v>68</v>
      </c>
      <c r="M126" s="284">
        <v>21</v>
      </c>
      <c r="N126" s="289">
        <v>36</v>
      </c>
      <c r="O126" s="281">
        <v>23</v>
      </c>
      <c r="P126" s="281">
        <v>29</v>
      </c>
      <c r="Q126" s="175"/>
      <c r="R126" s="281">
        <v>34</v>
      </c>
      <c r="S126" s="281"/>
      <c r="T126" s="294">
        <v>36</v>
      </c>
      <c r="U126" s="280"/>
      <c r="V126" s="295"/>
      <c r="W126" s="173">
        <v>4</v>
      </c>
      <c r="X126" s="221" t="s">
        <v>109</v>
      </c>
      <c r="Y126" s="16"/>
      <c r="Z126" s="15"/>
      <c r="AA126" s="16"/>
      <c r="AB126" s="15"/>
      <c r="AC126" s="16"/>
      <c r="AD126" s="15"/>
      <c r="AE126" s="16"/>
      <c r="AF126" s="15"/>
      <c r="AG126" s="16"/>
      <c r="AH126" s="15"/>
      <c r="AI126" s="16"/>
      <c r="AJ126" s="15"/>
      <c r="AK126" s="16"/>
      <c r="AL126" s="15"/>
      <c r="AM126" s="16"/>
      <c r="AN126" s="15"/>
      <c r="AO126" s="16"/>
      <c r="AP126" s="15"/>
      <c r="AQ126" s="13">
        <f t="shared" si="206"/>
        <v>0</v>
      </c>
      <c r="AR126" s="14">
        <f t="shared" si="207"/>
        <v>0</v>
      </c>
      <c r="AS126" s="44"/>
      <c r="AT126" s="44"/>
      <c r="AU126" s="44"/>
      <c r="AV126" s="44">
        <v>50000000</v>
      </c>
      <c r="AW126" s="44"/>
      <c r="AX126" s="44"/>
      <c r="AY126" s="44"/>
      <c r="AZ126" s="44"/>
      <c r="BA126" s="44"/>
      <c r="BB126" s="44"/>
      <c r="BC126" s="44"/>
      <c r="BD126" s="44"/>
      <c r="BE126" s="44"/>
      <c r="BF126" s="44"/>
      <c r="BG126" s="44"/>
      <c r="BH126" s="44"/>
      <c r="BI126" s="44"/>
      <c r="BJ126" s="44"/>
      <c r="BK126" s="41">
        <f t="shared" si="208"/>
        <v>0</v>
      </c>
      <c r="BL126" s="56">
        <f t="shared" si="209"/>
        <v>50000000</v>
      </c>
      <c r="BM126" s="45"/>
      <c r="BN126" s="25"/>
      <c r="BO126" s="45"/>
      <c r="BP126" s="45">
        <v>69050000</v>
      </c>
      <c r="BQ126" s="45"/>
      <c r="BR126" s="45"/>
      <c r="BS126" s="45"/>
      <c r="BT126" s="45"/>
      <c r="BU126" s="45"/>
      <c r="BV126" s="45"/>
      <c r="BW126" s="45"/>
      <c r="BX126" s="45"/>
      <c r="BY126" s="45"/>
      <c r="BZ126" s="45"/>
      <c r="CA126" s="45"/>
      <c r="CB126" s="45"/>
      <c r="CC126" s="45"/>
      <c r="CD126" s="44"/>
      <c r="CE126" s="41">
        <f t="shared" si="210"/>
        <v>0</v>
      </c>
      <c r="CF126" s="47">
        <f t="shared" si="211"/>
        <v>69050000</v>
      </c>
      <c r="CG126" s="44"/>
      <c r="CH126" s="45"/>
      <c r="CI126" s="44"/>
      <c r="CJ126" s="44"/>
      <c r="CK126" s="44"/>
      <c r="CL126" s="44">
        <v>64351000</v>
      </c>
      <c r="CM126" s="44"/>
      <c r="CN126" s="44"/>
      <c r="CO126" s="44"/>
      <c r="CP126" s="44"/>
      <c r="CQ126" s="44"/>
      <c r="CR126" s="44"/>
      <c r="CS126" s="44"/>
      <c r="CT126" s="44"/>
      <c r="CU126" s="44"/>
      <c r="CV126" s="44"/>
      <c r="CW126" s="44"/>
      <c r="CX126" s="44"/>
      <c r="CY126" s="41">
        <f t="shared" si="212"/>
        <v>0</v>
      </c>
      <c r="CZ126" s="41">
        <f t="shared" si="213"/>
        <v>64351000</v>
      </c>
      <c r="DA126" s="50">
        <f t="shared" si="214"/>
        <v>0</v>
      </c>
      <c r="DB126" s="576">
        <f t="shared" si="215"/>
        <v>183401000</v>
      </c>
    </row>
    <row r="127" spans="1:106" ht="63" customHeight="1" x14ac:dyDescent="0.2">
      <c r="A127" s="585"/>
      <c r="B127" s="220"/>
      <c r="C127" s="182">
        <v>19</v>
      </c>
      <c r="D127" s="503" t="s">
        <v>301</v>
      </c>
      <c r="E127" s="292" t="s">
        <v>302</v>
      </c>
      <c r="F127" s="600" t="s">
        <v>303</v>
      </c>
      <c r="G127" s="474">
        <v>89</v>
      </c>
      <c r="H127" s="508" t="s">
        <v>323</v>
      </c>
      <c r="I127" s="293" t="s">
        <v>324</v>
      </c>
      <c r="J127" s="470" t="s">
        <v>261</v>
      </c>
      <c r="K127" s="473">
        <v>1</v>
      </c>
      <c r="L127" s="283" t="s">
        <v>68</v>
      </c>
      <c r="M127" s="284" t="s">
        <v>48</v>
      </c>
      <c r="N127" s="289">
        <v>20000</v>
      </c>
      <c r="O127" s="281">
        <v>9000</v>
      </c>
      <c r="P127" s="289">
        <v>13000</v>
      </c>
      <c r="Q127" s="175"/>
      <c r="R127" s="281">
        <v>17500</v>
      </c>
      <c r="S127" s="281"/>
      <c r="T127" s="475">
        <v>20000</v>
      </c>
      <c r="U127" s="472"/>
      <c r="V127" s="295"/>
      <c r="W127" s="173">
        <v>4</v>
      </c>
      <c r="X127" s="221" t="s">
        <v>109</v>
      </c>
      <c r="Y127" s="16"/>
      <c r="Z127" s="15"/>
      <c r="AA127" s="16"/>
      <c r="AB127" s="15"/>
      <c r="AC127" s="16"/>
      <c r="AD127" s="15"/>
      <c r="AE127" s="16"/>
      <c r="AF127" s="15"/>
      <c r="AG127" s="16"/>
      <c r="AH127" s="15"/>
      <c r="AI127" s="16"/>
      <c r="AJ127" s="15"/>
      <c r="AK127" s="16"/>
      <c r="AL127" s="15"/>
      <c r="AM127" s="16"/>
      <c r="AN127" s="15"/>
      <c r="AO127" s="16"/>
      <c r="AP127" s="15"/>
      <c r="AQ127" s="13">
        <f t="shared" si="206"/>
        <v>0</v>
      </c>
      <c r="AR127" s="14">
        <f t="shared" si="207"/>
        <v>0</v>
      </c>
      <c r="AS127" s="44"/>
      <c r="AT127" s="44"/>
      <c r="AU127" s="44"/>
      <c r="AV127" s="44"/>
      <c r="AW127" s="44"/>
      <c r="AX127" s="44"/>
      <c r="AY127" s="44"/>
      <c r="AZ127" s="44"/>
      <c r="BA127" s="44"/>
      <c r="BB127" s="44"/>
      <c r="BC127" s="44"/>
      <c r="BD127" s="44"/>
      <c r="BE127" s="44"/>
      <c r="BF127" s="44"/>
      <c r="BG127" s="44"/>
      <c r="BH127" s="44"/>
      <c r="BI127" s="44"/>
      <c r="BJ127" s="44"/>
      <c r="BK127" s="41">
        <f t="shared" si="208"/>
        <v>0</v>
      </c>
      <c r="BL127" s="56">
        <f t="shared" si="209"/>
        <v>0</v>
      </c>
      <c r="BM127" s="45"/>
      <c r="BN127" s="25"/>
      <c r="BO127" s="45"/>
      <c r="BP127" s="45"/>
      <c r="BQ127" s="45"/>
      <c r="BR127" s="45"/>
      <c r="BS127" s="45"/>
      <c r="BT127" s="45"/>
      <c r="BU127" s="45"/>
      <c r="BV127" s="45"/>
      <c r="BW127" s="45"/>
      <c r="BX127" s="45"/>
      <c r="BY127" s="45"/>
      <c r="BZ127" s="45"/>
      <c r="CA127" s="45"/>
      <c r="CB127" s="45"/>
      <c r="CC127" s="45"/>
      <c r="CD127" s="44"/>
      <c r="CE127" s="41">
        <f t="shared" si="210"/>
        <v>0</v>
      </c>
      <c r="CF127" s="47">
        <f t="shared" si="211"/>
        <v>0</v>
      </c>
      <c r="CG127" s="44"/>
      <c r="CH127" s="45"/>
      <c r="CI127" s="44"/>
      <c r="CJ127" s="44"/>
      <c r="CK127" s="44"/>
      <c r="CL127" s="44"/>
      <c r="CM127" s="44"/>
      <c r="CN127" s="44"/>
      <c r="CO127" s="44"/>
      <c r="CP127" s="44"/>
      <c r="CQ127" s="44"/>
      <c r="CR127" s="44"/>
      <c r="CS127" s="44"/>
      <c r="CT127" s="44"/>
      <c r="CU127" s="44"/>
      <c r="CV127" s="44"/>
      <c r="CW127" s="44"/>
      <c r="CX127" s="44"/>
      <c r="CY127" s="41">
        <f t="shared" si="212"/>
        <v>0</v>
      </c>
      <c r="CZ127" s="41">
        <f t="shared" si="213"/>
        <v>0</v>
      </c>
      <c r="DA127" s="50">
        <f t="shared" si="214"/>
        <v>0</v>
      </c>
      <c r="DB127" s="576">
        <f t="shared" si="215"/>
        <v>0</v>
      </c>
    </row>
    <row r="128" spans="1:106" ht="408.75" customHeight="1" x14ac:dyDescent="0.2">
      <c r="A128" s="585"/>
      <c r="B128" s="220"/>
      <c r="C128" s="182"/>
      <c r="D128" s="199"/>
      <c r="E128" s="296"/>
      <c r="F128" s="601"/>
      <c r="G128" s="474">
        <v>90</v>
      </c>
      <c r="H128" s="508" t="s">
        <v>325</v>
      </c>
      <c r="I128" s="293" t="s">
        <v>326</v>
      </c>
      <c r="J128" s="470" t="s">
        <v>261</v>
      </c>
      <c r="K128" s="473">
        <v>1</v>
      </c>
      <c r="L128" s="283" t="s">
        <v>68</v>
      </c>
      <c r="M128" s="284">
        <v>100</v>
      </c>
      <c r="N128" s="289">
        <v>130</v>
      </c>
      <c r="O128" s="281">
        <v>104</v>
      </c>
      <c r="P128" s="281">
        <v>115</v>
      </c>
      <c r="Q128" s="175"/>
      <c r="R128" s="281">
        <v>126</v>
      </c>
      <c r="S128" s="281"/>
      <c r="T128" s="475">
        <v>130</v>
      </c>
      <c r="U128" s="472"/>
      <c r="V128" s="278">
        <f>AQ128/$AQ$120</f>
        <v>0.76235294117647057</v>
      </c>
      <c r="W128" s="173">
        <v>4</v>
      </c>
      <c r="X128" s="221" t="s">
        <v>109</v>
      </c>
      <c r="Y128" s="16"/>
      <c r="Z128" s="15"/>
      <c r="AA128" s="16"/>
      <c r="AB128" s="15">
        <v>190000000</v>
      </c>
      <c r="AC128" s="16">
        <v>40000000</v>
      </c>
      <c r="AD128" s="15">
        <v>40000000</v>
      </c>
      <c r="AE128" s="16"/>
      <c r="AF128" s="15"/>
      <c r="AG128" s="16"/>
      <c r="AH128" s="15"/>
      <c r="AI128" s="16"/>
      <c r="AJ128" s="15"/>
      <c r="AK128" s="16"/>
      <c r="AL128" s="15"/>
      <c r="AM128" s="16"/>
      <c r="AN128" s="15"/>
      <c r="AO128" s="16">
        <v>3200000000</v>
      </c>
      <c r="AP128" s="15"/>
      <c r="AQ128" s="13">
        <f t="shared" si="206"/>
        <v>3240000000</v>
      </c>
      <c r="AR128" s="14">
        <f t="shared" si="207"/>
        <v>230000000</v>
      </c>
      <c r="AS128" s="44"/>
      <c r="AT128" s="44"/>
      <c r="AU128" s="44"/>
      <c r="AV128" s="44">
        <v>10000000</v>
      </c>
      <c r="AW128" s="44">
        <v>40000000</v>
      </c>
      <c r="AX128" s="44">
        <v>36000000</v>
      </c>
      <c r="AY128" s="44"/>
      <c r="AZ128" s="44"/>
      <c r="BA128" s="44"/>
      <c r="BB128" s="44"/>
      <c r="BC128" s="44"/>
      <c r="BD128" s="44"/>
      <c r="BE128" s="44"/>
      <c r="BF128" s="44"/>
      <c r="BG128" s="45"/>
      <c r="BH128" s="44"/>
      <c r="BI128" s="44">
        <v>4295276423</v>
      </c>
      <c r="BJ128" s="44"/>
      <c r="BK128" s="41">
        <f t="shared" si="208"/>
        <v>4335276423</v>
      </c>
      <c r="BL128" s="56">
        <f t="shared" si="209"/>
        <v>46000000</v>
      </c>
      <c r="BM128" s="45"/>
      <c r="BN128" s="25"/>
      <c r="BO128" s="45"/>
      <c r="BP128" s="45">
        <v>20000000</v>
      </c>
      <c r="BQ128" s="45"/>
      <c r="BR128" s="45">
        <v>20000000</v>
      </c>
      <c r="BS128" s="45"/>
      <c r="BT128" s="45"/>
      <c r="BU128" s="45"/>
      <c r="BV128" s="45"/>
      <c r="BW128" s="45"/>
      <c r="BX128" s="45"/>
      <c r="BY128" s="45"/>
      <c r="BZ128" s="45"/>
      <c r="CA128" s="45"/>
      <c r="CB128" s="45"/>
      <c r="CC128" s="45">
        <f>6000000000-1000000000</f>
        <v>5000000000</v>
      </c>
      <c r="CD128" s="44"/>
      <c r="CE128" s="41">
        <f t="shared" si="210"/>
        <v>5000000000</v>
      </c>
      <c r="CF128" s="47">
        <f t="shared" si="211"/>
        <v>40000000</v>
      </c>
      <c r="CG128" s="44"/>
      <c r="CH128" s="45"/>
      <c r="CI128" s="44"/>
      <c r="CJ128" s="44"/>
      <c r="CK128" s="44">
        <v>10000000</v>
      </c>
      <c r="CL128" s="44">
        <v>29875000</v>
      </c>
      <c r="CM128" s="44"/>
      <c r="CN128" s="44"/>
      <c r="CO128" s="44"/>
      <c r="CP128" s="44"/>
      <c r="CQ128" s="44"/>
      <c r="CR128" s="44"/>
      <c r="CS128" s="44"/>
      <c r="CT128" s="44"/>
      <c r="CU128" s="44"/>
      <c r="CV128" s="44"/>
      <c r="CW128" s="44">
        <v>3000000000</v>
      </c>
      <c r="CX128" s="44"/>
      <c r="CY128" s="41">
        <f t="shared" si="212"/>
        <v>3010000000</v>
      </c>
      <c r="CZ128" s="41">
        <f t="shared" si="213"/>
        <v>29875000</v>
      </c>
      <c r="DA128" s="50">
        <f t="shared" si="214"/>
        <v>15585276423</v>
      </c>
      <c r="DB128" s="576">
        <f t="shared" si="215"/>
        <v>345875000</v>
      </c>
    </row>
    <row r="129" spans="1:106" ht="84" customHeight="1" x14ac:dyDescent="0.2">
      <c r="A129" s="585"/>
      <c r="B129" s="220"/>
      <c r="C129" s="182"/>
      <c r="D129" s="199"/>
      <c r="E129" s="227"/>
      <c r="F129" s="227"/>
      <c r="G129" s="173">
        <v>91</v>
      </c>
      <c r="H129" s="508" t="s">
        <v>327</v>
      </c>
      <c r="I129" s="293" t="s">
        <v>328</v>
      </c>
      <c r="J129" s="277" t="s">
        <v>261</v>
      </c>
      <c r="K129" s="284">
        <v>1</v>
      </c>
      <c r="L129" s="280" t="s">
        <v>53</v>
      </c>
      <c r="M129" s="284">
        <v>0</v>
      </c>
      <c r="N129" s="281">
        <v>54</v>
      </c>
      <c r="O129" s="281">
        <v>54</v>
      </c>
      <c r="P129" s="281">
        <v>54</v>
      </c>
      <c r="Q129" s="175"/>
      <c r="R129" s="281">
        <v>54</v>
      </c>
      <c r="S129" s="281"/>
      <c r="T129" s="294">
        <v>54</v>
      </c>
      <c r="U129" s="280"/>
      <c r="V129" s="278">
        <f>AQ129/$AQ$120</f>
        <v>0.23529411764705882</v>
      </c>
      <c r="W129" s="173">
        <v>4</v>
      </c>
      <c r="X129" s="221" t="s">
        <v>109</v>
      </c>
      <c r="Y129" s="16"/>
      <c r="Z129" s="15"/>
      <c r="AA129" s="16"/>
      <c r="AB129" s="15">
        <v>270000000</v>
      </c>
      <c r="AC129" s="16"/>
      <c r="AD129" s="15"/>
      <c r="AE129" s="16"/>
      <c r="AF129" s="15"/>
      <c r="AG129" s="16"/>
      <c r="AH129" s="15"/>
      <c r="AI129" s="16"/>
      <c r="AJ129" s="15"/>
      <c r="AK129" s="16"/>
      <c r="AL129" s="15"/>
      <c r="AM129" s="16"/>
      <c r="AN129" s="15"/>
      <c r="AO129" s="16">
        <v>1000000000</v>
      </c>
      <c r="AP129" s="15"/>
      <c r="AQ129" s="13">
        <f t="shared" si="206"/>
        <v>1000000000</v>
      </c>
      <c r="AR129" s="14">
        <f t="shared" si="207"/>
        <v>270000000</v>
      </c>
      <c r="AS129" s="44"/>
      <c r="AT129" s="44"/>
      <c r="AU129" s="44"/>
      <c r="AV129" s="43">
        <v>190000000</v>
      </c>
      <c r="AW129" s="44"/>
      <c r="AX129" s="44"/>
      <c r="AY129" s="44"/>
      <c r="AZ129" s="44"/>
      <c r="BA129" s="44"/>
      <c r="BB129" s="44"/>
      <c r="BC129" s="44"/>
      <c r="BD129" s="44"/>
      <c r="BE129" s="44"/>
      <c r="BF129" s="44"/>
      <c r="BG129" s="45"/>
      <c r="BH129" s="44"/>
      <c r="BI129" s="44">
        <v>1000000000</v>
      </c>
      <c r="BJ129" s="44"/>
      <c r="BK129" s="41">
        <f t="shared" si="208"/>
        <v>1000000000</v>
      </c>
      <c r="BL129" s="56">
        <f t="shared" si="209"/>
        <v>190000000</v>
      </c>
      <c r="BM129" s="45"/>
      <c r="BN129" s="25"/>
      <c r="BO129" s="45"/>
      <c r="BP129" s="45">
        <v>10000000</v>
      </c>
      <c r="BQ129" s="45"/>
      <c r="BR129" s="45">
        <v>20000000</v>
      </c>
      <c r="BS129" s="45"/>
      <c r="BT129" s="45"/>
      <c r="BU129" s="45"/>
      <c r="BV129" s="45"/>
      <c r="BW129" s="45"/>
      <c r="BX129" s="45"/>
      <c r="BY129" s="45"/>
      <c r="BZ129" s="45">
        <v>2296502</v>
      </c>
      <c r="CA129" s="45"/>
      <c r="CB129" s="45"/>
      <c r="CC129" s="45">
        <v>1000000000</v>
      </c>
      <c r="CD129" s="44"/>
      <c r="CE129" s="41">
        <f t="shared" si="210"/>
        <v>1000000000</v>
      </c>
      <c r="CF129" s="47">
        <f t="shared" si="211"/>
        <v>32296502</v>
      </c>
      <c r="CG129" s="44"/>
      <c r="CH129" s="45"/>
      <c r="CI129" s="44"/>
      <c r="CJ129" s="44"/>
      <c r="CK129" s="44"/>
      <c r="CL129" s="44">
        <v>9885764</v>
      </c>
      <c r="CM129" s="44"/>
      <c r="CN129" s="44"/>
      <c r="CO129" s="44"/>
      <c r="CP129" s="44"/>
      <c r="CQ129" s="44"/>
      <c r="CR129" s="44"/>
      <c r="CS129" s="44"/>
      <c r="CT129" s="44">
        <v>109134822.86</v>
      </c>
      <c r="CU129" s="44"/>
      <c r="CV129" s="44"/>
      <c r="CW129" s="44">
        <v>1000000000</v>
      </c>
      <c r="CX129" s="44"/>
      <c r="CY129" s="41">
        <f t="shared" si="212"/>
        <v>1000000000</v>
      </c>
      <c r="CZ129" s="41">
        <f t="shared" si="213"/>
        <v>119020586.86</v>
      </c>
      <c r="DA129" s="50">
        <f t="shared" si="214"/>
        <v>4000000000</v>
      </c>
      <c r="DB129" s="576">
        <f t="shared" si="215"/>
        <v>611317088.86000001</v>
      </c>
    </row>
    <row r="130" spans="1:106" ht="93" customHeight="1" x14ac:dyDescent="0.2">
      <c r="A130" s="585"/>
      <c r="B130" s="220"/>
      <c r="C130" s="181"/>
      <c r="D130" s="201"/>
      <c r="E130" s="505"/>
      <c r="F130" s="505"/>
      <c r="G130" s="173">
        <v>92</v>
      </c>
      <c r="H130" s="508" t="s">
        <v>329</v>
      </c>
      <c r="I130" s="293" t="s">
        <v>330</v>
      </c>
      <c r="J130" s="277" t="s">
        <v>261</v>
      </c>
      <c r="K130" s="284">
        <v>1</v>
      </c>
      <c r="L130" s="280" t="s">
        <v>68</v>
      </c>
      <c r="M130" s="284">
        <v>0</v>
      </c>
      <c r="N130" s="281">
        <v>6</v>
      </c>
      <c r="O130" s="281">
        <v>1</v>
      </c>
      <c r="P130" s="281">
        <v>2</v>
      </c>
      <c r="Q130" s="175"/>
      <c r="R130" s="281">
        <v>2</v>
      </c>
      <c r="S130" s="281"/>
      <c r="T130" s="294">
        <v>1</v>
      </c>
      <c r="U130" s="280"/>
      <c r="V130" s="295"/>
      <c r="W130" s="173">
        <v>4</v>
      </c>
      <c r="X130" s="221" t="s">
        <v>109</v>
      </c>
      <c r="Y130" s="16"/>
      <c r="Z130" s="15"/>
      <c r="AA130" s="16"/>
      <c r="AB130" s="15"/>
      <c r="AC130" s="16"/>
      <c r="AD130" s="15"/>
      <c r="AE130" s="16"/>
      <c r="AF130" s="15"/>
      <c r="AG130" s="16"/>
      <c r="AH130" s="15"/>
      <c r="AI130" s="16"/>
      <c r="AJ130" s="15"/>
      <c r="AK130" s="16"/>
      <c r="AL130" s="15"/>
      <c r="AM130" s="16"/>
      <c r="AN130" s="15"/>
      <c r="AO130" s="16"/>
      <c r="AP130" s="15"/>
      <c r="AQ130" s="13">
        <f t="shared" si="206"/>
        <v>0</v>
      </c>
      <c r="AR130" s="14">
        <f t="shared" si="207"/>
        <v>0</v>
      </c>
      <c r="AS130" s="44"/>
      <c r="AT130" s="44"/>
      <c r="AU130" s="44"/>
      <c r="AV130" s="44"/>
      <c r="AW130" s="44"/>
      <c r="AX130" s="44"/>
      <c r="AY130" s="44"/>
      <c r="AZ130" s="44"/>
      <c r="BA130" s="44"/>
      <c r="BB130" s="44"/>
      <c r="BC130" s="44"/>
      <c r="BD130" s="44"/>
      <c r="BE130" s="44"/>
      <c r="BF130" s="44"/>
      <c r="BG130" s="44"/>
      <c r="BH130" s="44"/>
      <c r="BI130" s="44"/>
      <c r="BJ130" s="44"/>
      <c r="BK130" s="41">
        <f t="shared" si="208"/>
        <v>0</v>
      </c>
      <c r="BL130" s="56">
        <f t="shared" si="209"/>
        <v>0</v>
      </c>
      <c r="BM130" s="45"/>
      <c r="BN130" s="25"/>
      <c r="BO130" s="45"/>
      <c r="BP130" s="45">
        <v>30050000</v>
      </c>
      <c r="BQ130" s="45"/>
      <c r="BR130" s="45"/>
      <c r="BS130" s="45"/>
      <c r="BT130" s="45"/>
      <c r="BU130" s="45"/>
      <c r="BV130" s="45"/>
      <c r="BW130" s="45"/>
      <c r="BX130" s="45"/>
      <c r="BY130" s="45"/>
      <c r="BZ130" s="45"/>
      <c r="CA130" s="45"/>
      <c r="CB130" s="45"/>
      <c r="CC130" s="45"/>
      <c r="CD130" s="44"/>
      <c r="CE130" s="41">
        <f t="shared" si="210"/>
        <v>0</v>
      </c>
      <c r="CF130" s="47">
        <f t="shared" si="211"/>
        <v>30050000</v>
      </c>
      <c r="CG130" s="44"/>
      <c r="CH130" s="45"/>
      <c r="CI130" s="44"/>
      <c r="CJ130" s="44"/>
      <c r="CK130" s="44"/>
      <c r="CL130" s="44"/>
      <c r="CM130" s="44"/>
      <c r="CN130" s="44"/>
      <c r="CO130" s="44"/>
      <c r="CP130" s="44"/>
      <c r="CQ130" s="44"/>
      <c r="CR130" s="44"/>
      <c r="CS130" s="44"/>
      <c r="CT130" s="44"/>
      <c r="CU130" s="44"/>
      <c r="CV130" s="44"/>
      <c r="CW130" s="44"/>
      <c r="CX130" s="44"/>
      <c r="CY130" s="41">
        <f t="shared" si="212"/>
        <v>0</v>
      </c>
      <c r="CZ130" s="41">
        <f t="shared" si="213"/>
        <v>0</v>
      </c>
      <c r="DA130" s="50">
        <f t="shared" si="214"/>
        <v>0</v>
      </c>
      <c r="DB130" s="576">
        <f t="shared" si="215"/>
        <v>30050000</v>
      </c>
    </row>
    <row r="131" spans="1:106" ht="24.75" customHeight="1" x14ac:dyDescent="0.2">
      <c r="A131" s="585"/>
      <c r="B131" s="220"/>
      <c r="C131" s="154">
        <v>21</v>
      </c>
      <c r="D131" s="155" t="s">
        <v>331</v>
      </c>
      <c r="E131" s="154"/>
      <c r="F131" s="297"/>
      <c r="G131" s="154"/>
      <c r="H131" s="154"/>
      <c r="I131" s="154"/>
      <c r="J131" s="154"/>
      <c r="K131" s="154"/>
      <c r="L131" s="154"/>
      <c r="M131" s="154"/>
      <c r="N131" s="154"/>
      <c r="O131" s="154"/>
      <c r="P131" s="154"/>
      <c r="Q131" s="154"/>
      <c r="R131" s="154"/>
      <c r="S131" s="154"/>
      <c r="T131" s="154"/>
      <c r="U131" s="154"/>
      <c r="V131" s="154"/>
      <c r="W131" s="154"/>
      <c r="X131" s="154"/>
      <c r="Y131" s="101">
        <f t="shared" ref="Y131:AP131" si="216">SUM(Y132:Y135)</f>
        <v>0</v>
      </c>
      <c r="Z131" s="101">
        <f t="shared" si="216"/>
        <v>0</v>
      </c>
      <c r="AA131" s="101">
        <f t="shared" si="216"/>
        <v>0</v>
      </c>
      <c r="AB131" s="101">
        <f t="shared" si="216"/>
        <v>0</v>
      </c>
      <c r="AC131" s="101">
        <f t="shared" si="216"/>
        <v>25000000</v>
      </c>
      <c r="AD131" s="101">
        <f t="shared" si="216"/>
        <v>25000000</v>
      </c>
      <c r="AE131" s="101">
        <f t="shared" si="216"/>
        <v>0</v>
      </c>
      <c r="AF131" s="101">
        <f t="shared" si="216"/>
        <v>0</v>
      </c>
      <c r="AG131" s="101">
        <f t="shared" si="216"/>
        <v>0</v>
      </c>
      <c r="AH131" s="101">
        <f t="shared" si="216"/>
        <v>0</v>
      </c>
      <c r="AI131" s="101">
        <f t="shared" si="216"/>
        <v>0</v>
      </c>
      <c r="AJ131" s="101">
        <f t="shared" si="216"/>
        <v>0</v>
      </c>
      <c r="AK131" s="101">
        <f t="shared" si="216"/>
        <v>250000000</v>
      </c>
      <c r="AL131" s="101">
        <f t="shared" si="216"/>
        <v>250000000</v>
      </c>
      <c r="AM131" s="101">
        <f t="shared" si="216"/>
        <v>0</v>
      </c>
      <c r="AN131" s="101">
        <f t="shared" si="216"/>
        <v>0</v>
      </c>
      <c r="AO131" s="101">
        <f t="shared" si="216"/>
        <v>0</v>
      </c>
      <c r="AP131" s="101">
        <f t="shared" si="216"/>
        <v>0</v>
      </c>
      <c r="AQ131" s="101">
        <f t="shared" ref="AQ131:BS131" si="217">SUM(AQ132:AQ135)</f>
        <v>275000000</v>
      </c>
      <c r="AR131" s="101">
        <f t="shared" si="217"/>
        <v>275000000</v>
      </c>
      <c r="AS131" s="101">
        <f t="shared" si="217"/>
        <v>0</v>
      </c>
      <c r="AT131" s="101">
        <f t="shared" si="217"/>
        <v>0</v>
      </c>
      <c r="AU131" s="101">
        <f t="shared" si="217"/>
        <v>0</v>
      </c>
      <c r="AV131" s="101">
        <f t="shared" si="217"/>
        <v>0</v>
      </c>
      <c r="AW131" s="101">
        <f t="shared" si="217"/>
        <v>30000000</v>
      </c>
      <c r="AX131" s="101">
        <f t="shared" si="217"/>
        <v>273800000</v>
      </c>
      <c r="AY131" s="101">
        <f t="shared" si="217"/>
        <v>0</v>
      </c>
      <c r="AZ131" s="101">
        <f t="shared" si="217"/>
        <v>0</v>
      </c>
      <c r="BA131" s="101">
        <f t="shared" si="217"/>
        <v>0</v>
      </c>
      <c r="BB131" s="101">
        <f t="shared" si="217"/>
        <v>0</v>
      </c>
      <c r="BC131" s="101">
        <f t="shared" si="217"/>
        <v>0</v>
      </c>
      <c r="BD131" s="101">
        <f t="shared" si="217"/>
        <v>0</v>
      </c>
      <c r="BE131" s="101">
        <f t="shared" si="217"/>
        <v>257500000</v>
      </c>
      <c r="BF131" s="101">
        <f t="shared" si="217"/>
        <v>0</v>
      </c>
      <c r="BG131" s="101">
        <f t="shared" si="217"/>
        <v>0</v>
      </c>
      <c r="BH131" s="101">
        <f t="shared" si="217"/>
        <v>0</v>
      </c>
      <c r="BI131" s="101">
        <f t="shared" si="217"/>
        <v>0</v>
      </c>
      <c r="BJ131" s="101">
        <f t="shared" si="217"/>
        <v>0</v>
      </c>
      <c r="BK131" s="101">
        <f t="shared" si="217"/>
        <v>287500000</v>
      </c>
      <c r="BL131" s="101">
        <f t="shared" si="217"/>
        <v>273800000</v>
      </c>
      <c r="BM131" s="101">
        <f t="shared" si="217"/>
        <v>0</v>
      </c>
      <c r="BN131" s="101">
        <f t="shared" si="217"/>
        <v>0</v>
      </c>
      <c r="BO131" s="101">
        <f t="shared" si="217"/>
        <v>0</v>
      </c>
      <c r="BP131" s="101">
        <f t="shared" si="217"/>
        <v>114100000</v>
      </c>
      <c r="BQ131" s="101">
        <f t="shared" si="217"/>
        <v>15000000</v>
      </c>
      <c r="BR131" s="101">
        <f t="shared" si="217"/>
        <v>22000000</v>
      </c>
      <c r="BS131" s="101">
        <f t="shared" si="217"/>
        <v>0</v>
      </c>
      <c r="BT131" s="101">
        <f t="shared" ref="BT131:CE131" si="218">SUM(BT132:BT135)</f>
        <v>0</v>
      </c>
      <c r="BU131" s="101">
        <f t="shared" si="218"/>
        <v>0</v>
      </c>
      <c r="BV131" s="101">
        <f t="shared" si="218"/>
        <v>0</v>
      </c>
      <c r="BW131" s="101">
        <f t="shared" si="218"/>
        <v>0</v>
      </c>
      <c r="BX131" s="101">
        <f t="shared" si="218"/>
        <v>0</v>
      </c>
      <c r="BY131" s="101">
        <f t="shared" si="218"/>
        <v>265225000</v>
      </c>
      <c r="BZ131" s="101">
        <f t="shared" si="218"/>
        <v>251150604.86000001</v>
      </c>
      <c r="CA131" s="101">
        <f t="shared" si="218"/>
        <v>0</v>
      </c>
      <c r="CB131" s="101">
        <f t="shared" si="218"/>
        <v>0</v>
      </c>
      <c r="CC131" s="101">
        <f t="shared" si="218"/>
        <v>0</v>
      </c>
      <c r="CD131" s="101">
        <f t="shared" si="218"/>
        <v>0</v>
      </c>
      <c r="CE131" s="101">
        <f t="shared" si="218"/>
        <v>280225000</v>
      </c>
      <c r="CF131" s="101">
        <f t="shared" ref="CF131:DB131" si="219">SUM(CF132:CF135)</f>
        <v>387250604.86000001</v>
      </c>
      <c r="CG131" s="447">
        <f t="shared" si="219"/>
        <v>0</v>
      </c>
      <c r="CH131" s="101">
        <f t="shared" si="219"/>
        <v>0</v>
      </c>
      <c r="CI131" s="101">
        <f t="shared" si="219"/>
        <v>0</v>
      </c>
      <c r="CJ131" s="101">
        <f t="shared" si="219"/>
        <v>16494000</v>
      </c>
      <c r="CK131" s="101">
        <f t="shared" si="219"/>
        <v>10000000</v>
      </c>
      <c r="CL131" s="101">
        <f t="shared" si="219"/>
        <v>32635992</v>
      </c>
      <c r="CM131" s="101">
        <f t="shared" si="219"/>
        <v>0</v>
      </c>
      <c r="CN131" s="101">
        <f t="shared" si="219"/>
        <v>0</v>
      </c>
      <c r="CO131" s="101">
        <f t="shared" si="219"/>
        <v>0</v>
      </c>
      <c r="CP131" s="101">
        <f t="shared" si="219"/>
        <v>0</v>
      </c>
      <c r="CQ131" s="101">
        <f t="shared" si="219"/>
        <v>0</v>
      </c>
      <c r="CR131" s="101">
        <f t="shared" si="219"/>
        <v>0</v>
      </c>
      <c r="CS131" s="101">
        <f t="shared" si="219"/>
        <v>273181750</v>
      </c>
      <c r="CT131" s="101">
        <f t="shared" si="219"/>
        <v>60000000</v>
      </c>
      <c r="CU131" s="101">
        <f t="shared" si="219"/>
        <v>0</v>
      </c>
      <c r="CV131" s="101">
        <f t="shared" si="219"/>
        <v>0</v>
      </c>
      <c r="CW131" s="101">
        <f t="shared" si="219"/>
        <v>0</v>
      </c>
      <c r="CX131" s="101">
        <f t="shared" si="219"/>
        <v>0</v>
      </c>
      <c r="CY131" s="101">
        <f t="shared" si="219"/>
        <v>283181750</v>
      </c>
      <c r="CZ131" s="101">
        <f t="shared" si="219"/>
        <v>109129992</v>
      </c>
      <c r="DA131" s="101">
        <f t="shared" si="219"/>
        <v>1125906750</v>
      </c>
      <c r="DB131" s="579">
        <f t="shared" si="219"/>
        <v>1045180596.86</v>
      </c>
    </row>
    <row r="132" spans="1:106" ht="87" customHeight="1" x14ac:dyDescent="0.2">
      <c r="A132" s="585"/>
      <c r="B132" s="220"/>
      <c r="C132" s="188">
        <v>16</v>
      </c>
      <c r="D132" s="166" t="s">
        <v>332</v>
      </c>
      <c r="E132" s="172">
        <v>45</v>
      </c>
      <c r="F132" s="172">
        <v>90</v>
      </c>
      <c r="G132" s="476">
        <v>93</v>
      </c>
      <c r="H132" s="508" t="s">
        <v>333</v>
      </c>
      <c r="I132" s="293" t="s">
        <v>334</v>
      </c>
      <c r="J132" s="470" t="s">
        <v>261</v>
      </c>
      <c r="K132" s="473">
        <v>1</v>
      </c>
      <c r="L132" s="283" t="s">
        <v>68</v>
      </c>
      <c r="M132" s="284" t="s">
        <v>48</v>
      </c>
      <c r="N132" s="289">
        <v>36</v>
      </c>
      <c r="O132" s="281">
        <v>4</v>
      </c>
      <c r="P132" s="281">
        <v>18</v>
      </c>
      <c r="Q132" s="175"/>
      <c r="R132" s="281">
        <v>32</v>
      </c>
      <c r="S132" s="471"/>
      <c r="T132" s="475">
        <v>36</v>
      </c>
      <c r="U132" s="280"/>
      <c r="V132" s="295"/>
      <c r="W132" s="173">
        <v>4</v>
      </c>
      <c r="X132" s="173" t="s">
        <v>109</v>
      </c>
      <c r="Y132" s="16"/>
      <c r="Z132" s="15"/>
      <c r="AA132" s="16"/>
      <c r="AB132" s="15"/>
      <c r="AC132" s="16"/>
      <c r="AD132" s="15"/>
      <c r="AE132" s="16"/>
      <c r="AF132" s="15"/>
      <c r="AG132" s="16"/>
      <c r="AH132" s="15"/>
      <c r="AI132" s="16"/>
      <c r="AJ132" s="15"/>
      <c r="AK132" s="16"/>
      <c r="AL132" s="15"/>
      <c r="AM132" s="16"/>
      <c r="AN132" s="15"/>
      <c r="AO132" s="16"/>
      <c r="AP132" s="15"/>
      <c r="AQ132" s="13">
        <f>+Y132+AA132+AC132+AE132+AG132+AI132+AK132+AM132+AO132</f>
        <v>0</v>
      </c>
      <c r="AR132" s="14">
        <f>Z132+AB132+AD132+AF132+AH132+AJ132+AL132+AN132+AP132</f>
        <v>0</v>
      </c>
      <c r="AS132" s="44"/>
      <c r="AT132" s="44"/>
      <c r="AU132" s="44"/>
      <c r="AV132" s="44"/>
      <c r="AW132" s="44"/>
      <c r="AX132" s="44"/>
      <c r="AY132" s="44"/>
      <c r="AZ132" s="44"/>
      <c r="BA132" s="44"/>
      <c r="BB132" s="44"/>
      <c r="BC132" s="44"/>
      <c r="BD132" s="44"/>
      <c r="BE132" s="44"/>
      <c r="BF132" s="44"/>
      <c r="BG132" s="44"/>
      <c r="BH132" s="44"/>
      <c r="BI132" s="44"/>
      <c r="BJ132" s="44"/>
      <c r="BK132" s="41">
        <f t="shared" ref="BK132:BL135" si="220">AS132+AU132+AW132+AY132+BA132+BC132+BE132+BG132+BI132</f>
        <v>0</v>
      </c>
      <c r="BL132" s="56">
        <f t="shared" si="220"/>
        <v>0</v>
      </c>
      <c r="BM132" s="45"/>
      <c r="BN132" s="25"/>
      <c r="BO132" s="45"/>
      <c r="BP132" s="25">
        <v>21100000</v>
      </c>
      <c r="BQ132" s="45"/>
      <c r="BR132" s="45"/>
      <c r="BS132" s="45"/>
      <c r="BT132" s="45"/>
      <c r="BU132" s="45"/>
      <c r="BV132" s="45"/>
      <c r="BW132" s="45"/>
      <c r="BX132" s="45"/>
      <c r="BY132" s="45"/>
      <c r="BZ132" s="45"/>
      <c r="CA132" s="45"/>
      <c r="CB132" s="45"/>
      <c r="CC132" s="45"/>
      <c r="CD132" s="44"/>
      <c r="CE132" s="41">
        <f t="shared" ref="CE132:CF135" si="221">BM132+BO132+BQ132+BS132+BU132+BW132+BY132+CA132+CC132</f>
        <v>0</v>
      </c>
      <c r="CF132" s="46">
        <f t="shared" si="221"/>
        <v>21100000</v>
      </c>
      <c r="CG132" s="44"/>
      <c r="CH132" s="45"/>
      <c r="CI132" s="44"/>
      <c r="CJ132" s="44">
        <v>16494000</v>
      </c>
      <c r="CK132" s="44"/>
      <c r="CL132" s="44">
        <v>11861000</v>
      </c>
      <c r="CM132" s="44"/>
      <c r="CN132" s="44"/>
      <c r="CO132" s="44"/>
      <c r="CP132" s="44"/>
      <c r="CQ132" s="44"/>
      <c r="CR132" s="44"/>
      <c r="CS132" s="44"/>
      <c r="CT132" s="44"/>
      <c r="CU132" s="44"/>
      <c r="CV132" s="44"/>
      <c r="CW132" s="44"/>
      <c r="CX132" s="44"/>
      <c r="CY132" s="41">
        <f>CG132+CI132+CK132+CM132+CO132+CQ132+CS132+CU132+CW132</f>
        <v>0</v>
      </c>
      <c r="CZ132" s="41">
        <f>CX132+CV132+CT132+CR132+CP132+CN132+CL132+CJ132+CH132</f>
        <v>28355000</v>
      </c>
      <c r="DA132" s="50">
        <f t="shared" ref="DA132:DB135" si="222">AQ132+BK132+CE132+CY132</f>
        <v>0</v>
      </c>
      <c r="DB132" s="576">
        <f t="shared" si="222"/>
        <v>49455000</v>
      </c>
    </row>
    <row r="133" spans="1:106" ht="51.75" customHeight="1" x14ac:dyDescent="0.2">
      <c r="A133" s="585"/>
      <c r="B133" s="220"/>
      <c r="C133" s="188">
        <v>17</v>
      </c>
      <c r="D133" s="166" t="s">
        <v>294</v>
      </c>
      <c r="E133" s="298" t="s">
        <v>295</v>
      </c>
      <c r="F133" s="299">
        <v>0.5</v>
      </c>
      <c r="G133" s="177">
        <v>94</v>
      </c>
      <c r="H133" s="508" t="s">
        <v>335</v>
      </c>
      <c r="I133" s="293" t="s">
        <v>336</v>
      </c>
      <c r="J133" s="277" t="s">
        <v>261</v>
      </c>
      <c r="K133" s="284">
        <v>1</v>
      </c>
      <c r="L133" s="283" t="s">
        <v>68</v>
      </c>
      <c r="M133" s="284">
        <v>70</v>
      </c>
      <c r="N133" s="289">
        <v>140</v>
      </c>
      <c r="O133" s="281">
        <v>79</v>
      </c>
      <c r="P133" s="281">
        <v>105</v>
      </c>
      <c r="Q133" s="532">
        <v>30</v>
      </c>
      <c r="R133" s="471">
        <v>131</v>
      </c>
      <c r="S133" s="471">
        <f>40+15</f>
        <v>55</v>
      </c>
      <c r="T133" s="475">
        <v>140</v>
      </c>
      <c r="U133" s="472">
        <f>50+15</f>
        <v>65</v>
      </c>
      <c r="V133" s="278">
        <f>AQ133/$AQ$131</f>
        <v>0.88181818181818183</v>
      </c>
      <c r="W133" s="173">
        <v>4</v>
      </c>
      <c r="X133" s="173" t="s">
        <v>109</v>
      </c>
      <c r="Y133" s="16"/>
      <c r="Z133" s="15"/>
      <c r="AA133" s="16"/>
      <c r="AB133" s="15"/>
      <c r="AC133" s="16"/>
      <c r="AD133" s="15">
        <v>25000000</v>
      </c>
      <c r="AE133" s="16"/>
      <c r="AF133" s="15"/>
      <c r="AG133" s="16"/>
      <c r="AH133" s="15"/>
      <c r="AI133" s="16"/>
      <c r="AJ133" s="15"/>
      <c r="AK133" s="16">
        <v>242500000</v>
      </c>
      <c r="AL133" s="15">
        <f>250000000-7500000</f>
        <v>242500000</v>
      </c>
      <c r="AM133" s="16"/>
      <c r="AN133" s="15"/>
      <c r="AO133" s="16"/>
      <c r="AP133" s="15"/>
      <c r="AQ133" s="13">
        <f>+Y133+AA133+AC133+AE133+AG133+AI133+AK133+AM133+AO133</f>
        <v>242500000</v>
      </c>
      <c r="AR133" s="14">
        <f>Z133+AB133+AD133+AF133+AH133+AJ133+AL133+AN133+AP133</f>
        <v>267500000</v>
      </c>
      <c r="AS133" s="44"/>
      <c r="AT133" s="44"/>
      <c r="AU133" s="44"/>
      <c r="AV133" s="44"/>
      <c r="AW133" s="44"/>
      <c r="AX133" s="300">
        <v>253000000</v>
      </c>
      <c r="AY133" s="44"/>
      <c r="AZ133" s="43"/>
      <c r="BA133" s="44"/>
      <c r="BB133" s="44"/>
      <c r="BC133" s="44"/>
      <c r="BD133" s="44"/>
      <c r="BE133" s="44">
        <v>253000000</v>
      </c>
      <c r="BF133" s="44"/>
      <c r="BG133" s="44"/>
      <c r="BH133" s="44"/>
      <c r="BI133" s="44"/>
      <c r="BJ133" s="44"/>
      <c r="BK133" s="41">
        <f t="shared" si="220"/>
        <v>253000000</v>
      </c>
      <c r="BL133" s="56">
        <f t="shared" si="220"/>
        <v>253000000</v>
      </c>
      <c r="BM133" s="45"/>
      <c r="BN133" s="25"/>
      <c r="BO133" s="45"/>
      <c r="BP133" s="25">
        <v>63000000</v>
      </c>
      <c r="BQ133" s="45"/>
      <c r="BR133" s="45">
        <v>22000000</v>
      </c>
      <c r="BS133" s="45"/>
      <c r="BT133" s="45"/>
      <c r="BU133" s="45"/>
      <c r="BV133" s="45"/>
      <c r="BW133" s="45"/>
      <c r="BX133" s="45"/>
      <c r="BY133" s="45">
        <v>240000000</v>
      </c>
      <c r="BZ133" s="45">
        <v>221150604.86000001</v>
      </c>
      <c r="CA133" s="45"/>
      <c r="CB133" s="45"/>
      <c r="CC133" s="45"/>
      <c r="CD133" s="44"/>
      <c r="CE133" s="41">
        <f t="shared" si="221"/>
        <v>240000000</v>
      </c>
      <c r="CF133" s="46">
        <f t="shared" si="221"/>
        <v>306150604.86000001</v>
      </c>
      <c r="CG133" s="44"/>
      <c r="CH133" s="45"/>
      <c r="CI133" s="44"/>
      <c r="CJ133" s="44"/>
      <c r="CK133" s="44"/>
      <c r="CL133" s="44">
        <v>10000000</v>
      </c>
      <c r="CM133" s="44"/>
      <c r="CN133" s="44"/>
      <c r="CO133" s="44"/>
      <c r="CP133" s="44"/>
      <c r="CQ133" s="44"/>
      <c r="CR133" s="44"/>
      <c r="CS133" s="44">
        <v>249700000</v>
      </c>
      <c r="CT133" s="44">
        <v>60000000</v>
      </c>
      <c r="CU133" s="44"/>
      <c r="CV133" s="44"/>
      <c r="CW133" s="44"/>
      <c r="CX133" s="44"/>
      <c r="CY133" s="41">
        <f>CG133+CI133+CK133+CM133+CO133+CQ133+CS133+CU133+CW133</f>
        <v>249700000</v>
      </c>
      <c r="CZ133" s="41">
        <f>CX133+CV133+CT133+CR133+CP133+CN133+CL133+CJ133+CH133</f>
        <v>70000000</v>
      </c>
      <c r="DA133" s="50">
        <f t="shared" si="222"/>
        <v>985200000</v>
      </c>
      <c r="DB133" s="576">
        <f t="shared" si="222"/>
        <v>896650604.86000001</v>
      </c>
    </row>
    <row r="134" spans="1:106" ht="51.75" customHeight="1" x14ac:dyDescent="0.2">
      <c r="A134" s="585"/>
      <c r="B134" s="220"/>
      <c r="C134" s="188">
        <v>18</v>
      </c>
      <c r="D134" s="166" t="s">
        <v>298</v>
      </c>
      <c r="E134" s="172">
        <v>6</v>
      </c>
      <c r="F134" s="172">
        <v>12</v>
      </c>
      <c r="G134" s="177">
        <v>95</v>
      </c>
      <c r="H134" s="508" t="s">
        <v>337</v>
      </c>
      <c r="I134" s="293" t="s">
        <v>338</v>
      </c>
      <c r="J134" s="277" t="s">
        <v>261</v>
      </c>
      <c r="K134" s="284">
        <v>1</v>
      </c>
      <c r="L134" s="280" t="s">
        <v>53</v>
      </c>
      <c r="M134" s="284">
        <v>0</v>
      </c>
      <c r="N134" s="281">
        <v>500</v>
      </c>
      <c r="O134" s="281">
        <v>500</v>
      </c>
      <c r="P134" s="281">
        <v>500</v>
      </c>
      <c r="Q134" s="532" t="s">
        <v>60</v>
      </c>
      <c r="R134" s="471">
        <v>500</v>
      </c>
      <c r="S134" s="471"/>
      <c r="T134" s="475">
        <v>500</v>
      </c>
      <c r="U134" s="472"/>
      <c r="V134" s="278">
        <f>AQ134/$AQ$131</f>
        <v>6.363636363636363E-2</v>
      </c>
      <c r="W134" s="173">
        <v>4</v>
      </c>
      <c r="X134" s="173" t="s">
        <v>109</v>
      </c>
      <c r="Y134" s="16"/>
      <c r="Z134" s="15"/>
      <c r="AA134" s="16"/>
      <c r="AB134" s="15"/>
      <c r="AC134" s="16">
        <v>10000000</v>
      </c>
      <c r="AD134" s="15">
        <v>0</v>
      </c>
      <c r="AE134" s="16"/>
      <c r="AF134" s="15"/>
      <c r="AG134" s="16"/>
      <c r="AH134" s="15"/>
      <c r="AI134" s="16"/>
      <c r="AJ134" s="15"/>
      <c r="AK134" s="16">
        <v>7500000</v>
      </c>
      <c r="AL134" s="15">
        <v>7500000</v>
      </c>
      <c r="AM134" s="16"/>
      <c r="AN134" s="15"/>
      <c r="AO134" s="16"/>
      <c r="AP134" s="15"/>
      <c r="AQ134" s="13">
        <f>+Y134+AA134+AC134+AE134+AG134+AI134+AK134+AM134+AO134</f>
        <v>17500000</v>
      </c>
      <c r="AR134" s="14">
        <f>Z134+AB134+AD134+AF134+AH134+AJ134+AL134+AN134+AP134</f>
        <v>7500000</v>
      </c>
      <c r="AS134" s="44"/>
      <c r="AT134" s="44"/>
      <c r="AU134" s="44"/>
      <c r="AV134" s="44"/>
      <c r="AW134" s="44">
        <f>18200000-4500000</f>
        <v>13700000</v>
      </c>
      <c r="AX134" s="43">
        <v>4500000</v>
      </c>
      <c r="AY134" s="44"/>
      <c r="AZ134" s="43"/>
      <c r="BA134" s="44"/>
      <c r="BB134" s="44"/>
      <c r="BC134" s="44"/>
      <c r="BD134" s="44"/>
      <c r="BE134" s="44">
        <v>4500000</v>
      </c>
      <c r="BF134" s="44"/>
      <c r="BG134" s="44"/>
      <c r="BH134" s="44"/>
      <c r="BI134" s="44"/>
      <c r="BJ134" s="44"/>
      <c r="BK134" s="41">
        <f t="shared" si="220"/>
        <v>18200000</v>
      </c>
      <c r="BL134" s="56">
        <f t="shared" si="220"/>
        <v>4500000</v>
      </c>
      <c r="BM134" s="45"/>
      <c r="BN134" s="25"/>
      <c r="BO134" s="45"/>
      <c r="BP134" s="45"/>
      <c r="BQ134" s="45">
        <f>17800000-3000000</f>
        <v>14800000</v>
      </c>
      <c r="BR134" s="45"/>
      <c r="BS134" s="45"/>
      <c r="BT134" s="45"/>
      <c r="BU134" s="45"/>
      <c r="BV134" s="45"/>
      <c r="BW134" s="45"/>
      <c r="BX134" s="45"/>
      <c r="BY134" s="45">
        <v>3000000</v>
      </c>
      <c r="BZ134" s="45"/>
      <c r="CA134" s="45"/>
      <c r="CB134" s="45"/>
      <c r="CC134" s="45"/>
      <c r="CD134" s="44"/>
      <c r="CE134" s="41">
        <f t="shared" si="221"/>
        <v>17800000</v>
      </c>
      <c r="CF134" s="47">
        <f t="shared" si="221"/>
        <v>0</v>
      </c>
      <c r="CG134" s="44"/>
      <c r="CH134" s="45"/>
      <c r="CI134" s="44"/>
      <c r="CJ134" s="44"/>
      <c r="CK134" s="44"/>
      <c r="CL134" s="44"/>
      <c r="CM134" s="44"/>
      <c r="CN134" s="44"/>
      <c r="CO134" s="44"/>
      <c r="CP134" s="44"/>
      <c r="CQ134" s="44"/>
      <c r="CR134" s="44"/>
      <c r="CS134" s="44">
        <v>18020000</v>
      </c>
      <c r="CT134" s="44"/>
      <c r="CU134" s="44"/>
      <c r="CV134" s="44"/>
      <c r="CW134" s="44"/>
      <c r="CX134" s="44"/>
      <c r="CY134" s="41">
        <f>CG134+CI134+CK134+CM134+CO134+CQ134+CS134+CU134+CW134</f>
        <v>18020000</v>
      </c>
      <c r="CZ134" s="41">
        <f>CX134+CV134+CT134+CR134+CP134+CN134+CL134+CJ134+CH134</f>
        <v>0</v>
      </c>
      <c r="DA134" s="50">
        <f t="shared" si="222"/>
        <v>71520000</v>
      </c>
      <c r="DB134" s="576">
        <f t="shared" si="222"/>
        <v>12000000</v>
      </c>
    </row>
    <row r="135" spans="1:106" ht="51.75" customHeight="1" x14ac:dyDescent="0.2">
      <c r="A135" s="585"/>
      <c r="B135" s="220"/>
      <c r="C135" s="181">
        <v>19</v>
      </c>
      <c r="D135" s="503" t="s">
        <v>301</v>
      </c>
      <c r="E135" s="504" t="s">
        <v>302</v>
      </c>
      <c r="F135" s="269" t="s">
        <v>303</v>
      </c>
      <c r="G135" s="301">
        <v>96</v>
      </c>
      <c r="H135" s="508" t="s">
        <v>339</v>
      </c>
      <c r="I135" s="293" t="s">
        <v>340</v>
      </c>
      <c r="J135" s="277" t="s">
        <v>261</v>
      </c>
      <c r="K135" s="284">
        <v>1</v>
      </c>
      <c r="L135" s="283" t="s">
        <v>68</v>
      </c>
      <c r="M135" s="285">
        <v>0</v>
      </c>
      <c r="N135" s="289">
        <v>6</v>
      </c>
      <c r="O135" s="281">
        <v>1</v>
      </c>
      <c r="P135" s="281">
        <v>3</v>
      </c>
      <c r="Q135" s="532">
        <v>2</v>
      </c>
      <c r="R135" s="471">
        <v>5</v>
      </c>
      <c r="S135" s="471">
        <v>2</v>
      </c>
      <c r="T135" s="475">
        <v>6</v>
      </c>
      <c r="U135" s="472">
        <v>2</v>
      </c>
      <c r="V135" s="278">
        <f>AQ135/$AQ$131</f>
        <v>5.4545454545454543E-2</v>
      </c>
      <c r="W135" s="173">
        <v>4</v>
      </c>
      <c r="X135" s="173" t="s">
        <v>109</v>
      </c>
      <c r="Y135" s="16"/>
      <c r="Z135" s="15"/>
      <c r="AA135" s="16"/>
      <c r="AB135" s="15"/>
      <c r="AC135" s="16">
        <v>15000000</v>
      </c>
      <c r="AD135" s="15">
        <v>0</v>
      </c>
      <c r="AE135" s="16"/>
      <c r="AF135" s="15"/>
      <c r="AG135" s="16"/>
      <c r="AH135" s="15"/>
      <c r="AI135" s="16"/>
      <c r="AJ135" s="15"/>
      <c r="AK135" s="16"/>
      <c r="AL135" s="15"/>
      <c r="AM135" s="16"/>
      <c r="AN135" s="15"/>
      <c r="AO135" s="16"/>
      <c r="AP135" s="15"/>
      <c r="AQ135" s="13">
        <f>+Y135+AA135+AC135+AE135+AG135+AI135+AK135+AM135+AO135</f>
        <v>15000000</v>
      </c>
      <c r="AR135" s="14">
        <f>Z135+AB135+AD135+AF135+AH135+AJ135+AL135+AN135+AP135</f>
        <v>0</v>
      </c>
      <c r="AS135" s="44"/>
      <c r="AT135" s="44"/>
      <c r="AU135" s="44"/>
      <c r="AV135" s="44"/>
      <c r="AW135" s="44">
        <v>16300000</v>
      </c>
      <c r="AX135" s="44">
        <v>16300000</v>
      </c>
      <c r="AY135" s="44"/>
      <c r="AZ135" s="44"/>
      <c r="BA135" s="44"/>
      <c r="BB135" s="44"/>
      <c r="BC135" s="44"/>
      <c r="BD135" s="44"/>
      <c r="BE135" s="44"/>
      <c r="BF135" s="44"/>
      <c r="BG135" s="44"/>
      <c r="BH135" s="44"/>
      <c r="BI135" s="44"/>
      <c r="BJ135" s="44"/>
      <c r="BK135" s="41">
        <f t="shared" si="220"/>
        <v>16300000</v>
      </c>
      <c r="BL135" s="56">
        <f t="shared" si="220"/>
        <v>16300000</v>
      </c>
      <c r="BM135" s="45"/>
      <c r="BN135" s="25"/>
      <c r="BO135" s="45"/>
      <c r="BP135" s="45">
        <v>30000000</v>
      </c>
      <c r="BQ135" s="45">
        <v>200000</v>
      </c>
      <c r="BR135" s="45"/>
      <c r="BS135" s="45"/>
      <c r="BT135" s="45"/>
      <c r="BU135" s="45"/>
      <c r="BV135" s="45"/>
      <c r="BW135" s="45"/>
      <c r="BX135" s="45"/>
      <c r="BY135" s="45">
        <v>22225000</v>
      </c>
      <c r="BZ135" s="45">
        <v>30000000</v>
      </c>
      <c r="CA135" s="45"/>
      <c r="CB135" s="45"/>
      <c r="CC135" s="45"/>
      <c r="CD135" s="44"/>
      <c r="CE135" s="41">
        <f t="shared" si="221"/>
        <v>22425000</v>
      </c>
      <c r="CF135" s="47">
        <f t="shared" si="221"/>
        <v>60000000</v>
      </c>
      <c r="CG135" s="44"/>
      <c r="CH135" s="45"/>
      <c r="CI135" s="44"/>
      <c r="CJ135" s="44"/>
      <c r="CK135" s="44">
        <v>10000000</v>
      </c>
      <c r="CL135" s="44">
        <v>10774992</v>
      </c>
      <c r="CM135" s="44"/>
      <c r="CN135" s="44"/>
      <c r="CO135" s="44"/>
      <c r="CP135" s="44"/>
      <c r="CQ135" s="44"/>
      <c r="CR135" s="44"/>
      <c r="CS135" s="44">
        <v>5461750</v>
      </c>
      <c r="CT135" s="44"/>
      <c r="CU135" s="44"/>
      <c r="CV135" s="44"/>
      <c r="CW135" s="44"/>
      <c r="CX135" s="44"/>
      <c r="CY135" s="41">
        <f>CG135+CI135+CK135+CM135+CO135+CQ135+CS135+CU135+CW135</f>
        <v>15461750</v>
      </c>
      <c r="CZ135" s="41">
        <f>CX135+CV135+CT135+CR135+CP135+CN135+CL135+CJ135+CH135</f>
        <v>10774992</v>
      </c>
      <c r="DA135" s="50">
        <f t="shared" si="222"/>
        <v>69186750</v>
      </c>
      <c r="DB135" s="576">
        <f t="shared" si="222"/>
        <v>87074992</v>
      </c>
    </row>
    <row r="136" spans="1:106" ht="24.75" customHeight="1" x14ac:dyDescent="0.2">
      <c r="A136" s="585"/>
      <c r="B136" s="220"/>
      <c r="C136" s="154">
        <v>22</v>
      </c>
      <c r="D136" s="155" t="s">
        <v>341</v>
      </c>
      <c r="E136" s="157"/>
      <c r="F136" s="194"/>
      <c r="G136" s="157"/>
      <c r="H136" s="157"/>
      <c r="I136" s="157"/>
      <c r="J136" s="157"/>
      <c r="K136" s="157"/>
      <c r="L136" s="157"/>
      <c r="M136" s="157"/>
      <c r="N136" s="157"/>
      <c r="O136" s="157"/>
      <c r="P136" s="157"/>
      <c r="Q136" s="157"/>
      <c r="R136" s="157"/>
      <c r="S136" s="157"/>
      <c r="T136" s="157"/>
      <c r="U136" s="157"/>
      <c r="V136" s="157"/>
      <c r="W136" s="157"/>
      <c r="X136" s="157"/>
      <c r="Y136" s="101">
        <f t="shared" ref="Y136:AP136" si="223">SUM(Y137)</f>
        <v>0</v>
      </c>
      <c r="Z136" s="101">
        <f t="shared" si="223"/>
        <v>0</v>
      </c>
      <c r="AA136" s="101">
        <f t="shared" si="223"/>
        <v>0</v>
      </c>
      <c r="AB136" s="101">
        <f t="shared" si="223"/>
        <v>0</v>
      </c>
      <c r="AC136" s="101">
        <f t="shared" si="223"/>
        <v>0</v>
      </c>
      <c r="AD136" s="101">
        <f t="shared" si="223"/>
        <v>0</v>
      </c>
      <c r="AE136" s="101">
        <f t="shared" si="223"/>
        <v>0</v>
      </c>
      <c r="AF136" s="101">
        <f t="shared" si="223"/>
        <v>0</v>
      </c>
      <c r="AG136" s="101">
        <f t="shared" si="223"/>
        <v>0</v>
      </c>
      <c r="AH136" s="101">
        <f t="shared" si="223"/>
        <v>0</v>
      </c>
      <c r="AI136" s="101">
        <f t="shared" si="223"/>
        <v>0</v>
      </c>
      <c r="AJ136" s="101">
        <f t="shared" si="223"/>
        <v>0</v>
      </c>
      <c r="AK136" s="101">
        <f t="shared" si="223"/>
        <v>110000000</v>
      </c>
      <c r="AL136" s="101">
        <f t="shared" si="223"/>
        <v>110000000</v>
      </c>
      <c r="AM136" s="101">
        <f t="shared" si="223"/>
        <v>0</v>
      </c>
      <c r="AN136" s="101">
        <f t="shared" si="223"/>
        <v>0</v>
      </c>
      <c r="AO136" s="101">
        <f t="shared" si="223"/>
        <v>0</v>
      </c>
      <c r="AP136" s="101">
        <f t="shared" si="223"/>
        <v>0</v>
      </c>
      <c r="AQ136" s="101">
        <f t="shared" ref="AQ136:BS136" si="224">SUM(AQ137)</f>
        <v>110000000</v>
      </c>
      <c r="AR136" s="101">
        <f t="shared" si="224"/>
        <v>110000000</v>
      </c>
      <c r="AS136" s="101">
        <f t="shared" si="224"/>
        <v>0</v>
      </c>
      <c r="AT136" s="101">
        <f t="shared" si="224"/>
        <v>0</v>
      </c>
      <c r="AU136" s="101">
        <f t="shared" si="224"/>
        <v>0</v>
      </c>
      <c r="AV136" s="101">
        <f t="shared" si="224"/>
        <v>0</v>
      </c>
      <c r="AW136" s="101">
        <f t="shared" si="224"/>
        <v>0</v>
      </c>
      <c r="AX136" s="101">
        <f t="shared" si="224"/>
        <v>43300000</v>
      </c>
      <c r="AY136" s="101">
        <f t="shared" si="224"/>
        <v>0</v>
      </c>
      <c r="AZ136" s="101">
        <f t="shared" si="224"/>
        <v>0</v>
      </c>
      <c r="BA136" s="101">
        <f t="shared" si="224"/>
        <v>0</v>
      </c>
      <c r="BB136" s="101">
        <f t="shared" si="224"/>
        <v>0</v>
      </c>
      <c r="BC136" s="101">
        <f t="shared" si="224"/>
        <v>0</v>
      </c>
      <c r="BD136" s="101">
        <f t="shared" si="224"/>
        <v>0</v>
      </c>
      <c r="BE136" s="101">
        <f t="shared" si="224"/>
        <v>113300000</v>
      </c>
      <c r="BF136" s="101">
        <f t="shared" si="224"/>
        <v>0</v>
      </c>
      <c r="BG136" s="101">
        <f t="shared" si="224"/>
        <v>0</v>
      </c>
      <c r="BH136" s="101">
        <f t="shared" si="224"/>
        <v>0</v>
      </c>
      <c r="BI136" s="101">
        <f t="shared" si="224"/>
        <v>0</v>
      </c>
      <c r="BJ136" s="101">
        <f t="shared" si="224"/>
        <v>0</v>
      </c>
      <c r="BK136" s="101">
        <f t="shared" si="224"/>
        <v>113300000</v>
      </c>
      <c r="BL136" s="101">
        <f t="shared" si="224"/>
        <v>43300000</v>
      </c>
      <c r="BM136" s="101">
        <f t="shared" si="224"/>
        <v>0</v>
      </c>
      <c r="BN136" s="101">
        <f t="shared" si="224"/>
        <v>0</v>
      </c>
      <c r="BO136" s="101">
        <f t="shared" si="224"/>
        <v>0</v>
      </c>
      <c r="BP136" s="101">
        <f t="shared" si="224"/>
        <v>0</v>
      </c>
      <c r="BQ136" s="101">
        <f t="shared" si="224"/>
        <v>0</v>
      </c>
      <c r="BR136" s="101">
        <f t="shared" si="224"/>
        <v>0</v>
      </c>
      <c r="BS136" s="101">
        <f t="shared" si="224"/>
        <v>0</v>
      </c>
      <c r="BT136" s="101">
        <f t="shared" ref="BT136:CE136" si="225">SUM(BT137)</f>
        <v>0</v>
      </c>
      <c r="BU136" s="101">
        <f t="shared" si="225"/>
        <v>0</v>
      </c>
      <c r="BV136" s="101">
        <f t="shared" si="225"/>
        <v>0</v>
      </c>
      <c r="BW136" s="101">
        <f t="shared" si="225"/>
        <v>0</v>
      </c>
      <c r="BX136" s="101">
        <f t="shared" si="225"/>
        <v>0</v>
      </c>
      <c r="BY136" s="101">
        <f t="shared" si="225"/>
        <v>116699000</v>
      </c>
      <c r="BZ136" s="101">
        <f t="shared" si="225"/>
        <v>0</v>
      </c>
      <c r="CA136" s="101">
        <f t="shared" si="225"/>
        <v>0</v>
      </c>
      <c r="CB136" s="101">
        <f t="shared" si="225"/>
        <v>0</v>
      </c>
      <c r="CC136" s="101">
        <f t="shared" si="225"/>
        <v>0</v>
      </c>
      <c r="CD136" s="101">
        <f t="shared" si="225"/>
        <v>0</v>
      </c>
      <c r="CE136" s="101">
        <f t="shared" si="225"/>
        <v>116699000</v>
      </c>
      <c r="CF136" s="101">
        <f t="shared" ref="CF136:DB136" si="226">SUM(CF137)</f>
        <v>0</v>
      </c>
      <c r="CG136" s="447">
        <f t="shared" si="226"/>
        <v>0</v>
      </c>
      <c r="CH136" s="101">
        <f t="shared" si="226"/>
        <v>0</v>
      </c>
      <c r="CI136" s="101">
        <f t="shared" si="226"/>
        <v>0</v>
      </c>
      <c r="CJ136" s="101">
        <f t="shared" si="226"/>
        <v>20000000</v>
      </c>
      <c r="CK136" s="101">
        <f t="shared" si="226"/>
        <v>0</v>
      </c>
      <c r="CL136" s="101">
        <f t="shared" si="226"/>
        <v>10000000</v>
      </c>
      <c r="CM136" s="101">
        <f t="shared" si="226"/>
        <v>0</v>
      </c>
      <c r="CN136" s="101">
        <f t="shared" si="226"/>
        <v>0</v>
      </c>
      <c r="CO136" s="101">
        <f t="shared" si="226"/>
        <v>0</v>
      </c>
      <c r="CP136" s="101">
        <f t="shared" si="226"/>
        <v>0</v>
      </c>
      <c r="CQ136" s="101">
        <f t="shared" si="226"/>
        <v>0</v>
      </c>
      <c r="CR136" s="101">
        <f t="shared" si="226"/>
        <v>0</v>
      </c>
      <c r="CS136" s="101">
        <f t="shared" si="226"/>
        <v>120199970</v>
      </c>
      <c r="CT136" s="101">
        <f t="shared" si="226"/>
        <v>0</v>
      </c>
      <c r="CU136" s="101">
        <f t="shared" si="226"/>
        <v>0</v>
      </c>
      <c r="CV136" s="101">
        <f t="shared" si="226"/>
        <v>0</v>
      </c>
      <c r="CW136" s="101">
        <f t="shared" si="226"/>
        <v>0</v>
      </c>
      <c r="CX136" s="101">
        <f t="shared" si="226"/>
        <v>0</v>
      </c>
      <c r="CY136" s="101">
        <f t="shared" si="226"/>
        <v>120199970</v>
      </c>
      <c r="CZ136" s="101">
        <f t="shared" si="226"/>
        <v>30000000</v>
      </c>
      <c r="DA136" s="101">
        <f t="shared" si="226"/>
        <v>460198970</v>
      </c>
      <c r="DB136" s="579">
        <f t="shared" si="226"/>
        <v>183300000</v>
      </c>
    </row>
    <row r="137" spans="1:106" ht="227.25" customHeight="1" x14ac:dyDescent="0.2">
      <c r="A137" s="585"/>
      <c r="B137" s="220"/>
      <c r="C137" s="172" t="s">
        <v>920</v>
      </c>
      <c r="D137" s="302" t="s">
        <v>928</v>
      </c>
      <c r="E137" s="303" t="s">
        <v>929</v>
      </c>
      <c r="F137" s="303" t="s">
        <v>930</v>
      </c>
      <c r="G137" s="507">
        <v>97</v>
      </c>
      <c r="H137" s="578" t="s">
        <v>342</v>
      </c>
      <c r="I137" s="602" t="s">
        <v>343</v>
      </c>
      <c r="J137" s="603" t="s">
        <v>261</v>
      </c>
      <c r="K137" s="284">
        <v>1</v>
      </c>
      <c r="L137" s="604" t="s">
        <v>68</v>
      </c>
      <c r="M137" s="605" t="s">
        <v>48</v>
      </c>
      <c r="N137" s="604">
        <v>52</v>
      </c>
      <c r="O137" s="314">
        <v>6.5</v>
      </c>
      <c r="P137" s="304">
        <v>26</v>
      </c>
      <c r="Q137" s="532">
        <v>33</v>
      </c>
      <c r="R137" s="304">
        <v>46</v>
      </c>
      <c r="S137" s="304"/>
      <c r="T137" s="305">
        <v>52</v>
      </c>
      <c r="U137" s="304"/>
      <c r="V137" s="316">
        <f>AQ137/AQ136</f>
        <v>1</v>
      </c>
      <c r="W137" s="577">
        <v>4</v>
      </c>
      <c r="X137" s="577" t="s">
        <v>109</v>
      </c>
      <c r="Y137" s="82"/>
      <c r="Z137" s="15"/>
      <c r="AA137" s="82"/>
      <c r="AB137" s="15"/>
      <c r="AC137" s="82"/>
      <c r="AD137" s="15"/>
      <c r="AE137" s="82"/>
      <c r="AF137" s="15"/>
      <c r="AG137" s="82"/>
      <c r="AH137" s="15"/>
      <c r="AI137" s="82"/>
      <c r="AJ137" s="15"/>
      <c r="AK137" s="82">
        <v>110000000</v>
      </c>
      <c r="AL137" s="15">
        <v>110000000</v>
      </c>
      <c r="AM137" s="82"/>
      <c r="AN137" s="15"/>
      <c r="AO137" s="82"/>
      <c r="AP137" s="15"/>
      <c r="AQ137" s="83">
        <f>+Y137+AA137+AC137+AE137+AG137+AI137+AK137+AM137+AO137</f>
        <v>110000000</v>
      </c>
      <c r="AR137" s="83">
        <f>Z137+AB137+AD137+AF137+AH137+AJ137+AL137+AN137+AP137</f>
        <v>110000000</v>
      </c>
      <c r="AS137" s="66"/>
      <c r="AT137" s="67"/>
      <c r="AU137" s="66"/>
      <c r="AV137" s="606"/>
      <c r="AW137" s="66"/>
      <c r="AX137" s="83">
        <v>43300000</v>
      </c>
      <c r="AY137" s="66"/>
      <c r="AZ137" s="83"/>
      <c r="BA137" s="66"/>
      <c r="BB137" s="66"/>
      <c r="BC137" s="66"/>
      <c r="BD137" s="66"/>
      <c r="BE137" s="66">
        <v>113300000</v>
      </c>
      <c r="BF137" s="66"/>
      <c r="BG137" s="66"/>
      <c r="BH137" s="66"/>
      <c r="BI137" s="66"/>
      <c r="BJ137" s="66"/>
      <c r="BK137" s="66">
        <f>AS137+AU137+AW137+AY137+BA137+BC137+BE137+BG137+BI137</f>
        <v>113300000</v>
      </c>
      <c r="BL137" s="83">
        <f>AT137+AV137+AX137+AZ137+BB137+BD137+BF137+BH137+BJ137</f>
        <v>43300000</v>
      </c>
      <c r="BM137" s="66"/>
      <c r="BN137" s="83"/>
      <c r="BO137" s="66"/>
      <c r="BP137" s="66"/>
      <c r="BQ137" s="66"/>
      <c r="BR137" s="66"/>
      <c r="BS137" s="67"/>
      <c r="BT137" s="67"/>
      <c r="BU137" s="66"/>
      <c r="BV137" s="66"/>
      <c r="BW137" s="66"/>
      <c r="BX137" s="66"/>
      <c r="BY137" s="66">
        <v>116699000</v>
      </c>
      <c r="BZ137" s="66"/>
      <c r="CA137" s="66"/>
      <c r="CB137" s="66"/>
      <c r="CC137" s="66"/>
      <c r="CD137" s="72"/>
      <c r="CE137" s="41">
        <f>BM137+BO137+BQ137+BS137+BU137+BW137+BY137+CA137+CC137</f>
        <v>116699000</v>
      </c>
      <c r="CF137" s="47">
        <f>BN137+BP137+BR137+BT137+BV137+BX137+BZ137+CB137+CD137</f>
        <v>0</v>
      </c>
      <c r="CG137" s="72"/>
      <c r="CH137" s="19"/>
      <c r="CI137" s="66"/>
      <c r="CJ137" s="66">
        <v>20000000</v>
      </c>
      <c r="CK137" s="66"/>
      <c r="CL137" s="66">
        <v>10000000</v>
      </c>
      <c r="CM137" s="67"/>
      <c r="CN137" s="67"/>
      <c r="CO137" s="66"/>
      <c r="CP137" s="66"/>
      <c r="CQ137" s="66"/>
      <c r="CR137" s="66"/>
      <c r="CS137" s="66">
        <v>120199970</v>
      </c>
      <c r="CT137" s="66"/>
      <c r="CU137" s="66"/>
      <c r="CV137" s="66"/>
      <c r="CW137" s="66"/>
      <c r="CX137" s="72"/>
      <c r="CY137" s="41">
        <f>CG137+CI137+CK137+CM137+CO137+CQ137+CS137+CU137+CW137</f>
        <v>120199970</v>
      </c>
      <c r="CZ137" s="41">
        <f>CX137+CV137+CT137+CR137+CP137+CN137+CL137+CJ137+CH137</f>
        <v>30000000</v>
      </c>
      <c r="DA137" s="17">
        <f>AQ137+BK137+CE137+CY137</f>
        <v>460198970</v>
      </c>
      <c r="DB137" s="576">
        <f>AR137+BL137+CF137+CZ137</f>
        <v>183300000</v>
      </c>
    </row>
    <row r="138" spans="1:106" ht="24.75" customHeight="1" x14ac:dyDescent="0.2">
      <c r="A138" s="585"/>
      <c r="B138" s="141">
        <v>7</v>
      </c>
      <c r="C138" s="218" t="s">
        <v>344</v>
      </c>
      <c r="D138" s="146"/>
      <c r="E138" s="146"/>
      <c r="F138" s="146"/>
      <c r="G138" s="145"/>
      <c r="H138" s="145"/>
      <c r="I138" s="145"/>
      <c r="J138" s="145"/>
      <c r="K138" s="145"/>
      <c r="L138" s="145"/>
      <c r="M138" s="145"/>
      <c r="N138" s="145"/>
      <c r="O138" s="145"/>
      <c r="P138" s="145"/>
      <c r="Q138" s="145"/>
      <c r="R138" s="145"/>
      <c r="S138" s="145"/>
      <c r="T138" s="145"/>
      <c r="U138" s="145"/>
      <c r="V138" s="145"/>
      <c r="W138" s="145"/>
      <c r="X138" s="145"/>
      <c r="Y138" s="10">
        <f t="shared" ref="Y138:BD138" si="227">Y139+Y145</f>
        <v>0</v>
      </c>
      <c r="Z138" s="10">
        <f t="shared" si="227"/>
        <v>0</v>
      </c>
      <c r="AA138" s="10">
        <f t="shared" si="227"/>
        <v>0</v>
      </c>
      <c r="AB138" s="10">
        <f t="shared" si="227"/>
        <v>0</v>
      </c>
      <c r="AC138" s="10">
        <f t="shared" si="227"/>
        <v>80000000</v>
      </c>
      <c r="AD138" s="10">
        <f t="shared" si="227"/>
        <v>80000000</v>
      </c>
      <c r="AE138" s="10">
        <f t="shared" si="227"/>
        <v>0</v>
      </c>
      <c r="AF138" s="10">
        <f t="shared" si="227"/>
        <v>0</v>
      </c>
      <c r="AG138" s="10">
        <f t="shared" si="227"/>
        <v>0</v>
      </c>
      <c r="AH138" s="10">
        <f t="shared" si="227"/>
        <v>0</v>
      </c>
      <c r="AI138" s="10">
        <f t="shared" si="227"/>
        <v>0</v>
      </c>
      <c r="AJ138" s="10">
        <f t="shared" si="227"/>
        <v>0</v>
      </c>
      <c r="AK138" s="10">
        <f t="shared" si="227"/>
        <v>200000000</v>
      </c>
      <c r="AL138" s="10">
        <f t="shared" si="227"/>
        <v>200000000</v>
      </c>
      <c r="AM138" s="10">
        <f t="shared" si="227"/>
        <v>0</v>
      </c>
      <c r="AN138" s="10">
        <f t="shared" si="227"/>
        <v>0</v>
      </c>
      <c r="AO138" s="10">
        <f t="shared" si="227"/>
        <v>4000000000</v>
      </c>
      <c r="AP138" s="10">
        <f t="shared" si="227"/>
        <v>0</v>
      </c>
      <c r="AQ138" s="10">
        <f t="shared" si="227"/>
        <v>4280000000</v>
      </c>
      <c r="AR138" s="10">
        <f t="shared" si="227"/>
        <v>280000000</v>
      </c>
      <c r="AS138" s="10">
        <f t="shared" si="227"/>
        <v>0</v>
      </c>
      <c r="AT138" s="10">
        <f t="shared" si="227"/>
        <v>0</v>
      </c>
      <c r="AU138" s="10">
        <f t="shared" si="227"/>
        <v>0</v>
      </c>
      <c r="AV138" s="10">
        <f t="shared" si="227"/>
        <v>0</v>
      </c>
      <c r="AW138" s="10">
        <f t="shared" si="227"/>
        <v>90000000</v>
      </c>
      <c r="AX138" s="10">
        <f t="shared" si="227"/>
        <v>354268585</v>
      </c>
      <c r="AY138" s="10">
        <f t="shared" si="227"/>
        <v>0</v>
      </c>
      <c r="AZ138" s="10">
        <f t="shared" si="227"/>
        <v>0</v>
      </c>
      <c r="BA138" s="10">
        <f t="shared" si="227"/>
        <v>0</v>
      </c>
      <c r="BB138" s="10">
        <f t="shared" si="227"/>
        <v>0</v>
      </c>
      <c r="BC138" s="10">
        <f t="shared" si="227"/>
        <v>0</v>
      </c>
      <c r="BD138" s="10">
        <f t="shared" si="227"/>
        <v>0</v>
      </c>
      <c r="BE138" s="10">
        <f t="shared" ref="BE138:CD138" si="228">BE139+BE145</f>
        <v>206000000</v>
      </c>
      <c r="BF138" s="10">
        <f t="shared" si="228"/>
        <v>0</v>
      </c>
      <c r="BG138" s="10">
        <f t="shared" si="228"/>
        <v>0</v>
      </c>
      <c r="BH138" s="10">
        <f t="shared" si="228"/>
        <v>0</v>
      </c>
      <c r="BI138" s="10">
        <f t="shared" si="228"/>
        <v>4000000000</v>
      </c>
      <c r="BJ138" s="10">
        <f t="shared" si="228"/>
        <v>0</v>
      </c>
      <c r="BK138" s="10">
        <f t="shared" si="228"/>
        <v>4296000000</v>
      </c>
      <c r="BL138" s="10">
        <f t="shared" si="228"/>
        <v>354268585</v>
      </c>
      <c r="BM138" s="10">
        <f t="shared" si="228"/>
        <v>0</v>
      </c>
      <c r="BN138" s="10">
        <f t="shared" si="228"/>
        <v>0</v>
      </c>
      <c r="BO138" s="10">
        <f t="shared" si="228"/>
        <v>0</v>
      </c>
      <c r="BP138" s="10">
        <f t="shared" si="228"/>
        <v>1438827352</v>
      </c>
      <c r="BQ138" s="10">
        <f t="shared" si="228"/>
        <v>40000000</v>
      </c>
      <c r="BR138" s="10">
        <f t="shared" si="228"/>
        <v>202511175</v>
      </c>
      <c r="BS138" s="10">
        <f t="shared" si="228"/>
        <v>0</v>
      </c>
      <c r="BT138" s="10">
        <f t="shared" si="228"/>
        <v>0</v>
      </c>
      <c r="BU138" s="10">
        <f t="shared" si="228"/>
        <v>0</v>
      </c>
      <c r="BV138" s="10">
        <f t="shared" si="228"/>
        <v>0</v>
      </c>
      <c r="BW138" s="10">
        <f t="shared" si="228"/>
        <v>0</v>
      </c>
      <c r="BX138" s="10">
        <f t="shared" si="228"/>
        <v>0</v>
      </c>
      <c r="BY138" s="10">
        <f t="shared" si="228"/>
        <v>212180000</v>
      </c>
      <c r="BZ138" s="10">
        <f t="shared" si="228"/>
        <v>0</v>
      </c>
      <c r="CA138" s="10">
        <f t="shared" si="228"/>
        <v>0</v>
      </c>
      <c r="CB138" s="10">
        <f t="shared" si="228"/>
        <v>0</v>
      </c>
      <c r="CC138" s="10">
        <f t="shared" si="228"/>
        <v>4000000000</v>
      </c>
      <c r="CD138" s="10">
        <f t="shared" si="228"/>
        <v>0</v>
      </c>
      <c r="CE138" s="10">
        <f t="shared" ref="CE138" si="229">CE139+CE145</f>
        <v>4252180000</v>
      </c>
      <c r="CF138" s="10">
        <f t="shared" ref="CF138:DA138" si="230">CF139+CF145</f>
        <v>1641338527</v>
      </c>
      <c r="CG138" s="10">
        <f t="shared" si="230"/>
        <v>0</v>
      </c>
      <c r="CH138" s="10">
        <f t="shared" si="230"/>
        <v>0</v>
      </c>
      <c r="CI138" s="10">
        <f t="shared" si="230"/>
        <v>0</v>
      </c>
      <c r="CJ138" s="10">
        <f t="shared" si="230"/>
        <v>1664261887</v>
      </c>
      <c r="CK138" s="10">
        <f t="shared" si="230"/>
        <v>20000000</v>
      </c>
      <c r="CL138" s="10">
        <f t="shared" si="230"/>
        <v>190428884</v>
      </c>
      <c r="CM138" s="10">
        <f t="shared" si="230"/>
        <v>0</v>
      </c>
      <c r="CN138" s="10">
        <f t="shared" si="230"/>
        <v>150000000</v>
      </c>
      <c r="CO138" s="10">
        <f t="shared" si="230"/>
        <v>0</v>
      </c>
      <c r="CP138" s="10">
        <f t="shared" si="230"/>
        <v>0</v>
      </c>
      <c r="CQ138" s="10">
        <f t="shared" si="230"/>
        <v>0</v>
      </c>
      <c r="CR138" s="10">
        <f t="shared" si="230"/>
        <v>0</v>
      </c>
      <c r="CS138" s="10">
        <f t="shared" si="230"/>
        <v>218545400.0033333</v>
      </c>
      <c r="CT138" s="10">
        <f t="shared" si="230"/>
        <v>0</v>
      </c>
      <c r="CU138" s="10">
        <f t="shared" si="230"/>
        <v>0</v>
      </c>
      <c r="CV138" s="10">
        <f t="shared" si="230"/>
        <v>0</v>
      </c>
      <c r="CW138" s="10">
        <f t="shared" si="230"/>
        <v>5000000000</v>
      </c>
      <c r="CX138" s="10">
        <f t="shared" si="230"/>
        <v>0</v>
      </c>
      <c r="CY138" s="10">
        <f t="shared" si="230"/>
        <v>5238545400.0033331</v>
      </c>
      <c r="CZ138" s="10">
        <f t="shared" si="230"/>
        <v>2004690771</v>
      </c>
      <c r="DA138" s="10">
        <f t="shared" si="230"/>
        <v>18066725400.003334</v>
      </c>
      <c r="DB138" s="572">
        <f t="shared" ref="DB138" si="231">DB139+DB145</f>
        <v>4280297883</v>
      </c>
    </row>
    <row r="139" spans="1:106" ht="24.75" customHeight="1" x14ac:dyDescent="0.2">
      <c r="A139" s="585"/>
      <c r="B139" s="586"/>
      <c r="C139" s="154">
        <v>23</v>
      </c>
      <c r="D139" s="155" t="s">
        <v>345</v>
      </c>
      <c r="E139" s="193"/>
      <c r="F139" s="158"/>
      <c r="G139" s="157"/>
      <c r="H139" s="157"/>
      <c r="I139" s="157"/>
      <c r="J139" s="157"/>
      <c r="K139" s="157"/>
      <c r="L139" s="157"/>
      <c r="M139" s="157"/>
      <c r="N139" s="157"/>
      <c r="O139" s="157"/>
      <c r="P139" s="157"/>
      <c r="Q139" s="157"/>
      <c r="R139" s="157"/>
      <c r="S139" s="157"/>
      <c r="T139" s="157"/>
      <c r="U139" s="157"/>
      <c r="V139" s="157"/>
      <c r="W139" s="157"/>
      <c r="X139" s="157"/>
      <c r="Y139" s="11">
        <f t="shared" ref="Y139:AP139" si="232">SUM(Y140:Y144)</f>
        <v>0</v>
      </c>
      <c r="Z139" s="11">
        <f t="shared" si="232"/>
        <v>0</v>
      </c>
      <c r="AA139" s="11">
        <f t="shared" si="232"/>
        <v>0</v>
      </c>
      <c r="AB139" s="11">
        <f t="shared" si="232"/>
        <v>0</v>
      </c>
      <c r="AC139" s="11">
        <f t="shared" si="232"/>
        <v>0</v>
      </c>
      <c r="AD139" s="11">
        <f t="shared" si="232"/>
        <v>0</v>
      </c>
      <c r="AE139" s="11">
        <f t="shared" si="232"/>
        <v>0</v>
      </c>
      <c r="AF139" s="11">
        <f t="shared" si="232"/>
        <v>0</v>
      </c>
      <c r="AG139" s="11">
        <f t="shared" si="232"/>
        <v>0</v>
      </c>
      <c r="AH139" s="11">
        <f t="shared" si="232"/>
        <v>0</v>
      </c>
      <c r="AI139" s="11">
        <f t="shared" si="232"/>
        <v>0</v>
      </c>
      <c r="AJ139" s="11">
        <f t="shared" si="232"/>
        <v>0</v>
      </c>
      <c r="AK139" s="11">
        <f t="shared" si="232"/>
        <v>100000000</v>
      </c>
      <c r="AL139" s="11">
        <f t="shared" si="232"/>
        <v>100000000</v>
      </c>
      <c r="AM139" s="11">
        <f t="shared" si="232"/>
        <v>0</v>
      </c>
      <c r="AN139" s="11">
        <f t="shared" si="232"/>
        <v>0</v>
      </c>
      <c r="AO139" s="11">
        <f t="shared" si="232"/>
        <v>4000000000</v>
      </c>
      <c r="AP139" s="11">
        <f t="shared" si="232"/>
        <v>0</v>
      </c>
      <c r="AQ139" s="11">
        <f t="shared" ref="AQ139:BS139" si="233">SUM(AQ140:AQ144)</f>
        <v>4100000000</v>
      </c>
      <c r="AR139" s="11">
        <f t="shared" si="233"/>
        <v>100000000</v>
      </c>
      <c r="AS139" s="11">
        <f t="shared" si="233"/>
        <v>0</v>
      </c>
      <c r="AT139" s="11">
        <f t="shared" si="233"/>
        <v>0</v>
      </c>
      <c r="AU139" s="11">
        <f t="shared" si="233"/>
        <v>0</v>
      </c>
      <c r="AV139" s="11">
        <f t="shared" si="233"/>
        <v>0</v>
      </c>
      <c r="AW139" s="11">
        <f t="shared" si="233"/>
        <v>0</v>
      </c>
      <c r="AX139" s="11">
        <f t="shared" si="233"/>
        <v>15150000</v>
      </c>
      <c r="AY139" s="11">
        <f t="shared" si="233"/>
        <v>0</v>
      </c>
      <c r="AZ139" s="11">
        <f t="shared" si="233"/>
        <v>0</v>
      </c>
      <c r="BA139" s="11">
        <f t="shared" si="233"/>
        <v>0</v>
      </c>
      <c r="BB139" s="11">
        <f t="shared" si="233"/>
        <v>0</v>
      </c>
      <c r="BC139" s="11">
        <f t="shared" si="233"/>
        <v>0</v>
      </c>
      <c r="BD139" s="11">
        <f t="shared" si="233"/>
        <v>0</v>
      </c>
      <c r="BE139" s="11">
        <f t="shared" si="233"/>
        <v>103000000</v>
      </c>
      <c r="BF139" s="11">
        <f t="shared" si="233"/>
        <v>0</v>
      </c>
      <c r="BG139" s="11">
        <f t="shared" si="233"/>
        <v>0</v>
      </c>
      <c r="BH139" s="11">
        <f t="shared" si="233"/>
        <v>0</v>
      </c>
      <c r="BI139" s="11">
        <f t="shared" si="233"/>
        <v>4000000000</v>
      </c>
      <c r="BJ139" s="11">
        <f t="shared" si="233"/>
        <v>0</v>
      </c>
      <c r="BK139" s="11">
        <f t="shared" si="233"/>
        <v>4103000000</v>
      </c>
      <c r="BL139" s="11">
        <f t="shared" si="233"/>
        <v>15150000</v>
      </c>
      <c r="BM139" s="11">
        <f t="shared" si="233"/>
        <v>0</v>
      </c>
      <c r="BN139" s="11">
        <f t="shared" si="233"/>
        <v>0</v>
      </c>
      <c r="BO139" s="11">
        <f t="shared" si="233"/>
        <v>0</v>
      </c>
      <c r="BP139" s="11">
        <f t="shared" si="233"/>
        <v>44075000</v>
      </c>
      <c r="BQ139" s="11">
        <f t="shared" si="233"/>
        <v>0</v>
      </c>
      <c r="BR139" s="11">
        <f t="shared" si="233"/>
        <v>0</v>
      </c>
      <c r="BS139" s="11">
        <f t="shared" si="233"/>
        <v>0</v>
      </c>
      <c r="BT139" s="11">
        <f t="shared" ref="BT139:CE139" si="234">SUM(BT140:BT144)</f>
        <v>0</v>
      </c>
      <c r="BU139" s="11">
        <f t="shared" si="234"/>
        <v>0</v>
      </c>
      <c r="BV139" s="11">
        <f t="shared" si="234"/>
        <v>0</v>
      </c>
      <c r="BW139" s="11">
        <f t="shared" si="234"/>
        <v>0</v>
      </c>
      <c r="BX139" s="11">
        <f t="shared" si="234"/>
        <v>0</v>
      </c>
      <c r="BY139" s="11">
        <f t="shared" si="234"/>
        <v>106090000</v>
      </c>
      <c r="BZ139" s="11">
        <f t="shared" si="234"/>
        <v>0</v>
      </c>
      <c r="CA139" s="11">
        <f t="shared" si="234"/>
        <v>0</v>
      </c>
      <c r="CB139" s="11">
        <f t="shared" si="234"/>
        <v>0</v>
      </c>
      <c r="CC139" s="11">
        <f t="shared" si="234"/>
        <v>4000000000</v>
      </c>
      <c r="CD139" s="11">
        <f t="shared" si="234"/>
        <v>0</v>
      </c>
      <c r="CE139" s="11">
        <f t="shared" si="234"/>
        <v>4106090000</v>
      </c>
      <c r="CF139" s="11">
        <f t="shared" ref="CF139:DA139" si="235">SUM(CF140:CF144)</f>
        <v>44075000</v>
      </c>
      <c r="CG139" s="11">
        <f t="shared" si="235"/>
        <v>0</v>
      </c>
      <c r="CH139" s="11">
        <f t="shared" si="235"/>
        <v>0</v>
      </c>
      <c r="CI139" s="11">
        <f t="shared" si="235"/>
        <v>0</v>
      </c>
      <c r="CJ139" s="11">
        <f t="shared" si="235"/>
        <v>0</v>
      </c>
      <c r="CK139" s="11">
        <f t="shared" si="235"/>
        <v>0</v>
      </c>
      <c r="CL139" s="11">
        <f t="shared" si="235"/>
        <v>0</v>
      </c>
      <c r="CM139" s="11">
        <f t="shared" si="235"/>
        <v>0</v>
      </c>
      <c r="CN139" s="11">
        <f t="shared" si="235"/>
        <v>0</v>
      </c>
      <c r="CO139" s="11">
        <f t="shared" si="235"/>
        <v>0</v>
      </c>
      <c r="CP139" s="11">
        <f t="shared" si="235"/>
        <v>0</v>
      </c>
      <c r="CQ139" s="11">
        <f t="shared" si="235"/>
        <v>0</v>
      </c>
      <c r="CR139" s="11">
        <f t="shared" si="235"/>
        <v>0</v>
      </c>
      <c r="CS139" s="11">
        <f t="shared" si="235"/>
        <v>109272700</v>
      </c>
      <c r="CT139" s="11">
        <f t="shared" si="235"/>
        <v>0</v>
      </c>
      <c r="CU139" s="11">
        <f t="shared" si="235"/>
        <v>0</v>
      </c>
      <c r="CV139" s="11">
        <f t="shared" si="235"/>
        <v>0</v>
      </c>
      <c r="CW139" s="11">
        <f t="shared" si="235"/>
        <v>5000000000</v>
      </c>
      <c r="CX139" s="11">
        <f t="shared" si="235"/>
        <v>0</v>
      </c>
      <c r="CY139" s="11">
        <f t="shared" si="235"/>
        <v>5109272700</v>
      </c>
      <c r="CZ139" s="11">
        <f t="shared" si="235"/>
        <v>0</v>
      </c>
      <c r="DA139" s="11">
        <f t="shared" si="235"/>
        <v>17418362700</v>
      </c>
      <c r="DB139" s="575">
        <f t="shared" ref="DB139" si="236">SUM(DB140:DB144)</f>
        <v>159225000</v>
      </c>
    </row>
    <row r="140" spans="1:106" ht="83.25" customHeight="1" x14ac:dyDescent="0.2">
      <c r="A140" s="585"/>
      <c r="B140" s="220"/>
      <c r="C140" s="340">
        <v>16</v>
      </c>
      <c r="D140" s="500" t="s">
        <v>332</v>
      </c>
      <c r="E140" s="507">
        <v>45</v>
      </c>
      <c r="F140" s="507">
        <v>90</v>
      </c>
      <c r="G140" s="168">
        <v>98</v>
      </c>
      <c r="H140" s="508" t="s">
        <v>346</v>
      </c>
      <c r="I140" s="293" t="s">
        <v>347</v>
      </c>
      <c r="J140" s="277" t="s">
        <v>261</v>
      </c>
      <c r="K140" s="284">
        <v>1</v>
      </c>
      <c r="L140" s="280" t="s">
        <v>53</v>
      </c>
      <c r="M140" s="284">
        <v>60</v>
      </c>
      <c r="N140" s="281">
        <v>55</v>
      </c>
      <c r="O140" s="281">
        <v>55</v>
      </c>
      <c r="P140" s="281">
        <v>55</v>
      </c>
      <c r="Q140" s="175"/>
      <c r="R140" s="281">
        <v>55</v>
      </c>
      <c r="S140" s="281"/>
      <c r="T140" s="294">
        <v>55</v>
      </c>
      <c r="U140" s="280"/>
      <c r="V140" s="278">
        <f>AQ140/$AQ$139</f>
        <v>4.8780487804878049E-3</v>
      </c>
      <c r="W140" s="173">
        <v>4</v>
      </c>
      <c r="X140" s="221" t="s">
        <v>109</v>
      </c>
      <c r="Y140" s="16"/>
      <c r="Z140" s="15"/>
      <c r="AA140" s="16"/>
      <c r="AB140" s="15"/>
      <c r="AC140" s="16"/>
      <c r="AD140" s="15"/>
      <c r="AE140" s="16"/>
      <c r="AF140" s="15"/>
      <c r="AG140" s="16"/>
      <c r="AH140" s="15"/>
      <c r="AI140" s="16"/>
      <c r="AJ140" s="15"/>
      <c r="AK140" s="17">
        <v>20000000</v>
      </c>
      <c r="AL140" s="15">
        <v>17500000</v>
      </c>
      <c r="AM140" s="16"/>
      <c r="AN140" s="15"/>
      <c r="AO140" s="16"/>
      <c r="AP140" s="15"/>
      <c r="AQ140" s="13">
        <f>+Y140+AA140+AC140+AE140+AG140+AI140+AK140+AM140+AO140</f>
        <v>20000000</v>
      </c>
      <c r="AR140" s="14">
        <f>Z140+AB140+AD140+AF140+AH140+AJ140+AL140+AN140+AP140</f>
        <v>17500000</v>
      </c>
      <c r="AS140" s="44"/>
      <c r="AT140" s="44"/>
      <c r="AU140" s="44"/>
      <c r="AV140" s="306"/>
      <c r="AW140" s="44"/>
      <c r="AX140" s="44"/>
      <c r="AY140" s="44"/>
      <c r="AZ140" s="44"/>
      <c r="BA140" s="44"/>
      <c r="BB140" s="44"/>
      <c r="BC140" s="44"/>
      <c r="BD140" s="44"/>
      <c r="BE140" s="44">
        <v>20600000</v>
      </c>
      <c r="BF140" s="44"/>
      <c r="BG140" s="44"/>
      <c r="BH140" s="44"/>
      <c r="BI140" s="44"/>
      <c r="BJ140" s="44"/>
      <c r="BK140" s="41">
        <f t="shared" ref="BK140:BL144" si="237">AS140+AU140+AW140+AY140+BA140+BC140+BE140+BG140+BI140</f>
        <v>20600000</v>
      </c>
      <c r="BL140" s="56">
        <f t="shared" si="237"/>
        <v>0</v>
      </c>
      <c r="BM140" s="44"/>
      <c r="BN140" s="43"/>
      <c r="BO140" s="44"/>
      <c r="BP140" s="44"/>
      <c r="BQ140" s="44"/>
      <c r="BR140" s="44"/>
      <c r="BS140" s="44"/>
      <c r="BT140" s="44"/>
      <c r="BU140" s="44"/>
      <c r="BV140" s="44"/>
      <c r="BW140" s="44"/>
      <c r="BX140" s="44"/>
      <c r="BY140" s="44">
        <v>21200000</v>
      </c>
      <c r="BZ140" s="44"/>
      <c r="CA140" s="44"/>
      <c r="CB140" s="44"/>
      <c r="CC140" s="44"/>
      <c r="CD140" s="44"/>
      <c r="CE140" s="41">
        <f t="shared" ref="CE140:CF144" si="238">BM140+BO140+BQ140+BS140+BU140+BW140+BY140+CA140+CC140</f>
        <v>21200000</v>
      </c>
      <c r="CF140" s="47">
        <f t="shared" si="238"/>
        <v>0</v>
      </c>
      <c r="CG140" s="44"/>
      <c r="CH140" s="45"/>
      <c r="CI140" s="44"/>
      <c r="CJ140" s="44"/>
      <c r="CK140" s="44"/>
      <c r="CL140" s="44"/>
      <c r="CM140" s="44"/>
      <c r="CN140" s="44"/>
      <c r="CO140" s="44"/>
      <c r="CP140" s="44"/>
      <c r="CQ140" s="44"/>
      <c r="CR140" s="44"/>
      <c r="CS140" s="44">
        <v>21850000</v>
      </c>
      <c r="CT140" s="44"/>
      <c r="CU140" s="44"/>
      <c r="CV140" s="44"/>
      <c r="CW140" s="44"/>
      <c r="CX140" s="44"/>
      <c r="CY140" s="41">
        <f>CG140+CI140+CK140+CM140+CO140+CQ140+CS140+CU140+CW140</f>
        <v>21850000</v>
      </c>
      <c r="CZ140" s="41">
        <f>CX140+CV140+CT140+CR140+CP140+CN140+CL140+CJ140+CH140</f>
        <v>0</v>
      </c>
      <c r="DA140" s="50">
        <f t="shared" ref="DA140:DB144" si="239">AQ140+BK140+CE140+CY140</f>
        <v>83650000</v>
      </c>
      <c r="DB140" s="576">
        <f t="shared" si="239"/>
        <v>17500000</v>
      </c>
    </row>
    <row r="141" spans="1:106" ht="78.75" customHeight="1" x14ac:dyDescent="0.2">
      <c r="A141" s="585"/>
      <c r="B141" s="223"/>
      <c r="C141" s="224"/>
      <c r="D141" s="307"/>
      <c r="E141" s="226"/>
      <c r="F141" s="226"/>
      <c r="G141" s="173">
        <v>99</v>
      </c>
      <c r="H141" s="508" t="s">
        <v>348</v>
      </c>
      <c r="I141" s="293" t="s">
        <v>349</v>
      </c>
      <c r="J141" s="277" t="s">
        <v>261</v>
      </c>
      <c r="K141" s="284">
        <v>1</v>
      </c>
      <c r="L141" s="280" t="s">
        <v>53</v>
      </c>
      <c r="M141" s="284">
        <v>76</v>
      </c>
      <c r="N141" s="281">
        <v>150</v>
      </c>
      <c r="O141" s="281">
        <v>150</v>
      </c>
      <c r="P141" s="281">
        <v>150</v>
      </c>
      <c r="Q141" s="175"/>
      <c r="R141" s="281">
        <v>150</v>
      </c>
      <c r="S141" s="281"/>
      <c r="T141" s="294">
        <v>150</v>
      </c>
      <c r="U141" s="280"/>
      <c r="V141" s="278">
        <f>AQ141/$AQ$139</f>
        <v>9.7560975609756097E-3</v>
      </c>
      <c r="W141" s="173">
        <v>4</v>
      </c>
      <c r="X141" s="221" t="s">
        <v>109</v>
      </c>
      <c r="Y141" s="16"/>
      <c r="Z141" s="15"/>
      <c r="AA141" s="16"/>
      <c r="AB141" s="15"/>
      <c r="AC141" s="16"/>
      <c r="AD141" s="15"/>
      <c r="AE141" s="16"/>
      <c r="AF141" s="15"/>
      <c r="AG141" s="16"/>
      <c r="AH141" s="15"/>
      <c r="AI141" s="16"/>
      <c r="AJ141" s="15"/>
      <c r="AK141" s="17">
        <v>40000000</v>
      </c>
      <c r="AL141" s="15">
        <v>0</v>
      </c>
      <c r="AM141" s="16"/>
      <c r="AN141" s="15"/>
      <c r="AO141" s="16"/>
      <c r="AP141" s="15"/>
      <c r="AQ141" s="13">
        <f>+Y141+AA141+AC141+AE141+AG141+AI141+AK141+AM141+AO141</f>
        <v>40000000</v>
      </c>
      <c r="AR141" s="14">
        <f>Z141+AB141+AD141+AF141+AH141+AJ141+AL141+AN141+AP141</f>
        <v>0</v>
      </c>
      <c r="AS141" s="44"/>
      <c r="AT141" s="44"/>
      <c r="AU141" s="44"/>
      <c r="AV141" s="44"/>
      <c r="AW141" s="44"/>
      <c r="AX141" s="44"/>
      <c r="AY141" s="44"/>
      <c r="AZ141" s="44"/>
      <c r="BA141" s="44"/>
      <c r="BB141" s="44"/>
      <c r="BC141" s="44"/>
      <c r="BD141" s="44"/>
      <c r="BE141" s="44">
        <v>41200000</v>
      </c>
      <c r="BF141" s="44"/>
      <c r="BG141" s="44"/>
      <c r="BH141" s="44"/>
      <c r="BI141" s="44"/>
      <c r="BJ141" s="44"/>
      <c r="BK141" s="41">
        <f t="shared" si="237"/>
        <v>41200000</v>
      </c>
      <c r="BL141" s="56">
        <f t="shared" si="237"/>
        <v>0</v>
      </c>
      <c r="BM141" s="44"/>
      <c r="BN141" s="43"/>
      <c r="BO141" s="44"/>
      <c r="BP141" s="44"/>
      <c r="BQ141" s="44"/>
      <c r="BR141" s="44"/>
      <c r="BS141" s="44"/>
      <c r="BT141" s="44"/>
      <c r="BU141" s="44"/>
      <c r="BV141" s="44"/>
      <c r="BW141" s="44"/>
      <c r="BX141" s="44"/>
      <c r="BY141" s="44">
        <v>42400000</v>
      </c>
      <c r="BZ141" s="44"/>
      <c r="CA141" s="44"/>
      <c r="CB141" s="44"/>
      <c r="CC141" s="44"/>
      <c r="CD141" s="44"/>
      <c r="CE141" s="41">
        <f t="shared" si="238"/>
        <v>42400000</v>
      </c>
      <c r="CF141" s="47">
        <f t="shared" si="238"/>
        <v>0</v>
      </c>
      <c r="CG141" s="44"/>
      <c r="CH141" s="45"/>
      <c r="CI141" s="44"/>
      <c r="CJ141" s="44"/>
      <c r="CK141" s="44"/>
      <c r="CL141" s="44"/>
      <c r="CM141" s="44"/>
      <c r="CN141" s="44"/>
      <c r="CO141" s="44"/>
      <c r="CP141" s="44"/>
      <c r="CQ141" s="44"/>
      <c r="CR141" s="44"/>
      <c r="CS141" s="44">
        <v>43700000</v>
      </c>
      <c r="CT141" s="44"/>
      <c r="CU141" s="44"/>
      <c r="CV141" s="44"/>
      <c r="CW141" s="44"/>
      <c r="CX141" s="44"/>
      <c r="CY141" s="41">
        <f>CG141+CI141+CK141+CM141+CO141+CQ141+CS141+CU141+CW141</f>
        <v>43700000</v>
      </c>
      <c r="CZ141" s="41">
        <f>CX141+CV141+CT141+CR141+CP141+CN141+CL141+CJ141+CH141</f>
        <v>0</v>
      </c>
      <c r="DA141" s="50">
        <f t="shared" si="239"/>
        <v>167300000</v>
      </c>
      <c r="DB141" s="576">
        <f t="shared" si="239"/>
        <v>0</v>
      </c>
    </row>
    <row r="142" spans="1:106" ht="78.75" customHeight="1" x14ac:dyDescent="0.2">
      <c r="A142" s="585"/>
      <c r="B142" s="220"/>
      <c r="C142" s="181">
        <v>17</v>
      </c>
      <c r="D142" s="501" t="s">
        <v>294</v>
      </c>
      <c r="E142" s="290" t="s">
        <v>295</v>
      </c>
      <c r="F142" s="291">
        <v>0.5</v>
      </c>
      <c r="G142" s="476">
        <v>100</v>
      </c>
      <c r="H142" s="508" t="s">
        <v>350</v>
      </c>
      <c r="I142" s="528" t="s">
        <v>351</v>
      </c>
      <c r="J142" s="470" t="s">
        <v>261</v>
      </c>
      <c r="K142" s="473">
        <v>1</v>
      </c>
      <c r="L142" s="472" t="s">
        <v>53</v>
      </c>
      <c r="M142" s="473">
        <v>0</v>
      </c>
      <c r="N142" s="471">
        <v>6</v>
      </c>
      <c r="O142" s="471">
        <v>6</v>
      </c>
      <c r="P142" s="471">
        <v>6</v>
      </c>
      <c r="Q142" s="523"/>
      <c r="R142" s="471">
        <v>6</v>
      </c>
      <c r="S142" s="471"/>
      <c r="T142" s="475">
        <v>6</v>
      </c>
      <c r="U142" s="472"/>
      <c r="V142" s="527">
        <f>AQ142/$AQ$139</f>
        <v>0.97560975609756095</v>
      </c>
      <c r="W142" s="173">
        <v>4</v>
      </c>
      <c r="X142" s="221" t="s">
        <v>109</v>
      </c>
      <c r="Y142" s="16"/>
      <c r="Z142" s="15"/>
      <c r="AA142" s="16"/>
      <c r="AB142" s="15"/>
      <c r="AC142" s="16"/>
      <c r="AD142" s="15"/>
      <c r="AE142" s="16"/>
      <c r="AF142" s="15"/>
      <c r="AG142" s="16"/>
      <c r="AH142" s="15"/>
      <c r="AI142" s="16"/>
      <c r="AJ142" s="15"/>
      <c r="AK142" s="16"/>
      <c r="AL142" s="15"/>
      <c r="AM142" s="16"/>
      <c r="AN142" s="15"/>
      <c r="AO142" s="16">
        <v>4000000000</v>
      </c>
      <c r="AP142" s="15"/>
      <c r="AQ142" s="13">
        <f>+Y142+AA142+AC142+AE142+AG142+AI142+AK142+AM142+AO142</f>
        <v>4000000000</v>
      </c>
      <c r="AR142" s="14">
        <f>Z142+AB142+AD142+AF142+AH142+AJ142+AL142+AN142+AP142</f>
        <v>0</v>
      </c>
      <c r="AS142" s="44"/>
      <c r="AT142" s="44"/>
      <c r="AU142" s="44"/>
      <c r="AV142" s="44"/>
      <c r="AW142" s="44"/>
      <c r="AX142" s="44"/>
      <c r="AY142" s="44"/>
      <c r="AZ142" s="44"/>
      <c r="BA142" s="44"/>
      <c r="BB142" s="44"/>
      <c r="BC142" s="44"/>
      <c r="BD142" s="44"/>
      <c r="BE142" s="44"/>
      <c r="BF142" s="44"/>
      <c r="BG142" s="44"/>
      <c r="BH142" s="44"/>
      <c r="BI142" s="44">
        <v>4000000000</v>
      </c>
      <c r="BJ142" s="44"/>
      <c r="BK142" s="41">
        <f t="shared" si="237"/>
        <v>4000000000</v>
      </c>
      <c r="BL142" s="56">
        <f t="shared" si="237"/>
        <v>0</v>
      </c>
      <c r="BM142" s="44"/>
      <c r="BN142" s="43"/>
      <c r="BO142" s="44"/>
      <c r="BP142" s="44">
        <v>24075000</v>
      </c>
      <c r="BQ142" s="44"/>
      <c r="BR142" s="44"/>
      <c r="BS142" s="44"/>
      <c r="BT142" s="44"/>
      <c r="BU142" s="44"/>
      <c r="BV142" s="44"/>
      <c r="BW142" s="44"/>
      <c r="BX142" s="44"/>
      <c r="BY142" s="44"/>
      <c r="BZ142" s="44"/>
      <c r="CA142" s="44"/>
      <c r="CB142" s="44"/>
      <c r="CC142" s="44">
        <v>4000000000</v>
      </c>
      <c r="CD142" s="44"/>
      <c r="CE142" s="41">
        <f t="shared" si="238"/>
        <v>4000000000</v>
      </c>
      <c r="CF142" s="47">
        <f t="shared" si="238"/>
        <v>24075000</v>
      </c>
      <c r="CG142" s="44"/>
      <c r="CH142" s="45"/>
      <c r="CI142" s="44"/>
      <c r="CJ142" s="44"/>
      <c r="CK142" s="44"/>
      <c r="CL142" s="44"/>
      <c r="CM142" s="44"/>
      <c r="CN142" s="44"/>
      <c r="CO142" s="44"/>
      <c r="CP142" s="44"/>
      <c r="CQ142" s="44"/>
      <c r="CR142" s="44"/>
      <c r="CS142" s="44"/>
      <c r="CT142" s="44"/>
      <c r="CU142" s="44"/>
      <c r="CV142" s="44"/>
      <c r="CW142" s="44">
        <v>5000000000</v>
      </c>
      <c r="CX142" s="44"/>
      <c r="CY142" s="41">
        <f>CG142+CI142+CK142+CM142+CO142+CQ142+CS142+CU142+CW142</f>
        <v>5000000000</v>
      </c>
      <c r="CZ142" s="41">
        <f>CX142+CV142+CT142+CR142+CP142+CN142+CL142+CJ142+CH142</f>
        <v>0</v>
      </c>
      <c r="DA142" s="50">
        <f t="shared" si="239"/>
        <v>17000000000</v>
      </c>
      <c r="DB142" s="576">
        <f t="shared" si="239"/>
        <v>24075000</v>
      </c>
    </row>
    <row r="143" spans="1:106" ht="78.75" customHeight="1" x14ac:dyDescent="0.2">
      <c r="A143" s="585"/>
      <c r="B143" s="220"/>
      <c r="C143" s="188">
        <v>18</v>
      </c>
      <c r="D143" s="166" t="s">
        <v>298</v>
      </c>
      <c r="E143" s="172">
        <v>6</v>
      </c>
      <c r="F143" s="172">
        <v>12</v>
      </c>
      <c r="G143" s="476">
        <v>101</v>
      </c>
      <c r="H143" s="508" t="s">
        <v>352</v>
      </c>
      <c r="I143" s="528" t="s">
        <v>353</v>
      </c>
      <c r="J143" s="470" t="s">
        <v>261</v>
      </c>
      <c r="K143" s="473">
        <v>1</v>
      </c>
      <c r="L143" s="472" t="s">
        <v>53</v>
      </c>
      <c r="M143" s="473">
        <v>0</v>
      </c>
      <c r="N143" s="471">
        <v>54</v>
      </c>
      <c r="O143" s="471">
        <v>54</v>
      </c>
      <c r="P143" s="471">
        <v>54</v>
      </c>
      <c r="Q143" s="523"/>
      <c r="R143" s="471">
        <v>54</v>
      </c>
      <c r="S143" s="471"/>
      <c r="T143" s="475">
        <v>54</v>
      </c>
      <c r="U143" s="472"/>
      <c r="V143" s="527">
        <f>AQ143/$AQ$139</f>
        <v>8.5365853658536592E-3</v>
      </c>
      <c r="W143" s="173">
        <v>4</v>
      </c>
      <c r="X143" s="221" t="s">
        <v>109</v>
      </c>
      <c r="Y143" s="16"/>
      <c r="Z143" s="15"/>
      <c r="AA143" s="16"/>
      <c r="AB143" s="15"/>
      <c r="AC143" s="16"/>
      <c r="AD143" s="15"/>
      <c r="AE143" s="16"/>
      <c r="AF143" s="15"/>
      <c r="AG143" s="16"/>
      <c r="AH143" s="15"/>
      <c r="AI143" s="16"/>
      <c r="AJ143" s="15"/>
      <c r="AK143" s="17">
        <v>35000000</v>
      </c>
      <c r="AL143" s="15">
        <v>72500000</v>
      </c>
      <c r="AM143" s="16"/>
      <c r="AN143" s="15"/>
      <c r="AO143" s="16"/>
      <c r="AP143" s="15"/>
      <c r="AQ143" s="13">
        <f>+Y143+AA143+AC143+AE143+AG143+AI143+AK143+AM143+AO143</f>
        <v>35000000</v>
      </c>
      <c r="AR143" s="14">
        <f>Z143+AB143+AD143+AF143+AH143+AJ143+AL143+AN143+AP143</f>
        <v>72500000</v>
      </c>
      <c r="AS143" s="44"/>
      <c r="AT143" s="44"/>
      <c r="AU143" s="44"/>
      <c r="AV143" s="44"/>
      <c r="AW143" s="44"/>
      <c r="AX143" s="44"/>
      <c r="AY143" s="44"/>
      <c r="AZ143" s="44"/>
      <c r="BA143" s="44"/>
      <c r="BB143" s="44"/>
      <c r="BC143" s="44"/>
      <c r="BD143" s="44"/>
      <c r="BE143" s="44">
        <v>36050000</v>
      </c>
      <c r="BF143" s="44"/>
      <c r="BG143" s="44"/>
      <c r="BH143" s="44"/>
      <c r="BI143" s="44"/>
      <c r="BJ143" s="44"/>
      <c r="BK143" s="41">
        <f t="shared" si="237"/>
        <v>36050000</v>
      </c>
      <c r="BL143" s="56">
        <f t="shared" si="237"/>
        <v>0</v>
      </c>
      <c r="BM143" s="44"/>
      <c r="BN143" s="43"/>
      <c r="BO143" s="44"/>
      <c r="BP143" s="44"/>
      <c r="BQ143" s="44"/>
      <c r="BR143" s="44"/>
      <c r="BS143" s="44"/>
      <c r="BT143" s="44"/>
      <c r="BU143" s="44"/>
      <c r="BV143" s="44"/>
      <c r="BW143" s="44"/>
      <c r="BX143" s="44"/>
      <c r="BY143" s="44">
        <v>37000000</v>
      </c>
      <c r="BZ143" s="44"/>
      <c r="CA143" s="44"/>
      <c r="CB143" s="44"/>
      <c r="CC143" s="44"/>
      <c r="CD143" s="44"/>
      <c r="CE143" s="41">
        <f t="shared" si="238"/>
        <v>37000000</v>
      </c>
      <c r="CF143" s="47">
        <f t="shared" si="238"/>
        <v>0</v>
      </c>
      <c r="CG143" s="44"/>
      <c r="CH143" s="45"/>
      <c r="CI143" s="44"/>
      <c r="CJ143" s="44"/>
      <c r="CK143" s="44"/>
      <c r="CL143" s="44"/>
      <c r="CM143" s="44"/>
      <c r="CN143" s="44"/>
      <c r="CO143" s="44"/>
      <c r="CP143" s="44"/>
      <c r="CQ143" s="44"/>
      <c r="CR143" s="44"/>
      <c r="CS143" s="44">
        <v>38245000</v>
      </c>
      <c r="CT143" s="44"/>
      <c r="CU143" s="44"/>
      <c r="CV143" s="44"/>
      <c r="CW143" s="44"/>
      <c r="CX143" s="44"/>
      <c r="CY143" s="41">
        <f>CG143+CI143+CK143+CM143+CO143+CQ143+CS143+CU143+CW143</f>
        <v>38245000</v>
      </c>
      <c r="CZ143" s="41">
        <f>CX143+CV143+CT143+CR143+CP143+CN143+CL143+CJ143+CH143</f>
        <v>0</v>
      </c>
      <c r="DA143" s="50">
        <f t="shared" si="239"/>
        <v>146295000</v>
      </c>
      <c r="DB143" s="576">
        <f t="shared" si="239"/>
        <v>72500000</v>
      </c>
    </row>
    <row r="144" spans="1:106" ht="78.75" customHeight="1" x14ac:dyDescent="0.2">
      <c r="A144" s="585"/>
      <c r="B144" s="220"/>
      <c r="C144" s="181">
        <v>19</v>
      </c>
      <c r="D144" s="503" t="s">
        <v>301</v>
      </c>
      <c r="E144" s="504" t="s">
        <v>302</v>
      </c>
      <c r="F144" s="269" t="s">
        <v>303</v>
      </c>
      <c r="G144" s="476">
        <v>102</v>
      </c>
      <c r="H144" s="508" t="s">
        <v>354</v>
      </c>
      <c r="I144" s="528" t="s">
        <v>355</v>
      </c>
      <c r="J144" s="470" t="s">
        <v>261</v>
      </c>
      <c r="K144" s="473">
        <v>1</v>
      </c>
      <c r="L144" s="472" t="s">
        <v>68</v>
      </c>
      <c r="M144" s="473">
        <v>0</v>
      </c>
      <c r="N144" s="471">
        <v>7</v>
      </c>
      <c r="O144" s="471">
        <v>1</v>
      </c>
      <c r="P144" s="471">
        <v>4</v>
      </c>
      <c r="Q144" s="532">
        <v>3</v>
      </c>
      <c r="R144" s="471">
        <v>6</v>
      </c>
      <c r="S144" s="471">
        <v>2</v>
      </c>
      <c r="T144" s="475">
        <v>7</v>
      </c>
      <c r="U144" s="472">
        <v>1</v>
      </c>
      <c r="V144" s="527">
        <f>AQ144/$AQ$139</f>
        <v>1.2195121951219512E-3</v>
      </c>
      <c r="W144" s="173">
        <v>4</v>
      </c>
      <c r="X144" s="221" t="s">
        <v>109</v>
      </c>
      <c r="Y144" s="16"/>
      <c r="Z144" s="15"/>
      <c r="AA144" s="16"/>
      <c r="AB144" s="15"/>
      <c r="AC144" s="16"/>
      <c r="AD144" s="15"/>
      <c r="AE144" s="16"/>
      <c r="AF144" s="15"/>
      <c r="AG144" s="16"/>
      <c r="AH144" s="15"/>
      <c r="AI144" s="16"/>
      <c r="AJ144" s="15"/>
      <c r="AK144" s="17">
        <v>5000000</v>
      </c>
      <c r="AL144" s="15">
        <v>10000000</v>
      </c>
      <c r="AM144" s="16"/>
      <c r="AN144" s="15"/>
      <c r="AO144" s="16"/>
      <c r="AP144" s="15"/>
      <c r="AQ144" s="13">
        <f>+Y144+AA144+AC144+AE144+AG144+AI144+AK144+AM144+AO144</f>
        <v>5000000</v>
      </c>
      <c r="AR144" s="14">
        <f>Z144+AB144+AD144+AF144+AH144+AJ144+AL144+AN144+AP144</f>
        <v>10000000</v>
      </c>
      <c r="AS144" s="44"/>
      <c r="AT144" s="44"/>
      <c r="AU144" s="44"/>
      <c r="AV144" s="44"/>
      <c r="AW144" s="44"/>
      <c r="AX144" s="43">
        <v>15150000</v>
      </c>
      <c r="AY144" s="44"/>
      <c r="AZ144" s="43"/>
      <c r="BA144" s="44"/>
      <c r="BB144" s="44"/>
      <c r="BC144" s="44"/>
      <c r="BD144" s="44"/>
      <c r="BE144" s="44">
        <v>5150000</v>
      </c>
      <c r="BF144" s="44"/>
      <c r="BG144" s="44"/>
      <c r="BH144" s="44"/>
      <c r="BI144" s="44"/>
      <c r="BJ144" s="44"/>
      <c r="BK144" s="41">
        <f t="shared" si="237"/>
        <v>5150000</v>
      </c>
      <c r="BL144" s="56">
        <f t="shared" si="237"/>
        <v>15150000</v>
      </c>
      <c r="BM144" s="44"/>
      <c r="BN144" s="43"/>
      <c r="BO144" s="44"/>
      <c r="BP144" s="44">
        <v>20000000</v>
      </c>
      <c r="BQ144" s="44"/>
      <c r="BR144" s="44"/>
      <c r="BS144" s="44"/>
      <c r="BT144" s="44"/>
      <c r="BU144" s="44"/>
      <c r="BV144" s="44"/>
      <c r="BW144" s="44"/>
      <c r="BX144" s="44"/>
      <c r="BY144" s="44">
        <v>5490000</v>
      </c>
      <c r="BZ144" s="44"/>
      <c r="CA144" s="44"/>
      <c r="CB144" s="44"/>
      <c r="CC144" s="44"/>
      <c r="CD144" s="44"/>
      <c r="CE144" s="41">
        <f t="shared" si="238"/>
        <v>5490000</v>
      </c>
      <c r="CF144" s="47">
        <f t="shared" si="238"/>
        <v>20000000</v>
      </c>
      <c r="CG144" s="44"/>
      <c r="CH144" s="45"/>
      <c r="CI144" s="44"/>
      <c r="CJ144" s="44"/>
      <c r="CK144" s="44"/>
      <c r="CL144" s="44"/>
      <c r="CM144" s="44"/>
      <c r="CN144" s="44"/>
      <c r="CO144" s="44"/>
      <c r="CP144" s="44"/>
      <c r="CQ144" s="44"/>
      <c r="CR144" s="44"/>
      <c r="CS144" s="44">
        <v>5477700</v>
      </c>
      <c r="CT144" s="44"/>
      <c r="CU144" s="44"/>
      <c r="CV144" s="44"/>
      <c r="CW144" s="44"/>
      <c r="CX144" s="44"/>
      <c r="CY144" s="41">
        <f>CG144+CI144+CK144+CM144+CO144+CQ144+CS144+CU144+CW144</f>
        <v>5477700</v>
      </c>
      <c r="CZ144" s="41">
        <f>CX144+CV144+CT144+CR144+CP144+CN144+CL144+CJ144+CH144</f>
        <v>0</v>
      </c>
      <c r="DA144" s="50">
        <f t="shared" si="239"/>
        <v>21117700</v>
      </c>
      <c r="DB144" s="576">
        <f t="shared" si="239"/>
        <v>45150000</v>
      </c>
    </row>
    <row r="145" spans="1:106" ht="24.75" customHeight="1" x14ac:dyDescent="0.2">
      <c r="A145" s="585"/>
      <c r="B145" s="220"/>
      <c r="C145" s="154">
        <v>24</v>
      </c>
      <c r="D145" s="192" t="s">
        <v>356</v>
      </c>
      <c r="E145" s="209"/>
      <c r="F145" s="194"/>
      <c r="G145" s="157"/>
      <c r="H145" s="157"/>
      <c r="I145" s="157"/>
      <c r="J145" s="157"/>
      <c r="K145" s="157"/>
      <c r="L145" s="157"/>
      <c r="M145" s="157"/>
      <c r="N145" s="157"/>
      <c r="O145" s="157"/>
      <c r="P145" s="157"/>
      <c r="Q145" s="157"/>
      <c r="R145" s="157"/>
      <c r="S145" s="157"/>
      <c r="T145" s="157"/>
      <c r="U145" s="157"/>
      <c r="V145" s="157"/>
      <c r="W145" s="157"/>
      <c r="X145" s="157"/>
      <c r="Y145" s="104">
        <f t="shared" ref="Y145:AP145" si="240">SUM(Y146:Y150)</f>
        <v>0</v>
      </c>
      <c r="Z145" s="104">
        <f t="shared" si="240"/>
        <v>0</v>
      </c>
      <c r="AA145" s="104">
        <f t="shared" si="240"/>
        <v>0</v>
      </c>
      <c r="AB145" s="104">
        <f t="shared" si="240"/>
        <v>0</v>
      </c>
      <c r="AC145" s="104">
        <f t="shared" si="240"/>
        <v>80000000</v>
      </c>
      <c r="AD145" s="104">
        <f t="shared" si="240"/>
        <v>80000000</v>
      </c>
      <c r="AE145" s="104">
        <f t="shared" si="240"/>
        <v>0</v>
      </c>
      <c r="AF145" s="104">
        <f t="shared" si="240"/>
        <v>0</v>
      </c>
      <c r="AG145" s="104">
        <f t="shared" si="240"/>
        <v>0</v>
      </c>
      <c r="AH145" s="104">
        <f t="shared" si="240"/>
        <v>0</v>
      </c>
      <c r="AI145" s="104">
        <f t="shared" si="240"/>
        <v>0</v>
      </c>
      <c r="AJ145" s="104">
        <f t="shared" si="240"/>
        <v>0</v>
      </c>
      <c r="AK145" s="104">
        <f t="shared" si="240"/>
        <v>100000000</v>
      </c>
      <c r="AL145" s="104">
        <f t="shared" si="240"/>
        <v>100000000</v>
      </c>
      <c r="AM145" s="104">
        <f t="shared" si="240"/>
        <v>0</v>
      </c>
      <c r="AN145" s="104">
        <f t="shared" si="240"/>
        <v>0</v>
      </c>
      <c r="AO145" s="104">
        <f t="shared" si="240"/>
        <v>0</v>
      </c>
      <c r="AP145" s="104">
        <f t="shared" si="240"/>
        <v>0</v>
      </c>
      <c r="AQ145" s="104">
        <f t="shared" ref="AQ145:BS145" si="241">SUM(AQ146:AQ150)</f>
        <v>180000000</v>
      </c>
      <c r="AR145" s="104">
        <f t="shared" si="241"/>
        <v>180000000</v>
      </c>
      <c r="AS145" s="104">
        <f t="shared" si="241"/>
        <v>0</v>
      </c>
      <c r="AT145" s="104">
        <f t="shared" si="241"/>
        <v>0</v>
      </c>
      <c r="AU145" s="104">
        <f t="shared" si="241"/>
        <v>0</v>
      </c>
      <c r="AV145" s="104">
        <f t="shared" si="241"/>
        <v>0</v>
      </c>
      <c r="AW145" s="104">
        <f t="shared" si="241"/>
        <v>90000000</v>
      </c>
      <c r="AX145" s="104">
        <f t="shared" si="241"/>
        <v>339118585</v>
      </c>
      <c r="AY145" s="104">
        <f t="shared" si="241"/>
        <v>0</v>
      </c>
      <c r="AZ145" s="104">
        <f t="shared" si="241"/>
        <v>0</v>
      </c>
      <c r="BA145" s="104">
        <f t="shared" si="241"/>
        <v>0</v>
      </c>
      <c r="BB145" s="104">
        <f t="shared" si="241"/>
        <v>0</v>
      </c>
      <c r="BC145" s="104">
        <f t="shared" si="241"/>
        <v>0</v>
      </c>
      <c r="BD145" s="104">
        <f t="shared" si="241"/>
        <v>0</v>
      </c>
      <c r="BE145" s="104">
        <f t="shared" si="241"/>
        <v>103000000</v>
      </c>
      <c r="BF145" s="104">
        <f t="shared" si="241"/>
        <v>0</v>
      </c>
      <c r="BG145" s="104">
        <f t="shared" si="241"/>
        <v>0</v>
      </c>
      <c r="BH145" s="104">
        <f t="shared" si="241"/>
        <v>0</v>
      </c>
      <c r="BI145" s="104">
        <f t="shared" si="241"/>
        <v>0</v>
      </c>
      <c r="BJ145" s="104">
        <f t="shared" si="241"/>
        <v>0</v>
      </c>
      <c r="BK145" s="104">
        <f t="shared" si="241"/>
        <v>193000000</v>
      </c>
      <c r="BL145" s="104">
        <f t="shared" si="241"/>
        <v>339118585</v>
      </c>
      <c r="BM145" s="104">
        <f t="shared" si="241"/>
        <v>0</v>
      </c>
      <c r="BN145" s="104">
        <f t="shared" si="241"/>
        <v>0</v>
      </c>
      <c r="BO145" s="104">
        <f t="shared" si="241"/>
        <v>0</v>
      </c>
      <c r="BP145" s="104">
        <f t="shared" si="241"/>
        <v>1394752352</v>
      </c>
      <c r="BQ145" s="104">
        <f t="shared" si="241"/>
        <v>40000000</v>
      </c>
      <c r="BR145" s="104">
        <f t="shared" si="241"/>
        <v>202511175</v>
      </c>
      <c r="BS145" s="104">
        <f t="shared" si="241"/>
        <v>0</v>
      </c>
      <c r="BT145" s="104">
        <f t="shared" ref="BT145:CE145" si="242">SUM(BT146:BT150)</f>
        <v>0</v>
      </c>
      <c r="BU145" s="104">
        <f t="shared" si="242"/>
        <v>0</v>
      </c>
      <c r="BV145" s="104">
        <f t="shared" si="242"/>
        <v>0</v>
      </c>
      <c r="BW145" s="104">
        <f t="shared" si="242"/>
        <v>0</v>
      </c>
      <c r="BX145" s="104">
        <f t="shared" si="242"/>
        <v>0</v>
      </c>
      <c r="BY145" s="104">
        <f t="shared" si="242"/>
        <v>106090000</v>
      </c>
      <c r="BZ145" s="104">
        <f t="shared" si="242"/>
        <v>0</v>
      </c>
      <c r="CA145" s="104">
        <f t="shared" si="242"/>
        <v>0</v>
      </c>
      <c r="CB145" s="104">
        <f t="shared" si="242"/>
        <v>0</v>
      </c>
      <c r="CC145" s="104">
        <f t="shared" si="242"/>
        <v>0</v>
      </c>
      <c r="CD145" s="104">
        <f t="shared" si="242"/>
        <v>0</v>
      </c>
      <c r="CE145" s="104">
        <f t="shared" si="242"/>
        <v>146090000</v>
      </c>
      <c r="CF145" s="104">
        <f t="shared" ref="CF145:DB145" si="243">SUM(CF146:CF150)</f>
        <v>1597263527</v>
      </c>
      <c r="CG145" s="104">
        <f t="shared" si="243"/>
        <v>0</v>
      </c>
      <c r="CH145" s="104">
        <f t="shared" si="243"/>
        <v>0</v>
      </c>
      <c r="CI145" s="104">
        <f t="shared" si="243"/>
        <v>0</v>
      </c>
      <c r="CJ145" s="104">
        <f t="shared" si="243"/>
        <v>1664261887</v>
      </c>
      <c r="CK145" s="104">
        <f t="shared" si="243"/>
        <v>20000000</v>
      </c>
      <c r="CL145" s="104">
        <f t="shared" si="243"/>
        <v>190428884</v>
      </c>
      <c r="CM145" s="104">
        <f t="shared" si="243"/>
        <v>0</v>
      </c>
      <c r="CN145" s="104">
        <f t="shared" si="243"/>
        <v>150000000</v>
      </c>
      <c r="CO145" s="104">
        <f t="shared" si="243"/>
        <v>0</v>
      </c>
      <c r="CP145" s="104">
        <f t="shared" si="243"/>
        <v>0</v>
      </c>
      <c r="CQ145" s="104">
        <f t="shared" si="243"/>
        <v>0</v>
      </c>
      <c r="CR145" s="104">
        <f t="shared" si="243"/>
        <v>0</v>
      </c>
      <c r="CS145" s="104">
        <f t="shared" si="243"/>
        <v>109272700.0033333</v>
      </c>
      <c r="CT145" s="104">
        <f t="shared" si="243"/>
        <v>0</v>
      </c>
      <c r="CU145" s="104">
        <f t="shared" si="243"/>
        <v>0</v>
      </c>
      <c r="CV145" s="104">
        <f t="shared" si="243"/>
        <v>0</v>
      </c>
      <c r="CW145" s="104">
        <f t="shared" si="243"/>
        <v>0</v>
      </c>
      <c r="CX145" s="104">
        <f t="shared" si="243"/>
        <v>0</v>
      </c>
      <c r="CY145" s="104">
        <f t="shared" si="243"/>
        <v>129272700.0033333</v>
      </c>
      <c r="CZ145" s="104">
        <f t="shared" si="243"/>
        <v>2004690771</v>
      </c>
      <c r="DA145" s="450">
        <f t="shared" si="243"/>
        <v>648362700.00333333</v>
      </c>
      <c r="DB145" s="607">
        <f t="shared" si="243"/>
        <v>4121072883</v>
      </c>
    </row>
    <row r="146" spans="1:106" ht="99.75" customHeight="1" x14ac:dyDescent="0.2">
      <c r="A146" s="585"/>
      <c r="B146" s="220"/>
      <c r="C146" s="188">
        <v>16</v>
      </c>
      <c r="D146" s="166" t="s">
        <v>332</v>
      </c>
      <c r="E146" s="172">
        <v>45</v>
      </c>
      <c r="F146" s="172">
        <v>90</v>
      </c>
      <c r="G146" s="173">
        <v>103</v>
      </c>
      <c r="H146" s="508" t="s">
        <v>357</v>
      </c>
      <c r="I146" s="528" t="s">
        <v>358</v>
      </c>
      <c r="J146" s="470" t="s">
        <v>261</v>
      </c>
      <c r="K146" s="473">
        <v>1</v>
      </c>
      <c r="L146" s="472" t="s">
        <v>68</v>
      </c>
      <c r="M146" s="473">
        <v>3</v>
      </c>
      <c r="N146" s="471">
        <v>12</v>
      </c>
      <c r="O146" s="471">
        <v>4</v>
      </c>
      <c r="P146" s="533">
        <v>3</v>
      </c>
      <c r="Q146" s="532">
        <v>4</v>
      </c>
      <c r="R146" s="471">
        <v>3</v>
      </c>
      <c r="S146" s="471">
        <v>3</v>
      </c>
      <c r="T146" s="475">
        <v>2</v>
      </c>
      <c r="U146" s="472">
        <v>1</v>
      </c>
      <c r="V146" s="278">
        <f>AQ146/$AQ$139</f>
        <v>4.8780487804878049E-3</v>
      </c>
      <c r="W146" s="173">
        <v>4</v>
      </c>
      <c r="X146" s="221" t="s">
        <v>109</v>
      </c>
      <c r="Y146" s="16"/>
      <c r="Z146" s="15"/>
      <c r="AA146" s="16"/>
      <c r="AB146" s="15"/>
      <c r="AC146" s="16"/>
      <c r="AD146" s="15"/>
      <c r="AE146" s="16"/>
      <c r="AF146" s="15"/>
      <c r="AG146" s="16"/>
      <c r="AH146" s="15"/>
      <c r="AI146" s="16"/>
      <c r="AJ146" s="15"/>
      <c r="AK146" s="16">
        <v>20000000</v>
      </c>
      <c r="AL146" s="15">
        <v>20000000</v>
      </c>
      <c r="AM146" s="16"/>
      <c r="AN146" s="15"/>
      <c r="AO146" s="16"/>
      <c r="AP146" s="15"/>
      <c r="AQ146" s="13">
        <f>+Y146+AA146+AC146+AE146+AG146+AI146+AK146+AM146+AO146</f>
        <v>20000000</v>
      </c>
      <c r="AR146" s="14">
        <f>Z146+AB146+AD146+AF146+AH146+AJ146+AL146+AN146+AP146</f>
        <v>20000000</v>
      </c>
      <c r="AS146" s="44"/>
      <c r="AT146" s="44"/>
      <c r="AU146" s="44"/>
      <c r="AV146" s="44"/>
      <c r="AW146" s="44"/>
      <c r="AX146" s="44">
        <v>21400000</v>
      </c>
      <c r="AY146" s="44"/>
      <c r="AZ146" s="43"/>
      <c r="BA146" s="44"/>
      <c r="BB146" s="44"/>
      <c r="BC146" s="44"/>
      <c r="BD146" s="44"/>
      <c r="BE146" s="44">
        <v>21400000</v>
      </c>
      <c r="BF146" s="44"/>
      <c r="BG146" s="44"/>
      <c r="BH146" s="44"/>
      <c r="BI146" s="44"/>
      <c r="BJ146" s="44"/>
      <c r="BK146" s="41">
        <f t="shared" ref="BK146:BL150" si="244">AS146+AU146+AW146+AY146+BA146+BC146+BE146+BG146+BI146</f>
        <v>21400000</v>
      </c>
      <c r="BL146" s="56">
        <f t="shared" si="244"/>
        <v>21400000</v>
      </c>
      <c r="BM146" s="44"/>
      <c r="BN146" s="43"/>
      <c r="BO146" s="44"/>
      <c r="BP146" s="44"/>
      <c r="BQ146" s="44"/>
      <c r="BR146" s="44">
        <v>10000000</v>
      </c>
      <c r="BS146" s="44"/>
      <c r="BT146" s="44"/>
      <c r="BU146" s="44"/>
      <c r="BV146" s="44"/>
      <c r="BW146" s="44"/>
      <c r="BX146" s="44"/>
      <c r="BY146" s="44">
        <v>16200000</v>
      </c>
      <c r="BZ146" s="44"/>
      <c r="CA146" s="44"/>
      <c r="CB146" s="44"/>
      <c r="CC146" s="44"/>
      <c r="CD146" s="44"/>
      <c r="CE146" s="41">
        <f t="shared" ref="CE146:CF150" si="245">BM146+BO146+BQ146+BS146+BU146+BW146+BY146+CA146+CC146</f>
        <v>16200000</v>
      </c>
      <c r="CF146" s="47">
        <f t="shared" si="245"/>
        <v>10000000</v>
      </c>
      <c r="CG146" s="44"/>
      <c r="CH146" s="45"/>
      <c r="CI146" s="44"/>
      <c r="CJ146" s="44"/>
      <c r="CK146" s="44"/>
      <c r="CL146" s="44">
        <v>9937000</v>
      </c>
      <c r="CM146" s="44"/>
      <c r="CN146" s="44"/>
      <c r="CO146" s="44"/>
      <c r="CP146" s="44"/>
      <c r="CQ146" s="44"/>
      <c r="CR146" s="44"/>
      <c r="CS146" s="44">
        <v>14300000</v>
      </c>
      <c r="CT146" s="44"/>
      <c r="CU146" s="44"/>
      <c r="CV146" s="44"/>
      <c r="CW146" s="44"/>
      <c r="CX146" s="44"/>
      <c r="CY146" s="41">
        <f>CG146+CI146+CK146+CM146+CO146+CQ146+CS146+CU146+CW146</f>
        <v>14300000</v>
      </c>
      <c r="CZ146" s="41">
        <f>CX146+CV146+CT146+CR146+CP146+CN146+CL146+CJ146+CH146</f>
        <v>9937000</v>
      </c>
      <c r="DA146" s="50">
        <f t="shared" ref="DA146:DB150" si="246">AQ146+BK146+CE146+CY146</f>
        <v>71900000</v>
      </c>
      <c r="DB146" s="576">
        <f t="shared" si="246"/>
        <v>61337000</v>
      </c>
    </row>
    <row r="147" spans="1:106" ht="120.75" customHeight="1" x14ac:dyDescent="0.2">
      <c r="A147" s="585"/>
      <c r="B147" s="220"/>
      <c r="C147" s="182"/>
      <c r="D147" s="503"/>
      <c r="E147" s="227"/>
      <c r="F147" s="227"/>
      <c r="G147" s="172">
        <v>104</v>
      </c>
      <c r="H147" s="508" t="s">
        <v>359</v>
      </c>
      <c r="I147" s="528" t="s">
        <v>360</v>
      </c>
      <c r="J147" s="470" t="s">
        <v>261</v>
      </c>
      <c r="K147" s="473">
        <v>1</v>
      </c>
      <c r="L147" s="472" t="s">
        <v>68</v>
      </c>
      <c r="M147" s="473">
        <v>4</v>
      </c>
      <c r="N147" s="471">
        <v>50</v>
      </c>
      <c r="O147" s="471">
        <v>10</v>
      </c>
      <c r="P147" s="471">
        <v>27</v>
      </c>
      <c r="Q147" s="523"/>
      <c r="R147" s="471">
        <v>44</v>
      </c>
      <c r="S147" s="471"/>
      <c r="T147" s="475">
        <v>50</v>
      </c>
      <c r="U147" s="472"/>
      <c r="V147" s="278">
        <f>AQ147/$AQ$139</f>
        <v>7.3170731707317077E-3</v>
      </c>
      <c r="W147" s="173">
        <v>4</v>
      </c>
      <c r="X147" s="221" t="s">
        <v>109</v>
      </c>
      <c r="Y147" s="16"/>
      <c r="Z147" s="15"/>
      <c r="AA147" s="16"/>
      <c r="AB147" s="15"/>
      <c r="AC147" s="16"/>
      <c r="AD147" s="15"/>
      <c r="AE147" s="16"/>
      <c r="AF147" s="15"/>
      <c r="AG147" s="16"/>
      <c r="AH147" s="15"/>
      <c r="AI147" s="16"/>
      <c r="AJ147" s="15"/>
      <c r="AK147" s="16">
        <v>30000000</v>
      </c>
      <c r="AL147" s="15">
        <v>30000000</v>
      </c>
      <c r="AM147" s="16"/>
      <c r="AN147" s="15"/>
      <c r="AO147" s="16"/>
      <c r="AP147" s="15"/>
      <c r="AQ147" s="13">
        <f>+Y147+AA147+AC147+AE147+AG147+AI147+AK147+AM147+AO147</f>
        <v>30000000</v>
      </c>
      <c r="AR147" s="14">
        <f>Z147+AB147+AD147+AF147+AH147+AJ147+AL147+AN147+AP147</f>
        <v>30000000</v>
      </c>
      <c r="AS147" s="44"/>
      <c r="AT147" s="44"/>
      <c r="AU147" s="44"/>
      <c r="AV147" s="44"/>
      <c r="AW147" s="44"/>
      <c r="AX147" s="43">
        <v>5000000</v>
      </c>
      <c r="AY147" s="44"/>
      <c r="AZ147" s="43"/>
      <c r="BA147" s="44"/>
      <c r="BB147" s="44"/>
      <c r="BC147" s="44"/>
      <c r="BD147" s="44"/>
      <c r="BE147" s="44">
        <v>32100000</v>
      </c>
      <c r="BF147" s="44"/>
      <c r="BG147" s="44"/>
      <c r="BH147" s="44"/>
      <c r="BI147" s="44"/>
      <c r="BJ147" s="44"/>
      <c r="BK147" s="41">
        <f t="shared" si="244"/>
        <v>32100000</v>
      </c>
      <c r="BL147" s="56">
        <f t="shared" si="244"/>
        <v>5000000</v>
      </c>
      <c r="BM147" s="44"/>
      <c r="BN147" s="43"/>
      <c r="BO147" s="44"/>
      <c r="BP147" s="44"/>
      <c r="BQ147" s="44"/>
      <c r="BR147" s="44">
        <v>10000000</v>
      </c>
      <c r="BS147" s="44"/>
      <c r="BT147" s="44"/>
      <c r="BU147" s="44"/>
      <c r="BV147" s="44"/>
      <c r="BW147" s="44"/>
      <c r="BX147" s="44"/>
      <c r="BY147" s="44">
        <v>24300000</v>
      </c>
      <c r="BZ147" s="44"/>
      <c r="CA147" s="44"/>
      <c r="CB147" s="44"/>
      <c r="CC147" s="44"/>
      <c r="CD147" s="44"/>
      <c r="CE147" s="41">
        <f t="shared" si="245"/>
        <v>24300000</v>
      </c>
      <c r="CF147" s="47">
        <f t="shared" si="245"/>
        <v>10000000</v>
      </c>
      <c r="CG147" s="44"/>
      <c r="CH147" s="45"/>
      <c r="CI147" s="44"/>
      <c r="CJ147" s="44">
        <v>18417000</v>
      </c>
      <c r="CK147" s="44"/>
      <c r="CL147" s="44">
        <v>9937000</v>
      </c>
      <c r="CM147" s="44"/>
      <c r="CN147" s="44"/>
      <c r="CO147" s="44"/>
      <c r="CP147" s="44"/>
      <c r="CQ147" s="44"/>
      <c r="CR147" s="44"/>
      <c r="CS147" s="44">
        <v>21500000</v>
      </c>
      <c r="CT147" s="44"/>
      <c r="CU147" s="44"/>
      <c r="CV147" s="44"/>
      <c r="CW147" s="44"/>
      <c r="CX147" s="44"/>
      <c r="CY147" s="41">
        <f>CG147+CI147+CK147+CM147+CO147+CQ147+CS147+CU147+CW147</f>
        <v>21500000</v>
      </c>
      <c r="CZ147" s="41">
        <f>CX147+CV147+CT147+CR147+CP147+CN147+CL147+CJ147+CH147</f>
        <v>28354000</v>
      </c>
      <c r="DA147" s="50">
        <f t="shared" si="246"/>
        <v>107900000</v>
      </c>
      <c r="DB147" s="576">
        <f t="shared" si="246"/>
        <v>73354000</v>
      </c>
    </row>
    <row r="148" spans="1:106" ht="62.25" customHeight="1" x14ac:dyDescent="0.2">
      <c r="A148" s="585"/>
      <c r="B148" s="220"/>
      <c r="C148" s="181">
        <v>17</v>
      </c>
      <c r="D148" s="501" t="s">
        <v>294</v>
      </c>
      <c r="E148" s="290" t="s">
        <v>295</v>
      </c>
      <c r="F148" s="291">
        <v>0.5</v>
      </c>
      <c r="G148" s="474">
        <v>105</v>
      </c>
      <c r="H148" s="508" t="s">
        <v>361</v>
      </c>
      <c r="I148" s="293" t="s">
        <v>360</v>
      </c>
      <c r="J148" s="470" t="s">
        <v>261</v>
      </c>
      <c r="K148" s="473">
        <v>1</v>
      </c>
      <c r="L148" s="280" t="s">
        <v>53</v>
      </c>
      <c r="M148" s="284">
        <v>43</v>
      </c>
      <c r="N148" s="281">
        <v>47</v>
      </c>
      <c r="O148" s="281">
        <v>47</v>
      </c>
      <c r="P148" s="281">
        <v>47</v>
      </c>
      <c r="Q148" s="175"/>
      <c r="R148" s="281">
        <v>47</v>
      </c>
      <c r="S148" s="281"/>
      <c r="T148" s="475">
        <v>47</v>
      </c>
      <c r="U148" s="280"/>
      <c r="V148" s="278">
        <f>AQ148/$AQ$139</f>
        <v>7.3170731707317077E-3</v>
      </c>
      <c r="W148" s="173">
        <v>4</v>
      </c>
      <c r="X148" s="221" t="s">
        <v>109</v>
      </c>
      <c r="Y148" s="16"/>
      <c r="Z148" s="15"/>
      <c r="AA148" s="16"/>
      <c r="AB148" s="15"/>
      <c r="AC148" s="16">
        <v>30000000</v>
      </c>
      <c r="AD148" s="15">
        <v>0</v>
      </c>
      <c r="AE148" s="16"/>
      <c r="AF148" s="15"/>
      <c r="AG148" s="16"/>
      <c r="AH148" s="15"/>
      <c r="AI148" s="16"/>
      <c r="AJ148" s="15"/>
      <c r="AK148" s="16"/>
      <c r="AL148" s="15"/>
      <c r="AM148" s="16"/>
      <c r="AN148" s="15"/>
      <c r="AO148" s="16"/>
      <c r="AP148" s="15"/>
      <c r="AQ148" s="13">
        <f>+Y148+AA148+AC148+AE148+AG148+AI148+AK148+AM148+AO148</f>
        <v>30000000</v>
      </c>
      <c r="AR148" s="14">
        <f>Z148+AB148+AD148+AF148+AH148+AJ148+AL148+AN148+AP148</f>
        <v>0</v>
      </c>
      <c r="AS148" s="44"/>
      <c r="AT148" s="44"/>
      <c r="AU148" s="44"/>
      <c r="AV148" s="44"/>
      <c r="AW148" s="44">
        <v>32100000</v>
      </c>
      <c r="AX148" s="44">
        <f>123718585+32100000</f>
        <v>155818585</v>
      </c>
      <c r="AY148" s="44"/>
      <c r="AZ148" s="43"/>
      <c r="BA148" s="44"/>
      <c r="BB148" s="44"/>
      <c r="BC148" s="44"/>
      <c r="BD148" s="44"/>
      <c r="BE148" s="44"/>
      <c r="BF148" s="44"/>
      <c r="BG148" s="44"/>
      <c r="BH148" s="44"/>
      <c r="BI148" s="44"/>
      <c r="BJ148" s="44"/>
      <c r="BK148" s="41">
        <f t="shared" si="244"/>
        <v>32100000</v>
      </c>
      <c r="BL148" s="56">
        <f t="shared" si="244"/>
        <v>155818585</v>
      </c>
      <c r="BM148" s="44"/>
      <c r="BN148" s="43"/>
      <c r="BO148" s="44"/>
      <c r="BP148" s="43">
        <v>320000000</v>
      </c>
      <c r="BQ148" s="44"/>
      <c r="BR148" s="44">
        <v>121511175</v>
      </c>
      <c r="BS148" s="44"/>
      <c r="BT148" s="44"/>
      <c r="BU148" s="44"/>
      <c r="BV148" s="44"/>
      <c r="BW148" s="44"/>
      <c r="BX148" s="44"/>
      <c r="BY148" s="44">
        <v>24300000</v>
      </c>
      <c r="BZ148" s="44"/>
      <c r="CA148" s="44"/>
      <c r="CB148" s="44"/>
      <c r="CC148" s="44"/>
      <c r="CD148" s="44"/>
      <c r="CE148" s="41">
        <f t="shared" si="245"/>
        <v>24300000</v>
      </c>
      <c r="CF148" s="46">
        <f t="shared" si="245"/>
        <v>441511175</v>
      </c>
      <c r="CG148" s="44"/>
      <c r="CH148" s="45"/>
      <c r="CI148" s="44"/>
      <c r="CJ148" s="44">
        <v>611744887</v>
      </c>
      <c r="CK148" s="44"/>
      <c r="CL148" s="44">
        <v>9937000</v>
      </c>
      <c r="CM148" s="44"/>
      <c r="CN148" s="44"/>
      <c r="CO148" s="44"/>
      <c r="CP148" s="44"/>
      <c r="CQ148" s="44"/>
      <c r="CR148" s="44"/>
      <c r="CS148" s="44">
        <v>21500000</v>
      </c>
      <c r="CT148" s="44"/>
      <c r="CU148" s="44"/>
      <c r="CV148" s="44"/>
      <c r="CW148" s="44"/>
      <c r="CX148" s="44"/>
      <c r="CY148" s="41">
        <f>CG148+CI148+CK148+CM148+CO148+CQ148+CS148+CU148+CW148</f>
        <v>21500000</v>
      </c>
      <c r="CZ148" s="41">
        <f>CX148+CV148+CT148+CR148+CP148+CN148+CL148+CJ148+CH148</f>
        <v>621681887</v>
      </c>
      <c r="DA148" s="50">
        <f t="shared" si="246"/>
        <v>107900000</v>
      </c>
      <c r="DB148" s="576">
        <f t="shared" si="246"/>
        <v>1219011647</v>
      </c>
    </row>
    <row r="149" spans="1:106" ht="92.25" customHeight="1" x14ac:dyDescent="0.2">
      <c r="A149" s="585"/>
      <c r="B149" s="220"/>
      <c r="C149" s="188">
        <v>18</v>
      </c>
      <c r="D149" s="166" t="s">
        <v>298</v>
      </c>
      <c r="E149" s="172">
        <v>6</v>
      </c>
      <c r="F149" s="172">
        <v>12</v>
      </c>
      <c r="G149" s="173">
        <v>106</v>
      </c>
      <c r="H149" s="508" t="s">
        <v>362</v>
      </c>
      <c r="I149" s="293" t="s">
        <v>363</v>
      </c>
      <c r="J149" s="277" t="s">
        <v>261</v>
      </c>
      <c r="K149" s="284">
        <v>1</v>
      </c>
      <c r="L149" s="280" t="s">
        <v>53</v>
      </c>
      <c r="M149" s="284">
        <v>0</v>
      </c>
      <c r="N149" s="281">
        <v>1</v>
      </c>
      <c r="O149" s="281">
        <v>1</v>
      </c>
      <c r="P149" s="281">
        <v>1</v>
      </c>
      <c r="Q149" s="175"/>
      <c r="R149" s="281">
        <v>1</v>
      </c>
      <c r="S149" s="281"/>
      <c r="T149" s="294">
        <v>1</v>
      </c>
      <c r="U149" s="280"/>
      <c r="V149" s="278">
        <f>AQ149/$AQ$139</f>
        <v>1.2195121951219513E-2</v>
      </c>
      <c r="W149" s="173">
        <v>4</v>
      </c>
      <c r="X149" s="221" t="s">
        <v>109</v>
      </c>
      <c r="Y149" s="16"/>
      <c r="Z149" s="15"/>
      <c r="AA149" s="16"/>
      <c r="AB149" s="15"/>
      <c r="AC149" s="16">
        <v>50000000</v>
      </c>
      <c r="AD149" s="15">
        <v>0</v>
      </c>
      <c r="AE149" s="16"/>
      <c r="AF149" s="15"/>
      <c r="AG149" s="16"/>
      <c r="AH149" s="15"/>
      <c r="AI149" s="16"/>
      <c r="AJ149" s="15"/>
      <c r="AK149" s="16"/>
      <c r="AL149" s="15"/>
      <c r="AM149" s="16"/>
      <c r="AN149" s="15"/>
      <c r="AO149" s="16"/>
      <c r="AP149" s="15"/>
      <c r="AQ149" s="13">
        <f>+Y149+AA149+AC149+AE149+AG149+AI149+AK149+AM149+AO149</f>
        <v>50000000</v>
      </c>
      <c r="AR149" s="14">
        <f>Z149+AB149+AD149+AF149+AH149+AJ149+AL149+AN149+AP149</f>
        <v>0</v>
      </c>
      <c r="AS149" s="44"/>
      <c r="AT149" s="44"/>
      <c r="AU149" s="44"/>
      <c r="AV149" s="44"/>
      <c r="AW149" s="44">
        <v>53600000</v>
      </c>
      <c r="AX149" s="44">
        <f>53600000+49500000</f>
        <v>103100000</v>
      </c>
      <c r="AY149" s="44"/>
      <c r="AZ149" s="43"/>
      <c r="BA149" s="44"/>
      <c r="BB149" s="44"/>
      <c r="BC149" s="44"/>
      <c r="BD149" s="44"/>
      <c r="BE149" s="44"/>
      <c r="BF149" s="44"/>
      <c r="BG149" s="44"/>
      <c r="BH149" s="44"/>
      <c r="BI149" s="44"/>
      <c r="BJ149" s="44"/>
      <c r="BK149" s="41">
        <f t="shared" si="244"/>
        <v>53600000</v>
      </c>
      <c r="BL149" s="56">
        <f t="shared" si="244"/>
        <v>103100000</v>
      </c>
      <c r="BM149" s="44"/>
      <c r="BN149" s="43"/>
      <c r="BO149" s="44"/>
      <c r="BP149" s="44">
        <v>30000000</v>
      </c>
      <c r="BQ149" s="44"/>
      <c r="BR149" s="44">
        <v>16000000</v>
      </c>
      <c r="BS149" s="44"/>
      <c r="BT149" s="44"/>
      <c r="BU149" s="44"/>
      <c r="BV149" s="44"/>
      <c r="BW149" s="44"/>
      <c r="BX149" s="44"/>
      <c r="BY149" s="44">
        <v>40500000</v>
      </c>
      <c r="BZ149" s="44"/>
      <c r="CA149" s="44"/>
      <c r="CB149" s="44"/>
      <c r="CC149" s="44"/>
      <c r="CD149" s="44"/>
      <c r="CE149" s="41">
        <f t="shared" si="245"/>
        <v>40500000</v>
      </c>
      <c r="CF149" s="47">
        <f t="shared" si="245"/>
        <v>46000000</v>
      </c>
      <c r="CG149" s="44"/>
      <c r="CH149" s="45"/>
      <c r="CI149" s="44"/>
      <c r="CJ149" s="44">
        <v>34100000</v>
      </c>
      <c r="CK149" s="44"/>
      <c r="CL149" s="44">
        <v>15900000</v>
      </c>
      <c r="CM149" s="44"/>
      <c r="CN149" s="44"/>
      <c r="CO149" s="44"/>
      <c r="CP149" s="44"/>
      <c r="CQ149" s="44"/>
      <c r="CR149" s="44"/>
      <c r="CS149" s="44">
        <v>35900000</v>
      </c>
      <c r="CT149" s="44"/>
      <c r="CU149" s="44"/>
      <c r="CV149" s="44"/>
      <c r="CW149" s="44"/>
      <c r="CX149" s="44"/>
      <c r="CY149" s="41">
        <f>CG149+CI149+CK149+CM149+CO149+CQ149+CS149+CU149+CW149</f>
        <v>35900000</v>
      </c>
      <c r="CZ149" s="41">
        <f>CX149+CV149+CT149+CR149+CP149+CN149+CL149+CJ149+CH149</f>
        <v>50000000</v>
      </c>
      <c r="DA149" s="50">
        <f t="shared" si="246"/>
        <v>180000000</v>
      </c>
      <c r="DB149" s="576">
        <f t="shared" si="246"/>
        <v>199100000</v>
      </c>
    </row>
    <row r="150" spans="1:106" ht="92.25" customHeight="1" x14ac:dyDescent="0.2">
      <c r="A150" s="585"/>
      <c r="B150" s="264"/>
      <c r="C150" s="181">
        <v>19</v>
      </c>
      <c r="D150" s="503" t="s">
        <v>301</v>
      </c>
      <c r="E150" s="504" t="s">
        <v>302</v>
      </c>
      <c r="F150" s="269" t="s">
        <v>303</v>
      </c>
      <c r="G150" s="168">
        <v>107</v>
      </c>
      <c r="H150" s="508" t="s">
        <v>364</v>
      </c>
      <c r="I150" s="166" t="s">
        <v>365</v>
      </c>
      <c r="J150" s="277" t="s">
        <v>261</v>
      </c>
      <c r="K150" s="284">
        <v>1</v>
      </c>
      <c r="L150" s="308" t="s">
        <v>53</v>
      </c>
      <c r="M150" s="173">
        <v>1</v>
      </c>
      <c r="N150" s="173">
        <v>1</v>
      </c>
      <c r="O150" s="167">
        <v>1</v>
      </c>
      <c r="P150" s="281">
        <v>1</v>
      </c>
      <c r="Q150" s="175"/>
      <c r="R150" s="167">
        <v>1</v>
      </c>
      <c r="S150" s="167"/>
      <c r="T150" s="265">
        <v>1</v>
      </c>
      <c r="U150" s="308"/>
      <c r="V150" s="309">
        <f>AQ150/$AQ$145</f>
        <v>0.27777777777777779</v>
      </c>
      <c r="W150" s="173">
        <v>4</v>
      </c>
      <c r="X150" s="221" t="s">
        <v>109</v>
      </c>
      <c r="Y150" s="16"/>
      <c r="Z150" s="15"/>
      <c r="AA150" s="16"/>
      <c r="AB150" s="15"/>
      <c r="AC150" s="16"/>
      <c r="AD150" s="15">
        <v>80000000</v>
      </c>
      <c r="AE150" s="16"/>
      <c r="AF150" s="15"/>
      <c r="AG150" s="16"/>
      <c r="AH150" s="15"/>
      <c r="AI150" s="16"/>
      <c r="AJ150" s="15"/>
      <c r="AK150" s="16">
        <v>50000000</v>
      </c>
      <c r="AL150" s="15">
        <v>50000000</v>
      </c>
      <c r="AM150" s="16"/>
      <c r="AN150" s="15"/>
      <c r="AO150" s="16"/>
      <c r="AP150" s="15"/>
      <c r="AQ150" s="13">
        <f>+Y150+AA150+AC150+AE150+AG150+AI150+AK150+AM150+AO150</f>
        <v>50000000</v>
      </c>
      <c r="AR150" s="14">
        <f>Z150+AB150+AD150+AF150+AH150+AJ150+AL150+AN150+AP150</f>
        <v>130000000</v>
      </c>
      <c r="AS150" s="44"/>
      <c r="AT150" s="44"/>
      <c r="AU150" s="44"/>
      <c r="AV150" s="44"/>
      <c r="AW150" s="44">
        <v>4300000</v>
      </c>
      <c r="AX150" s="43">
        <v>53800000</v>
      </c>
      <c r="AY150" s="44"/>
      <c r="AZ150" s="43"/>
      <c r="BA150" s="44"/>
      <c r="BB150" s="44"/>
      <c r="BC150" s="44"/>
      <c r="BD150" s="44"/>
      <c r="BE150" s="44">
        <f>53800000-4300000</f>
        <v>49500000</v>
      </c>
      <c r="BF150" s="44"/>
      <c r="BG150" s="44"/>
      <c r="BH150" s="44"/>
      <c r="BI150" s="44"/>
      <c r="BJ150" s="44"/>
      <c r="BK150" s="41">
        <f t="shared" si="244"/>
        <v>53800000</v>
      </c>
      <c r="BL150" s="56">
        <f t="shared" si="244"/>
        <v>53800000</v>
      </c>
      <c r="BM150" s="44"/>
      <c r="BN150" s="43"/>
      <c r="BO150" s="44"/>
      <c r="BP150" s="44">
        <v>1044752352</v>
      </c>
      <c r="BQ150" s="44">
        <v>40000000</v>
      </c>
      <c r="BR150" s="44">
        <v>45000000</v>
      </c>
      <c r="BS150" s="44"/>
      <c r="BT150" s="44"/>
      <c r="BU150" s="44"/>
      <c r="BV150" s="44"/>
      <c r="BW150" s="44"/>
      <c r="BX150" s="44"/>
      <c r="BY150" s="44">
        <v>790000</v>
      </c>
      <c r="BZ150" s="44"/>
      <c r="CA150" s="44"/>
      <c r="CB150" s="44"/>
      <c r="CC150" s="44"/>
      <c r="CD150" s="44"/>
      <c r="CE150" s="41">
        <f t="shared" si="245"/>
        <v>40790000</v>
      </c>
      <c r="CF150" s="47">
        <f t="shared" si="245"/>
        <v>1089752352</v>
      </c>
      <c r="CG150" s="44"/>
      <c r="CH150" s="45"/>
      <c r="CI150" s="44"/>
      <c r="CJ150" s="44">
        <v>1000000000</v>
      </c>
      <c r="CK150" s="44">
        <v>20000000</v>
      </c>
      <c r="CL150" s="469">
        <v>144717884</v>
      </c>
      <c r="CM150" s="44"/>
      <c r="CN150" s="469">
        <v>150000000</v>
      </c>
      <c r="CO150" s="44"/>
      <c r="CP150" s="44"/>
      <c r="CQ150" s="44"/>
      <c r="CR150" s="44"/>
      <c r="CS150" s="44">
        <v>16072700.0033333</v>
      </c>
      <c r="CT150" s="44"/>
      <c r="CU150" s="44"/>
      <c r="CV150" s="44"/>
      <c r="CW150" s="44"/>
      <c r="CX150" s="44"/>
      <c r="CY150" s="41">
        <f>CG150+CI150+CK150+CM150+CO150+CQ150+CS150+CU150+CW150</f>
        <v>36072700.0033333</v>
      </c>
      <c r="CZ150" s="41">
        <f>CX150+CV150+CT150+CR150+CP150+CN150+CL150+CJ150+CH150</f>
        <v>1294717884</v>
      </c>
      <c r="DA150" s="50">
        <f t="shared" si="246"/>
        <v>180662700.0033333</v>
      </c>
      <c r="DB150" s="576">
        <f t="shared" si="246"/>
        <v>2568270236</v>
      </c>
    </row>
    <row r="151" spans="1:106" ht="24.75" customHeight="1" x14ac:dyDescent="0.2">
      <c r="A151" s="585"/>
      <c r="B151" s="141">
        <v>8</v>
      </c>
      <c r="C151" s="218" t="s">
        <v>366</v>
      </c>
      <c r="D151" s="144"/>
      <c r="E151" s="144"/>
      <c r="F151" s="144"/>
      <c r="G151" s="145"/>
      <c r="H151" s="145"/>
      <c r="I151" s="145"/>
      <c r="J151" s="145"/>
      <c r="K151" s="145"/>
      <c r="L151" s="145"/>
      <c r="M151" s="145"/>
      <c r="N151" s="145"/>
      <c r="O151" s="145"/>
      <c r="P151" s="145"/>
      <c r="Q151" s="145"/>
      <c r="R151" s="145"/>
      <c r="S151" s="145"/>
      <c r="T151" s="145"/>
      <c r="U151" s="145"/>
      <c r="V151" s="145"/>
      <c r="W151" s="145"/>
      <c r="X151" s="145"/>
      <c r="Y151" s="105">
        <f t="shared" ref="Y151:BD151" si="247">Y152+Y155+Y157+Y159</f>
        <v>0</v>
      </c>
      <c r="Z151" s="105">
        <f t="shared" si="247"/>
        <v>0</v>
      </c>
      <c r="AA151" s="105">
        <f t="shared" si="247"/>
        <v>0</v>
      </c>
      <c r="AB151" s="105">
        <f t="shared" si="247"/>
        <v>48879475.450000003</v>
      </c>
      <c r="AC151" s="105">
        <f t="shared" si="247"/>
        <v>110000000</v>
      </c>
      <c r="AD151" s="105">
        <f t="shared" si="247"/>
        <v>110000000</v>
      </c>
      <c r="AE151" s="105">
        <f t="shared" si="247"/>
        <v>0</v>
      </c>
      <c r="AF151" s="105">
        <f t="shared" si="247"/>
        <v>0</v>
      </c>
      <c r="AG151" s="105">
        <f t="shared" si="247"/>
        <v>0</v>
      </c>
      <c r="AH151" s="105">
        <f t="shared" si="247"/>
        <v>0</v>
      </c>
      <c r="AI151" s="105">
        <f t="shared" si="247"/>
        <v>0</v>
      </c>
      <c r="AJ151" s="105">
        <f t="shared" si="247"/>
        <v>0</v>
      </c>
      <c r="AK151" s="105">
        <f t="shared" si="247"/>
        <v>13358299770</v>
      </c>
      <c r="AL151" s="105">
        <f t="shared" si="247"/>
        <v>15728481280</v>
      </c>
      <c r="AM151" s="105">
        <f t="shared" si="247"/>
        <v>0</v>
      </c>
      <c r="AN151" s="105">
        <f t="shared" si="247"/>
        <v>0</v>
      </c>
      <c r="AO151" s="105">
        <f t="shared" si="247"/>
        <v>0</v>
      </c>
      <c r="AP151" s="105">
        <f t="shared" si="247"/>
        <v>0</v>
      </c>
      <c r="AQ151" s="105">
        <f t="shared" si="247"/>
        <v>13468299770</v>
      </c>
      <c r="AR151" s="105">
        <f t="shared" si="247"/>
        <v>15887360755.450001</v>
      </c>
      <c r="AS151" s="105">
        <f t="shared" si="247"/>
        <v>0</v>
      </c>
      <c r="AT151" s="105">
        <f t="shared" si="247"/>
        <v>0</v>
      </c>
      <c r="AU151" s="105">
        <f t="shared" si="247"/>
        <v>0</v>
      </c>
      <c r="AV151" s="105">
        <f t="shared" si="247"/>
        <v>0</v>
      </c>
      <c r="AW151" s="105">
        <f t="shared" si="247"/>
        <v>110000000</v>
      </c>
      <c r="AX151" s="105">
        <f t="shared" si="247"/>
        <v>122600000</v>
      </c>
      <c r="AY151" s="105">
        <f t="shared" si="247"/>
        <v>0</v>
      </c>
      <c r="AZ151" s="105">
        <f t="shared" si="247"/>
        <v>0</v>
      </c>
      <c r="BA151" s="105">
        <f t="shared" si="247"/>
        <v>0</v>
      </c>
      <c r="BB151" s="105">
        <f t="shared" si="247"/>
        <v>0</v>
      </c>
      <c r="BC151" s="105">
        <f t="shared" si="247"/>
        <v>0</v>
      </c>
      <c r="BD151" s="105">
        <f t="shared" si="247"/>
        <v>0</v>
      </c>
      <c r="BE151" s="105">
        <f t="shared" ref="BE151:CD151" si="248">BE152+BE155+BE157+BE159</f>
        <v>13708702903.85</v>
      </c>
      <c r="BF151" s="105">
        <f t="shared" si="248"/>
        <v>19329811521</v>
      </c>
      <c r="BG151" s="105">
        <f t="shared" si="248"/>
        <v>0</v>
      </c>
      <c r="BH151" s="105">
        <f t="shared" si="248"/>
        <v>0</v>
      </c>
      <c r="BI151" s="105">
        <f t="shared" si="248"/>
        <v>0</v>
      </c>
      <c r="BJ151" s="105">
        <f t="shared" si="248"/>
        <v>0</v>
      </c>
      <c r="BK151" s="105">
        <f t="shared" si="248"/>
        <v>13818702903.85</v>
      </c>
      <c r="BL151" s="105">
        <f t="shared" si="248"/>
        <v>19452411521</v>
      </c>
      <c r="BM151" s="105">
        <f t="shared" si="248"/>
        <v>0</v>
      </c>
      <c r="BN151" s="105">
        <f t="shared" si="248"/>
        <v>0</v>
      </c>
      <c r="BO151" s="105">
        <f t="shared" si="248"/>
        <v>0</v>
      </c>
      <c r="BP151" s="105">
        <f t="shared" si="248"/>
        <v>245000000</v>
      </c>
      <c r="BQ151" s="105">
        <f t="shared" si="248"/>
        <v>40000000</v>
      </c>
      <c r="BR151" s="105">
        <f t="shared" si="248"/>
        <v>130000000</v>
      </c>
      <c r="BS151" s="105">
        <f t="shared" si="248"/>
        <v>0</v>
      </c>
      <c r="BT151" s="105">
        <f t="shared" si="248"/>
        <v>0</v>
      </c>
      <c r="BU151" s="105">
        <f t="shared" si="248"/>
        <v>0</v>
      </c>
      <c r="BV151" s="105">
        <f t="shared" si="248"/>
        <v>0</v>
      </c>
      <c r="BW151" s="105">
        <f t="shared" si="248"/>
        <v>0</v>
      </c>
      <c r="BX151" s="105">
        <f t="shared" si="248"/>
        <v>0</v>
      </c>
      <c r="BY151" s="105">
        <f t="shared" si="248"/>
        <v>14119963990.9655</v>
      </c>
      <c r="BZ151" s="105">
        <f t="shared" si="248"/>
        <v>16423881861</v>
      </c>
      <c r="CA151" s="105">
        <f t="shared" si="248"/>
        <v>0</v>
      </c>
      <c r="CB151" s="105">
        <f t="shared" si="248"/>
        <v>0</v>
      </c>
      <c r="CC151" s="105">
        <f t="shared" si="248"/>
        <v>0</v>
      </c>
      <c r="CD151" s="105">
        <f t="shared" si="248"/>
        <v>0</v>
      </c>
      <c r="CE151" s="105">
        <f t="shared" ref="CE151" si="249">CE152+CE155+CE157+CE159</f>
        <v>14159963990.9655</v>
      </c>
      <c r="CF151" s="105">
        <f t="shared" ref="CF151:DA151" si="250">CF152+CF155+CF157+CF159</f>
        <v>16798881861</v>
      </c>
      <c r="CG151" s="105">
        <f t="shared" si="250"/>
        <v>0</v>
      </c>
      <c r="CH151" s="105">
        <f t="shared" si="250"/>
        <v>0</v>
      </c>
      <c r="CI151" s="105">
        <f t="shared" si="250"/>
        <v>0</v>
      </c>
      <c r="CJ151" s="105">
        <f t="shared" si="250"/>
        <v>40000000</v>
      </c>
      <c r="CK151" s="105">
        <f t="shared" si="250"/>
        <v>30000000</v>
      </c>
      <c r="CL151" s="105">
        <f t="shared" si="250"/>
        <v>67573232</v>
      </c>
      <c r="CM151" s="105">
        <f t="shared" si="250"/>
        <v>0</v>
      </c>
      <c r="CN151" s="105">
        <f t="shared" si="250"/>
        <v>0</v>
      </c>
      <c r="CO151" s="105">
        <f t="shared" si="250"/>
        <v>0</v>
      </c>
      <c r="CP151" s="105">
        <f t="shared" si="250"/>
        <v>0</v>
      </c>
      <c r="CQ151" s="105">
        <f t="shared" si="250"/>
        <v>0</v>
      </c>
      <c r="CR151" s="105">
        <f t="shared" si="250"/>
        <v>0</v>
      </c>
      <c r="CS151" s="105">
        <f t="shared" si="250"/>
        <v>14543562910.694469</v>
      </c>
      <c r="CT151" s="105">
        <f t="shared" si="250"/>
        <v>4159195624</v>
      </c>
      <c r="CU151" s="105">
        <f t="shared" si="250"/>
        <v>0</v>
      </c>
      <c r="CV151" s="105">
        <f t="shared" si="250"/>
        <v>0</v>
      </c>
      <c r="CW151" s="105">
        <f t="shared" si="250"/>
        <v>0</v>
      </c>
      <c r="CX151" s="105">
        <f t="shared" si="250"/>
        <v>0</v>
      </c>
      <c r="CY151" s="105">
        <f t="shared" si="250"/>
        <v>14573562910.694469</v>
      </c>
      <c r="CZ151" s="105">
        <f t="shared" si="250"/>
        <v>4266768856</v>
      </c>
      <c r="DA151" s="105">
        <f t="shared" si="250"/>
        <v>56020529575.509972</v>
      </c>
      <c r="DB151" s="608">
        <f t="shared" ref="DB151" si="251">DB152+DB155+DB157+DB159</f>
        <v>56405422993.449997</v>
      </c>
    </row>
    <row r="152" spans="1:106" ht="24.75" customHeight="1" x14ac:dyDescent="0.2">
      <c r="A152" s="585"/>
      <c r="B152" s="586"/>
      <c r="C152" s="154">
        <v>25</v>
      </c>
      <c r="D152" s="155" t="s">
        <v>367</v>
      </c>
      <c r="E152" s="609"/>
      <c r="F152" s="610"/>
      <c r="G152" s="157"/>
      <c r="H152" s="157"/>
      <c r="I152" s="157"/>
      <c r="J152" s="157"/>
      <c r="K152" s="157"/>
      <c r="L152" s="157"/>
      <c r="M152" s="157"/>
      <c r="N152" s="157"/>
      <c r="O152" s="157"/>
      <c r="P152" s="157"/>
      <c r="Q152" s="157"/>
      <c r="R152" s="157"/>
      <c r="S152" s="157"/>
      <c r="T152" s="157"/>
      <c r="U152" s="157"/>
      <c r="V152" s="157"/>
      <c r="W152" s="157"/>
      <c r="X152" s="157"/>
      <c r="Y152" s="11">
        <f t="shared" ref="Y152:AP152" si="252">SUM(Y153:Y154)</f>
        <v>0</v>
      </c>
      <c r="Z152" s="11">
        <f t="shared" si="252"/>
        <v>0</v>
      </c>
      <c r="AA152" s="11">
        <f t="shared" si="252"/>
        <v>0</v>
      </c>
      <c r="AB152" s="11">
        <f t="shared" si="252"/>
        <v>0</v>
      </c>
      <c r="AC152" s="11">
        <f t="shared" si="252"/>
        <v>80000000</v>
      </c>
      <c r="AD152" s="11">
        <f t="shared" si="252"/>
        <v>80000000</v>
      </c>
      <c r="AE152" s="11">
        <f t="shared" si="252"/>
        <v>0</v>
      </c>
      <c r="AF152" s="11">
        <f t="shared" si="252"/>
        <v>0</v>
      </c>
      <c r="AG152" s="11">
        <f t="shared" si="252"/>
        <v>0</v>
      </c>
      <c r="AH152" s="11">
        <f t="shared" si="252"/>
        <v>0</v>
      </c>
      <c r="AI152" s="11">
        <f t="shared" si="252"/>
        <v>0</v>
      </c>
      <c r="AJ152" s="11">
        <f t="shared" si="252"/>
        <v>0</v>
      </c>
      <c r="AK152" s="11">
        <f t="shared" si="252"/>
        <v>0</v>
      </c>
      <c r="AL152" s="11">
        <f t="shared" si="252"/>
        <v>0</v>
      </c>
      <c r="AM152" s="11">
        <f t="shared" si="252"/>
        <v>0</v>
      </c>
      <c r="AN152" s="11">
        <f t="shared" si="252"/>
        <v>0</v>
      </c>
      <c r="AO152" s="11">
        <f t="shared" si="252"/>
        <v>0</v>
      </c>
      <c r="AP152" s="11">
        <f t="shared" si="252"/>
        <v>0</v>
      </c>
      <c r="AQ152" s="11">
        <f t="shared" ref="AQ152:BS152" si="253">SUM(AQ153:AQ154)</f>
        <v>80000000</v>
      </c>
      <c r="AR152" s="11">
        <f t="shared" si="253"/>
        <v>80000000</v>
      </c>
      <c r="AS152" s="11">
        <f t="shared" si="253"/>
        <v>0</v>
      </c>
      <c r="AT152" s="11">
        <f t="shared" si="253"/>
        <v>0</v>
      </c>
      <c r="AU152" s="11">
        <f t="shared" si="253"/>
        <v>0</v>
      </c>
      <c r="AV152" s="11">
        <f t="shared" si="253"/>
        <v>0</v>
      </c>
      <c r="AW152" s="11">
        <f t="shared" si="253"/>
        <v>80000000</v>
      </c>
      <c r="AX152" s="11">
        <f t="shared" si="253"/>
        <v>80000000</v>
      </c>
      <c r="AY152" s="11">
        <f t="shared" si="253"/>
        <v>0</v>
      </c>
      <c r="AZ152" s="11">
        <f t="shared" si="253"/>
        <v>0</v>
      </c>
      <c r="BA152" s="11">
        <f t="shared" si="253"/>
        <v>0</v>
      </c>
      <c r="BB152" s="11">
        <f t="shared" si="253"/>
        <v>0</v>
      </c>
      <c r="BC152" s="11">
        <f t="shared" si="253"/>
        <v>0</v>
      </c>
      <c r="BD152" s="11">
        <f t="shared" si="253"/>
        <v>0</v>
      </c>
      <c r="BE152" s="11">
        <f t="shared" si="253"/>
        <v>0</v>
      </c>
      <c r="BF152" s="11">
        <f t="shared" si="253"/>
        <v>0</v>
      </c>
      <c r="BG152" s="11">
        <f t="shared" si="253"/>
        <v>0</v>
      </c>
      <c r="BH152" s="11">
        <f t="shared" si="253"/>
        <v>0</v>
      </c>
      <c r="BI152" s="11">
        <f t="shared" si="253"/>
        <v>0</v>
      </c>
      <c r="BJ152" s="11">
        <f t="shared" si="253"/>
        <v>0</v>
      </c>
      <c r="BK152" s="11">
        <f t="shared" si="253"/>
        <v>80000000</v>
      </c>
      <c r="BL152" s="11">
        <f t="shared" si="253"/>
        <v>80000000</v>
      </c>
      <c r="BM152" s="11">
        <f t="shared" si="253"/>
        <v>0</v>
      </c>
      <c r="BN152" s="11">
        <f t="shared" si="253"/>
        <v>0</v>
      </c>
      <c r="BO152" s="11">
        <f t="shared" si="253"/>
        <v>0</v>
      </c>
      <c r="BP152" s="11">
        <f t="shared" si="253"/>
        <v>10000000</v>
      </c>
      <c r="BQ152" s="11">
        <f t="shared" si="253"/>
        <v>30000000</v>
      </c>
      <c r="BR152" s="11">
        <f t="shared" si="253"/>
        <v>47000000</v>
      </c>
      <c r="BS152" s="11">
        <f t="shared" si="253"/>
        <v>0</v>
      </c>
      <c r="BT152" s="11">
        <f t="shared" ref="BT152:CE152" si="254">SUM(BT153:BT154)</f>
        <v>0</v>
      </c>
      <c r="BU152" s="11">
        <f t="shared" si="254"/>
        <v>0</v>
      </c>
      <c r="BV152" s="11">
        <f t="shared" si="254"/>
        <v>0</v>
      </c>
      <c r="BW152" s="11">
        <f t="shared" si="254"/>
        <v>0</v>
      </c>
      <c r="BX152" s="11">
        <f t="shared" si="254"/>
        <v>0</v>
      </c>
      <c r="BY152" s="11">
        <f t="shared" si="254"/>
        <v>0</v>
      </c>
      <c r="BZ152" s="11">
        <f t="shared" si="254"/>
        <v>0</v>
      </c>
      <c r="CA152" s="11">
        <f t="shared" si="254"/>
        <v>0</v>
      </c>
      <c r="CB152" s="11">
        <f t="shared" si="254"/>
        <v>0</v>
      </c>
      <c r="CC152" s="11">
        <f t="shared" si="254"/>
        <v>0</v>
      </c>
      <c r="CD152" s="11">
        <f t="shared" si="254"/>
        <v>0</v>
      </c>
      <c r="CE152" s="11">
        <f t="shared" si="254"/>
        <v>30000000</v>
      </c>
      <c r="CF152" s="11">
        <f t="shared" ref="CF152:DA152" si="255">SUM(CF153:CF154)</f>
        <v>57000000</v>
      </c>
      <c r="CG152" s="11">
        <f t="shared" si="255"/>
        <v>0</v>
      </c>
      <c r="CH152" s="11">
        <f t="shared" si="255"/>
        <v>0</v>
      </c>
      <c r="CI152" s="11">
        <f t="shared" si="255"/>
        <v>0</v>
      </c>
      <c r="CJ152" s="11">
        <f t="shared" si="255"/>
        <v>0</v>
      </c>
      <c r="CK152" s="11">
        <f t="shared" si="255"/>
        <v>20000000</v>
      </c>
      <c r="CL152" s="11">
        <f t="shared" si="255"/>
        <v>36705028</v>
      </c>
      <c r="CM152" s="11">
        <f t="shared" si="255"/>
        <v>0</v>
      </c>
      <c r="CN152" s="11">
        <f t="shared" si="255"/>
        <v>0</v>
      </c>
      <c r="CO152" s="11">
        <f t="shared" si="255"/>
        <v>0</v>
      </c>
      <c r="CP152" s="11">
        <f t="shared" si="255"/>
        <v>0</v>
      </c>
      <c r="CQ152" s="11">
        <f t="shared" si="255"/>
        <v>0</v>
      </c>
      <c r="CR152" s="11">
        <f t="shared" si="255"/>
        <v>0</v>
      </c>
      <c r="CS152" s="11">
        <f t="shared" si="255"/>
        <v>0</v>
      </c>
      <c r="CT152" s="11">
        <f t="shared" si="255"/>
        <v>0</v>
      </c>
      <c r="CU152" s="11">
        <f t="shared" si="255"/>
        <v>0</v>
      </c>
      <c r="CV152" s="11">
        <f t="shared" si="255"/>
        <v>0</v>
      </c>
      <c r="CW152" s="11">
        <f t="shared" si="255"/>
        <v>0</v>
      </c>
      <c r="CX152" s="11">
        <f t="shared" si="255"/>
        <v>0</v>
      </c>
      <c r="CY152" s="11">
        <f t="shared" si="255"/>
        <v>20000000</v>
      </c>
      <c r="CZ152" s="11">
        <f t="shared" si="255"/>
        <v>36705028</v>
      </c>
      <c r="DA152" s="11">
        <f t="shared" si="255"/>
        <v>210000000</v>
      </c>
      <c r="DB152" s="575">
        <f t="shared" ref="DB152" si="256">SUM(DB153:DB154)</f>
        <v>253705028</v>
      </c>
    </row>
    <row r="153" spans="1:106" s="311" customFormat="1" ht="100.5" customHeight="1" x14ac:dyDescent="0.25">
      <c r="A153" s="585"/>
      <c r="B153" s="220"/>
      <c r="C153" s="188">
        <v>16</v>
      </c>
      <c r="D153" s="166" t="s">
        <v>368</v>
      </c>
      <c r="E153" s="188">
        <v>45</v>
      </c>
      <c r="F153" s="188">
        <v>90</v>
      </c>
      <c r="G153" s="173">
        <v>108</v>
      </c>
      <c r="H153" s="578" t="s">
        <v>369</v>
      </c>
      <c r="I153" s="611" t="s">
        <v>370</v>
      </c>
      <c r="J153" s="315" t="s">
        <v>261</v>
      </c>
      <c r="K153" s="315">
        <v>1</v>
      </c>
      <c r="L153" s="310" t="s">
        <v>53</v>
      </c>
      <c r="M153" s="315">
        <v>4</v>
      </c>
      <c r="N153" s="314">
        <v>4</v>
      </c>
      <c r="O153" s="310">
        <v>4</v>
      </c>
      <c r="P153" s="314">
        <v>4</v>
      </c>
      <c r="Q153" s="175"/>
      <c r="R153" s="310">
        <v>4</v>
      </c>
      <c r="S153" s="310"/>
      <c r="T153" s="310">
        <v>4</v>
      </c>
      <c r="U153" s="310"/>
      <c r="V153" s="316">
        <f>AQ153/$AQ$152</f>
        <v>0.125</v>
      </c>
      <c r="W153" s="577">
        <v>16</v>
      </c>
      <c r="X153" s="577" t="s">
        <v>371</v>
      </c>
      <c r="Y153" s="82"/>
      <c r="Z153" s="15"/>
      <c r="AA153" s="82"/>
      <c r="AB153" s="15"/>
      <c r="AC153" s="82">
        <v>10000000</v>
      </c>
      <c r="AD153" s="15">
        <v>10000000</v>
      </c>
      <c r="AE153" s="82"/>
      <c r="AF153" s="15"/>
      <c r="AG153" s="82"/>
      <c r="AH153" s="15"/>
      <c r="AI153" s="82"/>
      <c r="AJ153" s="15"/>
      <c r="AK153" s="82"/>
      <c r="AL153" s="15"/>
      <c r="AM153" s="82"/>
      <c r="AN153" s="15"/>
      <c r="AO153" s="82"/>
      <c r="AP153" s="15"/>
      <c r="AQ153" s="13">
        <f>+Y153+AA153+AC153+AE153+AG153+AI153+AK153+AM153+AO153</f>
        <v>10000000</v>
      </c>
      <c r="AR153" s="14">
        <f>Z153+AB153+AD153+AF153+AH153+AJ153+AL153+AN153+AP153</f>
        <v>10000000</v>
      </c>
      <c r="AS153" s="67"/>
      <c r="AT153" s="67"/>
      <c r="AU153" s="67"/>
      <c r="AV153" s="67"/>
      <c r="AW153" s="67">
        <v>10000000</v>
      </c>
      <c r="AX153" s="67">
        <v>10000000</v>
      </c>
      <c r="AY153" s="67"/>
      <c r="AZ153" s="67"/>
      <c r="BA153" s="67"/>
      <c r="BB153" s="67"/>
      <c r="BC153" s="67"/>
      <c r="BD153" s="67"/>
      <c r="BE153" s="67"/>
      <c r="BF153" s="67"/>
      <c r="BG153" s="67"/>
      <c r="BH153" s="67"/>
      <c r="BI153" s="67"/>
      <c r="BJ153" s="67"/>
      <c r="BK153" s="41">
        <f>AS153+AU153+AW153+AY153+BA153+BC153+BE153+BG153+BI153</f>
        <v>10000000</v>
      </c>
      <c r="BL153" s="56">
        <f>AT153+AV153+AX153+AZ153+BB153+BD153+BF153+BH153+BJ153</f>
        <v>10000000</v>
      </c>
      <c r="BM153" s="67"/>
      <c r="BN153" s="68"/>
      <c r="BO153" s="67"/>
      <c r="BP153" s="67">
        <v>10000000</v>
      </c>
      <c r="BQ153" s="67">
        <v>10000000</v>
      </c>
      <c r="BR153" s="68">
        <v>8187680</v>
      </c>
      <c r="BS153" s="67"/>
      <c r="BT153" s="67"/>
      <c r="BU153" s="67"/>
      <c r="BV153" s="67"/>
      <c r="BW153" s="67"/>
      <c r="BX153" s="67"/>
      <c r="BY153" s="67"/>
      <c r="BZ153" s="67"/>
      <c r="CA153" s="67"/>
      <c r="CB153" s="67"/>
      <c r="CC153" s="67"/>
      <c r="CD153" s="73"/>
      <c r="CE153" s="41">
        <f>BM153+BO153+BQ153+BS153+BU153+BW153+BY153+CA153+CC153</f>
        <v>10000000</v>
      </c>
      <c r="CF153" s="47">
        <f>BN153+BP153+BR153+BT153+BV153+BX153+BZ153+CB153+CD153</f>
        <v>18187680</v>
      </c>
      <c r="CG153" s="41"/>
      <c r="CH153" s="47"/>
      <c r="CI153" s="67"/>
      <c r="CJ153" s="67"/>
      <c r="CK153" s="67">
        <v>2500000</v>
      </c>
      <c r="CL153" s="67">
        <v>9937000</v>
      </c>
      <c r="CM153" s="67"/>
      <c r="CN153" s="67"/>
      <c r="CO153" s="67"/>
      <c r="CP153" s="67"/>
      <c r="CQ153" s="67"/>
      <c r="CR153" s="67"/>
      <c r="CS153" s="67"/>
      <c r="CT153" s="67"/>
      <c r="CU153" s="67"/>
      <c r="CV153" s="67"/>
      <c r="CW153" s="67"/>
      <c r="CX153" s="73"/>
      <c r="CY153" s="41">
        <f>CG153+CI153+CK153+CM153+CO153+CQ153+CS153+CU153+CW153</f>
        <v>2500000</v>
      </c>
      <c r="CZ153" s="41">
        <f>CX153+CV153+CT153+CR153+CP153+CN153+CL153+CJ153+CH153</f>
        <v>9937000</v>
      </c>
      <c r="DA153" s="50">
        <f>AQ153+BK153+CE153+CY153</f>
        <v>32500000</v>
      </c>
      <c r="DB153" s="576">
        <f>AR153+BL153+CF153+CZ153</f>
        <v>48124680</v>
      </c>
    </row>
    <row r="154" spans="1:106" s="311" customFormat="1" ht="93" customHeight="1" x14ac:dyDescent="0.25">
      <c r="A154" s="585"/>
      <c r="B154" s="220"/>
      <c r="C154" s="182">
        <v>16</v>
      </c>
      <c r="D154" s="503" t="s">
        <v>368</v>
      </c>
      <c r="E154" s="182">
        <v>45</v>
      </c>
      <c r="F154" s="182">
        <v>90</v>
      </c>
      <c r="G154" s="173">
        <v>109</v>
      </c>
      <c r="H154" s="508" t="s">
        <v>372</v>
      </c>
      <c r="I154" s="313" t="s">
        <v>373</v>
      </c>
      <c r="J154" s="277" t="s">
        <v>261</v>
      </c>
      <c r="K154" s="284">
        <v>1</v>
      </c>
      <c r="L154" s="314" t="s">
        <v>53</v>
      </c>
      <c r="M154" s="315">
        <v>0</v>
      </c>
      <c r="N154" s="314">
        <v>52</v>
      </c>
      <c r="O154" s="314">
        <v>52</v>
      </c>
      <c r="P154" s="314">
        <v>52</v>
      </c>
      <c r="Q154" s="175"/>
      <c r="R154" s="314">
        <v>52</v>
      </c>
      <c r="S154" s="314"/>
      <c r="T154" s="281">
        <v>52</v>
      </c>
      <c r="U154" s="281"/>
      <c r="V154" s="316">
        <f>AQ154/AQ152</f>
        <v>0.875</v>
      </c>
      <c r="W154" s="312">
        <v>16</v>
      </c>
      <c r="X154" s="597" t="s">
        <v>371</v>
      </c>
      <c r="Y154" s="80"/>
      <c r="Z154" s="82"/>
      <c r="AA154" s="80"/>
      <c r="AB154" s="82"/>
      <c r="AC154" s="72">
        <v>70000000</v>
      </c>
      <c r="AD154" s="83">
        <v>70000000</v>
      </c>
      <c r="AE154" s="72"/>
      <c r="AF154" s="66"/>
      <c r="AG154" s="80"/>
      <c r="AH154" s="82"/>
      <c r="AI154" s="80"/>
      <c r="AJ154" s="82"/>
      <c r="AK154" s="80"/>
      <c r="AL154" s="82"/>
      <c r="AM154" s="80"/>
      <c r="AN154" s="82"/>
      <c r="AO154" s="80"/>
      <c r="AP154" s="82"/>
      <c r="AQ154" s="84">
        <f>+Y154+AA154+AC154+AE154+AG154+AI154+AK154+AM154+AO154</f>
        <v>70000000</v>
      </c>
      <c r="AR154" s="83">
        <f>Z154+AB154+AD154+AF154+AH154+AJ154+AL154+AN154+AP154</f>
        <v>70000000</v>
      </c>
      <c r="AS154" s="73"/>
      <c r="AT154" s="73"/>
      <c r="AU154" s="73"/>
      <c r="AV154" s="73"/>
      <c r="AW154" s="67">
        <v>70000000</v>
      </c>
      <c r="AX154" s="73">
        <v>70000000</v>
      </c>
      <c r="AY154" s="73"/>
      <c r="AZ154" s="73"/>
      <c r="BA154" s="73"/>
      <c r="BB154" s="73"/>
      <c r="BC154" s="73"/>
      <c r="BD154" s="73"/>
      <c r="BE154" s="73"/>
      <c r="BF154" s="73"/>
      <c r="BG154" s="73"/>
      <c r="BH154" s="73"/>
      <c r="BI154" s="73"/>
      <c r="BJ154" s="73"/>
      <c r="BK154" s="73">
        <f>AS154+AU154+AW154+AY154+BA154+BC154+BE154+BG154+BI154</f>
        <v>70000000</v>
      </c>
      <c r="BL154" s="74">
        <f>AT154+AV154+AX154+AZ154+BB154+BD154+BF154+BH154+BJ154</f>
        <v>70000000</v>
      </c>
      <c r="BM154" s="67"/>
      <c r="BN154" s="68"/>
      <c r="BO154" s="67"/>
      <c r="BP154" s="67"/>
      <c r="BQ154" s="67">
        <v>20000000</v>
      </c>
      <c r="BR154" s="68">
        <v>38812320</v>
      </c>
      <c r="BS154" s="67"/>
      <c r="BT154" s="67"/>
      <c r="BU154" s="67"/>
      <c r="BV154" s="67"/>
      <c r="BW154" s="67"/>
      <c r="BX154" s="67"/>
      <c r="BY154" s="67"/>
      <c r="BZ154" s="67"/>
      <c r="CA154" s="67"/>
      <c r="CB154" s="67"/>
      <c r="CC154" s="67"/>
      <c r="CD154" s="73"/>
      <c r="CE154" s="73">
        <f>BM154+BO154+BQ154+BS154+BU154+BW154+BY154+CA154+CC154</f>
        <v>20000000</v>
      </c>
      <c r="CF154" s="67">
        <f>BN154+BP154+BR154+BT154+BV154+BX154+BZ154+CB154+CD154</f>
        <v>38812320</v>
      </c>
      <c r="CG154" s="73"/>
      <c r="CH154" s="47"/>
      <c r="CI154" s="73"/>
      <c r="CJ154" s="73"/>
      <c r="CK154" s="73">
        <v>17500000</v>
      </c>
      <c r="CL154" s="73">
        <v>26768028</v>
      </c>
      <c r="CM154" s="73"/>
      <c r="CN154" s="73"/>
      <c r="CO154" s="73"/>
      <c r="CP154" s="73"/>
      <c r="CQ154" s="73"/>
      <c r="CR154" s="73"/>
      <c r="CS154" s="73"/>
      <c r="CT154" s="73"/>
      <c r="CU154" s="73"/>
      <c r="CV154" s="73"/>
      <c r="CW154" s="73"/>
      <c r="CX154" s="73"/>
      <c r="CY154" s="73">
        <f>CG154+CI154+CK154+CM154+CO154+CQ154+CS154+CU154+CW154</f>
        <v>17500000</v>
      </c>
      <c r="CZ154" s="41">
        <f>CX154+CV154+CT154+CR154+CP154+CN154+CL154+CJ154+CH154</f>
        <v>26768028</v>
      </c>
      <c r="DA154" s="71">
        <f>AQ154+BK154+CE154+CY154</f>
        <v>177500000</v>
      </c>
      <c r="DB154" s="576">
        <f>AR154+BL154+CF154+CZ154</f>
        <v>205580348</v>
      </c>
    </row>
    <row r="155" spans="1:106" s="317" customFormat="1" ht="23.25" customHeight="1" x14ac:dyDescent="0.25">
      <c r="A155" s="612"/>
      <c r="B155" s="613"/>
      <c r="C155" s="614">
        <v>26</v>
      </c>
      <c r="D155" s="615" t="s">
        <v>374</v>
      </c>
      <c r="E155" s="616"/>
      <c r="F155" s="615"/>
      <c r="G155" s="209"/>
      <c r="H155" s="209"/>
      <c r="I155" s="209"/>
      <c r="J155" s="209"/>
      <c r="K155" s="209"/>
      <c r="L155" s="209"/>
      <c r="M155" s="209"/>
      <c r="N155" s="209"/>
      <c r="O155" s="209"/>
      <c r="P155" s="209"/>
      <c r="Q155" s="209"/>
      <c r="R155" s="209"/>
      <c r="S155" s="209"/>
      <c r="T155" s="209"/>
      <c r="U155" s="209"/>
      <c r="V155" s="209"/>
      <c r="W155" s="209"/>
      <c r="X155" s="209"/>
      <c r="Y155" s="11">
        <f t="shared" ref="Y155:AP155" si="257">SUM(Y156)</f>
        <v>0</v>
      </c>
      <c r="Z155" s="11">
        <f t="shared" si="257"/>
        <v>0</v>
      </c>
      <c r="AA155" s="11">
        <f t="shared" si="257"/>
        <v>0</v>
      </c>
      <c r="AB155" s="11">
        <f t="shared" si="257"/>
        <v>48879475.450000003</v>
      </c>
      <c r="AC155" s="11">
        <f t="shared" si="257"/>
        <v>0</v>
      </c>
      <c r="AD155" s="11">
        <f t="shared" si="257"/>
        <v>0</v>
      </c>
      <c r="AE155" s="11">
        <f t="shared" si="257"/>
        <v>0</v>
      </c>
      <c r="AF155" s="11">
        <f t="shared" si="257"/>
        <v>0</v>
      </c>
      <c r="AG155" s="11">
        <f t="shared" si="257"/>
        <v>0</v>
      </c>
      <c r="AH155" s="11">
        <f t="shared" si="257"/>
        <v>0</v>
      </c>
      <c r="AI155" s="11">
        <f t="shared" si="257"/>
        <v>0</v>
      </c>
      <c r="AJ155" s="11">
        <f t="shared" si="257"/>
        <v>0</v>
      </c>
      <c r="AK155" s="11">
        <f t="shared" si="257"/>
        <v>1238299770</v>
      </c>
      <c r="AL155" s="11">
        <f t="shared" si="257"/>
        <v>1465781955</v>
      </c>
      <c r="AM155" s="11">
        <f t="shared" si="257"/>
        <v>0</v>
      </c>
      <c r="AN155" s="11">
        <f t="shared" si="257"/>
        <v>0</v>
      </c>
      <c r="AO155" s="11">
        <f t="shared" si="257"/>
        <v>0</v>
      </c>
      <c r="AP155" s="11">
        <f t="shared" si="257"/>
        <v>0</v>
      </c>
      <c r="AQ155" s="11">
        <f t="shared" ref="AQ155:BS155" si="258">SUM(AQ156)</f>
        <v>1238299770</v>
      </c>
      <c r="AR155" s="11">
        <f t="shared" si="258"/>
        <v>1514661430.45</v>
      </c>
      <c r="AS155" s="11">
        <f t="shared" si="258"/>
        <v>0</v>
      </c>
      <c r="AT155" s="11">
        <f t="shared" si="258"/>
        <v>0</v>
      </c>
      <c r="AU155" s="11">
        <f t="shared" si="258"/>
        <v>0</v>
      </c>
      <c r="AV155" s="11">
        <f t="shared" si="258"/>
        <v>0</v>
      </c>
      <c r="AW155" s="11">
        <f t="shared" si="258"/>
        <v>0</v>
      </c>
      <c r="AX155" s="11">
        <f t="shared" si="258"/>
        <v>0</v>
      </c>
      <c r="AY155" s="11">
        <f t="shared" si="258"/>
        <v>0</v>
      </c>
      <c r="AZ155" s="11">
        <f t="shared" si="258"/>
        <v>0</v>
      </c>
      <c r="BA155" s="11">
        <f t="shared" si="258"/>
        <v>0</v>
      </c>
      <c r="BB155" s="11">
        <f t="shared" si="258"/>
        <v>0</v>
      </c>
      <c r="BC155" s="11">
        <f t="shared" si="258"/>
        <v>0</v>
      </c>
      <c r="BD155" s="11">
        <f t="shared" si="258"/>
        <v>0</v>
      </c>
      <c r="BE155" s="11">
        <f t="shared" si="258"/>
        <v>1225102903.8499999</v>
      </c>
      <c r="BF155" s="11">
        <f t="shared" si="258"/>
        <v>488921512</v>
      </c>
      <c r="BG155" s="11">
        <f t="shared" si="258"/>
        <v>0</v>
      </c>
      <c r="BH155" s="11">
        <f t="shared" si="258"/>
        <v>0</v>
      </c>
      <c r="BI155" s="11">
        <f t="shared" si="258"/>
        <v>0</v>
      </c>
      <c r="BJ155" s="11">
        <f t="shared" si="258"/>
        <v>0</v>
      </c>
      <c r="BK155" s="11">
        <f t="shared" si="258"/>
        <v>1225102903.8499999</v>
      </c>
      <c r="BL155" s="11">
        <f t="shared" si="258"/>
        <v>488921512</v>
      </c>
      <c r="BM155" s="11">
        <f t="shared" si="258"/>
        <v>0</v>
      </c>
      <c r="BN155" s="11">
        <f t="shared" si="258"/>
        <v>0</v>
      </c>
      <c r="BO155" s="11">
        <f t="shared" si="258"/>
        <v>0</v>
      </c>
      <c r="BP155" s="11">
        <f t="shared" si="258"/>
        <v>0</v>
      </c>
      <c r="BQ155" s="11">
        <f t="shared" si="258"/>
        <v>0</v>
      </c>
      <c r="BR155" s="11">
        <f t="shared" si="258"/>
        <v>62000000</v>
      </c>
      <c r="BS155" s="11">
        <f t="shared" si="258"/>
        <v>0</v>
      </c>
      <c r="BT155" s="11">
        <f t="shared" ref="BT155:CE155" si="259">SUM(BT156)</f>
        <v>0</v>
      </c>
      <c r="BU155" s="11">
        <f t="shared" si="259"/>
        <v>0</v>
      </c>
      <c r="BV155" s="11">
        <f t="shared" si="259"/>
        <v>0</v>
      </c>
      <c r="BW155" s="11">
        <f t="shared" si="259"/>
        <v>0</v>
      </c>
      <c r="BX155" s="11">
        <f t="shared" si="259"/>
        <v>0</v>
      </c>
      <c r="BY155" s="11">
        <f t="shared" si="259"/>
        <v>1261855990.9655001</v>
      </c>
      <c r="BZ155" s="11">
        <f t="shared" si="259"/>
        <v>473723491</v>
      </c>
      <c r="CA155" s="11">
        <f t="shared" si="259"/>
        <v>0</v>
      </c>
      <c r="CB155" s="11">
        <f t="shared" si="259"/>
        <v>0</v>
      </c>
      <c r="CC155" s="11">
        <f t="shared" si="259"/>
        <v>0</v>
      </c>
      <c r="CD155" s="11">
        <f t="shared" si="259"/>
        <v>0</v>
      </c>
      <c r="CE155" s="11">
        <f t="shared" si="259"/>
        <v>1261855990.9655001</v>
      </c>
      <c r="CF155" s="11">
        <f t="shared" ref="CF155:DB155" si="260">SUM(CF156)</f>
        <v>535723491</v>
      </c>
      <c r="CG155" s="11">
        <f t="shared" si="260"/>
        <v>0</v>
      </c>
      <c r="CH155" s="11">
        <f t="shared" si="260"/>
        <v>0</v>
      </c>
      <c r="CI155" s="11">
        <f t="shared" si="260"/>
        <v>0</v>
      </c>
      <c r="CJ155" s="11">
        <f t="shared" si="260"/>
        <v>40000000</v>
      </c>
      <c r="CK155" s="11">
        <f t="shared" si="260"/>
        <v>0</v>
      </c>
      <c r="CL155" s="11">
        <f t="shared" si="260"/>
        <v>10000000</v>
      </c>
      <c r="CM155" s="11">
        <f t="shared" si="260"/>
        <v>0</v>
      </c>
      <c r="CN155" s="11">
        <f t="shared" si="260"/>
        <v>0</v>
      </c>
      <c r="CO155" s="11">
        <f t="shared" si="260"/>
        <v>0</v>
      </c>
      <c r="CP155" s="11">
        <f t="shared" si="260"/>
        <v>0</v>
      </c>
      <c r="CQ155" s="11">
        <f t="shared" si="260"/>
        <v>0</v>
      </c>
      <c r="CR155" s="11">
        <f t="shared" si="260"/>
        <v>0</v>
      </c>
      <c r="CS155" s="11">
        <f t="shared" si="260"/>
        <v>1299711670.6944699</v>
      </c>
      <c r="CT155" s="11">
        <f t="shared" si="260"/>
        <v>656195624</v>
      </c>
      <c r="CU155" s="11">
        <f t="shared" si="260"/>
        <v>0</v>
      </c>
      <c r="CV155" s="11">
        <f t="shared" si="260"/>
        <v>0</v>
      </c>
      <c r="CW155" s="11">
        <f t="shared" si="260"/>
        <v>0</v>
      </c>
      <c r="CX155" s="11">
        <f t="shared" si="260"/>
        <v>0</v>
      </c>
      <c r="CY155" s="11">
        <f t="shared" si="260"/>
        <v>1299711670.6944699</v>
      </c>
      <c r="CZ155" s="11">
        <f t="shared" si="260"/>
        <v>706195624</v>
      </c>
      <c r="DA155" s="11">
        <f t="shared" si="260"/>
        <v>5024970335.5099697</v>
      </c>
      <c r="DB155" s="575">
        <f t="shared" si="260"/>
        <v>3245502057.4499998</v>
      </c>
    </row>
    <row r="156" spans="1:106" s="311" customFormat="1" ht="93.75" customHeight="1" x14ac:dyDescent="0.25">
      <c r="A156" s="585"/>
      <c r="B156" s="220"/>
      <c r="C156" s="181">
        <v>16</v>
      </c>
      <c r="D156" s="501" t="s">
        <v>368</v>
      </c>
      <c r="E156" s="181">
        <v>45</v>
      </c>
      <c r="F156" s="181">
        <v>90</v>
      </c>
      <c r="G156" s="534">
        <v>110</v>
      </c>
      <c r="H156" s="511" t="s">
        <v>375</v>
      </c>
      <c r="I156" s="319" t="s">
        <v>376</v>
      </c>
      <c r="J156" s="477" t="s">
        <v>261</v>
      </c>
      <c r="K156" s="473">
        <v>1</v>
      </c>
      <c r="L156" s="320" t="s">
        <v>53</v>
      </c>
      <c r="M156" s="321">
        <v>180</v>
      </c>
      <c r="N156" s="322">
        <v>200</v>
      </c>
      <c r="O156" s="320">
        <v>200</v>
      </c>
      <c r="P156" s="322">
        <v>200</v>
      </c>
      <c r="Q156" s="323"/>
      <c r="R156" s="322">
        <v>200</v>
      </c>
      <c r="S156" s="322"/>
      <c r="T156" s="478">
        <v>200</v>
      </c>
      <c r="U156" s="478"/>
      <c r="V156" s="324">
        <f>AQ156/AQ155</f>
        <v>1</v>
      </c>
      <c r="W156" s="505">
        <v>4</v>
      </c>
      <c r="X156" s="505" t="s">
        <v>109</v>
      </c>
      <c r="Y156" s="31"/>
      <c r="Z156" s="31"/>
      <c r="AA156" s="31"/>
      <c r="AB156" s="31">
        <v>48879475.450000003</v>
      </c>
      <c r="AC156" s="31"/>
      <c r="AD156" s="31"/>
      <c r="AE156" s="31"/>
      <c r="AF156" s="31"/>
      <c r="AG156" s="31"/>
      <c r="AH156" s="31"/>
      <c r="AI156" s="31"/>
      <c r="AJ156" s="31"/>
      <c r="AK156" s="31">
        <v>1238299770</v>
      </c>
      <c r="AL156" s="31">
        <v>1465781955</v>
      </c>
      <c r="AM156" s="31"/>
      <c r="AN156" s="31"/>
      <c r="AO156" s="31"/>
      <c r="AP156" s="31"/>
      <c r="AQ156" s="21">
        <f>+Y156+AA156+AC156+AE156+AG156+AI156+AK156+AM156+AO156</f>
        <v>1238299770</v>
      </c>
      <c r="AR156" s="32">
        <f>Z156+AB156+AD156+AF156+AH156+AJ156+AL156+AN156+AP156</f>
        <v>1514661430.45</v>
      </c>
      <c r="AS156" s="85"/>
      <c r="AT156" s="85"/>
      <c r="AU156" s="85"/>
      <c r="AV156" s="85"/>
      <c r="AW156" s="85"/>
      <c r="AX156" s="85"/>
      <c r="AY156" s="85"/>
      <c r="AZ156" s="85"/>
      <c r="BA156" s="85"/>
      <c r="BB156" s="85"/>
      <c r="BC156" s="85"/>
      <c r="BD156" s="85"/>
      <c r="BE156" s="86">
        <v>1225102903.8499999</v>
      </c>
      <c r="BF156" s="86">
        <v>488921512</v>
      </c>
      <c r="BG156" s="85"/>
      <c r="BH156" s="85"/>
      <c r="BI156" s="85"/>
      <c r="BJ156" s="85"/>
      <c r="BK156" s="57">
        <f>AS156+AU156+AW156+AY156+BA156+BC156+BE156+BG156+BI156</f>
        <v>1225102903.8499999</v>
      </c>
      <c r="BL156" s="63">
        <f>AT156+AV156+AX156+AZ156+BB156+BD156+BF156+BH156+BJ156</f>
        <v>488921512</v>
      </c>
      <c r="BM156" s="86"/>
      <c r="BN156" s="91"/>
      <c r="BO156" s="86"/>
      <c r="BP156" s="86"/>
      <c r="BQ156" s="86"/>
      <c r="BR156" s="86">
        <v>62000000</v>
      </c>
      <c r="BS156" s="86"/>
      <c r="BT156" s="86"/>
      <c r="BU156" s="86"/>
      <c r="BV156" s="86"/>
      <c r="BW156" s="86"/>
      <c r="BX156" s="86"/>
      <c r="BY156" s="86">
        <v>1261855990.9655001</v>
      </c>
      <c r="BZ156" s="86">
        <v>473723491</v>
      </c>
      <c r="CA156" s="86"/>
      <c r="CB156" s="86"/>
      <c r="CC156" s="86"/>
      <c r="CD156" s="87"/>
      <c r="CE156" s="57">
        <f>BM156+BO156+BQ156+BS156+BU156+BW156+BY156+CA156+CC156</f>
        <v>1261855990.9655001</v>
      </c>
      <c r="CF156" s="88">
        <f>BN156+BP156+BR156+BT156+BV156+BX156+BZ156+CB156+CD156</f>
        <v>535723491</v>
      </c>
      <c r="CG156" s="87"/>
      <c r="CH156" s="47"/>
      <c r="CI156" s="86"/>
      <c r="CJ156" s="47">
        <v>40000000</v>
      </c>
      <c r="CK156" s="86"/>
      <c r="CL156" s="47">
        <v>10000000</v>
      </c>
      <c r="CM156" s="86"/>
      <c r="CN156" s="47"/>
      <c r="CO156" s="86"/>
      <c r="CP156" s="47"/>
      <c r="CQ156" s="86"/>
      <c r="CR156" s="47"/>
      <c r="CS156" s="86">
        <v>1299711670.6944699</v>
      </c>
      <c r="CT156" s="47">
        <v>656195624</v>
      </c>
      <c r="CU156" s="86"/>
      <c r="CV156" s="47"/>
      <c r="CW156" s="86"/>
      <c r="CX156" s="47"/>
      <c r="CY156" s="57">
        <f>CG156+CI156+CK156+CM156+CO156+CQ156+CS156+CU156+CW156</f>
        <v>1299711670.6944699</v>
      </c>
      <c r="CZ156" s="47">
        <f>CX156+CV156+CT156+CR156+CP156+CN156+CL156+CJ156+CH156</f>
        <v>706195624</v>
      </c>
      <c r="DA156" s="79">
        <f>AQ156+BK156+CE156+CY156</f>
        <v>5024970335.5099697</v>
      </c>
      <c r="DB156" s="576">
        <f>AR156+BL156+CF156+CZ156</f>
        <v>3245502057.4499998</v>
      </c>
    </row>
    <row r="157" spans="1:106" s="311" customFormat="1" ht="24.75" customHeight="1" x14ac:dyDescent="0.25">
      <c r="A157" s="585"/>
      <c r="B157" s="220"/>
      <c r="C157" s="154">
        <v>27</v>
      </c>
      <c r="D157" s="155" t="s">
        <v>377</v>
      </c>
      <c r="E157" s="617"/>
      <c r="F157" s="610"/>
      <c r="G157" s="325"/>
      <c r="H157" s="325"/>
      <c r="I157" s="325"/>
      <c r="J157" s="325"/>
      <c r="K157" s="325"/>
      <c r="L157" s="325"/>
      <c r="M157" s="325"/>
      <c r="N157" s="325"/>
      <c r="O157" s="325"/>
      <c r="P157" s="325"/>
      <c r="Q157" s="325"/>
      <c r="R157" s="325"/>
      <c r="S157" s="325"/>
      <c r="T157" s="325"/>
      <c r="U157" s="325"/>
      <c r="V157" s="325"/>
      <c r="W157" s="325"/>
      <c r="X157" s="325"/>
      <c r="Y157" s="11">
        <f t="shared" ref="Y157:AP157" si="261">SUM(Y158)</f>
        <v>0</v>
      </c>
      <c r="Z157" s="11">
        <f t="shared" si="261"/>
        <v>0</v>
      </c>
      <c r="AA157" s="11">
        <f t="shared" si="261"/>
        <v>0</v>
      </c>
      <c r="AB157" s="11">
        <f t="shared" si="261"/>
        <v>0</v>
      </c>
      <c r="AC157" s="11">
        <f t="shared" si="261"/>
        <v>0</v>
      </c>
      <c r="AD157" s="11">
        <f t="shared" si="261"/>
        <v>0</v>
      </c>
      <c r="AE157" s="11">
        <f t="shared" si="261"/>
        <v>0</v>
      </c>
      <c r="AF157" s="11">
        <f t="shared" si="261"/>
        <v>0</v>
      </c>
      <c r="AG157" s="11">
        <f t="shared" si="261"/>
        <v>0</v>
      </c>
      <c r="AH157" s="11">
        <f t="shared" si="261"/>
        <v>0</v>
      </c>
      <c r="AI157" s="11">
        <f t="shared" si="261"/>
        <v>0</v>
      </c>
      <c r="AJ157" s="11">
        <f t="shared" si="261"/>
        <v>0</v>
      </c>
      <c r="AK157" s="11">
        <f t="shared" si="261"/>
        <v>12000000000</v>
      </c>
      <c r="AL157" s="11">
        <f t="shared" si="261"/>
        <v>14211556688</v>
      </c>
      <c r="AM157" s="11">
        <f t="shared" si="261"/>
        <v>0</v>
      </c>
      <c r="AN157" s="11">
        <f t="shared" si="261"/>
        <v>0</v>
      </c>
      <c r="AO157" s="11">
        <f t="shared" si="261"/>
        <v>0</v>
      </c>
      <c r="AP157" s="11">
        <f t="shared" si="261"/>
        <v>0</v>
      </c>
      <c r="AQ157" s="11">
        <f t="shared" ref="AQ157:BS157" si="262">SUM(AQ158)</f>
        <v>12000000000</v>
      </c>
      <c r="AR157" s="11">
        <f t="shared" si="262"/>
        <v>14211556688</v>
      </c>
      <c r="AS157" s="11">
        <f t="shared" si="262"/>
        <v>0</v>
      </c>
      <c r="AT157" s="11">
        <f t="shared" si="262"/>
        <v>0</v>
      </c>
      <c r="AU157" s="11">
        <f t="shared" si="262"/>
        <v>0</v>
      </c>
      <c r="AV157" s="11">
        <f t="shared" si="262"/>
        <v>0</v>
      </c>
      <c r="AW157" s="11">
        <f t="shared" si="262"/>
        <v>0</v>
      </c>
      <c r="AX157" s="11">
        <f t="shared" si="262"/>
        <v>0</v>
      </c>
      <c r="AY157" s="11">
        <f t="shared" si="262"/>
        <v>0</v>
      </c>
      <c r="AZ157" s="11">
        <f t="shared" si="262"/>
        <v>0</v>
      </c>
      <c r="BA157" s="11">
        <f t="shared" si="262"/>
        <v>0</v>
      </c>
      <c r="BB157" s="11">
        <f t="shared" si="262"/>
        <v>0</v>
      </c>
      <c r="BC157" s="11">
        <f t="shared" si="262"/>
        <v>0</v>
      </c>
      <c r="BD157" s="11">
        <f t="shared" si="262"/>
        <v>0</v>
      </c>
      <c r="BE157" s="11">
        <f t="shared" si="262"/>
        <v>12360000000</v>
      </c>
      <c r="BF157" s="11">
        <f t="shared" si="262"/>
        <v>18840890009</v>
      </c>
      <c r="BG157" s="11">
        <f t="shared" si="262"/>
        <v>0</v>
      </c>
      <c r="BH157" s="11">
        <f t="shared" si="262"/>
        <v>0</v>
      </c>
      <c r="BI157" s="11">
        <f t="shared" si="262"/>
        <v>0</v>
      </c>
      <c r="BJ157" s="11">
        <f t="shared" si="262"/>
        <v>0</v>
      </c>
      <c r="BK157" s="11">
        <f t="shared" si="262"/>
        <v>12360000000</v>
      </c>
      <c r="BL157" s="11">
        <f t="shared" si="262"/>
        <v>18840890009</v>
      </c>
      <c r="BM157" s="11">
        <f t="shared" si="262"/>
        <v>0</v>
      </c>
      <c r="BN157" s="11">
        <f t="shared" si="262"/>
        <v>0</v>
      </c>
      <c r="BO157" s="11">
        <f t="shared" si="262"/>
        <v>0</v>
      </c>
      <c r="BP157" s="11">
        <f t="shared" si="262"/>
        <v>227000000</v>
      </c>
      <c r="BQ157" s="11">
        <f t="shared" si="262"/>
        <v>0</v>
      </c>
      <c r="BR157" s="11">
        <f t="shared" si="262"/>
        <v>0</v>
      </c>
      <c r="BS157" s="11">
        <f t="shared" si="262"/>
        <v>0</v>
      </c>
      <c r="BT157" s="11">
        <f t="shared" ref="BT157:CE157" si="263">SUM(BT158)</f>
        <v>0</v>
      </c>
      <c r="BU157" s="11">
        <f t="shared" si="263"/>
        <v>0</v>
      </c>
      <c r="BV157" s="11">
        <f t="shared" si="263"/>
        <v>0</v>
      </c>
      <c r="BW157" s="11">
        <f t="shared" si="263"/>
        <v>0</v>
      </c>
      <c r="BX157" s="11">
        <f t="shared" si="263"/>
        <v>0</v>
      </c>
      <c r="BY157" s="11">
        <f t="shared" si="263"/>
        <v>12730800000</v>
      </c>
      <c r="BZ157" s="11">
        <f t="shared" si="263"/>
        <v>15950158370</v>
      </c>
      <c r="CA157" s="11">
        <f t="shared" si="263"/>
        <v>0</v>
      </c>
      <c r="CB157" s="11">
        <f t="shared" si="263"/>
        <v>0</v>
      </c>
      <c r="CC157" s="11">
        <f t="shared" si="263"/>
        <v>0</v>
      </c>
      <c r="CD157" s="11">
        <f t="shared" si="263"/>
        <v>0</v>
      </c>
      <c r="CE157" s="11">
        <f t="shared" si="263"/>
        <v>12730800000</v>
      </c>
      <c r="CF157" s="11">
        <f t="shared" ref="CF157:DB157" si="264">SUM(CF158)</f>
        <v>16177158370</v>
      </c>
      <c r="CG157" s="11">
        <f t="shared" si="264"/>
        <v>0</v>
      </c>
      <c r="CH157" s="11">
        <f t="shared" si="264"/>
        <v>0</v>
      </c>
      <c r="CI157" s="11">
        <f t="shared" si="264"/>
        <v>0</v>
      </c>
      <c r="CJ157" s="11">
        <f t="shared" si="264"/>
        <v>0</v>
      </c>
      <c r="CK157" s="11">
        <f t="shared" si="264"/>
        <v>0</v>
      </c>
      <c r="CL157" s="11">
        <f t="shared" si="264"/>
        <v>0</v>
      </c>
      <c r="CM157" s="11">
        <f t="shared" si="264"/>
        <v>0</v>
      </c>
      <c r="CN157" s="11">
        <f t="shared" si="264"/>
        <v>0</v>
      </c>
      <c r="CO157" s="11">
        <f t="shared" si="264"/>
        <v>0</v>
      </c>
      <c r="CP157" s="11">
        <f t="shared" si="264"/>
        <v>0</v>
      </c>
      <c r="CQ157" s="11">
        <f t="shared" si="264"/>
        <v>0</v>
      </c>
      <c r="CR157" s="11">
        <f t="shared" si="264"/>
        <v>0</v>
      </c>
      <c r="CS157" s="11">
        <f t="shared" si="264"/>
        <v>13112724000</v>
      </c>
      <c r="CT157" s="11">
        <f t="shared" si="264"/>
        <v>3503000000</v>
      </c>
      <c r="CU157" s="11">
        <f t="shared" si="264"/>
        <v>0</v>
      </c>
      <c r="CV157" s="11">
        <f t="shared" si="264"/>
        <v>0</v>
      </c>
      <c r="CW157" s="11">
        <f t="shared" si="264"/>
        <v>0</v>
      </c>
      <c r="CX157" s="11">
        <f t="shared" si="264"/>
        <v>0</v>
      </c>
      <c r="CY157" s="11">
        <f t="shared" si="264"/>
        <v>13112724000</v>
      </c>
      <c r="CZ157" s="11">
        <f t="shared" si="264"/>
        <v>3503000000</v>
      </c>
      <c r="DA157" s="11">
        <f t="shared" si="264"/>
        <v>50203524000</v>
      </c>
      <c r="DB157" s="575">
        <f t="shared" si="264"/>
        <v>52732605067</v>
      </c>
    </row>
    <row r="158" spans="1:106" s="311" customFormat="1" ht="123.75" customHeight="1" x14ac:dyDescent="0.25">
      <c r="A158" s="585"/>
      <c r="B158" s="220"/>
      <c r="C158" s="505" t="s">
        <v>378</v>
      </c>
      <c r="D158" s="501" t="s">
        <v>379</v>
      </c>
      <c r="E158" s="505" t="s">
        <v>380</v>
      </c>
      <c r="F158" s="505" t="s">
        <v>381</v>
      </c>
      <c r="G158" s="168">
        <v>111</v>
      </c>
      <c r="H158" s="508" t="s">
        <v>382</v>
      </c>
      <c r="I158" s="326" t="s">
        <v>383</v>
      </c>
      <c r="J158" s="277" t="s">
        <v>261</v>
      </c>
      <c r="K158" s="284">
        <v>1</v>
      </c>
      <c r="L158" s="327" t="s">
        <v>53</v>
      </c>
      <c r="M158" s="328">
        <v>1</v>
      </c>
      <c r="N158" s="328">
        <v>1</v>
      </c>
      <c r="O158" s="268">
        <v>1</v>
      </c>
      <c r="P158" s="329">
        <v>1</v>
      </c>
      <c r="Q158" s="175"/>
      <c r="R158" s="330">
        <v>1</v>
      </c>
      <c r="S158" s="330"/>
      <c r="T158" s="330">
        <v>1</v>
      </c>
      <c r="U158" s="327"/>
      <c r="V158" s="295">
        <f>AQ158/AQ157</f>
        <v>1</v>
      </c>
      <c r="W158" s="172">
        <v>10</v>
      </c>
      <c r="X158" s="178" t="s">
        <v>384</v>
      </c>
      <c r="Y158" s="16"/>
      <c r="Z158" s="15"/>
      <c r="AA158" s="16"/>
      <c r="AB158" s="15"/>
      <c r="AC158" s="16"/>
      <c r="AD158" s="15"/>
      <c r="AE158" s="16"/>
      <c r="AF158" s="15"/>
      <c r="AG158" s="16"/>
      <c r="AH158" s="15"/>
      <c r="AI158" s="16"/>
      <c r="AJ158" s="15"/>
      <c r="AK158" s="20">
        <v>12000000000</v>
      </c>
      <c r="AL158" s="19">
        <v>14211556688</v>
      </c>
      <c r="AM158" s="16"/>
      <c r="AN158" s="15"/>
      <c r="AO158" s="16"/>
      <c r="AP158" s="15"/>
      <c r="AQ158" s="13">
        <f>+Y158+AA158+AC158+AE158+AG158+AI158+AK158+AM158+AO158</f>
        <v>12000000000</v>
      </c>
      <c r="AR158" s="14">
        <f>Z158+AB158+AD158+AF158+AH158+AJ158+AL158+AN158+AP158</f>
        <v>14211556688</v>
      </c>
      <c r="AS158" s="41"/>
      <c r="AT158" s="41"/>
      <c r="AU158" s="41"/>
      <c r="AV158" s="41"/>
      <c r="AW158" s="41"/>
      <c r="AX158" s="41"/>
      <c r="AY158" s="41"/>
      <c r="AZ158" s="41"/>
      <c r="BA158" s="41"/>
      <c r="BB158" s="41"/>
      <c r="BC158" s="41"/>
      <c r="BD158" s="41"/>
      <c r="BE158" s="47">
        <v>12360000000</v>
      </c>
      <c r="BF158" s="41">
        <v>18840890009</v>
      </c>
      <c r="BG158" s="41"/>
      <c r="BH158" s="41"/>
      <c r="BI158" s="41"/>
      <c r="BJ158" s="41"/>
      <c r="BK158" s="41">
        <f>AS158+AU158+AW158+AY158+BA158+BC158+BE158+BG158+BI158</f>
        <v>12360000000</v>
      </c>
      <c r="BL158" s="56">
        <f>AT158+AV158+AX158+AZ158+BB158+BD158+BF158+BH158+BJ158</f>
        <v>18840890009</v>
      </c>
      <c r="BM158" s="47"/>
      <c r="BN158" s="46"/>
      <c r="BO158" s="47"/>
      <c r="BP158" s="46">
        <v>227000000</v>
      </c>
      <c r="BQ158" s="47"/>
      <c r="BR158" s="47"/>
      <c r="BS158" s="47"/>
      <c r="BT158" s="47"/>
      <c r="BU158" s="47"/>
      <c r="BV158" s="47"/>
      <c r="BW158" s="47"/>
      <c r="BX158" s="47"/>
      <c r="BY158" s="47">
        <v>12730800000</v>
      </c>
      <c r="BZ158" s="47">
        <v>15950158370</v>
      </c>
      <c r="CA158" s="47"/>
      <c r="CB158" s="47"/>
      <c r="CC158" s="47"/>
      <c r="CD158" s="41"/>
      <c r="CE158" s="41">
        <f>BM158+BO158+BQ158+BS158+BU158+BW158+BY158+CA158+CC158</f>
        <v>12730800000</v>
      </c>
      <c r="CF158" s="46">
        <f>BN158+BP158+BR158+BT158+BV158+BX158+BZ158+CB158+CD158</f>
        <v>16177158370</v>
      </c>
      <c r="CG158" s="41"/>
      <c r="CH158" s="47"/>
      <c r="CI158" s="41"/>
      <c r="CJ158" s="41"/>
      <c r="CK158" s="41"/>
      <c r="CL158" s="41"/>
      <c r="CM158" s="41"/>
      <c r="CN158" s="41"/>
      <c r="CO158" s="41"/>
      <c r="CP158" s="41"/>
      <c r="CQ158" s="41"/>
      <c r="CR158" s="41"/>
      <c r="CS158" s="41">
        <v>13112724000</v>
      </c>
      <c r="CT158" s="41">
        <v>3503000000</v>
      </c>
      <c r="CU158" s="41"/>
      <c r="CV158" s="41"/>
      <c r="CW158" s="41"/>
      <c r="CX158" s="41"/>
      <c r="CY158" s="41">
        <f>CG158+CI158+CK158+CM158+CO158+CQ158+CS158+CU158+CW158</f>
        <v>13112724000</v>
      </c>
      <c r="CZ158" s="41">
        <f>CX158+CV158+CT158+CR158+CP158+CN158+CL158+CJ158+CH158</f>
        <v>3503000000</v>
      </c>
      <c r="DA158" s="50">
        <f>AQ158+BK158+CE158+CY158</f>
        <v>50203524000</v>
      </c>
      <c r="DB158" s="576">
        <f>AR158+BL158+CF158+CZ158</f>
        <v>52732605067</v>
      </c>
    </row>
    <row r="159" spans="1:106" s="311" customFormat="1" ht="24.75" customHeight="1" x14ac:dyDescent="0.25">
      <c r="A159" s="585"/>
      <c r="B159" s="220"/>
      <c r="C159" s="154">
        <v>28</v>
      </c>
      <c r="D159" s="155" t="s">
        <v>385</v>
      </c>
      <c r="E159" s="193"/>
      <c r="F159" s="158"/>
      <c r="G159" s="325"/>
      <c r="H159" s="325"/>
      <c r="I159" s="325"/>
      <c r="J159" s="325"/>
      <c r="K159" s="325"/>
      <c r="L159" s="325"/>
      <c r="M159" s="325"/>
      <c r="N159" s="325"/>
      <c r="O159" s="325"/>
      <c r="P159" s="325"/>
      <c r="Q159" s="325"/>
      <c r="R159" s="325"/>
      <c r="S159" s="325"/>
      <c r="T159" s="325"/>
      <c r="U159" s="325"/>
      <c r="V159" s="325"/>
      <c r="W159" s="325"/>
      <c r="X159" s="325"/>
      <c r="Y159" s="11">
        <f t="shared" ref="Y159:AP159" si="265">SUM(Y160:Y161)</f>
        <v>0</v>
      </c>
      <c r="Z159" s="11">
        <f t="shared" si="265"/>
        <v>0</v>
      </c>
      <c r="AA159" s="11">
        <f t="shared" si="265"/>
        <v>0</v>
      </c>
      <c r="AB159" s="11">
        <f t="shared" si="265"/>
        <v>0</v>
      </c>
      <c r="AC159" s="11">
        <f t="shared" si="265"/>
        <v>30000000</v>
      </c>
      <c r="AD159" s="11">
        <f t="shared" si="265"/>
        <v>30000000</v>
      </c>
      <c r="AE159" s="11">
        <f t="shared" si="265"/>
        <v>0</v>
      </c>
      <c r="AF159" s="11">
        <f t="shared" si="265"/>
        <v>0</v>
      </c>
      <c r="AG159" s="11">
        <f t="shared" si="265"/>
        <v>0</v>
      </c>
      <c r="AH159" s="11">
        <f t="shared" si="265"/>
        <v>0</v>
      </c>
      <c r="AI159" s="11">
        <f t="shared" si="265"/>
        <v>0</v>
      </c>
      <c r="AJ159" s="11">
        <f t="shared" si="265"/>
        <v>0</v>
      </c>
      <c r="AK159" s="11">
        <f t="shared" si="265"/>
        <v>120000000</v>
      </c>
      <c r="AL159" s="11">
        <f t="shared" si="265"/>
        <v>51142637</v>
      </c>
      <c r="AM159" s="11">
        <f t="shared" si="265"/>
        <v>0</v>
      </c>
      <c r="AN159" s="11">
        <f t="shared" si="265"/>
        <v>0</v>
      </c>
      <c r="AO159" s="11">
        <f t="shared" si="265"/>
        <v>0</v>
      </c>
      <c r="AP159" s="11">
        <f t="shared" si="265"/>
        <v>0</v>
      </c>
      <c r="AQ159" s="11">
        <f t="shared" ref="AQ159:BS159" si="266">SUM(AQ160:AQ161)</f>
        <v>150000000</v>
      </c>
      <c r="AR159" s="11">
        <f t="shared" si="266"/>
        <v>81142637</v>
      </c>
      <c r="AS159" s="11">
        <f t="shared" si="266"/>
        <v>0</v>
      </c>
      <c r="AT159" s="11">
        <f t="shared" si="266"/>
        <v>0</v>
      </c>
      <c r="AU159" s="11">
        <f t="shared" si="266"/>
        <v>0</v>
      </c>
      <c r="AV159" s="11">
        <f t="shared" si="266"/>
        <v>0</v>
      </c>
      <c r="AW159" s="11">
        <f t="shared" si="266"/>
        <v>30000000</v>
      </c>
      <c r="AX159" s="11">
        <f t="shared" si="266"/>
        <v>42600000</v>
      </c>
      <c r="AY159" s="11">
        <f t="shared" si="266"/>
        <v>0</v>
      </c>
      <c r="AZ159" s="11">
        <f t="shared" si="266"/>
        <v>0</v>
      </c>
      <c r="BA159" s="11">
        <f t="shared" si="266"/>
        <v>0</v>
      </c>
      <c r="BB159" s="11">
        <f t="shared" si="266"/>
        <v>0</v>
      </c>
      <c r="BC159" s="11">
        <f t="shared" si="266"/>
        <v>0</v>
      </c>
      <c r="BD159" s="11">
        <f t="shared" si="266"/>
        <v>0</v>
      </c>
      <c r="BE159" s="11">
        <f t="shared" si="266"/>
        <v>123600000</v>
      </c>
      <c r="BF159" s="11">
        <f t="shared" si="266"/>
        <v>0</v>
      </c>
      <c r="BG159" s="11">
        <f t="shared" si="266"/>
        <v>0</v>
      </c>
      <c r="BH159" s="11">
        <f t="shared" si="266"/>
        <v>0</v>
      </c>
      <c r="BI159" s="11">
        <f t="shared" si="266"/>
        <v>0</v>
      </c>
      <c r="BJ159" s="11">
        <f t="shared" si="266"/>
        <v>0</v>
      </c>
      <c r="BK159" s="11">
        <f t="shared" si="266"/>
        <v>153600000</v>
      </c>
      <c r="BL159" s="11">
        <f t="shared" si="266"/>
        <v>42600000</v>
      </c>
      <c r="BM159" s="11">
        <f t="shared" si="266"/>
        <v>0</v>
      </c>
      <c r="BN159" s="11">
        <f t="shared" si="266"/>
        <v>0</v>
      </c>
      <c r="BO159" s="11">
        <f t="shared" si="266"/>
        <v>0</v>
      </c>
      <c r="BP159" s="11">
        <f t="shared" si="266"/>
        <v>8000000</v>
      </c>
      <c r="BQ159" s="11">
        <f t="shared" si="266"/>
        <v>10000000</v>
      </c>
      <c r="BR159" s="11">
        <f t="shared" si="266"/>
        <v>21000000</v>
      </c>
      <c r="BS159" s="11">
        <f t="shared" si="266"/>
        <v>0</v>
      </c>
      <c r="BT159" s="11">
        <f t="shared" ref="BT159:CE159" si="267">SUM(BT160:BT161)</f>
        <v>0</v>
      </c>
      <c r="BU159" s="11">
        <f t="shared" si="267"/>
        <v>0</v>
      </c>
      <c r="BV159" s="11">
        <f t="shared" si="267"/>
        <v>0</v>
      </c>
      <c r="BW159" s="11">
        <f t="shared" si="267"/>
        <v>0</v>
      </c>
      <c r="BX159" s="11">
        <f t="shared" si="267"/>
        <v>0</v>
      </c>
      <c r="BY159" s="11">
        <f t="shared" si="267"/>
        <v>127308000</v>
      </c>
      <c r="BZ159" s="11">
        <f t="shared" si="267"/>
        <v>0</v>
      </c>
      <c r="CA159" s="11">
        <f t="shared" si="267"/>
        <v>0</v>
      </c>
      <c r="CB159" s="11">
        <f t="shared" si="267"/>
        <v>0</v>
      </c>
      <c r="CC159" s="11">
        <f t="shared" si="267"/>
        <v>0</v>
      </c>
      <c r="CD159" s="11">
        <f t="shared" si="267"/>
        <v>0</v>
      </c>
      <c r="CE159" s="11">
        <f t="shared" si="267"/>
        <v>137308000</v>
      </c>
      <c r="CF159" s="11">
        <f t="shared" ref="CF159:DB159" si="268">SUM(CF160:CF161)</f>
        <v>29000000</v>
      </c>
      <c r="CG159" s="11">
        <f t="shared" si="268"/>
        <v>0</v>
      </c>
      <c r="CH159" s="11">
        <f t="shared" si="268"/>
        <v>0</v>
      </c>
      <c r="CI159" s="11">
        <f t="shared" si="268"/>
        <v>0</v>
      </c>
      <c r="CJ159" s="11">
        <f t="shared" si="268"/>
        <v>0</v>
      </c>
      <c r="CK159" s="11">
        <f t="shared" si="268"/>
        <v>10000000</v>
      </c>
      <c r="CL159" s="11">
        <f t="shared" si="268"/>
        <v>20868204</v>
      </c>
      <c r="CM159" s="11">
        <f t="shared" si="268"/>
        <v>0</v>
      </c>
      <c r="CN159" s="11">
        <f t="shared" si="268"/>
        <v>0</v>
      </c>
      <c r="CO159" s="11">
        <f t="shared" si="268"/>
        <v>0</v>
      </c>
      <c r="CP159" s="11">
        <f t="shared" si="268"/>
        <v>0</v>
      </c>
      <c r="CQ159" s="11">
        <f t="shared" si="268"/>
        <v>0</v>
      </c>
      <c r="CR159" s="11">
        <f t="shared" si="268"/>
        <v>0</v>
      </c>
      <c r="CS159" s="11">
        <f t="shared" si="268"/>
        <v>131127240</v>
      </c>
      <c r="CT159" s="11">
        <f t="shared" si="268"/>
        <v>0</v>
      </c>
      <c r="CU159" s="11">
        <f t="shared" si="268"/>
        <v>0</v>
      </c>
      <c r="CV159" s="11">
        <f t="shared" si="268"/>
        <v>0</v>
      </c>
      <c r="CW159" s="11">
        <f t="shared" si="268"/>
        <v>0</v>
      </c>
      <c r="CX159" s="11">
        <f t="shared" si="268"/>
        <v>0</v>
      </c>
      <c r="CY159" s="11">
        <f t="shared" si="268"/>
        <v>141127240</v>
      </c>
      <c r="CZ159" s="11">
        <f t="shared" si="268"/>
        <v>20868204</v>
      </c>
      <c r="DA159" s="11">
        <f t="shared" si="268"/>
        <v>582035240</v>
      </c>
      <c r="DB159" s="575">
        <f t="shared" si="268"/>
        <v>173610841</v>
      </c>
    </row>
    <row r="160" spans="1:106" s="311" customFormat="1" ht="66" customHeight="1" x14ac:dyDescent="0.25">
      <c r="A160" s="585"/>
      <c r="B160" s="223"/>
      <c r="C160" s="331" t="s">
        <v>378</v>
      </c>
      <c r="D160" s="686" t="s">
        <v>379</v>
      </c>
      <c r="E160" s="227" t="s">
        <v>380</v>
      </c>
      <c r="F160" s="227" t="s">
        <v>386</v>
      </c>
      <c r="G160" s="168">
        <v>112</v>
      </c>
      <c r="H160" s="508" t="s">
        <v>387</v>
      </c>
      <c r="I160" s="293" t="s">
        <v>388</v>
      </c>
      <c r="J160" s="288" t="s">
        <v>261</v>
      </c>
      <c r="K160" s="246">
        <v>1</v>
      </c>
      <c r="L160" s="286" t="s">
        <v>68</v>
      </c>
      <c r="M160" s="246">
        <v>0</v>
      </c>
      <c r="N160" s="287">
        <v>60</v>
      </c>
      <c r="O160" s="281">
        <v>8</v>
      </c>
      <c r="P160" s="287">
        <v>20</v>
      </c>
      <c r="Q160" s="175"/>
      <c r="R160" s="287">
        <v>20</v>
      </c>
      <c r="S160" s="287"/>
      <c r="T160" s="287">
        <v>12</v>
      </c>
      <c r="U160" s="286"/>
      <c r="V160" s="332">
        <f>AQ160/AQ159</f>
        <v>0.2</v>
      </c>
      <c r="W160" s="172">
        <v>4</v>
      </c>
      <c r="X160" s="178" t="s">
        <v>109</v>
      </c>
      <c r="Y160" s="17"/>
      <c r="Z160" s="18"/>
      <c r="AA160" s="17"/>
      <c r="AB160" s="18"/>
      <c r="AC160" s="17">
        <v>30000000</v>
      </c>
      <c r="AD160" s="14">
        <v>0</v>
      </c>
      <c r="AE160" s="17"/>
      <c r="AF160" s="18"/>
      <c r="AG160" s="17"/>
      <c r="AH160" s="18"/>
      <c r="AI160" s="17"/>
      <c r="AJ160" s="18"/>
      <c r="AK160" s="17"/>
      <c r="AL160" s="18"/>
      <c r="AM160" s="17"/>
      <c r="AN160" s="18"/>
      <c r="AO160" s="17"/>
      <c r="AP160" s="18"/>
      <c r="AQ160" s="13">
        <f>+Y160+AA160+AC160+AE160+AG160+AI160+AK160+AM160+AO160</f>
        <v>30000000</v>
      </c>
      <c r="AR160" s="14">
        <f>Z160+AB160+AD160+AF160+AH160+AJ160+AL160+AN160+AP160</f>
        <v>0</v>
      </c>
      <c r="AS160" s="41"/>
      <c r="AT160" s="41"/>
      <c r="AU160" s="41"/>
      <c r="AV160" s="41"/>
      <c r="AW160" s="41">
        <v>30000000</v>
      </c>
      <c r="AX160" s="41">
        <f>30000000+720000</f>
        <v>30720000</v>
      </c>
      <c r="AY160" s="41"/>
      <c r="AZ160" s="56"/>
      <c r="BA160" s="41"/>
      <c r="BB160" s="41"/>
      <c r="BC160" s="41"/>
      <c r="BD160" s="41"/>
      <c r="BE160" s="41">
        <f>123600000-122880000</f>
        <v>720000</v>
      </c>
      <c r="BF160" s="41"/>
      <c r="BG160" s="41"/>
      <c r="BH160" s="41"/>
      <c r="BI160" s="41"/>
      <c r="BJ160" s="41"/>
      <c r="BK160" s="41">
        <f>AS160+AU160+AW160+AY160+BA160+BC160+BE160+BG160+BI160</f>
        <v>30720000</v>
      </c>
      <c r="BL160" s="56">
        <f>AT160+AV160+AX160+AZ160+BB160+BD160+BF160+BH160+BJ160</f>
        <v>30720000</v>
      </c>
      <c r="BM160" s="47"/>
      <c r="BN160" s="46"/>
      <c r="BO160" s="47"/>
      <c r="BP160" s="47"/>
      <c r="BQ160" s="47">
        <v>10000000</v>
      </c>
      <c r="BR160" s="47">
        <v>2000000</v>
      </c>
      <c r="BS160" s="47"/>
      <c r="BT160" s="47"/>
      <c r="BU160" s="47"/>
      <c r="BV160" s="47"/>
      <c r="BW160" s="47"/>
      <c r="BX160" s="47"/>
      <c r="BY160" s="47">
        <v>17400000</v>
      </c>
      <c r="BZ160" s="47"/>
      <c r="CA160" s="47"/>
      <c r="CB160" s="47"/>
      <c r="CC160" s="47"/>
      <c r="CD160" s="41"/>
      <c r="CE160" s="41">
        <f>BM160+BO160+BQ160+BS160+BU160+BW160+BY160+CA160+CC160</f>
        <v>27400000</v>
      </c>
      <c r="CF160" s="47">
        <f>BN160+BP160+BR160+BT160+BV160+BX160+BZ160+CB160+CD160</f>
        <v>2000000</v>
      </c>
      <c r="CG160" s="41"/>
      <c r="CH160" s="47"/>
      <c r="CI160" s="41"/>
      <c r="CJ160" s="41"/>
      <c r="CK160" s="41">
        <v>10000000</v>
      </c>
      <c r="CL160" s="41">
        <v>3000000</v>
      </c>
      <c r="CM160" s="41"/>
      <c r="CN160" s="41"/>
      <c r="CO160" s="41"/>
      <c r="CP160" s="41"/>
      <c r="CQ160" s="41"/>
      <c r="CR160" s="41"/>
      <c r="CS160" s="41">
        <v>18200000</v>
      </c>
      <c r="CT160" s="41"/>
      <c r="CU160" s="41"/>
      <c r="CV160" s="41"/>
      <c r="CW160" s="41"/>
      <c r="CX160" s="41"/>
      <c r="CY160" s="41">
        <f>CG160+CI160+CK160+CM160+CO160+CQ160+CS160+CU160+CW160</f>
        <v>28200000</v>
      </c>
      <c r="CZ160" s="41">
        <f>CX160+CV160+CT160+CR160+CP160+CN160+CL160+CJ160+CH160</f>
        <v>3000000</v>
      </c>
      <c r="DA160" s="50">
        <f>AQ160+BK160+CE160+CY160</f>
        <v>116320000</v>
      </c>
      <c r="DB160" s="576">
        <f>AR160+BL160+CF160+CZ160</f>
        <v>35720000</v>
      </c>
    </row>
    <row r="161" spans="1:106" s="311" customFormat="1" ht="77.25" customHeight="1" x14ac:dyDescent="0.25">
      <c r="A161" s="585"/>
      <c r="B161" s="333"/>
      <c r="C161" s="182"/>
      <c r="D161" s="687"/>
      <c r="E161" s="220"/>
      <c r="F161" s="220"/>
      <c r="G161" s="168">
        <v>113</v>
      </c>
      <c r="H161" s="508" t="s">
        <v>389</v>
      </c>
      <c r="I161" s="293" t="s">
        <v>390</v>
      </c>
      <c r="J161" s="288" t="s">
        <v>261</v>
      </c>
      <c r="K161" s="246">
        <v>1</v>
      </c>
      <c r="L161" s="286" t="s">
        <v>68</v>
      </c>
      <c r="M161" s="246">
        <v>0</v>
      </c>
      <c r="N161" s="287">
        <v>8</v>
      </c>
      <c r="O161" s="281">
        <v>1</v>
      </c>
      <c r="P161" s="287">
        <v>3</v>
      </c>
      <c r="Q161" s="175"/>
      <c r="R161" s="287">
        <v>3</v>
      </c>
      <c r="S161" s="287"/>
      <c r="T161" s="287">
        <v>1</v>
      </c>
      <c r="U161" s="286"/>
      <c r="V161" s="332">
        <f>AQ161/AQ159</f>
        <v>0.8</v>
      </c>
      <c r="W161" s="172">
        <v>4</v>
      </c>
      <c r="X161" s="178" t="s">
        <v>109</v>
      </c>
      <c r="Y161" s="17"/>
      <c r="Z161" s="18"/>
      <c r="AA161" s="17"/>
      <c r="AB161" s="18"/>
      <c r="AC161" s="17"/>
      <c r="AD161" s="18">
        <v>30000000</v>
      </c>
      <c r="AE161" s="17"/>
      <c r="AF161" s="18"/>
      <c r="AG161" s="17"/>
      <c r="AH161" s="18"/>
      <c r="AI161" s="17"/>
      <c r="AJ161" s="18"/>
      <c r="AK161" s="20">
        <v>120000000</v>
      </c>
      <c r="AL161" s="14">
        <v>51142637</v>
      </c>
      <c r="AM161" s="17"/>
      <c r="AN161" s="18"/>
      <c r="AO161" s="17"/>
      <c r="AP161" s="18"/>
      <c r="AQ161" s="13">
        <f>+Y161+AA161+AC161+AE161+AG161+AI161+AK161+AM161+AO161</f>
        <v>120000000</v>
      </c>
      <c r="AR161" s="14">
        <f>Z161+AB161+AD161+AF161+AH161+AJ161+AL161+AN161+AP161</f>
        <v>81142637</v>
      </c>
      <c r="AS161" s="41"/>
      <c r="AT161" s="41"/>
      <c r="AU161" s="41"/>
      <c r="AV161" s="41"/>
      <c r="AW161" s="41"/>
      <c r="AX161" s="56">
        <v>11880000</v>
      </c>
      <c r="AY161" s="41"/>
      <c r="AZ161" s="56"/>
      <c r="BA161" s="41"/>
      <c r="BB161" s="41"/>
      <c r="BC161" s="41"/>
      <c r="BD161" s="41"/>
      <c r="BE161" s="41">
        <v>122880000</v>
      </c>
      <c r="BF161" s="41"/>
      <c r="BG161" s="41"/>
      <c r="BH161" s="41"/>
      <c r="BI161" s="41"/>
      <c r="BJ161" s="41"/>
      <c r="BK161" s="41">
        <f>AS161+AU161+AW161+AY161+BA161+BC161+BE161+BG161+BI161</f>
        <v>122880000</v>
      </c>
      <c r="BL161" s="56">
        <f>AT161+AV161+AX161+AZ161+BB161+BD161+BF161+BH161+BJ161</f>
        <v>11880000</v>
      </c>
      <c r="BM161" s="47"/>
      <c r="BN161" s="46"/>
      <c r="BO161" s="47"/>
      <c r="BP161" s="46">
        <v>8000000</v>
      </c>
      <c r="BQ161" s="47"/>
      <c r="BR161" s="47">
        <v>19000000</v>
      </c>
      <c r="BS161" s="47"/>
      <c r="BT161" s="47"/>
      <c r="BU161" s="47"/>
      <c r="BV161" s="47"/>
      <c r="BW161" s="47"/>
      <c r="BX161" s="47"/>
      <c r="BY161" s="47">
        <v>109908000</v>
      </c>
      <c r="BZ161" s="47"/>
      <c r="CA161" s="47"/>
      <c r="CB161" s="47"/>
      <c r="CC161" s="47"/>
      <c r="CD161" s="41"/>
      <c r="CE161" s="41">
        <f>BM161+BO161+BQ161+BS161+BU161+BW161+BY161+CA161+CC161</f>
        <v>109908000</v>
      </c>
      <c r="CF161" s="46">
        <f>BN161+BP161+BR161+BT161+BV161+BX161+BZ161+CB161+CD161</f>
        <v>27000000</v>
      </c>
      <c r="CG161" s="41"/>
      <c r="CH161" s="47"/>
      <c r="CI161" s="41"/>
      <c r="CJ161" s="41"/>
      <c r="CK161" s="41"/>
      <c r="CL161" s="41">
        <v>17868204</v>
      </c>
      <c r="CM161" s="41"/>
      <c r="CN161" s="41"/>
      <c r="CO161" s="41"/>
      <c r="CP161" s="41"/>
      <c r="CQ161" s="41"/>
      <c r="CR161" s="41"/>
      <c r="CS161" s="41">
        <v>112927240</v>
      </c>
      <c r="CT161" s="41"/>
      <c r="CU161" s="41"/>
      <c r="CV161" s="41"/>
      <c r="CW161" s="41"/>
      <c r="CX161" s="41"/>
      <c r="CY161" s="41">
        <f>CG161+CI161+CK161+CM161+CO161+CQ161+CS161+CU161+CW161</f>
        <v>112927240</v>
      </c>
      <c r="CZ161" s="41">
        <f>CX161+CV161+CT161+CR161+CP161+CN161+CL161+CJ161+CH161</f>
        <v>17868204</v>
      </c>
      <c r="DA161" s="50">
        <f>AQ161+BK161+CE161+CY161</f>
        <v>465715240</v>
      </c>
      <c r="DB161" s="576">
        <f>AR161+BL161+CF161+CZ161</f>
        <v>137890841</v>
      </c>
    </row>
    <row r="162" spans="1:106" s="311" customFormat="1" ht="24.75" customHeight="1" x14ac:dyDescent="0.25">
      <c r="A162" s="585"/>
      <c r="B162" s="141">
        <v>9</v>
      </c>
      <c r="C162" s="334" t="s">
        <v>391</v>
      </c>
      <c r="D162" s="335"/>
      <c r="E162" s="336"/>
      <c r="F162" s="336"/>
      <c r="G162" s="145"/>
      <c r="H162" s="145"/>
      <c r="I162" s="145"/>
      <c r="J162" s="145"/>
      <c r="K162" s="145"/>
      <c r="L162" s="145"/>
      <c r="M162" s="145"/>
      <c r="N162" s="145"/>
      <c r="O162" s="145"/>
      <c r="P162" s="145"/>
      <c r="Q162" s="145"/>
      <c r="R162" s="145"/>
      <c r="S162" s="145"/>
      <c r="T162" s="145"/>
      <c r="U162" s="145"/>
      <c r="V162" s="145"/>
      <c r="W162" s="145"/>
      <c r="X162" s="145"/>
      <c r="Y162" s="10">
        <f t="shared" ref="Y162:BD162" si="269">Y163+Y167+Y169</f>
        <v>0</v>
      </c>
      <c r="Z162" s="10">
        <f t="shared" si="269"/>
        <v>0</v>
      </c>
      <c r="AA162" s="10">
        <f t="shared" si="269"/>
        <v>1232000000</v>
      </c>
      <c r="AB162" s="10">
        <f t="shared" si="269"/>
        <v>2173607493</v>
      </c>
      <c r="AC162" s="10">
        <f t="shared" si="269"/>
        <v>170000000</v>
      </c>
      <c r="AD162" s="10">
        <f t="shared" si="269"/>
        <v>795245192</v>
      </c>
      <c r="AE162" s="10">
        <f t="shared" si="269"/>
        <v>0</v>
      </c>
      <c r="AF162" s="10">
        <f t="shared" si="269"/>
        <v>0</v>
      </c>
      <c r="AG162" s="10">
        <f t="shared" si="269"/>
        <v>0</v>
      </c>
      <c r="AH162" s="10">
        <f t="shared" si="269"/>
        <v>0</v>
      </c>
      <c r="AI162" s="10">
        <f t="shared" si="269"/>
        <v>0</v>
      </c>
      <c r="AJ162" s="10">
        <f t="shared" si="269"/>
        <v>0</v>
      </c>
      <c r="AK162" s="10">
        <f t="shared" si="269"/>
        <v>0</v>
      </c>
      <c r="AL162" s="10">
        <f t="shared" si="269"/>
        <v>0</v>
      </c>
      <c r="AM162" s="10">
        <f t="shared" si="269"/>
        <v>0</v>
      </c>
      <c r="AN162" s="10">
        <f t="shared" si="269"/>
        <v>0</v>
      </c>
      <c r="AO162" s="10">
        <f t="shared" si="269"/>
        <v>0</v>
      </c>
      <c r="AP162" s="10">
        <f t="shared" si="269"/>
        <v>0</v>
      </c>
      <c r="AQ162" s="10">
        <f t="shared" si="269"/>
        <v>1402000000</v>
      </c>
      <c r="AR162" s="10">
        <f t="shared" si="269"/>
        <v>2968852685</v>
      </c>
      <c r="AS162" s="10">
        <f t="shared" si="269"/>
        <v>0</v>
      </c>
      <c r="AT162" s="10">
        <f t="shared" si="269"/>
        <v>0</v>
      </c>
      <c r="AU162" s="10">
        <f t="shared" si="269"/>
        <v>1268960000</v>
      </c>
      <c r="AV162" s="10">
        <f t="shared" si="269"/>
        <v>1835138910</v>
      </c>
      <c r="AW162" s="10">
        <f t="shared" si="269"/>
        <v>175100000</v>
      </c>
      <c r="AX162" s="10">
        <f t="shared" si="269"/>
        <v>2303153955.2600002</v>
      </c>
      <c r="AY162" s="10">
        <f t="shared" si="269"/>
        <v>0</v>
      </c>
      <c r="AZ162" s="10">
        <f t="shared" si="269"/>
        <v>29000000</v>
      </c>
      <c r="BA162" s="10">
        <f t="shared" si="269"/>
        <v>0</v>
      </c>
      <c r="BB162" s="10">
        <f t="shared" si="269"/>
        <v>0</v>
      </c>
      <c r="BC162" s="10">
        <f t="shared" si="269"/>
        <v>0</v>
      </c>
      <c r="BD162" s="10">
        <f t="shared" si="269"/>
        <v>0</v>
      </c>
      <c r="BE162" s="10">
        <f t="shared" ref="BE162:CD162" si="270">BE163+BE167+BE169</f>
        <v>0</v>
      </c>
      <c r="BF162" s="10">
        <f t="shared" si="270"/>
        <v>0</v>
      </c>
      <c r="BG162" s="10">
        <f t="shared" si="270"/>
        <v>0</v>
      </c>
      <c r="BH162" s="10">
        <f t="shared" si="270"/>
        <v>0</v>
      </c>
      <c r="BI162" s="10">
        <f t="shared" si="270"/>
        <v>0</v>
      </c>
      <c r="BJ162" s="10">
        <f t="shared" si="270"/>
        <v>0</v>
      </c>
      <c r="BK162" s="10">
        <f t="shared" si="270"/>
        <v>1444060000</v>
      </c>
      <c r="BL162" s="10">
        <f t="shared" si="270"/>
        <v>4167292865.2600002</v>
      </c>
      <c r="BM162" s="10">
        <f t="shared" si="270"/>
        <v>0</v>
      </c>
      <c r="BN162" s="10">
        <f t="shared" si="270"/>
        <v>0</v>
      </c>
      <c r="BO162" s="10">
        <f t="shared" si="270"/>
        <v>1307028800</v>
      </c>
      <c r="BP162" s="10">
        <f t="shared" si="270"/>
        <v>2164513815</v>
      </c>
      <c r="BQ162" s="10">
        <f t="shared" si="270"/>
        <v>180353000</v>
      </c>
      <c r="BR162" s="10">
        <f t="shared" si="270"/>
        <v>2404600000</v>
      </c>
      <c r="BS162" s="10">
        <f t="shared" si="270"/>
        <v>0</v>
      </c>
      <c r="BT162" s="10">
        <f t="shared" si="270"/>
        <v>0</v>
      </c>
      <c r="BU162" s="10">
        <f t="shared" si="270"/>
        <v>0</v>
      </c>
      <c r="BV162" s="10">
        <f t="shared" si="270"/>
        <v>0</v>
      </c>
      <c r="BW162" s="10">
        <f t="shared" si="270"/>
        <v>0</v>
      </c>
      <c r="BX162" s="10">
        <f t="shared" si="270"/>
        <v>0</v>
      </c>
      <c r="BY162" s="10">
        <f t="shared" si="270"/>
        <v>0</v>
      </c>
      <c r="BZ162" s="10">
        <f t="shared" si="270"/>
        <v>0</v>
      </c>
      <c r="CA162" s="10">
        <f t="shared" si="270"/>
        <v>0</v>
      </c>
      <c r="CB162" s="10">
        <f t="shared" si="270"/>
        <v>0</v>
      </c>
      <c r="CC162" s="10">
        <f t="shared" si="270"/>
        <v>0</v>
      </c>
      <c r="CD162" s="10">
        <f t="shared" si="270"/>
        <v>0</v>
      </c>
      <c r="CE162" s="10">
        <f t="shared" ref="CE162" si="271">CE163+CE167+CE169</f>
        <v>1487381800</v>
      </c>
      <c r="CF162" s="10">
        <f t="shared" ref="CF162:DA162" si="272">CF163+CF167+CF169</f>
        <v>4569113815</v>
      </c>
      <c r="CG162" s="10">
        <f t="shared" si="272"/>
        <v>0</v>
      </c>
      <c r="CH162" s="10">
        <f t="shared" si="272"/>
        <v>0</v>
      </c>
      <c r="CI162" s="10">
        <f t="shared" si="272"/>
        <v>1346239664.001771</v>
      </c>
      <c r="CJ162" s="10">
        <f t="shared" si="272"/>
        <v>2217714387</v>
      </c>
      <c r="CK162" s="10">
        <f t="shared" si="272"/>
        <v>100000000</v>
      </c>
      <c r="CL162" s="10">
        <f t="shared" si="272"/>
        <v>2570270120</v>
      </c>
      <c r="CM162" s="10">
        <f t="shared" si="272"/>
        <v>0</v>
      </c>
      <c r="CN162" s="10">
        <f t="shared" si="272"/>
        <v>0</v>
      </c>
      <c r="CO162" s="10">
        <f t="shared" si="272"/>
        <v>0</v>
      </c>
      <c r="CP162" s="10">
        <f t="shared" si="272"/>
        <v>0</v>
      </c>
      <c r="CQ162" s="10">
        <f t="shared" si="272"/>
        <v>0</v>
      </c>
      <c r="CR162" s="10">
        <f t="shared" si="272"/>
        <v>0</v>
      </c>
      <c r="CS162" s="10">
        <f t="shared" si="272"/>
        <v>0</v>
      </c>
      <c r="CT162" s="10">
        <f t="shared" si="272"/>
        <v>0</v>
      </c>
      <c r="CU162" s="10">
        <f t="shared" si="272"/>
        <v>0</v>
      </c>
      <c r="CV162" s="10">
        <f t="shared" si="272"/>
        <v>0</v>
      </c>
      <c r="CW162" s="10">
        <f t="shared" si="272"/>
        <v>0</v>
      </c>
      <c r="CX162" s="10">
        <f t="shared" si="272"/>
        <v>0</v>
      </c>
      <c r="CY162" s="10">
        <f t="shared" si="272"/>
        <v>1446239664.001771</v>
      </c>
      <c r="CZ162" s="10">
        <f t="shared" si="272"/>
        <v>4787984507</v>
      </c>
      <c r="DA162" s="10">
        <f t="shared" si="272"/>
        <v>5779681464.00177</v>
      </c>
      <c r="DB162" s="572">
        <f t="shared" ref="DB162" si="273">DB163+DB167+DB169</f>
        <v>16493243872.26</v>
      </c>
    </row>
    <row r="163" spans="1:106" s="311" customFormat="1" ht="24.75" customHeight="1" x14ac:dyDescent="0.25">
      <c r="A163" s="585"/>
      <c r="B163" s="586"/>
      <c r="C163" s="154">
        <v>29</v>
      </c>
      <c r="D163" s="618" t="s">
        <v>392</v>
      </c>
      <c r="E163" s="617"/>
      <c r="F163" s="610"/>
      <c r="G163" s="157"/>
      <c r="H163" s="157"/>
      <c r="I163" s="157"/>
      <c r="J163" s="157"/>
      <c r="K163" s="157"/>
      <c r="L163" s="157"/>
      <c r="M163" s="157"/>
      <c r="N163" s="157"/>
      <c r="O163" s="157"/>
      <c r="P163" s="157"/>
      <c r="Q163" s="157"/>
      <c r="R163" s="157"/>
      <c r="S163" s="157"/>
      <c r="T163" s="157"/>
      <c r="U163" s="157"/>
      <c r="V163" s="157"/>
      <c r="W163" s="157"/>
      <c r="X163" s="157"/>
      <c r="Y163" s="11">
        <f t="shared" ref="Y163:AP163" si="274">SUM(Y164:Y166)</f>
        <v>0</v>
      </c>
      <c r="Z163" s="11">
        <f t="shared" si="274"/>
        <v>0</v>
      </c>
      <c r="AA163" s="11">
        <f t="shared" si="274"/>
        <v>1058800000</v>
      </c>
      <c r="AB163" s="11">
        <f t="shared" si="274"/>
        <v>1945664802</v>
      </c>
      <c r="AC163" s="11">
        <f t="shared" si="274"/>
        <v>170000000</v>
      </c>
      <c r="AD163" s="11">
        <f t="shared" si="274"/>
        <v>782745192</v>
      </c>
      <c r="AE163" s="11">
        <f t="shared" si="274"/>
        <v>0</v>
      </c>
      <c r="AF163" s="11">
        <f t="shared" si="274"/>
        <v>0</v>
      </c>
      <c r="AG163" s="11">
        <f t="shared" si="274"/>
        <v>0</v>
      </c>
      <c r="AH163" s="11">
        <f t="shared" si="274"/>
        <v>0</v>
      </c>
      <c r="AI163" s="11">
        <f t="shared" si="274"/>
        <v>0</v>
      </c>
      <c r="AJ163" s="11">
        <f t="shared" si="274"/>
        <v>0</v>
      </c>
      <c r="AK163" s="11">
        <f t="shared" si="274"/>
        <v>0</v>
      </c>
      <c r="AL163" s="11">
        <f t="shared" si="274"/>
        <v>0</v>
      </c>
      <c r="AM163" s="11">
        <f t="shared" si="274"/>
        <v>0</v>
      </c>
      <c r="AN163" s="11">
        <f t="shared" si="274"/>
        <v>0</v>
      </c>
      <c r="AO163" s="11">
        <f t="shared" si="274"/>
        <v>0</v>
      </c>
      <c r="AP163" s="11">
        <f t="shared" si="274"/>
        <v>0</v>
      </c>
      <c r="AQ163" s="11">
        <f t="shared" ref="AQ163:BS163" si="275">SUM(AQ164:AQ166)</f>
        <v>1228800000</v>
      </c>
      <c r="AR163" s="11">
        <f t="shared" si="275"/>
        <v>2728409994</v>
      </c>
      <c r="AS163" s="11">
        <f t="shared" si="275"/>
        <v>0</v>
      </c>
      <c r="AT163" s="11">
        <f t="shared" si="275"/>
        <v>0</v>
      </c>
      <c r="AU163" s="11">
        <f t="shared" si="275"/>
        <v>1090564000</v>
      </c>
      <c r="AV163" s="11">
        <f t="shared" si="275"/>
        <v>1762480396</v>
      </c>
      <c r="AW163" s="11">
        <f t="shared" si="275"/>
        <v>175100000</v>
      </c>
      <c r="AX163" s="11">
        <f t="shared" si="275"/>
        <v>2038334710.8400002</v>
      </c>
      <c r="AY163" s="11">
        <f t="shared" si="275"/>
        <v>0</v>
      </c>
      <c r="AZ163" s="11">
        <f t="shared" si="275"/>
        <v>0</v>
      </c>
      <c r="BA163" s="11">
        <f t="shared" si="275"/>
        <v>0</v>
      </c>
      <c r="BB163" s="11">
        <f t="shared" si="275"/>
        <v>0</v>
      </c>
      <c r="BC163" s="11">
        <f t="shared" si="275"/>
        <v>0</v>
      </c>
      <c r="BD163" s="11">
        <f t="shared" si="275"/>
        <v>0</v>
      </c>
      <c r="BE163" s="11">
        <f t="shared" si="275"/>
        <v>0</v>
      </c>
      <c r="BF163" s="11">
        <f t="shared" si="275"/>
        <v>0</v>
      </c>
      <c r="BG163" s="11">
        <f t="shared" si="275"/>
        <v>0</v>
      </c>
      <c r="BH163" s="11">
        <f t="shared" si="275"/>
        <v>0</v>
      </c>
      <c r="BI163" s="11">
        <f t="shared" si="275"/>
        <v>0</v>
      </c>
      <c r="BJ163" s="11">
        <f t="shared" si="275"/>
        <v>0</v>
      </c>
      <c r="BK163" s="11">
        <f t="shared" si="275"/>
        <v>1265664000</v>
      </c>
      <c r="BL163" s="11">
        <f t="shared" si="275"/>
        <v>3800815106.8400002</v>
      </c>
      <c r="BM163" s="11">
        <f t="shared" si="275"/>
        <v>0</v>
      </c>
      <c r="BN163" s="11">
        <f t="shared" si="275"/>
        <v>0</v>
      </c>
      <c r="BO163" s="11">
        <f t="shared" si="275"/>
        <v>1123280920</v>
      </c>
      <c r="BP163" s="11">
        <f t="shared" si="275"/>
        <v>2135833082</v>
      </c>
      <c r="BQ163" s="11">
        <f t="shared" si="275"/>
        <v>180353000</v>
      </c>
      <c r="BR163" s="11">
        <f t="shared" si="275"/>
        <v>2154900000</v>
      </c>
      <c r="BS163" s="11">
        <f t="shared" si="275"/>
        <v>0</v>
      </c>
      <c r="BT163" s="11">
        <f t="shared" ref="BT163:CE163" si="276">SUM(BT164:BT166)</f>
        <v>0</v>
      </c>
      <c r="BU163" s="11">
        <f t="shared" si="276"/>
        <v>0</v>
      </c>
      <c r="BV163" s="11">
        <f t="shared" si="276"/>
        <v>0</v>
      </c>
      <c r="BW163" s="11">
        <f t="shared" si="276"/>
        <v>0</v>
      </c>
      <c r="BX163" s="11">
        <f t="shared" si="276"/>
        <v>0</v>
      </c>
      <c r="BY163" s="11">
        <f t="shared" si="276"/>
        <v>0</v>
      </c>
      <c r="BZ163" s="11">
        <f t="shared" si="276"/>
        <v>0</v>
      </c>
      <c r="CA163" s="11">
        <f t="shared" si="276"/>
        <v>0</v>
      </c>
      <c r="CB163" s="11">
        <f t="shared" si="276"/>
        <v>0</v>
      </c>
      <c r="CC163" s="11">
        <f t="shared" si="276"/>
        <v>0</v>
      </c>
      <c r="CD163" s="11">
        <f t="shared" si="276"/>
        <v>0</v>
      </c>
      <c r="CE163" s="11">
        <f t="shared" si="276"/>
        <v>1303633920</v>
      </c>
      <c r="CF163" s="11">
        <f t="shared" ref="CF163:DA163" si="277">SUM(CF164:CF166)</f>
        <v>4290733082</v>
      </c>
      <c r="CG163" s="11">
        <f t="shared" si="277"/>
        <v>0</v>
      </c>
      <c r="CH163" s="11">
        <f t="shared" si="277"/>
        <v>0</v>
      </c>
      <c r="CI163" s="11">
        <f t="shared" si="277"/>
        <v>1156979347.6017709</v>
      </c>
      <c r="CJ163" s="11">
        <f t="shared" si="277"/>
        <v>2145881556</v>
      </c>
      <c r="CK163" s="11">
        <f t="shared" si="277"/>
        <v>100000000</v>
      </c>
      <c r="CL163" s="11">
        <f t="shared" si="277"/>
        <v>2317179376</v>
      </c>
      <c r="CM163" s="11">
        <f t="shared" si="277"/>
        <v>0</v>
      </c>
      <c r="CN163" s="11">
        <f t="shared" si="277"/>
        <v>0</v>
      </c>
      <c r="CO163" s="11">
        <f t="shared" si="277"/>
        <v>0</v>
      </c>
      <c r="CP163" s="11">
        <f t="shared" si="277"/>
        <v>0</v>
      </c>
      <c r="CQ163" s="11">
        <f t="shared" si="277"/>
        <v>0</v>
      </c>
      <c r="CR163" s="11">
        <f t="shared" si="277"/>
        <v>0</v>
      </c>
      <c r="CS163" s="11">
        <f t="shared" si="277"/>
        <v>0</v>
      </c>
      <c r="CT163" s="11">
        <f t="shared" si="277"/>
        <v>0</v>
      </c>
      <c r="CU163" s="11">
        <f t="shared" si="277"/>
        <v>0</v>
      </c>
      <c r="CV163" s="11">
        <f t="shared" si="277"/>
        <v>0</v>
      </c>
      <c r="CW163" s="11">
        <f t="shared" si="277"/>
        <v>0</v>
      </c>
      <c r="CX163" s="11">
        <f t="shared" si="277"/>
        <v>0</v>
      </c>
      <c r="CY163" s="11">
        <f t="shared" si="277"/>
        <v>1256979347.6017709</v>
      </c>
      <c r="CZ163" s="11">
        <f t="shared" si="277"/>
        <v>4463060932</v>
      </c>
      <c r="DA163" s="11">
        <f t="shared" si="277"/>
        <v>5055077267.6017704</v>
      </c>
      <c r="DB163" s="575">
        <f t="shared" ref="DB163" si="278">SUM(DB164:DB166)</f>
        <v>15283019114.84</v>
      </c>
    </row>
    <row r="164" spans="1:106" ht="130.5" customHeight="1" x14ac:dyDescent="0.2">
      <c r="A164" s="585"/>
      <c r="B164" s="220"/>
      <c r="C164" s="188">
        <v>22</v>
      </c>
      <c r="D164" s="166" t="s">
        <v>237</v>
      </c>
      <c r="E164" s="173" t="s">
        <v>238</v>
      </c>
      <c r="F164" s="173" t="s">
        <v>393</v>
      </c>
      <c r="G164" s="177">
        <v>114</v>
      </c>
      <c r="H164" s="508" t="s">
        <v>394</v>
      </c>
      <c r="I164" s="179" t="s">
        <v>395</v>
      </c>
      <c r="J164" s="170" t="s">
        <v>396</v>
      </c>
      <c r="K164" s="167">
        <v>5</v>
      </c>
      <c r="L164" s="202" t="s">
        <v>53</v>
      </c>
      <c r="M164" s="188" t="s">
        <v>48</v>
      </c>
      <c r="N164" s="172">
        <v>30</v>
      </c>
      <c r="O164" s="167">
        <v>30</v>
      </c>
      <c r="P164" s="188">
        <v>30</v>
      </c>
      <c r="Q164" s="175"/>
      <c r="R164" s="188">
        <v>30</v>
      </c>
      <c r="S164" s="188"/>
      <c r="T164" s="267">
        <v>30</v>
      </c>
      <c r="U164" s="202"/>
      <c r="V164" s="278">
        <f>AQ164/$AQ$163</f>
        <v>0.23860677083333334</v>
      </c>
      <c r="W164" s="172">
        <v>11</v>
      </c>
      <c r="X164" s="178" t="s">
        <v>224</v>
      </c>
      <c r="Y164" s="16"/>
      <c r="Z164" s="15"/>
      <c r="AA164" s="16">
        <f>293200000-170000000</f>
        <v>123200000</v>
      </c>
      <c r="AB164" s="23">
        <v>699161201</v>
      </c>
      <c r="AC164" s="15">
        <v>170000000</v>
      </c>
      <c r="AD164" s="15">
        <v>782745192</v>
      </c>
      <c r="AE164" s="16"/>
      <c r="AF164" s="15"/>
      <c r="AG164" s="16"/>
      <c r="AH164" s="15"/>
      <c r="AI164" s="16"/>
      <c r="AJ164" s="15"/>
      <c r="AK164" s="16"/>
      <c r="AL164" s="15"/>
      <c r="AM164" s="16"/>
      <c r="AN164" s="15"/>
      <c r="AO164" s="16"/>
      <c r="AP164" s="15"/>
      <c r="AQ164" s="13">
        <f>+Y164+AA164+AC164+AE164+AG164+AI164+AK164+AM164+AO164</f>
        <v>293200000</v>
      </c>
      <c r="AR164" s="14">
        <f>Z164+AB164+AD164+AF164+AH164+AJ164+AL164+AN164+AP164</f>
        <v>1481906393</v>
      </c>
      <c r="AS164" s="44"/>
      <c r="AT164" s="44"/>
      <c r="AU164" s="44">
        <v>126896000</v>
      </c>
      <c r="AV164" s="44">
        <f>'[1]PROYE METAS'!$O$16+'[1]PROYE METAS'!$O$18</f>
        <v>1037538491</v>
      </c>
      <c r="AW164" s="25">
        <f>309000000-133900000</f>
        <v>175100000</v>
      </c>
      <c r="AX164" s="43">
        <v>1118419244.4200001</v>
      </c>
      <c r="AY164" s="43"/>
      <c r="AZ164" s="43"/>
      <c r="BA164" s="44">
        <v>0</v>
      </c>
      <c r="BB164" s="44"/>
      <c r="BC164" s="44"/>
      <c r="BD164" s="44"/>
      <c r="BE164" s="44"/>
      <c r="BF164" s="44"/>
      <c r="BG164" s="44"/>
      <c r="BH164" s="44"/>
      <c r="BI164" s="44"/>
      <c r="BJ164" s="44"/>
      <c r="BK164" s="41">
        <f t="shared" ref="BK164:BL166" si="279">AS164+AU164+AW164+AY164+BA164+BC164+BE164+BG164+BI164</f>
        <v>301996000</v>
      </c>
      <c r="BL164" s="56">
        <f t="shared" si="279"/>
        <v>2155957735.4200001</v>
      </c>
      <c r="BM164" s="45"/>
      <c r="BN164" s="25"/>
      <c r="BO164" s="45">
        <v>130702880</v>
      </c>
      <c r="BP164" s="45">
        <v>1420857735</v>
      </c>
      <c r="BQ164" s="25">
        <v>180353000</v>
      </c>
      <c r="BR164" s="25">
        <v>1136700000</v>
      </c>
      <c r="BS164" s="25"/>
      <c r="BT164" s="25"/>
      <c r="BU164" s="45"/>
      <c r="BV164" s="45"/>
      <c r="BW164" s="45"/>
      <c r="BX164" s="45"/>
      <c r="BY164" s="45"/>
      <c r="BZ164" s="45"/>
      <c r="CA164" s="45"/>
      <c r="CB164" s="45"/>
      <c r="CC164" s="45"/>
      <c r="CD164" s="44"/>
      <c r="CE164" s="41">
        <f t="shared" ref="CE164:CF166" si="280">BM164+BO164+BQ164+BS164+BU164+BW164+BY164+CA164+CC164</f>
        <v>311055880</v>
      </c>
      <c r="CF164" s="47">
        <f t="shared" si="280"/>
        <v>2557557735</v>
      </c>
      <c r="CG164" s="44"/>
      <c r="CH164" s="45"/>
      <c r="CI164" s="44">
        <v>199900000</v>
      </c>
      <c r="CJ164" s="44">
        <v>1475686973</v>
      </c>
      <c r="CK164" s="44">
        <v>100000000</v>
      </c>
      <c r="CL164" s="457">
        <v>1275634909</v>
      </c>
      <c r="CM164" s="44"/>
      <c r="CN164" s="44"/>
      <c r="CO164" s="44"/>
      <c r="CP164" s="44"/>
      <c r="CQ164" s="44"/>
      <c r="CR164" s="44"/>
      <c r="CS164" s="44"/>
      <c r="CT164" s="44"/>
      <c r="CU164" s="44"/>
      <c r="CV164" s="44"/>
      <c r="CW164" s="44"/>
      <c r="CX164" s="44"/>
      <c r="CY164" s="41">
        <f>CG164+CI164+CK164+CM164+CO164+CQ164+CS164+CU164+CW164</f>
        <v>299900000</v>
      </c>
      <c r="CZ164" s="41">
        <f>CX164+CV164+CT164+CR164+CP164+CN164+CL164+CJ164+CH164</f>
        <v>2751321882</v>
      </c>
      <c r="DA164" s="50">
        <f t="shared" ref="DA164:DB166" si="281">AQ164+BK164+CE164+CY164</f>
        <v>1206151880</v>
      </c>
      <c r="DB164" s="576">
        <f t="shared" si="281"/>
        <v>8946743745.4200001</v>
      </c>
    </row>
    <row r="165" spans="1:106" ht="54.75" customHeight="1" x14ac:dyDescent="0.2">
      <c r="A165" s="585"/>
      <c r="B165" s="220"/>
      <c r="C165" s="182">
        <v>12</v>
      </c>
      <c r="D165" s="503" t="s">
        <v>397</v>
      </c>
      <c r="E165" s="204">
        <v>3166</v>
      </c>
      <c r="F165" s="182">
        <v>2500</v>
      </c>
      <c r="G165" s="177">
        <v>115</v>
      </c>
      <c r="H165" s="508" t="s">
        <v>398</v>
      </c>
      <c r="I165" s="179" t="s">
        <v>399</v>
      </c>
      <c r="J165" s="170" t="s">
        <v>396</v>
      </c>
      <c r="K165" s="167">
        <v>5</v>
      </c>
      <c r="L165" s="188" t="s">
        <v>68</v>
      </c>
      <c r="M165" s="188">
        <v>0</v>
      </c>
      <c r="N165" s="172">
        <v>120</v>
      </c>
      <c r="O165" s="167">
        <v>16</v>
      </c>
      <c r="P165" s="267">
        <v>35</v>
      </c>
      <c r="Q165" s="175"/>
      <c r="R165" s="267">
        <v>35</v>
      </c>
      <c r="S165" s="267"/>
      <c r="T165" s="267">
        <v>34</v>
      </c>
      <c r="U165" s="188"/>
      <c r="V165" s="278">
        <f>AQ165/$AQ$163</f>
        <v>0.6611328125</v>
      </c>
      <c r="W165" s="172">
        <v>11</v>
      </c>
      <c r="X165" s="178" t="s">
        <v>224</v>
      </c>
      <c r="Y165" s="16"/>
      <c r="Z165" s="15"/>
      <c r="AA165" s="16">
        <v>812400000</v>
      </c>
      <c r="AB165" s="23">
        <v>1122790002</v>
      </c>
      <c r="AC165" s="16"/>
      <c r="AD165" s="15"/>
      <c r="AE165" s="16"/>
      <c r="AF165" s="15"/>
      <c r="AG165" s="16"/>
      <c r="AH165" s="15"/>
      <c r="AI165" s="16"/>
      <c r="AJ165" s="15"/>
      <c r="AK165" s="16"/>
      <c r="AL165" s="15"/>
      <c r="AM165" s="16"/>
      <c r="AN165" s="15"/>
      <c r="AO165" s="16"/>
      <c r="AP165" s="15"/>
      <c r="AQ165" s="13">
        <f>+Y165+AA165+AC165+AE165+AG165+AI165+AK165+AM165+AO165</f>
        <v>812400000</v>
      </c>
      <c r="AR165" s="14">
        <f>Z165+AB165+AD165+AF165+AH165+AJ165+AL165+AN165+AP165</f>
        <v>1122790002</v>
      </c>
      <c r="AS165" s="44"/>
      <c r="AT165" s="44"/>
      <c r="AU165" s="44">
        <v>836772000</v>
      </c>
      <c r="AV165" s="44">
        <v>566730870</v>
      </c>
      <c r="AW165" s="44"/>
      <c r="AX165" s="44">
        <v>766596222.00999999</v>
      </c>
      <c r="AY165" s="44"/>
      <c r="AZ165" s="44"/>
      <c r="BA165" s="44"/>
      <c r="BB165" s="44"/>
      <c r="BC165" s="44"/>
      <c r="BD165" s="44"/>
      <c r="BE165" s="44"/>
      <c r="BF165" s="44"/>
      <c r="BG165" s="44"/>
      <c r="BH165" s="44"/>
      <c r="BI165" s="44"/>
      <c r="BJ165" s="44"/>
      <c r="BK165" s="41">
        <f t="shared" si="279"/>
        <v>836772000</v>
      </c>
      <c r="BL165" s="56">
        <f t="shared" si="279"/>
        <v>1333327092.01</v>
      </c>
      <c r="BM165" s="45"/>
      <c r="BN165" s="25"/>
      <c r="BO165" s="45">
        <v>861875160</v>
      </c>
      <c r="BP165" s="45">
        <v>590796102</v>
      </c>
      <c r="BQ165" s="45"/>
      <c r="BR165" s="45">
        <v>848500000</v>
      </c>
      <c r="BS165" s="45"/>
      <c r="BT165" s="45"/>
      <c r="BU165" s="45"/>
      <c r="BV165" s="45"/>
      <c r="BW165" s="45"/>
      <c r="BX165" s="45"/>
      <c r="BY165" s="45"/>
      <c r="BZ165" s="45"/>
      <c r="CA165" s="45"/>
      <c r="CB165" s="45"/>
      <c r="CC165" s="45"/>
      <c r="CD165" s="44"/>
      <c r="CE165" s="41">
        <f t="shared" si="280"/>
        <v>861875160</v>
      </c>
      <c r="CF165" s="47">
        <f t="shared" si="280"/>
        <v>1439296102</v>
      </c>
      <c r="CG165" s="44"/>
      <c r="CH165" s="45"/>
      <c r="CI165" s="44">
        <v>831000000</v>
      </c>
      <c r="CJ165" s="44">
        <v>602580100</v>
      </c>
      <c r="CK165" s="44"/>
      <c r="CL165" s="458">
        <v>867953723</v>
      </c>
      <c r="CM165" s="44"/>
      <c r="CN165" s="44"/>
      <c r="CO165" s="44"/>
      <c r="CP165" s="44"/>
      <c r="CQ165" s="44"/>
      <c r="CR165" s="44"/>
      <c r="CS165" s="44"/>
      <c r="CT165" s="44"/>
      <c r="CU165" s="44"/>
      <c r="CV165" s="44"/>
      <c r="CW165" s="44"/>
      <c r="CX165" s="44"/>
      <c r="CY165" s="41">
        <f>CG165+CI165+CK165+CM165+CO165+CQ165+CS165+CU165+CW165</f>
        <v>831000000</v>
      </c>
      <c r="CZ165" s="41">
        <f>CX165+CV165+CT165+CR165+CP165+CN165+CL165+CJ165+CH165</f>
        <v>1470533823</v>
      </c>
      <c r="DA165" s="50">
        <f t="shared" si="281"/>
        <v>3342047160</v>
      </c>
      <c r="DB165" s="576">
        <f t="shared" si="281"/>
        <v>5365947019.0100002</v>
      </c>
    </row>
    <row r="166" spans="1:106" ht="54.75" customHeight="1" x14ac:dyDescent="0.2">
      <c r="A166" s="585"/>
      <c r="B166" s="220"/>
      <c r="C166" s="181"/>
      <c r="D166" s="264"/>
      <c r="E166" s="264"/>
      <c r="F166" s="264"/>
      <c r="G166" s="177">
        <v>116</v>
      </c>
      <c r="H166" s="508" t="s">
        <v>400</v>
      </c>
      <c r="I166" s="179" t="s">
        <v>401</v>
      </c>
      <c r="J166" s="170" t="s">
        <v>396</v>
      </c>
      <c r="K166" s="167">
        <v>5</v>
      </c>
      <c r="L166" s="188" t="s">
        <v>68</v>
      </c>
      <c r="M166" s="188" t="s">
        <v>48</v>
      </c>
      <c r="N166" s="172">
        <v>36</v>
      </c>
      <c r="O166" s="203">
        <v>5</v>
      </c>
      <c r="P166" s="337">
        <v>11</v>
      </c>
      <c r="Q166" s="175"/>
      <c r="R166" s="337">
        <v>10</v>
      </c>
      <c r="S166" s="337"/>
      <c r="T166" s="337">
        <v>10</v>
      </c>
      <c r="U166" s="188"/>
      <c r="V166" s="278">
        <f>AQ166/$AQ$163</f>
        <v>0.10026041666666667</v>
      </c>
      <c r="W166" s="172">
        <v>11</v>
      </c>
      <c r="X166" s="178" t="s">
        <v>224</v>
      </c>
      <c r="Y166" s="16"/>
      <c r="Z166" s="15"/>
      <c r="AA166" s="16">
        <v>123200000</v>
      </c>
      <c r="AB166" s="23">
        <v>123713599</v>
      </c>
      <c r="AC166" s="16"/>
      <c r="AD166" s="15"/>
      <c r="AE166" s="16"/>
      <c r="AF166" s="15"/>
      <c r="AG166" s="16"/>
      <c r="AH166" s="15"/>
      <c r="AI166" s="16"/>
      <c r="AJ166" s="15"/>
      <c r="AK166" s="16"/>
      <c r="AL166" s="15"/>
      <c r="AM166" s="16"/>
      <c r="AN166" s="15"/>
      <c r="AO166" s="16"/>
      <c r="AP166" s="15"/>
      <c r="AQ166" s="13">
        <f>+Y166+AA166+AC166+AE166+AG166+AI166+AK166+AM166+AO166</f>
        <v>123200000</v>
      </c>
      <c r="AR166" s="14">
        <f>Z166+AB166+AD166+AF166+AH166+AJ166+AL166+AN166+AP166</f>
        <v>123713599</v>
      </c>
      <c r="AS166" s="44"/>
      <c r="AT166" s="44"/>
      <c r="AU166" s="44">
        <v>126896000</v>
      </c>
      <c r="AV166" s="44">
        <v>158211035</v>
      </c>
      <c r="AW166" s="44"/>
      <c r="AX166" s="44">
        <v>153319244.41</v>
      </c>
      <c r="AY166" s="44"/>
      <c r="AZ166" s="44"/>
      <c r="BA166" s="44"/>
      <c r="BB166" s="44"/>
      <c r="BC166" s="44"/>
      <c r="BD166" s="44"/>
      <c r="BE166" s="44"/>
      <c r="BF166" s="44"/>
      <c r="BG166" s="44"/>
      <c r="BH166" s="44"/>
      <c r="BI166" s="44"/>
      <c r="BJ166" s="44"/>
      <c r="BK166" s="41">
        <f t="shared" si="279"/>
        <v>126896000</v>
      </c>
      <c r="BL166" s="56">
        <f t="shared" si="279"/>
        <v>311530279.40999997</v>
      </c>
      <c r="BM166" s="45"/>
      <c r="BN166" s="25"/>
      <c r="BO166" s="45">
        <v>130702880</v>
      </c>
      <c r="BP166" s="45">
        <v>124179245</v>
      </c>
      <c r="BQ166" s="45"/>
      <c r="BR166" s="45">
        <v>169700000</v>
      </c>
      <c r="BS166" s="45"/>
      <c r="BT166" s="45"/>
      <c r="BU166" s="45"/>
      <c r="BV166" s="45"/>
      <c r="BW166" s="45"/>
      <c r="BX166" s="45"/>
      <c r="BY166" s="45"/>
      <c r="BZ166" s="45"/>
      <c r="CA166" s="45"/>
      <c r="CB166" s="45"/>
      <c r="CC166" s="45"/>
      <c r="CD166" s="44"/>
      <c r="CE166" s="41">
        <f t="shared" si="280"/>
        <v>130702880</v>
      </c>
      <c r="CF166" s="47">
        <f t="shared" si="280"/>
        <v>293879245</v>
      </c>
      <c r="CG166" s="44"/>
      <c r="CH166" s="45"/>
      <c r="CI166" s="44">
        <v>126079347.60177085</v>
      </c>
      <c r="CJ166" s="44">
        <v>67614483</v>
      </c>
      <c r="CK166" s="44"/>
      <c r="CL166" s="457">
        <v>173590744</v>
      </c>
      <c r="CM166" s="44"/>
      <c r="CN166" s="44"/>
      <c r="CO166" s="44"/>
      <c r="CP166" s="44"/>
      <c r="CQ166" s="44"/>
      <c r="CR166" s="44"/>
      <c r="CS166" s="44"/>
      <c r="CT166" s="44"/>
      <c r="CU166" s="44"/>
      <c r="CV166" s="44"/>
      <c r="CW166" s="44"/>
      <c r="CX166" s="44"/>
      <c r="CY166" s="41">
        <f>CG166+CI166+CK166+CM166+CO166+CQ166+CS166+CU166+CW166</f>
        <v>126079347.60177085</v>
      </c>
      <c r="CZ166" s="41">
        <f>CX166+CV166+CT166+CR166+CP166+CN166+CL166+CJ166+CH166</f>
        <v>241205227</v>
      </c>
      <c r="DA166" s="50">
        <f t="shared" si="281"/>
        <v>506878227.60177088</v>
      </c>
      <c r="DB166" s="576">
        <f t="shared" si="281"/>
        <v>970328350.40999997</v>
      </c>
    </row>
    <row r="167" spans="1:106" ht="24.75" customHeight="1" x14ac:dyDescent="0.2">
      <c r="A167" s="585"/>
      <c r="B167" s="220"/>
      <c r="C167" s="154">
        <v>30</v>
      </c>
      <c r="D167" s="229" t="s">
        <v>402</v>
      </c>
      <c r="E167" s="616"/>
      <c r="F167" s="230"/>
      <c r="G167" s="157"/>
      <c r="H167" s="157"/>
      <c r="I167" s="157"/>
      <c r="J167" s="157"/>
      <c r="K167" s="157"/>
      <c r="L167" s="157"/>
      <c r="M167" s="157"/>
      <c r="N167" s="157"/>
      <c r="O167" s="157"/>
      <c r="P167" s="157"/>
      <c r="Q167" s="157"/>
      <c r="R167" s="157"/>
      <c r="S167" s="157"/>
      <c r="T167" s="157"/>
      <c r="U167" s="157"/>
      <c r="V167" s="157"/>
      <c r="W167" s="157"/>
      <c r="X167" s="157"/>
      <c r="Y167" s="106">
        <f t="shared" ref="Y167:AP167" si="282">SUM(Y168)</f>
        <v>0</v>
      </c>
      <c r="Z167" s="106">
        <f t="shared" si="282"/>
        <v>0</v>
      </c>
      <c r="AA167" s="106">
        <f t="shared" si="282"/>
        <v>50000000</v>
      </c>
      <c r="AB167" s="106">
        <f t="shared" si="282"/>
        <v>53011024</v>
      </c>
      <c r="AC167" s="106">
        <f t="shared" si="282"/>
        <v>0</v>
      </c>
      <c r="AD167" s="106">
        <f t="shared" si="282"/>
        <v>0</v>
      </c>
      <c r="AE167" s="106">
        <f t="shared" si="282"/>
        <v>0</v>
      </c>
      <c r="AF167" s="106">
        <f t="shared" si="282"/>
        <v>0</v>
      </c>
      <c r="AG167" s="106">
        <f t="shared" si="282"/>
        <v>0</v>
      </c>
      <c r="AH167" s="106">
        <f t="shared" si="282"/>
        <v>0</v>
      </c>
      <c r="AI167" s="106">
        <f t="shared" si="282"/>
        <v>0</v>
      </c>
      <c r="AJ167" s="106">
        <f t="shared" si="282"/>
        <v>0</v>
      </c>
      <c r="AK167" s="106">
        <f t="shared" si="282"/>
        <v>0</v>
      </c>
      <c r="AL167" s="106">
        <f t="shared" si="282"/>
        <v>0</v>
      </c>
      <c r="AM167" s="106">
        <f t="shared" si="282"/>
        <v>0</v>
      </c>
      <c r="AN167" s="106">
        <f t="shared" si="282"/>
        <v>0</v>
      </c>
      <c r="AO167" s="106">
        <f t="shared" si="282"/>
        <v>0</v>
      </c>
      <c r="AP167" s="106">
        <f t="shared" si="282"/>
        <v>0</v>
      </c>
      <c r="AQ167" s="106">
        <f t="shared" ref="AQ167:BS167" si="283">SUM(AQ168)</f>
        <v>50000000</v>
      </c>
      <c r="AR167" s="106">
        <f t="shared" si="283"/>
        <v>53011024</v>
      </c>
      <c r="AS167" s="106">
        <f t="shared" si="283"/>
        <v>0</v>
      </c>
      <c r="AT167" s="106">
        <f t="shared" si="283"/>
        <v>0</v>
      </c>
      <c r="AU167" s="106">
        <f t="shared" si="283"/>
        <v>51500000</v>
      </c>
      <c r="AV167" s="106">
        <f t="shared" si="283"/>
        <v>443025</v>
      </c>
      <c r="AW167" s="106">
        <f t="shared" si="283"/>
        <v>0</v>
      </c>
      <c r="AX167" s="106">
        <f t="shared" si="283"/>
        <v>111500000</v>
      </c>
      <c r="AY167" s="106">
        <f t="shared" si="283"/>
        <v>0</v>
      </c>
      <c r="AZ167" s="106">
        <f t="shared" si="283"/>
        <v>0</v>
      </c>
      <c r="BA167" s="106">
        <f t="shared" si="283"/>
        <v>0</v>
      </c>
      <c r="BB167" s="106">
        <f t="shared" si="283"/>
        <v>0</v>
      </c>
      <c r="BC167" s="106">
        <f t="shared" si="283"/>
        <v>0</v>
      </c>
      <c r="BD167" s="106">
        <f t="shared" si="283"/>
        <v>0</v>
      </c>
      <c r="BE167" s="106">
        <f t="shared" si="283"/>
        <v>0</v>
      </c>
      <c r="BF167" s="106">
        <f t="shared" si="283"/>
        <v>0</v>
      </c>
      <c r="BG167" s="106">
        <f t="shared" si="283"/>
        <v>0</v>
      </c>
      <c r="BH167" s="106">
        <f t="shared" si="283"/>
        <v>0</v>
      </c>
      <c r="BI167" s="106">
        <f t="shared" si="283"/>
        <v>0</v>
      </c>
      <c r="BJ167" s="106">
        <f t="shared" si="283"/>
        <v>0</v>
      </c>
      <c r="BK167" s="106">
        <f t="shared" si="283"/>
        <v>51500000</v>
      </c>
      <c r="BL167" s="106">
        <f t="shared" si="283"/>
        <v>111943025</v>
      </c>
      <c r="BM167" s="106">
        <f t="shared" si="283"/>
        <v>0</v>
      </c>
      <c r="BN167" s="106">
        <f t="shared" si="283"/>
        <v>0</v>
      </c>
      <c r="BO167" s="106">
        <f t="shared" si="283"/>
        <v>53045000</v>
      </c>
      <c r="BP167" s="106">
        <f t="shared" si="283"/>
        <v>0</v>
      </c>
      <c r="BQ167" s="106">
        <f t="shared" si="283"/>
        <v>0</v>
      </c>
      <c r="BR167" s="106">
        <f t="shared" si="283"/>
        <v>80000000</v>
      </c>
      <c r="BS167" s="106">
        <f t="shared" si="283"/>
        <v>0</v>
      </c>
      <c r="BT167" s="106">
        <f t="shared" ref="BT167:CE167" si="284">SUM(BT168)</f>
        <v>0</v>
      </c>
      <c r="BU167" s="106">
        <f t="shared" si="284"/>
        <v>0</v>
      </c>
      <c r="BV167" s="106">
        <f t="shared" si="284"/>
        <v>0</v>
      </c>
      <c r="BW167" s="106">
        <f t="shared" si="284"/>
        <v>0</v>
      </c>
      <c r="BX167" s="106">
        <f t="shared" si="284"/>
        <v>0</v>
      </c>
      <c r="BY167" s="106">
        <f t="shared" si="284"/>
        <v>0</v>
      </c>
      <c r="BZ167" s="106">
        <f t="shared" si="284"/>
        <v>0</v>
      </c>
      <c r="CA167" s="106">
        <f t="shared" si="284"/>
        <v>0</v>
      </c>
      <c r="CB167" s="106">
        <f t="shared" si="284"/>
        <v>0</v>
      </c>
      <c r="CC167" s="106">
        <f t="shared" si="284"/>
        <v>0</v>
      </c>
      <c r="CD167" s="106">
        <f t="shared" si="284"/>
        <v>0</v>
      </c>
      <c r="CE167" s="106">
        <f t="shared" si="284"/>
        <v>53045000</v>
      </c>
      <c r="CF167" s="106">
        <f t="shared" ref="CF167:DB167" si="285">SUM(CF168)</f>
        <v>80000000</v>
      </c>
      <c r="CG167" s="106">
        <f t="shared" si="285"/>
        <v>0</v>
      </c>
      <c r="CH167" s="106">
        <f t="shared" si="285"/>
        <v>0</v>
      </c>
      <c r="CI167" s="106">
        <f t="shared" si="285"/>
        <v>54636350</v>
      </c>
      <c r="CJ167" s="106">
        <f t="shared" si="285"/>
        <v>0</v>
      </c>
      <c r="CK167" s="106">
        <f t="shared" si="285"/>
        <v>0</v>
      </c>
      <c r="CL167" s="106">
        <f t="shared" si="285"/>
        <v>79500000</v>
      </c>
      <c r="CM167" s="106">
        <f t="shared" si="285"/>
        <v>0</v>
      </c>
      <c r="CN167" s="106">
        <f t="shared" si="285"/>
        <v>0</v>
      </c>
      <c r="CO167" s="106">
        <f t="shared" si="285"/>
        <v>0</v>
      </c>
      <c r="CP167" s="106">
        <f t="shared" si="285"/>
        <v>0</v>
      </c>
      <c r="CQ167" s="106">
        <f t="shared" si="285"/>
        <v>0</v>
      </c>
      <c r="CR167" s="106">
        <f t="shared" si="285"/>
        <v>0</v>
      </c>
      <c r="CS167" s="106">
        <f t="shared" si="285"/>
        <v>0</v>
      </c>
      <c r="CT167" s="106">
        <f t="shared" si="285"/>
        <v>0</v>
      </c>
      <c r="CU167" s="106">
        <f t="shared" si="285"/>
        <v>0</v>
      </c>
      <c r="CV167" s="106">
        <f t="shared" si="285"/>
        <v>0</v>
      </c>
      <c r="CW167" s="106">
        <f t="shared" si="285"/>
        <v>0</v>
      </c>
      <c r="CX167" s="106">
        <f t="shared" si="285"/>
        <v>0</v>
      </c>
      <c r="CY167" s="106">
        <f t="shared" si="285"/>
        <v>54636350</v>
      </c>
      <c r="CZ167" s="106">
        <f t="shared" si="285"/>
        <v>79500000</v>
      </c>
      <c r="DA167" s="116">
        <f t="shared" si="285"/>
        <v>209181350</v>
      </c>
      <c r="DB167" s="619">
        <f t="shared" si="285"/>
        <v>324454049</v>
      </c>
    </row>
    <row r="168" spans="1:106" ht="59.25" customHeight="1" x14ac:dyDescent="0.2">
      <c r="A168" s="585"/>
      <c r="B168" s="220"/>
      <c r="C168" s="172" t="s">
        <v>924</v>
      </c>
      <c r="D168" s="339" t="s">
        <v>403</v>
      </c>
      <c r="E168" s="167" t="s">
        <v>127</v>
      </c>
      <c r="F168" s="268">
        <v>0.27</v>
      </c>
      <c r="G168" s="577">
        <v>117</v>
      </c>
      <c r="H168" s="578" t="s">
        <v>404</v>
      </c>
      <c r="I168" s="500" t="s">
        <v>405</v>
      </c>
      <c r="J168" s="577" t="s">
        <v>396</v>
      </c>
      <c r="K168" s="310">
        <v>5</v>
      </c>
      <c r="L168" s="340" t="s">
        <v>68</v>
      </c>
      <c r="M168" s="340" t="s">
        <v>48</v>
      </c>
      <c r="N168" s="340">
        <v>5</v>
      </c>
      <c r="O168" s="310">
        <v>1</v>
      </c>
      <c r="P168" s="340">
        <v>1</v>
      </c>
      <c r="Q168" s="175"/>
      <c r="R168" s="340">
        <v>2</v>
      </c>
      <c r="S168" s="340"/>
      <c r="T168" s="340">
        <v>1</v>
      </c>
      <c r="U168" s="340"/>
      <c r="V168" s="316">
        <f>AQ168/AQ167</f>
        <v>1</v>
      </c>
      <c r="W168" s="507">
        <v>8</v>
      </c>
      <c r="X168" s="507" t="s">
        <v>130</v>
      </c>
      <c r="Y168" s="82"/>
      <c r="Z168" s="15"/>
      <c r="AA168" s="82">
        <v>50000000</v>
      </c>
      <c r="AB168" s="15">
        <v>53011024</v>
      </c>
      <c r="AC168" s="82"/>
      <c r="AD168" s="15"/>
      <c r="AE168" s="82"/>
      <c r="AF168" s="15"/>
      <c r="AG168" s="82"/>
      <c r="AH168" s="15"/>
      <c r="AI168" s="82"/>
      <c r="AJ168" s="15"/>
      <c r="AK168" s="82"/>
      <c r="AL168" s="15"/>
      <c r="AM168" s="82"/>
      <c r="AN168" s="15"/>
      <c r="AO168" s="82"/>
      <c r="AP168" s="15"/>
      <c r="AQ168" s="89">
        <f>+Y168+AA168+AC168+AE168+AG168+AI168+AK168+AM168+AO168</f>
        <v>50000000</v>
      </c>
      <c r="AR168" s="89">
        <f>Z168+AB168+AD168+AF168+AH168+AJ168+AL168+AN168+AP168</f>
        <v>53011024</v>
      </c>
      <c r="AS168" s="68"/>
      <c r="AT168" s="89"/>
      <c r="AU168" s="68">
        <v>51500000</v>
      </c>
      <c r="AV168" s="89">
        <v>443025</v>
      </c>
      <c r="AW168" s="68"/>
      <c r="AX168" s="89">
        <v>111500000</v>
      </c>
      <c r="AY168" s="89"/>
      <c r="AZ168" s="89"/>
      <c r="BA168" s="68"/>
      <c r="BB168" s="89"/>
      <c r="BC168" s="68"/>
      <c r="BD168" s="89"/>
      <c r="BE168" s="68"/>
      <c r="BF168" s="89"/>
      <c r="BG168" s="68"/>
      <c r="BH168" s="89"/>
      <c r="BI168" s="68"/>
      <c r="BJ168" s="89"/>
      <c r="BK168" s="95">
        <f>AS168+AU168+AW168+AY168+BA168+BC168+BE168+BG168+BI168</f>
        <v>51500000</v>
      </c>
      <c r="BL168" s="89">
        <f>AT168+AV168+AX168+AZ168+BB168+BD168+BF168+BH168+BJ168</f>
        <v>111943025</v>
      </c>
      <c r="BM168" s="68"/>
      <c r="BN168" s="68"/>
      <c r="BO168" s="68">
        <v>53045000</v>
      </c>
      <c r="BP168" s="68"/>
      <c r="BQ168" s="68"/>
      <c r="BR168" s="68">
        <v>80000000</v>
      </c>
      <c r="BS168" s="68"/>
      <c r="BT168" s="68"/>
      <c r="BU168" s="68"/>
      <c r="BV168" s="68"/>
      <c r="BW168" s="68"/>
      <c r="BX168" s="68"/>
      <c r="BY168" s="68"/>
      <c r="BZ168" s="68"/>
      <c r="CA168" s="68"/>
      <c r="CB168" s="68"/>
      <c r="CC168" s="68"/>
      <c r="CD168" s="74"/>
      <c r="CE168" s="41">
        <f>BM168+BO168+BQ168+BS168+BU168+BW168+BY168+CA168+CC168</f>
        <v>53045000</v>
      </c>
      <c r="CF168" s="47">
        <f>BN168+BP168+BR168+BT168+BV168+BX168+BZ168+CB168+CD168</f>
        <v>80000000</v>
      </c>
      <c r="CG168" s="73"/>
      <c r="CH168" s="47"/>
      <c r="CI168" s="67">
        <v>54636350</v>
      </c>
      <c r="CJ168" s="67"/>
      <c r="CK168" s="67"/>
      <c r="CL168" s="67">
        <v>79500000</v>
      </c>
      <c r="CM168" s="67"/>
      <c r="CN168" s="67"/>
      <c r="CO168" s="67"/>
      <c r="CP168" s="67"/>
      <c r="CQ168" s="67"/>
      <c r="CR168" s="67"/>
      <c r="CS168" s="67"/>
      <c r="CT168" s="67"/>
      <c r="CU168" s="67"/>
      <c r="CV168" s="67"/>
      <c r="CW168" s="67"/>
      <c r="CX168" s="73"/>
      <c r="CY168" s="41">
        <f>CG168+CI168+CK168+CM168+CO168+CQ168+CS168+CU168+CW168</f>
        <v>54636350</v>
      </c>
      <c r="CZ168" s="41">
        <f>CX168+CV168+CT168+CR168+CP168+CN168+CL168+CJ168+CH168</f>
        <v>79500000</v>
      </c>
      <c r="DA168" s="71">
        <f>AQ168+BK168+CE168+CY168</f>
        <v>209181350</v>
      </c>
      <c r="DB168" s="576">
        <f>AR168+BL168+CF168+CZ168</f>
        <v>324454049</v>
      </c>
    </row>
    <row r="169" spans="1:106" ht="24.75" customHeight="1" x14ac:dyDescent="0.2">
      <c r="A169" s="585"/>
      <c r="B169" s="220"/>
      <c r="C169" s="154">
        <v>31</v>
      </c>
      <c r="D169" s="155" t="s">
        <v>407</v>
      </c>
      <c r="E169" s="193"/>
      <c r="F169" s="158"/>
      <c r="G169" s="157"/>
      <c r="H169" s="157"/>
      <c r="I169" s="157"/>
      <c r="J169" s="157"/>
      <c r="K169" s="157"/>
      <c r="L169" s="157"/>
      <c r="M169" s="157"/>
      <c r="N169" s="157"/>
      <c r="O169" s="157"/>
      <c r="P169" s="157"/>
      <c r="Q169" s="157"/>
      <c r="R169" s="157"/>
      <c r="S169" s="157"/>
      <c r="T169" s="157"/>
      <c r="U169" s="157"/>
      <c r="V169" s="157"/>
      <c r="W169" s="157"/>
      <c r="X169" s="157"/>
      <c r="Y169" s="107">
        <f t="shared" ref="Y169:AP169" si="286">SUM(Y170)</f>
        <v>0</v>
      </c>
      <c r="Z169" s="107">
        <f t="shared" si="286"/>
        <v>0</v>
      </c>
      <c r="AA169" s="107">
        <f t="shared" si="286"/>
        <v>123200000</v>
      </c>
      <c r="AB169" s="107">
        <f t="shared" si="286"/>
        <v>174931667</v>
      </c>
      <c r="AC169" s="107">
        <f t="shared" si="286"/>
        <v>0</v>
      </c>
      <c r="AD169" s="107">
        <f t="shared" si="286"/>
        <v>12500000</v>
      </c>
      <c r="AE169" s="107">
        <f t="shared" si="286"/>
        <v>0</v>
      </c>
      <c r="AF169" s="107">
        <f t="shared" si="286"/>
        <v>0</v>
      </c>
      <c r="AG169" s="107">
        <f t="shared" si="286"/>
        <v>0</v>
      </c>
      <c r="AH169" s="107">
        <f t="shared" si="286"/>
        <v>0</v>
      </c>
      <c r="AI169" s="107">
        <f t="shared" si="286"/>
        <v>0</v>
      </c>
      <c r="AJ169" s="107">
        <f t="shared" si="286"/>
        <v>0</v>
      </c>
      <c r="AK169" s="107">
        <f t="shared" si="286"/>
        <v>0</v>
      </c>
      <c r="AL169" s="107">
        <f t="shared" si="286"/>
        <v>0</v>
      </c>
      <c r="AM169" s="107">
        <f t="shared" si="286"/>
        <v>0</v>
      </c>
      <c r="AN169" s="107">
        <f t="shared" si="286"/>
        <v>0</v>
      </c>
      <c r="AO169" s="107">
        <f t="shared" si="286"/>
        <v>0</v>
      </c>
      <c r="AP169" s="107">
        <f t="shared" si="286"/>
        <v>0</v>
      </c>
      <c r="AQ169" s="107">
        <f t="shared" ref="AQ169:BS169" si="287">SUM(AQ170)</f>
        <v>123200000</v>
      </c>
      <c r="AR169" s="107">
        <f t="shared" si="287"/>
        <v>187431667</v>
      </c>
      <c r="AS169" s="107">
        <f t="shared" si="287"/>
        <v>0</v>
      </c>
      <c r="AT169" s="107">
        <f t="shared" si="287"/>
        <v>0</v>
      </c>
      <c r="AU169" s="107">
        <f t="shared" si="287"/>
        <v>126896000</v>
      </c>
      <c r="AV169" s="107">
        <f t="shared" si="287"/>
        <v>72215489</v>
      </c>
      <c r="AW169" s="107">
        <f t="shared" si="287"/>
        <v>0</v>
      </c>
      <c r="AX169" s="107">
        <f t="shared" si="287"/>
        <v>153319244.41999999</v>
      </c>
      <c r="AY169" s="107">
        <f t="shared" si="287"/>
        <v>0</v>
      </c>
      <c r="AZ169" s="107">
        <f t="shared" si="287"/>
        <v>29000000</v>
      </c>
      <c r="BA169" s="107">
        <f t="shared" si="287"/>
        <v>0</v>
      </c>
      <c r="BB169" s="107">
        <f t="shared" si="287"/>
        <v>0</v>
      </c>
      <c r="BC169" s="107">
        <f t="shared" si="287"/>
        <v>0</v>
      </c>
      <c r="BD169" s="107">
        <f t="shared" si="287"/>
        <v>0</v>
      </c>
      <c r="BE169" s="107">
        <f t="shared" si="287"/>
        <v>0</v>
      </c>
      <c r="BF169" s="107">
        <f t="shared" si="287"/>
        <v>0</v>
      </c>
      <c r="BG169" s="107">
        <f t="shared" si="287"/>
        <v>0</v>
      </c>
      <c r="BH169" s="107">
        <f t="shared" si="287"/>
        <v>0</v>
      </c>
      <c r="BI169" s="107">
        <f t="shared" si="287"/>
        <v>0</v>
      </c>
      <c r="BJ169" s="107">
        <f t="shared" si="287"/>
        <v>0</v>
      </c>
      <c r="BK169" s="107">
        <f t="shared" si="287"/>
        <v>126896000</v>
      </c>
      <c r="BL169" s="107">
        <f t="shared" si="287"/>
        <v>254534733.41999999</v>
      </c>
      <c r="BM169" s="107">
        <f t="shared" si="287"/>
        <v>0</v>
      </c>
      <c r="BN169" s="107">
        <f t="shared" si="287"/>
        <v>0</v>
      </c>
      <c r="BO169" s="107">
        <f t="shared" si="287"/>
        <v>130702880</v>
      </c>
      <c r="BP169" s="107">
        <f t="shared" si="287"/>
        <v>28680733</v>
      </c>
      <c r="BQ169" s="107">
        <f t="shared" si="287"/>
        <v>0</v>
      </c>
      <c r="BR169" s="107">
        <f t="shared" si="287"/>
        <v>169700000</v>
      </c>
      <c r="BS169" s="107">
        <f t="shared" si="287"/>
        <v>0</v>
      </c>
      <c r="BT169" s="107">
        <f t="shared" ref="BT169:CE169" si="288">SUM(BT170)</f>
        <v>0</v>
      </c>
      <c r="BU169" s="107">
        <f t="shared" si="288"/>
        <v>0</v>
      </c>
      <c r="BV169" s="107">
        <f t="shared" si="288"/>
        <v>0</v>
      </c>
      <c r="BW169" s="107">
        <f t="shared" si="288"/>
        <v>0</v>
      </c>
      <c r="BX169" s="107">
        <f t="shared" si="288"/>
        <v>0</v>
      </c>
      <c r="BY169" s="107">
        <f t="shared" si="288"/>
        <v>0</v>
      </c>
      <c r="BZ169" s="107">
        <f t="shared" si="288"/>
        <v>0</v>
      </c>
      <c r="CA169" s="107">
        <f t="shared" si="288"/>
        <v>0</v>
      </c>
      <c r="CB169" s="107">
        <f t="shared" si="288"/>
        <v>0</v>
      </c>
      <c r="CC169" s="107">
        <f t="shared" si="288"/>
        <v>0</v>
      </c>
      <c r="CD169" s="107">
        <f t="shared" si="288"/>
        <v>0</v>
      </c>
      <c r="CE169" s="107">
        <f t="shared" si="288"/>
        <v>130702880</v>
      </c>
      <c r="CF169" s="107">
        <f t="shared" ref="CF169:DB169" si="289">SUM(CF170)</f>
        <v>198380733</v>
      </c>
      <c r="CG169" s="107">
        <f t="shared" si="289"/>
        <v>0</v>
      </c>
      <c r="CH169" s="107">
        <f t="shared" si="289"/>
        <v>0</v>
      </c>
      <c r="CI169" s="107">
        <f t="shared" si="289"/>
        <v>134623966.40000001</v>
      </c>
      <c r="CJ169" s="107">
        <f t="shared" si="289"/>
        <v>71832831</v>
      </c>
      <c r="CK169" s="107">
        <f t="shared" si="289"/>
        <v>0</v>
      </c>
      <c r="CL169" s="107">
        <f t="shared" si="289"/>
        <v>173590744</v>
      </c>
      <c r="CM169" s="107">
        <f t="shared" si="289"/>
        <v>0</v>
      </c>
      <c r="CN169" s="107">
        <f t="shared" si="289"/>
        <v>0</v>
      </c>
      <c r="CO169" s="107">
        <f t="shared" si="289"/>
        <v>0</v>
      </c>
      <c r="CP169" s="107">
        <f t="shared" si="289"/>
        <v>0</v>
      </c>
      <c r="CQ169" s="107">
        <f t="shared" si="289"/>
        <v>0</v>
      </c>
      <c r="CR169" s="107">
        <f t="shared" si="289"/>
        <v>0</v>
      </c>
      <c r="CS169" s="107">
        <f t="shared" si="289"/>
        <v>0</v>
      </c>
      <c r="CT169" s="107">
        <f t="shared" si="289"/>
        <v>0</v>
      </c>
      <c r="CU169" s="107">
        <f t="shared" si="289"/>
        <v>0</v>
      </c>
      <c r="CV169" s="107">
        <f t="shared" si="289"/>
        <v>0</v>
      </c>
      <c r="CW169" s="107">
        <f t="shared" si="289"/>
        <v>0</v>
      </c>
      <c r="CX169" s="107">
        <f t="shared" si="289"/>
        <v>0</v>
      </c>
      <c r="CY169" s="107">
        <f t="shared" si="289"/>
        <v>134623966.40000001</v>
      </c>
      <c r="CZ169" s="107">
        <f t="shared" si="289"/>
        <v>245423575</v>
      </c>
      <c r="DA169" s="451">
        <f t="shared" si="289"/>
        <v>515422846.39999998</v>
      </c>
      <c r="DB169" s="620">
        <f t="shared" si="289"/>
        <v>885770708.41999996</v>
      </c>
    </row>
    <row r="170" spans="1:106" ht="107.25" customHeight="1" x14ac:dyDescent="0.2">
      <c r="A170" s="585"/>
      <c r="B170" s="264"/>
      <c r="C170" s="188">
        <v>14</v>
      </c>
      <c r="D170" s="166" t="s">
        <v>408</v>
      </c>
      <c r="E170" s="167" t="s">
        <v>270</v>
      </c>
      <c r="F170" s="268">
        <v>0.03</v>
      </c>
      <c r="G170" s="173">
        <v>118</v>
      </c>
      <c r="H170" s="508" t="s">
        <v>409</v>
      </c>
      <c r="I170" s="179" t="s">
        <v>410</v>
      </c>
      <c r="J170" s="592" t="s">
        <v>396</v>
      </c>
      <c r="K170" s="621">
        <v>5</v>
      </c>
      <c r="L170" s="341" t="s">
        <v>68</v>
      </c>
      <c r="M170" s="188">
        <v>16</v>
      </c>
      <c r="N170" s="188">
        <v>20</v>
      </c>
      <c r="O170" s="310">
        <v>4</v>
      </c>
      <c r="P170" s="340">
        <v>6</v>
      </c>
      <c r="Q170" s="175"/>
      <c r="R170" s="340">
        <v>6</v>
      </c>
      <c r="S170" s="340"/>
      <c r="T170" s="340">
        <v>4</v>
      </c>
      <c r="U170" s="341"/>
      <c r="V170" s="622">
        <f>AQ170/AQ169</f>
        <v>1</v>
      </c>
      <c r="W170" s="172">
        <v>4</v>
      </c>
      <c r="X170" s="190" t="s">
        <v>109</v>
      </c>
      <c r="Y170" s="80"/>
      <c r="Z170" s="15"/>
      <c r="AA170" s="17">
        <v>123200000</v>
      </c>
      <c r="AB170" s="17">
        <v>174931667</v>
      </c>
      <c r="AC170" s="80"/>
      <c r="AD170" s="15">
        <v>12500000</v>
      </c>
      <c r="AE170" s="80"/>
      <c r="AF170" s="15"/>
      <c r="AG170" s="80"/>
      <c r="AH170" s="15"/>
      <c r="AI170" s="80"/>
      <c r="AJ170" s="15"/>
      <c r="AK170" s="80"/>
      <c r="AL170" s="15"/>
      <c r="AM170" s="80"/>
      <c r="AN170" s="15"/>
      <c r="AO170" s="80"/>
      <c r="AP170" s="15"/>
      <c r="AQ170" s="13">
        <f>+Y170+AA170+AC170+AE170+AG170+AI170+AK170+AM170+AO170</f>
        <v>123200000</v>
      </c>
      <c r="AR170" s="14">
        <f>Z170+AB170+AD170+AF170+AH170+AJ170+AL170+AN170+AP170</f>
        <v>187431667</v>
      </c>
      <c r="AS170" s="44"/>
      <c r="AT170" s="44"/>
      <c r="AU170" s="44">
        <v>126896000</v>
      </c>
      <c r="AV170" s="44">
        <v>72215489</v>
      </c>
      <c r="AW170" s="44"/>
      <c r="AX170" s="44">
        <v>153319244.41999999</v>
      </c>
      <c r="AY170" s="44"/>
      <c r="AZ170" s="43">
        <v>29000000</v>
      </c>
      <c r="BA170" s="44"/>
      <c r="BB170" s="44"/>
      <c r="BC170" s="44"/>
      <c r="BD170" s="44"/>
      <c r="BE170" s="44"/>
      <c r="BF170" s="44"/>
      <c r="BG170" s="44"/>
      <c r="BH170" s="44"/>
      <c r="BI170" s="44"/>
      <c r="BJ170" s="44"/>
      <c r="BK170" s="41">
        <f>AS170+AU170+AW170+AY170+BA170+BC170+BE170+BG170+BI170</f>
        <v>126896000</v>
      </c>
      <c r="BL170" s="56">
        <f>AT170+AV170+AX170+AZ170+BB170+BD170+BF170+BH170+BJ170</f>
        <v>254534733.41999999</v>
      </c>
      <c r="BM170" s="45"/>
      <c r="BN170" s="25"/>
      <c r="BO170" s="45">
        <v>130702880</v>
      </c>
      <c r="BP170" s="45">
        <f>[2]METAS!$O$25+[2]METAS!$O$26</f>
        <v>28680733</v>
      </c>
      <c r="BQ170" s="45"/>
      <c r="BR170" s="45">
        <v>169700000</v>
      </c>
      <c r="BS170" s="45"/>
      <c r="BT170" s="45"/>
      <c r="BU170" s="45"/>
      <c r="BV170" s="45"/>
      <c r="BW170" s="45"/>
      <c r="BX170" s="45"/>
      <c r="BY170" s="45"/>
      <c r="BZ170" s="45"/>
      <c r="CA170" s="45"/>
      <c r="CB170" s="45"/>
      <c r="CC170" s="45"/>
      <c r="CD170" s="44"/>
      <c r="CE170" s="41">
        <f>BM170+BO170+BQ170+BS170+BU170+BW170+BY170+CA170+CC170</f>
        <v>130702880</v>
      </c>
      <c r="CF170" s="47">
        <f>BN170+BP170+BR170+BT170+BV170+BX170+BZ170+CB170+CD170</f>
        <v>198380733</v>
      </c>
      <c r="CG170" s="44"/>
      <c r="CH170" s="45"/>
      <c r="CI170" s="44">
        <v>134623966.40000001</v>
      </c>
      <c r="CJ170" s="44">
        <v>71832831</v>
      </c>
      <c r="CK170" s="44"/>
      <c r="CL170" s="457">
        <v>173590744</v>
      </c>
      <c r="CM170" s="44"/>
      <c r="CN170" s="44"/>
      <c r="CO170" s="44"/>
      <c r="CP170" s="44"/>
      <c r="CQ170" s="44"/>
      <c r="CR170" s="44"/>
      <c r="CS170" s="44"/>
      <c r="CT170" s="44"/>
      <c r="CU170" s="44"/>
      <c r="CV170" s="44"/>
      <c r="CW170" s="44"/>
      <c r="CX170" s="44"/>
      <c r="CY170" s="41">
        <f>CG170+CI170+CK170+CM170+CO170+CQ170+CS170+CU170+CW170</f>
        <v>134623966.40000001</v>
      </c>
      <c r="CZ170" s="41">
        <f>CX170+CV170+CT170+CR170+CP170+CN170+CL170+CJ170+CH170</f>
        <v>245423575</v>
      </c>
      <c r="DA170" s="50">
        <f>AQ170+BK170+CE170+CY170</f>
        <v>515422846.39999998</v>
      </c>
      <c r="DB170" s="576">
        <f>AR170+BL170+CF170+CZ170</f>
        <v>885770708.41999996</v>
      </c>
    </row>
    <row r="171" spans="1:106" ht="24.75" customHeight="1" x14ac:dyDescent="0.2">
      <c r="A171" s="585"/>
      <c r="B171" s="141">
        <v>10</v>
      </c>
      <c r="C171" s="218" t="s">
        <v>411</v>
      </c>
      <c r="D171" s="143"/>
      <c r="E171" s="143"/>
      <c r="F171" s="143"/>
      <c r="G171" s="219"/>
      <c r="H171" s="219"/>
      <c r="I171" s="219"/>
      <c r="J171" s="219"/>
      <c r="K171" s="219"/>
      <c r="L171" s="219"/>
      <c r="M171" s="219"/>
      <c r="N171" s="219"/>
      <c r="O171" s="219"/>
      <c r="P171" s="219"/>
      <c r="Q171" s="219"/>
      <c r="R171" s="219"/>
      <c r="S171" s="219"/>
      <c r="T171" s="219"/>
      <c r="U171" s="219"/>
      <c r="V171" s="219"/>
      <c r="W171" s="219"/>
      <c r="X171" s="219"/>
      <c r="Y171" s="10">
        <f t="shared" ref="Y171:BD171" si="290">+Y172+Y174</f>
        <v>0</v>
      </c>
      <c r="Z171" s="10">
        <f t="shared" si="290"/>
        <v>0</v>
      </c>
      <c r="AA171" s="10">
        <f t="shared" si="290"/>
        <v>333032525</v>
      </c>
      <c r="AB171" s="10">
        <f t="shared" si="290"/>
        <v>312865735</v>
      </c>
      <c r="AC171" s="10">
        <f t="shared" si="290"/>
        <v>90000000</v>
      </c>
      <c r="AD171" s="10">
        <f t="shared" si="290"/>
        <v>90000000</v>
      </c>
      <c r="AE171" s="10">
        <f t="shared" si="290"/>
        <v>0</v>
      </c>
      <c r="AF171" s="10">
        <f t="shared" si="290"/>
        <v>0</v>
      </c>
      <c r="AG171" s="10">
        <f t="shared" si="290"/>
        <v>0</v>
      </c>
      <c r="AH171" s="10">
        <f t="shared" si="290"/>
        <v>0</v>
      </c>
      <c r="AI171" s="10">
        <f t="shared" si="290"/>
        <v>0</v>
      </c>
      <c r="AJ171" s="10">
        <f t="shared" si="290"/>
        <v>0</v>
      </c>
      <c r="AK171" s="10">
        <f t="shared" si="290"/>
        <v>0</v>
      </c>
      <c r="AL171" s="10">
        <f t="shared" si="290"/>
        <v>0</v>
      </c>
      <c r="AM171" s="10">
        <f t="shared" si="290"/>
        <v>0</v>
      </c>
      <c r="AN171" s="10">
        <f t="shared" si="290"/>
        <v>0</v>
      </c>
      <c r="AO171" s="10">
        <f t="shared" si="290"/>
        <v>0</v>
      </c>
      <c r="AP171" s="10">
        <f t="shared" si="290"/>
        <v>0</v>
      </c>
      <c r="AQ171" s="10">
        <f t="shared" si="290"/>
        <v>423032525</v>
      </c>
      <c r="AR171" s="10">
        <f t="shared" si="290"/>
        <v>402865735</v>
      </c>
      <c r="AS171" s="10">
        <f t="shared" si="290"/>
        <v>0</v>
      </c>
      <c r="AT171" s="10">
        <f t="shared" si="290"/>
        <v>0</v>
      </c>
      <c r="AU171" s="10">
        <f t="shared" si="290"/>
        <v>236949833</v>
      </c>
      <c r="AV171" s="10">
        <f t="shared" si="290"/>
        <v>185613084</v>
      </c>
      <c r="AW171" s="10">
        <f t="shared" si="290"/>
        <v>233900000</v>
      </c>
      <c r="AX171" s="10">
        <f t="shared" si="290"/>
        <v>500577643</v>
      </c>
      <c r="AY171" s="10">
        <f t="shared" si="290"/>
        <v>0</v>
      </c>
      <c r="AZ171" s="10">
        <f t="shared" si="290"/>
        <v>0</v>
      </c>
      <c r="BA171" s="10">
        <f t="shared" si="290"/>
        <v>0</v>
      </c>
      <c r="BB171" s="10">
        <f t="shared" si="290"/>
        <v>0</v>
      </c>
      <c r="BC171" s="10">
        <f t="shared" si="290"/>
        <v>0</v>
      </c>
      <c r="BD171" s="10">
        <f t="shared" si="290"/>
        <v>0</v>
      </c>
      <c r="BE171" s="10">
        <f t="shared" ref="BE171:CD171" si="291">+BE172+BE174</f>
        <v>0</v>
      </c>
      <c r="BF171" s="10">
        <f t="shared" si="291"/>
        <v>0</v>
      </c>
      <c r="BG171" s="10">
        <f t="shared" si="291"/>
        <v>0</v>
      </c>
      <c r="BH171" s="10">
        <f t="shared" si="291"/>
        <v>0</v>
      </c>
      <c r="BI171" s="10">
        <f t="shared" si="291"/>
        <v>0</v>
      </c>
      <c r="BJ171" s="10">
        <f t="shared" si="291"/>
        <v>0</v>
      </c>
      <c r="BK171" s="10">
        <f t="shared" si="291"/>
        <v>470849833</v>
      </c>
      <c r="BL171" s="10">
        <f t="shared" si="291"/>
        <v>686190727</v>
      </c>
      <c r="BM171" s="10">
        <f t="shared" si="291"/>
        <v>0</v>
      </c>
      <c r="BN171" s="10">
        <f t="shared" si="291"/>
        <v>0</v>
      </c>
      <c r="BO171" s="10">
        <f t="shared" si="291"/>
        <v>244058328</v>
      </c>
      <c r="BP171" s="10">
        <f t="shared" si="291"/>
        <v>594501361</v>
      </c>
      <c r="BQ171" s="10">
        <f t="shared" si="291"/>
        <v>74647000</v>
      </c>
      <c r="BR171" s="10">
        <f t="shared" si="291"/>
        <v>230000000</v>
      </c>
      <c r="BS171" s="10">
        <f t="shared" si="291"/>
        <v>0</v>
      </c>
      <c r="BT171" s="10">
        <f t="shared" si="291"/>
        <v>176268649</v>
      </c>
      <c r="BU171" s="10">
        <f t="shared" si="291"/>
        <v>0</v>
      </c>
      <c r="BV171" s="10">
        <f t="shared" si="291"/>
        <v>0</v>
      </c>
      <c r="BW171" s="10">
        <f t="shared" si="291"/>
        <v>0</v>
      </c>
      <c r="BX171" s="10">
        <f t="shared" si="291"/>
        <v>0</v>
      </c>
      <c r="BY171" s="10">
        <f t="shared" si="291"/>
        <v>0</v>
      </c>
      <c r="BZ171" s="10">
        <f t="shared" si="291"/>
        <v>0</v>
      </c>
      <c r="CA171" s="10">
        <f t="shared" si="291"/>
        <v>0</v>
      </c>
      <c r="CB171" s="10">
        <f t="shared" si="291"/>
        <v>0</v>
      </c>
      <c r="CC171" s="10">
        <f t="shared" si="291"/>
        <v>0</v>
      </c>
      <c r="CD171" s="10">
        <f t="shared" si="291"/>
        <v>0</v>
      </c>
      <c r="CE171" s="10">
        <f t="shared" ref="CE171" si="292">+CE172+CE174</f>
        <v>318705328</v>
      </c>
      <c r="CF171" s="10">
        <f t="shared" ref="CF171:DA171" si="293">+CF172+CF174</f>
        <v>1000770010</v>
      </c>
      <c r="CG171" s="10">
        <f t="shared" si="293"/>
        <v>0</v>
      </c>
      <c r="CH171" s="10">
        <f t="shared" si="293"/>
        <v>0</v>
      </c>
      <c r="CI171" s="10">
        <f t="shared" si="293"/>
        <v>251380078</v>
      </c>
      <c r="CJ171" s="10">
        <f t="shared" si="293"/>
        <v>219596501</v>
      </c>
      <c r="CK171" s="10">
        <f t="shared" si="293"/>
        <v>45000000</v>
      </c>
      <c r="CL171" s="10">
        <f t="shared" si="293"/>
        <v>228580526</v>
      </c>
      <c r="CM171" s="10">
        <f t="shared" si="293"/>
        <v>0</v>
      </c>
      <c r="CN171" s="10">
        <f t="shared" si="293"/>
        <v>182000000</v>
      </c>
      <c r="CO171" s="10">
        <f t="shared" si="293"/>
        <v>0</v>
      </c>
      <c r="CP171" s="10">
        <f t="shared" si="293"/>
        <v>0</v>
      </c>
      <c r="CQ171" s="10">
        <f t="shared" si="293"/>
        <v>0</v>
      </c>
      <c r="CR171" s="10">
        <f t="shared" si="293"/>
        <v>0</v>
      </c>
      <c r="CS171" s="10">
        <f t="shared" si="293"/>
        <v>0</v>
      </c>
      <c r="CT171" s="10">
        <f t="shared" si="293"/>
        <v>0</v>
      </c>
      <c r="CU171" s="10">
        <f t="shared" si="293"/>
        <v>0</v>
      </c>
      <c r="CV171" s="10">
        <f t="shared" si="293"/>
        <v>0</v>
      </c>
      <c r="CW171" s="10">
        <f t="shared" si="293"/>
        <v>0</v>
      </c>
      <c r="CX171" s="10">
        <f t="shared" si="293"/>
        <v>0</v>
      </c>
      <c r="CY171" s="10">
        <f t="shared" si="293"/>
        <v>296380078</v>
      </c>
      <c r="CZ171" s="10">
        <f t="shared" si="293"/>
        <v>630177027</v>
      </c>
      <c r="DA171" s="10">
        <f t="shared" si="293"/>
        <v>1508967764</v>
      </c>
      <c r="DB171" s="572">
        <f t="shared" ref="DB171" si="294">+DB172+DB174</f>
        <v>2720003499</v>
      </c>
    </row>
    <row r="172" spans="1:106" ht="24.75" customHeight="1" x14ac:dyDescent="0.2">
      <c r="A172" s="585"/>
      <c r="B172" s="586"/>
      <c r="C172" s="154">
        <v>32</v>
      </c>
      <c r="D172" s="155" t="s">
        <v>412</v>
      </c>
      <c r="E172" s="158"/>
      <c r="F172" s="158"/>
      <c r="G172" s="157"/>
      <c r="H172" s="157"/>
      <c r="I172" s="157"/>
      <c r="J172" s="157"/>
      <c r="K172" s="157"/>
      <c r="L172" s="157"/>
      <c r="M172" s="157"/>
      <c r="N172" s="157"/>
      <c r="O172" s="157"/>
      <c r="P172" s="157"/>
      <c r="Q172" s="157"/>
      <c r="R172" s="157"/>
      <c r="S172" s="157"/>
      <c r="T172" s="157"/>
      <c r="U172" s="157"/>
      <c r="V172" s="157"/>
      <c r="W172" s="157"/>
      <c r="X172" s="157"/>
      <c r="Y172" s="11">
        <f t="shared" ref="Y172:AP172" si="295">SUM(Y173)</f>
        <v>0</v>
      </c>
      <c r="Z172" s="11">
        <f t="shared" si="295"/>
        <v>0</v>
      </c>
      <c r="AA172" s="11">
        <f t="shared" si="295"/>
        <v>333032525</v>
      </c>
      <c r="AB172" s="11">
        <f t="shared" si="295"/>
        <v>312865735</v>
      </c>
      <c r="AC172" s="11">
        <f t="shared" si="295"/>
        <v>60000000</v>
      </c>
      <c r="AD172" s="11">
        <f t="shared" si="295"/>
        <v>60000000</v>
      </c>
      <c r="AE172" s="11">
        <f t="shared" si="295"/>
        <v>0</v>
      </c>
      <c r="AF172" s="11">
        <f t="shared" si="295"/>
        <v>0</v>
      </c>
      <c r="AG172" s="11">
        <f t="shared" si="295"/>
        <v>0</v>
      </c>
      <c r="AH172" s="11">
        <f t="shared" si="295"/>
        <v>0</v>
      </c>
      <c r="AI172" s="11">
        <f t="shared" si="295"/>
        <v>0</v>
      </c>
      <c r="AJ172" s="11">
        <f t="shared" si="295"/>
        <v>0</v>
      </c>
      <c r="AK172" s="11">
        <f t="shared" si="295"/>
        <v>0</v>
      </c>
      <c r="AL172" s="11">
        <f t="shared" si="295"/>
        <v>0</v>
      </c>
      <c r="AM172" s="11">
        <f t="shared" si="295"/>
        <v>0</v>
      </c>
      <c r="AN172" s="11">
        <f t="shared" si="295"/>
        <v>0</v>
      </c>
      <c r="AO172" s="11">
        <f t="shared" si="295"/>
        <v>0</v>
      </c>
      <c r="AP172" s="11">
        <f t="shared" si="295"/>
        <v>0</v>
      </c>
      <c r="AQ172" s="11">
        <f t="shared" ref="AQ172:BS172" si="296">SUM(AQ173)</f>
        <v>393032525</v>
      </c>
      <c r="AR172" s="11">
        <f t="shared" si="296"/>
        <v>372865735</v>
      </c>
      <c r="AS172" s="11">
        <f t="shared" si="296"/>
        <v>0</v>
      </c>
      <c r="AT172" s="11">
        <f t="shared" si="296"/>
        <v>0</v>
      </c>
      <c r="AU172" s="11">
        <f t="shared" si="296"/>
        <v>236949833</v>
      </c>
      <c r="AV172" s="11">
        <f t="shared" si="296"/>
        <v>135613084</v>
      </c>
      <c r="AW172" s="11">
        <f t="shared" si="296"/>
        <v>193900000</v>
      </c>
      <c r="AX172" s="11">
        <f t="shared" si="296"/>
        <v>400577643</v>
      </c>
      <c r="AY172" s="11">
        <f t="shared" si="296"/>
        <v>0</v>
      </c>
      <c r="AZ172" s="11">
        <f t="shared" si="296"/>
        <v>0</v>
      </c>
      <c r="BA172" s="11">
        <f t="shared" si="296"/>
        <v>0</v>
      </c>
      <c r="BB172" s="11">
        <f t="shared" si="296"/>
        <v>0</v>
      </c>
      <c r="BC172" s="11">
        <f t="shared" si="296"/>
        <v>0</v>
      </c>
      <c r="BD172" s="11">
        <f t="shared" si="296"/>
        <v>0</v>
      </c>
      <c r="BE172" s="11">
        <f t="shared" si="296"/>
        <v>0</v>
      </c>
      <c r="BF172" s="11">
        <f t="shared" si="296"/>
        <v>0</v>
      </c>
      <c r="BG172" s="11">
        <f t="shared" si="296"/>
        <v>0</v>
      </c>
      <c r="BH172" s="11">
        <f t="shared" si="296"/>
        <v>0</v>
      </c>
      <c r="BI172" s="11">
        <f t="shared" si="296"/>
        <v>0</v>
      </c>
      <c r="BJ172" s="11">
        <f t="shared" si="296"/>
        <v>0</v>
      </c>
      <c r="BK172" s="11">
        <f t="shared" si="296"/>
        <v>430849833</v>
      </c>
      <c r="BL172" s="11">
        <f t="shared" si="296"/>
        <v>536190727</v>
      </c>
      <c r="BM172" s="11">
        <f t="shared" si="296"/>
        <v>0</v>
      </c>
      <c r="BN172" s="11">
        <f t="shared" si="296"/>
        <v>0</v>
      </c>
      <c r="BO172" s="11">
        <f t="shared" si="296"/>
        <v>244058328</v>
      </c>
      <c r="BP172" s="11">
        <f t="shared" si="296"/>
        <v>124501361</v>
      </c>
      <c r="BQ172" s="11">
        <f t="shared" si="296"/>
        <v>59647000</v>
      </c>
      <c r="BR172" s="11">
        <f t="shared" si="296"/>
        <v>150000000</v>
      </c>
      <c r="BS172" s="11">
        <f t="shared" si="296"/>
        <v>0</v>
      </c>
      <c r="BT172" s="11">
        <f t="shared" ref="BT172:CE172" si="297">SUM(BT173)</f>
        <v>176268649</v>
      </c>
      <c r="BU172" s="11">
        <f t="shared" si="297"/>
        <v>0</v>
      </c>
      <c r="BV172" s="11">
        <f t="shared" si="297"/>
        <v>0</v>
      </c>
      <c r="BW172" s="11">
        <f t="shared" si="297"/>
        <v>0</v>
      </c>
      <c r="BX172" s="11">
        <f t="shared" si="297"/>
        <v>0</v>
      </c>
      <c r="BY172" s="11">
        <f t="shared" si="297"/>
        <v>0</v>
      </c>
      <c r="BZ172" s="11">
        <f t="shared" si="297"/>
        <v>0</v>
      </c>
      <c r="CA172" s="11">
        <f t="shared" si="297"/>
        <v>0</v>
      </c>
      <c r="CB172" s="11">
        <f t="shared" si="297"/>
        <v>0</v>
      </c>
      <c r="CC172" s="11">
        <f t="shared" si="297"/>
        <v>0</v>
      </c>
      <c r="CD172" s="11">
        <f t="shared" si="297"/>
        <v>0</v>
      </c>
      <c r="CE172" s="11">
        <f t="shared" si="297"/>
        <v>303705328</v>
      </c>
      <c r="CF172" s="11">
        <f t="shared" ref="CF172:DB172" si="298">SUM(CF173)</f>
        <v>450770010</v>
      </c>
      <c r="CG172" s="11">
        <f t="shared" si="298"/>
        <v>0</v>
      </c>
      <c r="CH172" s="11">
        <f t="shared" si="298"/>
        <v>0</v>
      </c>
      <c r="CI172" s="11">
        <f t="shared" si="298"/>
        <v>251380078</v>
      </c>
      <c r="CJ172" s="11">
        <f t="shared" si="298"/>
        <v>219596501</v>
      </c>
      <c r="CK172" s="11">
        <f t="shared" si="298"/>
        <v>30000000</v>
      </c>
      <c r="CL172" s="11">
        <f t="shared" si="298"/>
        <v>149180526</v>
      </c>
      <c r="CM172" s="11">
        <f t="shared" si="298"/>
        <v>0</v>
      </c>
      <c r="CN172" s="11">
        <f t="shared" si="298"/>
        <v>182000000</v>
      </c>
      <c r="CO172" s="11">
        <f t="shared" si="298"/>
        <v>0</v>
      </c>
      <c r="CP172" s="11">
        <f t="shared" si="298"/>
        <v>0</v>
      </c>
      <c r="CQ172" s="11">
        <f t="shared" si="298"/>
        <v>0</v>
      </c>
      <c r="CR172" s="11">
        <f t="shared" si="298"/>
        <v>0</v>
      </c>
      <c r="CS172" s="11">
        <f t="shared" si="298"/>
        <v>0</v>
      </c>
      <c r="CT172" s="11">
        <f t="shared" si="298"/>
        <v>0</v>
      </c>
      <c r="CU172" s="11">
        <f t="shared" si="298"/>
        <v>0</v>
      </c>
      <c r="CV172" s="11">
        <f t="shared" si="298"/>
        <v>0</v>
      </c>
      <c r="CW172" s="11">
        <f t="shared" si="298"/>
        <v>0</v>
      </c>
      <c r="CX172" s="11">
        <f t="shared" si="298"/>
        <v>0</v>
      </c>
      <c r="CY172" s="11">
        <f t="shared" si="298"/>
        <v>281380078</v>
      </c>
      <c r="CZ172" s="11">
        <f t="shared" si="298"/>
        <v>550777027</v>
      </c>
      <c r="DA172" s="11">
        <f t="shared" si="298"/>
        <v>1408967764</v>
      </c>
      <c r="DB172" s="575">
        <f t="shared" si="298"/>
        <v>1910603499</v>
      </c>
    </row>
    <row r="173" spans="1:106" ht="126.75" customHeight="1" x14ac:dyDescent="0.2">
      <c r="A173" s="585"/>
      <c r="B173" s="220"/>
      <c r="C173" s="188">
        <v>6</v>
      </c>
      <c r="D173" s="342" t="s">
        <v>225</v>
      </c>
      <c r="E173" s="172" t="s">
        <v>122</v>
      </c>
      <c r="F173" s="172" t="s">
        <v>123</v>
      </c>
      <c r="G173" s="173">
        <v>119</v>
      </c>
      <c r="H173" s="508" t="s">
        <v>413</v>
      </c>
      <c r="I173" s="179" t="s">
        <v>395</v>
      </c>
      <c r="J173" s="170" t="s">
        <v>396</v>
      </c>
      <c r="K173" s="308">
        <v>5</v>
      </c>
      <c r="L173" s="202" t="s">
        <v>68</v>
      </c>
      <c r="M173" s="188">
        <v>10</v>
      </c>
      <c r="N173" s="188">
        <v>32</v>
      </c>
      <c r="O173" s="167">
        <v>7</v>
      </c>
      <c r="P173" s="188">
        <v>9</v>
      </c>
      <c r="Q173" s="175"/>
      <c r="R173" s="188">
        <v>9</v>
      </c>
      <c r="S173" s="188"/>
      <c r="T173" s="188">
        <v>7</v>
      </c>
      <c r="U173" s="202"/>
      <c r="V173" s="278">
        <f>AQ173/AQ172</f>
        <v>1</v>
      </c>
      <c r="W173" s="172">
        <v>11</v>
      </c>
      <c r="X173" s="171" t="s">
        <v>224</v>
      </c>
      <c r="Y173" s="16"/>
      <c r="Z173" s="15"/>
      <c r="AA173" s="16">
        <v>333032525</v>
      </c>
      <c r="AB173" s="16">
        <v>312865735</v>
      </c>
      <c r="AC173" s="18">
        <v>60000000</v>
      </c>
      <c r="AD173" s="18">
        <v>60000000</v>
      </c>
      <c r="AE173" s="17"/>
      <c r="AF173" s="18"/>
      <c r="AG173" s="16"/>
      <c r="AH173" s="15"/>
      <c r="AI173" s="16"/>
      <c r="AJ173" s="15"/>
      <c r="AK173" s="16"/>
      <c r="AL173" s="15"/>
      <c r="AM173" s="16"/>
      <c r="AN173" s="15"/>
      <c r="AO173" s="16"/>
      <c r="AP173" s="15"/>
      <c r="AQ173" s="13">
        <f>+Y173+AA173+AC173+AE173+AG173+AI173+AK173+AM173+AO173</f>
        <v>393032525</v>
      </c>
      <c r="AR173" s="14">
        <f>Z173+AB173+AD173+AF173+AH173+AJ173+AL173+AN173+AP173</f>
        <v>372865735</v>
      </c>
      <c r="AS173" s="44"/>
      <c r="AT173" s="44"/>
      <c r="AU173" s="44">
        <v>236949833</v>
      </c>
      <c r="AV173" s="44">
        <v>135613084</v>
      </c>
      <c r="AW173" s="43">
        <v>193900000</v>
      </c>
      <c r="AX173" s="43">
        <v>400577643</v>
      </c>
      <c r="AY173" s="43"/>
      <c r="AZ173" s="43"/>
      <c r="BA173" s="44"/>
      <c r="BB173" s="44"/>
      <c r="BC173" s="44"/>
      <c r="BD173" s="44"/>
      <c r="BE173" s="44"/>
      <c r="BF173" s="44"/>
      <c r="BG173" s="44"/>
      <c r="BH173" s="44"/>
      <c r="BI173" s="44"/>
      <c r="BJ173" s="44"/>
      <c r="BK173" s="41">
        <f>AS173+AU173+AW173+AY173+BA173+BC173+BE173+BG173+BI173</f>
        <v>430849833</v>
      </c>
      <c r="BL173" s="56">
        <f>AT173+AV173+AX173+AZ173+BB173+BD173+BF173+BH173+BJ173</f>
        <v>536190727</v>
      </c>
      <c r="BM173" s="45"/>
      <c r="BN173" s="25"/>
      <c r="BO173" s="45">
        <v>244058328</v>
      </c>
      <c r="BP173" s="25">
        <v>124501361</v>
      </c>
      <c r="BQ173" s="25">
        <v>59647000</v>
      </c>
      <c r="BR173" s="487">
        <v>150000000</v>
      </c>
      <c r="BS173" s="487"/>
      <c r="BT173" s="487">
        <v>176268649</v>
      </c>
      <c r="BU173" s="45"/>
      <c r="BV173" s="45"/>
      <c r="BW173" s="45"/>
      <c r="BX173" s="45"/>
      <c r="BY173" s="45"/>
      <c r="BZ173" s="45"/>
      <c r="CA173" s="45"/>
      <c r="CB173" s="45"/>
      <c r="CC173" s="45"/>
      <c r="CD173" s="44"/>
      <c r="CE173" s="41">
        <f>BM173+BO173+BQ173+BS173+BU173+BW173+BY173+CA173+CC173</f>
        <v>303705328</v>
      </c>
      <c r="CF173" s="46">
        <f>BN173+BP173+BR173+BT173+BV173+BX173+BZ173+CB173+CD173</f>
        <v>450770010</v>
      </c>
      <c r="CG173" s="44"/>
      <c r="CH173" s="45"/>
      <c r="CI173" s="44">
        <v>251380078</v>
      </c>
      <c r="CJ173" s="469">
        <v>219596501</v>
      </c>
      <c r="CK173" s="45">
        <v>30000000</v>
      </c>
      <c r="CL173" s="469">
        <v>149180526</v>
      </c>
      <c r="CM173" s="44"/>
      <c r="CN173" s="469">
        <v>182000000</v>
      </c>
      <c r="CO173" s="44"/>
      <c r="CP173" s="44"/>
      <c r="CQ173" s="44"/>
      <c r="CR173" s="44"/>
      <c r="CS173" s="44"/>
      <c r="CT173" s="44"/>
      <c r="CU173" s="44"/>
      <c r="CV173" s="44"/>
      <c r="CW173" s="44"/>
      <c r="CX173" s="44"/>
      <c r="CY173" s="41">
        <f>CG173+CI173+CK173+CM173+CO173+CQ173+CS173+CU173+CW173</f>
        <v>281380078</v>
      </c>
      <c r="CZ173" s="41">
        <f>CX173+CV173+CT173+CR173+CP173+CN173+CL173+CJ173+CH173</f>
        <v>550777027</v>
      </c>
      <c r="DA173" s="50">
        <f>AQ173+BK173+CE173+CY173</f>
        <v>1408967764</v>
      </c>
      <c r="DB173" s="576">
        <f>AR173+BL173+CF173+CZ173</f>
        <v>1910603499</v>
      </c>
    </row>
    <row r="174" spans="1:106" ht="24.75" customHeight="1" x14ac:dyDescent="0.2">
      <c r="A174" s="585"/>
      <c r="B174" s="220"/>
      <c r="C174" s="154">
        <v>33</v>
      </c>
      <c r="D174" s="155" t="s">
        <v>414</v>
      </c>
      <c r="E174" s="158"/>
      <c r="F174" s="158"/>
      <c r="G174" s="157"/>
      <c r="H174" s="157"/>
      <c r="I174" s="157"/>
      <c r="J174" s="157"/>
      <c r="K174" s="157"/>
      <c r="L174" s="157"/>
      <c r="M174" s="157"/>
      <c r="N174" s="157"/>
      <c r="O174" s="157"/>
      <c r="P174" s="157"/>
      <c r="Q174" s="157"/>
      <c r="R174" s="157"/>
      <c r="S174" s="157"/>
      <c r="T174" s="157"/>
      <c r="U174" s="157"/>
      <c r="V174" s="157"/>
      <c r="W174" s="157"/>
      <c r="X174" s="157"/>
      <c r="Y174" s="11">
        <f t="shared" ref="Y174:AP174" si="299">SUM(Y175:Y176)</f>
        <v>0</v>
      </c>
      <c r="Z174" s="11">
        <f t="shared" si="299"/>
        <v>0</v>
      </c>
      <c r="AA174" s="11">
        <f t="shared" si="299"/>
        <v>0</v>
      </c>
      <c r="AB174" s="11">
        <f t="shared" si="299"/>
        <v>0</v>
      </c>
      <c r="AC174" s="11">
        <f t="shared" si="299"/>
        <v>30000000</v>
      </c>
      <c r="AD174" s="11">
        <f t="shared" si="299"/>
        <v>30000000</v>
      </c>
      <c r="AE174" s="11">
        <f t="shared" si="299"/>
        <v>0</v>
      </c>
      <c r="AF174" s="11">
        <f t="shared" si="299"/>
        <v>0</v>
      </c>
      <c r="AG174" s="11">
        <f t="shared" si="299"/>
        <v>0</v>
      </c>
      <c r="AH174" s="11">
        <f t="shared" si="299"/>
        <v>0</v>
      </c>
      <c r="AI174" s="11">
        <f t="shared" si="299"/>
        <v>0</v>
      </c>
      <c r="AJ174" s="11">
        <f t="shared" si="299"/>
        <v>0</v>
      </c>
      <c r="AK174" s="11">
        <f t="shared" si="299"/>
        <v>0</v>
      </c>
      <c r="AL174" s="11">
        <f t="shared" si="299"/>
        <v>0</v>
      </c>
      <c r="AM174" s="11">
        <f t="shared" si="299"/>
        <v>0</v>
      </c>
      <c r="AN174" s="11">
        <f t="shared" si="299"/>
        <v>0</v>
      </c>
      <c r="AO174" s="11">
        <f t="shared" si="299"/>
        <v>0</v>
      </c>
      <c r="AP174" s="11">
        <f t="shared" si="299"/>
        <v>0</v>
      </c>
      <c r="AQ174" s="11">
        <f t="shared" ref="AQ174:BS174" si="300">SUM(AQ175:AQ176)</f>
        <v>30000000</v>
      </c>
      <c r="AR174" s="11">
        <f t="shared" si="300"/>
        <v>30000000</v>
      </c>
      <c r="AS174" s="11">
        <f t="shared" si="300"/>
        <v>0</v>
      </c>
      <c r="AT174" s="11">
        <f t="shared" si="300"/>
        <v>0</v>
      </c>
      <c r="AU174" s="11">
        <f t="shared" si="300"/>
        <v>0</v>
      </c>
      <c r="AV174" s="11">
        <f t="shared" si="300"/>
        <v>50000000</v>
      </c>
      <c r="AW174" s="11">
        <f t="shared" si="300"/>
        <v>40000000</v>
      </c>
      <c r="AX174" s="11">
        <f t="shared" si="300"/>
        <v>100000000</v>
      </c>
      <c r="AY174" s="11">
        <f t="shared" si="300"/>
        <v>0</v>
      </c>
      <c r="AZ174" s="11">
        <f t="shared" si="300"/>
        <v>0</v>
      </c>
      <c r="BA174" s="11">
        <f t="shared" si="300"/>
        <v>0</v>
      </c>
      <c r="BB174" s="11">
        <f t="shared" si="300"/>
        <v>0</v>
      </c>
      <c r="BC174" s="11">
        <f t="shared" si="300"/>
        <v>0</v>
      </c>
      <c r="BD174" s="11">
        <f t="shared" si="300"/>
        <v>0</v>
      </c>
      <c r="BE174" s="11">
        <f t="shared" si="300"/>
        <v>0</v>
      </c>
      <c r="BF174" s="11">
        <f t="shared" si="300"/>
        <v>0</v>
      </c>
      <c r="BG174" s="11">
        <f t="shared" si="300"/>
        <v>0</v>
      </c>
      <c r="BH174" s="11">
        <f t="shared" si="300"/>
        <v>0</v>
      </c>
      <c r="BI174" s="11">
        <f t="shared" si="300"/>
        <v>0</v>
      </c>
      <c r="BJ174" s="11">
        <f t="shared" si="300"/>
        <v>0</v>
      </c>
      <c r="BK174" s="11">
        <f t="shared" si="300"/>
        <v>40000000</v>
      </c>
      <c r="BL174" s="11">
        <f t="shared" si="300"/>
        <v>150000000</v>
      </c>
      <c r="BM174" s="11">
        <f t="shared" si="300"/>
        <v>0</v>
      </c>
      <c r="BN174" s="11">
        <f t="shared" si="300"/>
        <v>0</v>
      </c>
      <c r="BO174" s="11">
        <f t="shared" si="300"/>
        <v>0</v>
      </c>
      <c r="BP174" s="11">
        <f t="shared" si="300"/>
        <v>470000000</v>
      </c>
      <c r="BQ174" s="11">
        <f t="shared" si="300"/>
        <v>15000000</v>
      </c>
      <c r="BR174" s="11">
        <f t="shared" si="300"/>
        <v>80000000</v>
      </c>
      <c r="BS174" s="11">
        <f t="shared" si="300"/>
        <v>0</v>
      </c>
      <c r="BT174" s="11">
        <f t="shared" ref="BT174:CE174" si="301">SUM(BT175:BT176)</f>
        <v>0</v>
      </c>
      <c r="BU174" s="11">
        <f t="shared" si="301"/>
        <v>0</v>
      </c>
      <c r="BV174" s="11">
        <f t="shared" si="301"/>
        <v>0</v>
      </c>
      <c r="BW174" s="11">
        <f t="shared" si="301"/>
        <v>0</v>
      </c>
      <c r="BX174" s="11">
        <f t="shared" si="301"/>
        <v>0</v>
      </c>
      <c r="BY174" s="11">
        <f t="shared" si="301"/>
        <v>0</v>
      </c>
      <c r="BZ174" s="11">
        <f t="shared" si="301"/>
        <v>0</v>
      </c>
      <c r="CA174" s="11">
        <f t="shared" si="301"/>
        <v>0</v>
      </c>
      <c r="CB174" s="11">
        <f t="shared" si="301"/>
        <v>0</v>
      </c>
      <c r="CC174" s="11">
        <f t="shared" si="301"/>
        <v>0</v>
      </c>
      <c r="CD174" s="11">
        <f t="shared" si="301"/>
        <v>0</v>
      </c>
      <c r="CE174" s="11">
        <f t="shared" si="301"/>
        <v>15000000</v>
      </c>
      <c r="CF174" s="11">
        <f t="shared" ref="CF174:DB174" si="302">SUM(CF175:CF176)</f>
        <v>550000000</v>
      </c>
      <c r="CG174" s="11">
        <f t="shared" si="302"/>
        <v>0</v>
      </c>
      <c r="CH174" s="11">
        <f t="shared" si="302"/>
        <v>0</v>
      </c>
      <c r="CI174" s="11">
        <f t="shared" si="302"/>
        <v>0</v>
      </c>
      <c r="CJ174" s="11">
        <f t="shared" si="302"/>
        <v>0</v>
      </c>
      <c r="CK174" s="11">
        <f t="shared" si="302"/>
        <v>15000000</v>
      </c>
      <c r="CL174" s="11">
        <f t="shared" si="302"/>
        <v>79400000</v>
      </c>
      <c r="CM174" s="11">
        <f t="shared" si="302"/>
        <v>0</v>
      </c>
      <c r="CN174" s="11">
        <f t="shared" si="302"/>
        <v>0</v>
      </c>
      <c r="CO174" s="11">
        <f t="shared" si="302"/>
        <v>0</v>
      </c>
      <c r="CP174" s="11">
        <f t="shared" si="302"/>
        <v>0</v>
      </c>
      <c r="CQ174" s="11">
        <f t="shared" si="302"/>
        <v>0</v>
      </c>
      <c r="CR174" s="11">
        <f t="shared" si="302"/>
        <v>0</v>
      </c>
      <c r="CS174" s="11">
        <f t="shared" si="302"/>
        <v>0</v>
      </c>
      <c r="CT174" s="11">
        <f t="shared" si="302"/>
        <v>0</v>
      </c>
      <c r="CU174" s="11">
        <f t="shared" si="302"/>
        <v>0</v>
      </c>
      <c r="CV174" s="11">
        <f t="shared" si="302"/>
        <v>0</v>
      </c>
      <c r="CW174" s="11">
        <f t="shared" si="302"/>
        <v>0</v>
      </c>
      <c r="CX174" s="11">
        <f t="shared" si="302"/>
        <v>0</v>
      </c>
      <c r="CY174" s="11">
        <f t="shared" si="302"/>
        <v>15000000</v>
      </c>
      <c r="CZ174" s="11">
        <f t="shared" si="302"/>
        <v>79400000</v>
      </c>
      <c r="DA174" s="11">
        <f t="shared" si="302"/>
        <v>100000000</v>
      </c>
      <c r="DB174" s="575">
        <f t="shared" si="302"/>
        <v>809400000</v>
      </c>
    </row>
    <row r="175" spans="1:106" ht="59.25" customHeight="1" x14ac:dyDescent="0.2">
      <c r="A175" s="585"/>
      <c r="B175" s="220"/>
      <c r="C175" s="340">
        <v>5</v>
      </c>
      <c r="D175" s="500" t="s">
        <v>406</v>
      </c>
      <c r="E175" s="577" t="s">
        <v>116</v>
      </c>
      <c r="F175" s="270" t="s">
        <v>116</v>
      </c>
      <c r="G175" s="173">
        <v>120</v>
      </c>
      <c r="H175" s="508" t="s">
        <v>415</v>
      </c>
      <c r="I175" s="179" t="s">
        <v>416</v>
      </c>
      <c r="J175" s="170" t="s">
        <v>396</v>
      </c>
      <c r="K175" s="308">
        <v>5</v>
      </c>
      <c r="L175" s="202" t="s">
        <v>68</v>
      </c>
      <c r="M175" s="188">
        <v>0</v>
      </c>
      <c r="N175" s="172">
        <v>10</v>
      </c>
      <c r="O175" s="167">
        <v>2</v>
      </c>
      <c r="P175" s="188">
        <v>3</v>
      </c>
      <c r="Q175" s="175"/>
      <c r="R175" s="188">
        <v>3</v>
      </c>
      <c r="S175" s="188"/>
      <c r="T175" s="188">
        <v>2</v>
      </c>
      <c r="U175" s="202"/>
      <c r="V175" s="332">
        <f>AQ175/AQ174</f>
        <v>0.5</v>
      </c>
      <c r="W175" s="172">
        <v>11</v>
      </c>
      <c r="X175" s="171" t="s">
        <v>224</v>
      </c>
      <c r="Y175" s="17"/>
      <c r="Z175" s="18"/>
      <c r="AA175" s="17"/>
      <c r="AB175" s="18"/>
      <c r="AC175" s="17">
        <v>15000000</v>
      </c>
      <c r="AD175" s="15">
        <v>15000000</v>
      </c>
      <c r="AE175" s="17"/>
      <c r="AF175" s="18"/>
      <c r="AG175" s="17"/>
      <c r="AH175" s="18"/>
      <c r="AI175" s="17"/>
      <c r="AJ175" s="18"/>
      <c r="AK175" s="17"/>
      <c r="AL175" s="18"/>
      <c r="AM175" s="17"/>
      <c r="AN175" s="18"/>
      <c r="AO175" s="17"/>
      <c r="AP175" s="18"/>
      <c r="AQ175" s="13">
        <f>+Y175+AA175+AC175+AE175+AG175+AI175+AK175+AM175+AO175</f>
        <v>15000000</v>
      </c>
      <c r="AR175" s="14">
        <f>Z175+AB175+AD175+AF175+AH175+AJ175+AL175+AN175+AP175</f>
        <v>15000000</v>
      </c>
      <c r="AS175" s="44"/>
      <c r="AT175" s="44"/>
      <c r="AU175" s="44"/>
      <c r="AV175" s="44"/>
      <c r="AW175" s="44">
        <v>20000000</v>
      </c>
      <c r="AX175" s="44">
        <v>23000000</v>
      </c>
      <c r="AY175" s="44"/>
      <c r="AZ175" s="44"/>
      <c r="BA175" s="44"/>
      <c r="BB175" s="44"/>
      <c r="BC175" s="44"/>
      <c r="BD175" s="44"/>
      <c r="BE175" s="44"/>
      <c r="BF175" s="44"/>
      <c r="BG175" s="44"/>
      <c r="BH175" s="44"/>
      <c r="BI175" s="44"/>
      <c r="BJ175" s="44"/>
      <c r="BK175" s="41">
        <f>AS175+AU175+AW175+AY175+BA175+BC175+BE175+BG175+BI175</f>
        <v>20000000</v>
      </c>
      <c r="BL175" s="56">
        <f>AT175+AV175+AX175+AZ175+BB175+BD175+BF175+BH175+BJ175</f>
        <v>23000000</v>
      </c>
      <c r="BM175" s="45"/>
      <c r="BN175" s="25"/>
      <c r="BO175" s="45"/>
      <c r="BP175" s="45">
        <v>450000000</v>
      </c>
      <c r="BQ175" s="45">
        <v>7500000</v>
      </c>
      <c r="BR175" s="45">
        <v>24230000</v>
      </c>
      <c r="BS175" s="45"/>
      <c r="BT175" s="45"/>
      <c r="BU175" s="45"/>
      <c r="BV175" s="45"/>
      <c r="BW175" s="45"/>
      <c r="BX175" s="45"/>
      <c r="BY175" s="45"/>
      <c r="BZ175" s="45"/>
      <c r="CA175" s="45"/>
      <c r="CB175" s="45"/>
      <c r="CC175" s="45"/>
      <c r="CD175" s="44"/>
      <c r="CE175" s="41">
        <f>BM175+BO175+BQ175+BS175+BU175+BW175+BY175+CA175+CC175</f>
        <v>7500000</v>
      </c>
      <c r="CF175" s="47">
        <f>BN175+BP175+BR175+BT175+BV175+BX175+BZ175+CB175+CD175</f>
        <v>474230000</v>
      </c>
      <c r="CG175" s="44"/>
      <c r="CH175" s="45"/>
      <c r="CI175" s="44"/>
      <c r="CJ175" s="44"/>
      <c r="CK175" s="44">
        <v>7500000</v>
      </c>
      <c r="CL175" s="44">
        <v>15484348</v>
      </c>
      <c r="CM175" s="44"/>
      <c r="CN175" s="44"/>
      <c r="CO175" s="44"/>
      <c r="CP175" s="44"/>
      <c r="CQ175" s="44"/>
      <c r="CR175" s="44"/>
      <c r="CS175" s="44"/>
      <c r="CT175" s="44"/>
      <c r="CU175" s="44"/>
      <c r="CV175" s="44"/>
      <c r="CW175" s="44"/>
      <c r="CX175" s="44"/>
      <c r="CY175" s="41">
        <f>CG175+CI175+CK175+CM175+CO175+CQ175+CS175+CU175+CW175</f>
        <v>7500000</v>
      </c>
      <c r="CZ175" s="41">
        <f>CX175+CV175+CT175+CR175+CP175+CN175+CL175+CJ175+CH175</f>
        <v>15484348</v>
      </c>
      <c r="DA175" s="50">
        <f>AQ175+BK175+CE175+CY175</f>
        <v>50000000</v>
      </c>
      <c r="DB175" s="576">
        <f>AR175+BL175+CF175+CZ175</f>
        <v>527714348</v>
      </c>
    </row>
    <row r="176" spans="1:106" ht="78.75" customHeight="1" x14ac:dyDescent="0.2">
      <c r="A176" s="585"/>
      <c r="B176" s="264"/>
      <c r="C176" s="181"/>
      <c r="D176" s="501"/>
      <c r="E176" s="504"/>
      <c r="F176" s="269"/>
      <c r="G176" s="173">
        <v>121</v>
      </c>
      <c r="H176" s="508" t="s">
        <v>417</v>
      </c>
      <c r="I176" s="179" t="s">
        <v>418</v>
      </c>
      <c r="J176" s="170" t="s">
        <v>396</v>
      </c>
      <c r="K176" s="308">
        <v>5</v>
      </c>
      <c r="L176" s="343" t="s">
        <v>68</v>
      </c>
      <c r="M176" s="188">
        <v>9</v>
      </c>
      <c r="N176" s="172">
        <v>16</v>
      </c>
      <c r="O176" s="344">
        <v>4</v>
      </c>
      <c r="P176" s="345">
        <v>4</v>
      </c>
      <c r="Q176" s="175"/>
      <c r="R176" s="345">
        <v>4</v>
      </c>
      <c r="S176" s="345"/>
      <c r="T176" s="345">
        <v>4</v>
      </c>
      <c r="U176" s="343"/>
      <c r="V176" s="332">
        <f>AQ176/AQ174</f>
        <v>0.5</v>
      </c>
      <c r="W176" s="172">
        <v>11</v>
      </c>
      <c r="X176" s="171" t="s">
        <v>224</v>
      </c>
      <c r="Y176" s="17"/>
      <c r="Z176" s="18"/>
      <c r="AA176" s="17"/>
      <c r="AB176" s="18"/>
      <c r="AC176" s="17">
        <v>15000000</v>
      </c>
      <c r="AD176" s="15">
        <v>15000000</v>
      </c>
      <c r="AE176" s="17"/>
      <c r="AF176" s="18"/>
      <c r="AG176" s="17"/>
      <c r="AH176" s="18"/>
      <c r="AI176" s="17"/>
      <c r="AJ176" s="18"/>
      <c r="AK176" s="17"/>
      <c r="AL176" s="18"/>
      <c r="AM176" s="17"/>
      <c r="AN176" s="18"/>
      <c r="AO176" s="17"/>
      <c r="AP176" s="18"/>
      <c r="AQ176" s="13">
        <f>+Y176+AA176+AC176+AE176+AG176+AI176+AK176+AM176+AO176</f>
        <v>15000000</v>
      </c>
      <c r="AR176" s="14">
        <f>Z176+AB176+AD176+AF176+AH176+AJ176+AL176+AN176+AP176</f>
        <v>15000000</v>
      </c>
      <c r="AS176" s="44"/>
      <c r="AT176" s="44"/>
      <c r="AU176" s="44"/>
      <c r="AV176" s="44">
        <v>50000000</v>
      </c>
      <c r="AW176" s="44">
        <v>20000000</v>
      </c>
      <c r="AX176" s="44">
        <v>77000000</v>
      </c>
      <c r="AY176" s="44"/>
      <c r="AZ176" s="44"/>
      <c r="BA176" s="44"/>
      <c r="BB176" s="44"/>
      <c r="BC176" s="44"/>
      <c r="BD176" s="44"/>
      <c r="BE176" s="44"/>
      <c r="BF176" s="44"/>
      <c r="BG176" s="44"/>
      <c r="BH176" s="44"/>
      <c r="BI176" s="44"/>
      <c r="BJ176" s="44"/>
      <c r="BK176" s="41">
        <f>AS176+AU176+AW176+AY176+BA176+BC176+BE176+BG176+BI176</f>
        <v>20000000</v>
      </c>
      <c r="BL176" s="56">
        <f>AT176+AV176+AX176+AZ176+BB176+BD176+BF176+BH176+BJ176</f>
        <v>127000000</v>
      </c>
      <c r="BM176" s="45"/>
      <c r="BN176" s="25"/>
      <c r="BO176" s="45"/>
      <c r="BP176" s="45">
        <v>20000000</v>
      </c>
      <c r="BQ176" s="45">
        <v>7500000</v>
      </c>
      <c r="BR176" s="45">
        <v>55770000</v>
      </c>
      <c r="BS176" s="45"/>
      <c r="BT176" s="45"/>
      <c r="BU176" s="45"/>
      <c r="BV176" s="45"/>
      <c r="BW176" s="45"/>
      <c r="BX176" s="45"/>
      <c r="BY176" s="45"/>
      <c r="BZ176" s="45"/>
      <c r="CA176" s="45"/>
      <c r="CB176" s="45"/>
      <c r="CC176" s="45"/>
      <c r="CD176" s="44"/>
      <c r="CE176" s="41">
        <f>BM176+BO176+BQ176+BS176+BU176+BW176+BY176+CA176+CC176</f>
        <v>7500000</v>
      </c>
      <c r="CF176" s="47">
        <f>BN176+BP176+BR176+BT176+BV176+BX176+BZ176+CB176+CD176</f>
        <v>75770000</v>
      </c>
      <c r="CG176" s="44"/>
      <c r="CH176" s="45"/>
      <c r="CI176" s="44"/>
      <c r="CJ176" s="44"/>
      <c r="CK176" s="44">
        <v>7500000</v>
      </c>
      <c r="CL176" s="44">
        <v>63915652</v>
      </c>
      <c r="CM176" s="44"/>
      <c r="CN176" s="44"/>
      <c r="CO176" s="44"/>
      <c r="CP176" s="44"/>
      <c r="CQ176" s="44"/>
      <c r="CR176" s="44"/>
      <c r="CS176" s="44"/>
      <c r="CT176" s="44"/>
      <c r="CU176" s="44"/>
      <c r="CV176" s="44"/>
      <c r="CW176" s="44"/>
      <c r="CX176" s="44"/>
      <c r="CY176" s="41">
        <f>CG176+CI176+CK176+CM176+CO176+CQ176+CS176+CU176+CW176</f>
        <v>7500000</v>
      </c>
      <c r="CZ176" s="41">
        <f>CX176+CV176+CT176+CR176+CP176+CN176+CL176+CJ176+CH176</f>
        <v>63915652</v>
      </c>
      <c r="DA176" s="50">
        <f>AQ176+BK176+CE176+CY176</f>
        <v>50000000</v>
      </c>
      <c r="DB176" s="576">
        <f>AR176+BL176+CF176+CZ176</f>
        <v>281685652</v>
      </c>
    </row>
    <row r="177" spans="1:106" s="350" customFormat="1" ht="24.75" customHeight="1" x14ac:dyDescent="0.2">
      <c r="A177" s="623"/>
      <c r="B177" s="346">
        <v>11</v>
      </c>
      <c r="C177" s="347" t="s">
        <v>419</v>
      </c>
      <c r="D177" s="348"/>
      <c r="E177" s="348"/>
      <c r="F177" s="348"/>
      <c r="G177" s="349"/>
      <c r="H177" s="349"/>
      <c r="I177" s="349"/>
      <c r="J177" s="349"/>
      <c r="K177" s="349"/>
      <c r="L177" s="349"/>
      <c r="M177" s="349"/>
      <c r="N177" s="349"/>
      <c r="O177" s="349"/>
      <c r="P177" s="349"/>
      <c r="Q177" s="349"/>
      <c r="R177" s="349"/>
      <c r="S177" s="349"/>
      <c r="T177" s="349"/>
      <c r="U177" s="349"/>
      <c r="V177" s="349"/>
      <c r="W177" s="349"/>
      <c r="X177" s="349"/>
      <c r="Y177" s="108">
        <f t="shared" ref="Y177:BD177" si="303">Y178+Y184</f>
        <v>0</v>
      </c>
      <c r="Z177" s="108">
        <f t="shared" si="303"/>
        <v>0</v>
      </c>
      <c r="AA177" s="108">
        <f t="shared" si="303"/>
        <v>0</v>
      </c>
      <c r="AB177" s="108">
        <f t="shared" si="303"/>
        <v>0</v>
      </c>
      <c r="AC177" s="108">
        <f t="shared" si="303"/>
        <v>50000000</v>
      </c>
      <c r="AD177" s="108">
        <f t="shared" si="303"/>
        <v>460000000</v>
      </c>
      <c r="AE177" s="108">
        <f t="shared" si="303"/>
        <v>0</v>
      </c>
      <c r="AF177" s="108">
        <f t="shared" si="303"/>
        <v>0</v>
      </c>
      <c r="AG177" s="108">
        <f t="shared" si="303"/>
        <v>0</v>
      </c>
      <c r="AH177" s="108">
        <f t="shared" si="303"/>
        <v>0</v>
      </c>
      <c r="AI177" s="108">
        <f t="shared" si="303"/>
        <v>0</v>
      </c>
      <c r="AJ177" s="108">
        <f t="shared" si="303"/>
        <v>0</v>
      </c>
      <c r="AK177" s="108">
        <f t="shared" si="303"/>
        <v>0</v>
      </c>
      <c r="AL177" s="108">
        <f t="shared" si="303"/>
        <v>0</v>
      </c>
      <c r="AM177" s="108">
        <f t="shared" si="303"/>
        <v>100000000</v>
      </c>
      <c r="AN177" s="108">
        <f t="shared" si="303"/>
        <v>100000000</v>
      </c>
      <c r="AO177" s="108">
        <f t="shared" si="303"/>
        <v>1250000000</v>
      </c>
      <c r="AP177" s="108">
        <f t="shared" si="303"/>
        <v>0</v>
      </c>
      <c r="AQ177" s="108">
        <f t="shared" si="303"/>
        <v>1400000000</v>
      </c>
      <c r="AR177" s="108">
        <f t="shared" si="303"/>
        <v>560000000</v>
      </c>
      <c r="AS177" s="108">
        <f t="shared" si="303"/>
        <v>0</v>
      </c>
      <c r="AT177" s="108">
        <f t="shared" si="303"/>
        <v>0</v>
      </c>
      <c r="AU177" s="108">
        <f t="shared" si="303"/>
        <v>0</v>
      </c>
      <c r="AV177" s="108">
        <f t="shared" si="303"/>
        <v>115000000</v>
      </c>
      <c r="AW177" s="108">
        <f t="shared" si="303"/>
        <v>50000000</v>
      </c>
      <c r="AX177" s="108">
        <f t="shared" si="303"/>
        <v>180000000</v>
      </c>
      <c r="AY177" s="108">
        <f t="shared" si="303"/>
        <v>0</v>
      </c>
      <c r="AZ177" s="108">
        <f t="shared" si="303"/>
        <v>0</v>
      </c>
      <c r="BA177" s="108">
        <f t="shared" si="303"/>
        <v>0</v>
      </c>
      <c r="BB177" s="108">
        <f t="shared" si="303"/>
        <v>0</v>
      </c>
      <c r="BC177" s="108">
        <f t="shared" si="303"/>
        <v>0</v>
      </c>
      <c r="BD177" s="108">
        <f t="shared" si="303"/>
        <v>0</v>
      </c>
      <c r="BE177" s="108">
        <f t="shared" ref="BE177:CD177" si="304">BE178+BE184</f>
        <v>0</v>
      </c>
      <c r="BF177" s="108">
        <f t="shared" si="304"/>
        <v>0</v>
      </c>
      <c r="BG177" s="108">
        <f t="shared" si="304"/>
        <v>103000000</v>
      </c>
      <c r="BH177" s="108">
        <f t="shared" si="304"/>
        <v>189400000</v>
      </c>
      <c r="BI177" s="108">
        <f t="shared" si="304"/>
        <v>1250000000</v>
      </c>
      <c r="BJ177" s="108">
        <f t="shared" si="304"/>
        <v>0</v>
      </c>
      <c r="BK177" s="108">
        <f t="shared" si="304"/>
        <v>1403000000</v>
      </c>
      <c r="BL177" s="108">
        <f t="shared" si="304"/>
        <v>484400000</v>
      </c>
      <c r="BM177" s="108">
        <f t="shared" si="304"/>
        <v>0</v>
      </c>
      <c r="BN177" s="108">
        <f t="shared" si="304"/>
        <v>0</v>
      </c>
      <c r="BO177" s="108">
        <f t="shared" si="304"/>
        <v>0</v>
      </c>
      <c r="BP177" s="108">
        <f t="shared" si="304"/>
        <v>125000000</v>
      </c>
      <c r="BQ177" s="108">
        <f t="shared" si="304"/>
        <v>15000000</v>
      </c>
      <c r="BR177" s="108">
        <f t="shared" si="304"/>
        <v>190000000</v>
      </c>
      <c r="BS177" s="108">
        <f t="shared" si="304"/>
        <v>0</v>
      </c>
      <c r="BT177" s="108">
        <f t="shared" si="304"/>
        <v>0</v>
      </c>
      <c r="BU177" s="108">
        <f t="shared" si="304"/>
        <v>0</v>
      </c>
      <c r="BV177" s="108">
        <f t="shared" si="304"/>
        <v>0</v>
      </c>
      <c r="BW177" s="108">
        <f t="shared" si="304"/>
        <v>0</v>
      </c>
      <c r="BX177" s="108">
        <f t="shared" si="304"/>
        <v>0</v>
      </c>
      <c r="BY177" s="108">
        <f t="shared" si="304"/>
        <v>0</v>
      </c>
      <c r="BZ177" s="108">
        <f t="shared" si="304"/>
        <v>0</v>
      </c>
      <c r="CA177" s="108">
        <f t="shared" si="304"/>
        <v>106090000</v>
      </c>
      <c r="CB177" s="108">
        <f t="shared" si="304"/>
        <v>157282000</v>
      </c>
      <c r="CC177" s="108">
        <f t="shared" si="304"/>
        <v>1250000000</v>
      </c>
      <c r="CD177" s="108">
        <f t="shared" si="304"/>
        <v>0</v>
      </c>
      <c r="CE177" s="108">
        <f t="shared" ref="CE177" si="305">CE178+CE184</f>
        <v>1371090000</v>
      </c>
      <c r="CF177" s="108">
        <f t="shared" ref="CF177:DA177" si="306">CF178+CF184</f>
        <v>472282000</v>
      </c>
      <c r="CG177" s="108">
        <f t="shared" si="306"/>
        <v>0</v>
      </c>
      <c r="CH177" s="108">
        <f t="shared" si="306"/>
        <v>0</v>
      </c>
      <c r="CI177" s="108">
        <f t="shared" si="306"/>
        <v>0</v>
      </c>
      <c r="CJ177" s="108">
        <f t="shared" si="306"/>
        <v>0</v>
      </c>
      <c r="CK177" s="108">
        <f t="shared" si="306"/>
        <v>12500000</v>
      </c>
      <c r="CL177" s="108">
        <f t="shared" si="306"/>
        <v>168373530</v>
      </c>
      <c r="CM177" s="108">
        <f t="shared" si="306"/>
        <v>0</v>
      </c>
      <c r="CN177" s="108">
        <f t="shared" si="306"/>
        <v>0</v>
      </c>
      <c r="CO177" s="108">
        <f t="shared" si="306"/>
        <v>0</v>
      </c>
      <c r="CP177" s="108">
        <f t="shared" si="306"/>
        <v>0</v>
      </c>
      <c r="CQ177" s="108">
        <f t="shared" si="306"/>
        <v>0</v>
      </c>
      <c r="CR177" s="108">
        <f t="shared" si="306"/>
        <v>0</v>
      </c>
      <c r="CS177" s="108">
        <f t="shared" si="306"/>
        <v>0</v>
      </c>
      <c r="CT177" s="108">
        <f t="shared" si="306"/>
        <v>0</v>
      </c>
      <c r="CU177" s="108">
        <f t="shared" si="306"/>
        <v>109272700</v>
      </c>
      <c r="CV177" s="108">
        <f t="shared" si="306"/>
        <v>196000000</v>
      </c>
      <c r="CW177" s="108">
        <f t="shared" si="306"/>
        <v>2247500000</v>
      </c>
      <c r="CX177" s="108">
        <f t="shared" si="306"/>
        <v>0</v>
      </c>
      <c r="CY177" s="108">
        <f t="shared" si="306"/>
        <v>2369272700</v>
      </c>
      <c r="CZ177" s="108">
        <f t="shared" si="306"/>
        <v>364373530</v>
      </c>
      <c r="DA177" s="452">
        <f t="shared" si="306"/>
        <v>6543362700</v>
      </c>
      <c r="DB177" s="624">
        <f t="shared" ref="DB177" si="307">DB178+DB184</f>
        <v>1881055530</v>
      </c>
    </row>
    <row r="178" spans="1:106" s="350" customFormat="1" ht="24.75" customHeight="1" x14ac:dyDescent="0.2">
      <c r="A178" s="623"/>
      <c r="B178" s="625"/>
      <c r="C178" s="351">
        <v>34</v>
      </c>
      <c r="D178" s="352" t="s">
        <v>420</v>
      </c>
      <c r="E178" s="353"/>
      <c r="F178" s="353"/>
      <c r="G178" s="351"/>
      <c r="H178" s="351"/>
      <c r="I178" s="351"/>
      <c r="J178" s="351"/>
      <c r="K178" s="351"/>
      <c r="L178" s="351"/>
      <c r="M178" s="351"/>
      <c r="N178" s="351"/>
      <c r="O178" s="351"/>
      <c r="P178" s="351"/>
      <c r="Q178" s="351"/>
      <c r="R178" s="351"/>
      <c r="S178" s="351"/>
      <c r="T178" s="351"/>
      <c r="U178" s="351"/>
      <c r="V178" s="351"/>
      <c r="W178" s="351"/>
      <c r="X178" s="351"/>
      <c r="Y178" s="109">
        <f t="shared" ref="Y178:AP178" si="308">SUM(Y179:Y183)</f>
        <v>0</v>
      </c>
      <c r="Z178" s="109">
        <f t="shared" si="308"/>
        <v>0</v>
      </c>
      <c r="AA178" s="109">
        <f t="shared" si="308"/>
        <v>0</v>
      </c>
      <c r="AB178" s="109">
        <f t="shared" si="308"/>
        <v>0</v>
      </c>
      <c r="AC178" s="109">
        <f t="shared" si="308"/>
        <v>50000000</v>
      </c>
      <c r="AD178" s="109">
        <f t="shared" si="308"/>
        <v>460000000</v>
      </c>
      <c r="AE178" s="109">
        <f t="shared" si="308"/>
        <v>0</v>
      </c>
      <c r="AF178" s="109">
        <f t="shared" si="308"/>
        <v>0</v>
      </c>
      <c r="AG178" s="109">
        <f t="shared" si="308"/>
        <v>0</v>
      </c>
      <c r="AH178" s="109">
        <f t="shared" si="308"/>
        <v>0</v>
      </c>
      <c r="AI178" s="109">
        <f t="shared" si="308"/>
        <v>0</v>
      </c>
      <c r="AJ178" s="109">
        <f t="shared" si="308"/>
        <v>0</v>
      </c>
      <c r="AK178" s="109">
        <f t="shared" si="308"/>
        <v>0</v>
      </c>
      <c r="AL178" s="109">
        <f t="shared" si="308"/>
        <v>0</v>
      </c>
      <c r="AM178" s="109">
        <f t="shared" si="308"/>
        <v>0</v>
      </c>
      <c r="AN178" s="109">
        <f t="shared" si="308"/>
        <v>0</v>
      </c>
      <c r="AO178" s="109">
        <f t="shared" si="308"/>
        <v>1250000000</v>
      </c>
      <c r="AP178" s="109">
        <f t="shared" si="308"/>
        <v>0</v>
      </c>
      <c r="AQ178" s="109">
        <f t="shared" ref="AQ178:BS178" si="309">SUM(AQ179:AQ183)</f>
        <v>1300000000</v>
      </c>
      <c r="AR178" s="109">
        <f t="shared" si="309"/>
        <v>460000000</v>
      </c>
      <c r="AS178" s="109">
        <f t="shared" si="309"/>
        <v>0</v>
      </c>
      <c r="AT178" s="109">
        <f t="shared" si="309"/>
        <v>0</v>
      </c>
      <c r="AU178" s="109">
        <f t="shared" si="309"/>
        <v>0</v>
      </c>
      <c r="AV178" s="109">
        <f t="shared" si="309"/>
        <v>115000000</v>
      </c>
      <c r="AW178" s="109">
        <f t="shared" si="309"/>
        <v>50000000</v>
      </c>
      <c r="AX178" s="109">
        <f t="shared" si="309"/>
        <v>180000000</v>
      </c>
      <c r="AY178" s="109">
        <f t="shared" si="309"/>
        <v>0</v>
      </c>
      <c r="AZ178" s="109">
        <f t="shared" si="309"/>
        <v>0</v>
      </c>
      <c r="BA178" s="109">
        <f t="shared" si="309"/>
        <v>0</v>
      </c>
      <c r="BB178" s="109">
        <f t="shared" si="309"/>
        <v>0</v>
      </c>
      <c r="BC178" s="109">
        <f t="shared" si="309"/>
        <v>0</v>
      </c>
      <c r="BD178" s="109">
        <f t="shared" si="309"/>
        <v>0</v>
      </c>
      <c r="BE178" s="109">
        <f t="shared" si="309"/>
        <v>0</v>
      </c>
      <c r="BF178" s="109">
        <f t="shared" si="309"/>
        <v>0</v>
      </c>
      <c r="BG178" s="109">
        <f t="shared" si="309"/>
        <v>0</v>
      </c>
      <c r="BH178" s="109">
        <f t="shared" si="309"/>
        <v>0</v>
      </c>
      <c r="BI178" s="109">
        <f t="shared" si="309"/>
        <v>1250000000</v>
      </c>
      <c r="BJ178" s="109">
        <f t="shared" si="309"/>
        <v>0</v>
      </c>
      <c r="BK178" s="109">
        <f t="shared" si="309"/>
        <v>1300000000</v>
      </c>
      <c r="BL178" s="109">
        <f t="shared" si="309"/>
        <v>295000000</v>
      </c>
      <c r="BM178" s="109">
        <f t="shared" si="309"/>
        <v>0</v>
      </c>
      <c r="BN178" s="109">
        <f t="shared" si="309"/>
        <v>0</v>
      </c>
      <c r="BO178" s="109">
        <f t="shared" si="309"/>
        <v>0</v>
      </c>
      <c r="BP178" s="109">
        <f t="shared" si="309"/>
        <v>100000000</v>
      </c>
      <c r="BQ178" s="109">
        <f t="shared" si="309"/>
        <v>15000000</v>
      </c>
      <c r="BR178" s="109">
        <f t="shared" si="309"/>
        <v>190000000</v>
      </c>
      <c r="BS178" s="109">
        <f t="shared" si="309"/>
        <v>0</v>
      </c>
      <c r="BT178" s="109">
        <f t="shared" ref="BT178:CE178" si="310">SUM(BT179:BT183)</f>
        <v>0</v>
      </c>
      <c r="BU178" s="109">
        <f t="shared" si="310"/>
        <v>0</v>
      </c>
      <c r="BV178" s="109">
        <f t="shared" si="310"/>
        <v>0</v>
      </c>
      <c r="BW178" s="109">
        <f t="shared" si="310"/>
        <v>0</v>
      </c>
      <c r="BX178" s="109">
        <f t="shared" si="310"/>
        <v>0</v>
      </c>
      <c r="BY178" s="109">
        <f t="shared" si="310"/>
        <v>0</v>
      </c>
      <c r="BZ178" s="109">
        <f t="shared" si="310"/>
        <v>0</v>
      </c>
      <c r="CA178" s="109">
        <f t="shared" si="310"/>
        <v>0</v>
      </c>
      <c r="CB178" s="109">
        <f t="shared" si="310"/>
        <v>0</v>
      </c>
      <c r="CC178" s="109">
        <f t="shared" si="310"/>
        <v>1250000000</v>
      </c>
      <c r="CD178" s="109">
        <f t="shared" si="310"/>
        <v>0</v>
      </c>
      <c r="CE178" s="109">
        <f t="shared" si="310"/>
        <v>1265000000</v>
      </c>
      <c r="CF178" s="109">
        <f t="shared" ref="CF178:DA178" si="311">SUM(CF179:CF183)</f>
        <v>290000000</v>
      </c>
      <c r="CG178" s="109">
        <f t="shared" si="311"/>
        <v>0</v>
      </c>
      <c r="CH178" s="109">
        <f t="shared" si="311"/>
        <v>0</v>
      </c>
      <c r="CI178" s="109">
        <f t="shared" si="311"/>
        <v>0</v>
      </c>
      <c r="CJ178" s="109">
        <f t="shared" si="311"/>
        <v>0</v>
      </c>
      <c r="CK178" s="109">
        <f t="shared" si="311"/>
        <v>12500000</v>
      </c>
      <c r="CL178" s="109">
        <f t="shared" si="311"/>
        <v>168373530</v>
      </c>
      <c r="CM178" s="109">
        <f t="shared" si="311"/>
        <v>0</v>
      </c>
      <c r="CN178" s="109">
        <f t="shared" si="311"/>
        <v>0</v>
      </c>
      <c r="CO178" s="109">
        <f t="shared" si="311"/>
        <v>0</v>
      </c>
      <c r="CP178" s="109">
        <f t="shared" si="311"/>
        <v>0</v>
      </c>
      <c r="CQ178" s="109">
        <f t="shared" si="311"/>
        <v>0</v>
      </c>
      <c r="CR178" s="109">
        <f t="shared" si="311"/>
        <v>0</v>
      </c>
      <c r="CS178" s="109">
        <f t="shared" si="311"/>
        <v>0</v>
      </c>
      <c r="CT178" s="109">
        <f t="shared" si="311"/>
        <v>0</v>
      </c>
      <c r="CU178" s="109">
        <f t="shared" si="311"/>
        <v>0</v>
      </c>
      <c r="CV178" s="109">
        <f t="shared" si="311"/>
        <v>0</v>
      </c>
      <c r="CW178" s="109">
        <f t="shared" si="311"/>
        <v>2247500000</v>
      </c>
      <c r="CX178" s="109">
        <f t="shared" si="311"/>
        <v>0</v>
      </c>
      <c r="CY178" s="109">
        <f t="shared" si="311"/>
        <v>2260000000</v>
      </c>
      <c r="CZ178" s="109">
        <f t="shared" si="311"/>
        <v>168373530</v>
      </c>
      <c r="DA178" s="114">
        <f t="shared" si="311"/>
        <v>6125000000</v>
      </c>
      <c r="DB178" s="626">
        <f t="shared" ref="DB178" si="312">SUM(DB179:DB183)</f>
        <v>1213373530</v>
      </c>
    </row>
    <row r="179" spans="1:106" ht="90.75" customHeight="1" x14ac:dyDescent="0.2">
      <c r="A179" s="585"/>
      <c r="B179" s="220"/>
      <c r="C179" s="340"/>
      <c r="D179" s="580"/>
      <c r="E179" s="586"/>
      <c r="F179" s="586"/>
      <c r="G179" s="173">
        <v>122</v>
      </c>
      <c r="H179" s="508" t="s">
        <v>421</v>
      </c>
      <c r="I179" s="166" t="s">
        <v>422</v>
      </c>
      <c r="J179" s="170" t="s">
        <v>423</v>
      </c>
      <c r="K179" s="170">
        <v>8</v>
      </c>
      <c r="L179" s="171" t="s">
        <v>53</v>
      </c>
      <c r="M179" s="172">
        <v>0</v>
      </c>
      <c r="N179" s="172">
        <v>1</v>
      </c>
      <c r="O179" s="173">
        <v>1</v>
      </c>
      <c r="P179" s="172">
        <v>1</v>
      </c>
      <c r="Q179" s="175"/>
      <c r="R179" s="172">
        <v>1</v>
      </c>
      <c r="S179" s="172"/>
      <c r="T179" s="172">
        <v>1</v>
      </c>
      <c r="U179" s="171"/>
      <c r="V179" s="210">
        <f>AQ179/$AQ$178</f>
        <v>0.99615384615384617</v>
      </c>
      <c r="W179" s="173">
        <v>2</v>
      </c>
      <c r="X179" s="170" t="s">
        <v>136</v>
      </c>
      <c r="Y179" s="13"/>
      <c r="Z179" s="14"/>
      <c r="AA179" s="13"/>
      <c r="AB179" s="14"/>
      <c r="AC179" s="13">
        <v>45000000</v>
      </c>
      <c r="AD179" s="15">
        <v>95000000</v>
      </c>
      <c r="AE179" s="13"/>
      <c r="AF179" s="14"/>
      <c r="AG179" s="13"/>
      <c r="AH179" s="14"/>
      <c r="AI179" s="13"/>
      <c r="AJ179" s="14"/>
      <c r="AK179" s="13"/>
      <c r="AL179" s="14"/>
      <c r="AM179" s="13"/>
      <c r="AN179" s="14"/>
      <c r="AO179" s="13">
        <v>1250000000</v>
      </c>
      <c r="AP179" s="14"/>
      <c r="AQ179" s="13">
        <f>+Y179+AA179+AC179+AE179+AG179+AI179+AK179+AM179+AO179</f>
        <v>1295000000</v>
      </c>
      <c r="AR179" s="14">
        <f>Z179+AB179+AD179+AF179+AH179+AJ179+AL179+AN179+AP179</f>
        <v>95000000</v>
      </c>
      <c r="AS179" s="44"/>
      <c r="AT179" s="44"/>
      <c r="AU179" s="44"/>
      <c r="AV179" s="44">
        <v>3290000</v>
      </c>
      <c r="AW179" s="44">
        <v>10000000</v>
      </c>
      <c r="AX179" s="44">
        <v>51710000</v>
      </c>
      <c r="AY179" s="44"/>
      <c r="AZ179" s="44"/>
      <c r="BA179" s="44"/>
      <c r="BB179" s="44"/>
      <c r="BC179" s="44"/>
      <c r="BD179" s="44"/>
      <c r="BE179" s="44"/>
      <c r="BF179" s="44"/>
      <c r="BG179" s="44"/>
      <c r="BH179" s="44"/>
      <c r="BI179" s="44">
        <v>390000000</v>
      </c>
      <c r="BJ179" s="44"/>
      <c r="BK179" s="41">
        <f t="shared" ref="BK179:BL183" si="313">AS179+AU179+AW179+AY179+BA179+BC179+BE179+BG179+BI179</f>
        <v>400000000</v>
      </c>
      <c r="BL179" s="56">
        <f t="shared" si="313"/>
        <v>55000000</v>
      </c>
      <c r="BM179" s="45"/>
      <c r="BN179" s="25"/>
      <c r="BO179" s="45"/>
      <c r="BP179" s="45">
        <v>70000000</v>
      </c>
      <c r="BQ179" s="45">
        <v>3000000</v>
      </c>
      <c r="BR179" s="45">
        <v>116174667</v>
      </c>
      <c r="BS179" s="45"/>
      <c r="BT179" s="45"/>
      <c r="BU179" s="45"/>
      <c r="BV179" s="45"/>
      <c r="BW179" s="45"/>
      <c r="BX179" s="45"/>
      <c r="BY179" s="45"/>
      <c r="BZ179" s="45"/>
      <c r="CA179" s="45"/>
      <c r="CB179" s="45"/>
      <c r="CC179" s="45">
        <v>410500000</v>
      </c>
      <c r="CD179" s="44"/>
      <c r="CE179" s="41">
        <f t="shared" ref="CE179:CF183" si="314">BM179+BO179+BQ179+BS179+BU179+BW179+BY179+CA179+CC179</f>
        <v>413500000</v>
      </c>
      <c r="CF179" s="47">
        <f t="shared" si="314"/>
        <v>186174667</v>
      </c>
      <c r="CG179" s="44"/>
      <c r="CH179" s="45"/>
      <c r="CI179" s="44"/>
      <c r="CJ179" s="44"/>
      <c r="CK179" s="44">
        <v>2500000</v>
      </c>
      <c r="CL179" s="44">
        <v>41423530</v>
      </c>
      <c r="CM179" s="44"/>
      <c r="CN179" s="44"/>
      <c r="CO179" s="44"/>
      <c r="CP179" s="44"/>
      <c r="CQ179" s="44"/>
      <c r="CR179" s="44"/>
      <c r="CS179" s="44"/>
      <c r="CT179" s="44"/>
      <c r="CU179" s="44"/>
      <c r="CV179" s="44"/>
      <c r="CW179" s="44">
        <v>506500000</v>
      </c>
      <c r="CX179" s="44"/>
      <c r="CY179" s="41">
        <f>CG179+CI179+CK179+CM179+CO179+CQ179+CS179+CU179+CW179</f>
        <v>509000000</v>
      </c>
      <c r="CZ179" s="41">
        <f>CX179+CV179+CT179+CR179+CP179+CN179+CL179+CJ179</f>
        <v>41423530</v>
      </c>
      <c r="DA179" s="50">
        <f t="shared" ref="DA179:DB183" si="315">AQ179+BK179+CE179+CY179</f>
        <v>2617500000</v>
      </c>
      <c r="DB179" s="576">
        <f t="shared" si="315"/>
        <v>377598197</v>
      </c>
    </row>
    <row r="180" spans="1:106" ht="90.75" customHeight="1" x14ac:dyDescent="0.2">
      <c r="A180" s="585"/>
      <c r="B180" s="220"/>
      <c r="C180" s="181">
        <v>23</v>
      </c>
      <c r="D180" s="354" t="s">
        <v>424</v>
      </c>
      <c r="E180" s="266">
        <v>0.92</v>
      </c>
      <c r="F180" s="355">
        <v>0.85</v>
      </c>
      <c r="G180" s="173">
        <v>123</v>
      </c>
      <c r="H180" s="508" t="s">
        <v>425</v>
      </c>
      <c r="I180" s="166" t="s">
        <v>426</v>
      </c>
      <c r="J180" s="170" t="s">
        <v>423</v>
      </c>
      <c r="K180" s="170">
        <v>8</v>
      </c>
      <c r="L180" s="171" t="s">
        <v>53</v>
      </c>
      <c r="M180" s="172" t="s">
        <v>48</v>
      </c>
      <c r="N180" s="172">
        <v>4</v>
      </c>
      <c r="O180" s="173">
        <v>4</v>
      </c>
      <c r="P180" s="172">
        <v>4</v>
      </c>
      <c r="Q180" s="175"/>
      <c r="R180" s="172">
        <v>4</v>
      </c>
      <c r="S180" s="172"/>
      <c r="T180" s="172">
        <v>4</v>
      </c>
      <c r="U180" s="171"/>
      <c r="V180" s="210">
        <f>AQ180/$AQ$178</f>
        <v>0</v>
      </c>
      <c r="W180" s="173">
        <v>2</v>
      </c>
      <c r="X180" s="170" t="s">
        <v>136</v>
      </c>
      <c r="Y180" s="13"/>
      <c r="Z180" s="14"/>
      <c r="AA180" s="13"/>
      <c r="AB180" s="14"/>
      <c r="AC180" s="13"/>
      <c r="AD180" s="15">
        <v>360000000</v>
      </c>
      <c r="AE180" s="13"/>
      <c r="AF180" s="14"/>
      <c r="AG180" s="13"/>
      <c r="AH180" s="14"/>
      <c r="AI180" s="13"/>
      <c r="AJ180" s="14"/>
      <c r="AK180" s="13"/>
      <c r="AL180" s="14"/>
      <c r="AM180" s="13"/>
      <c r="AN180" s="14"/>
      <c r="AO180" s="13"/>
      <c r="AP180" s="14"/>
      <c r="AQ180" s="13">
        <f>+Y180+AA180+AC180+AE180+AG180+AI180+AK180+AM180+AO180</f>
        <v>0</v>
      </c>
      <c r="AR180" s="14">
        <f>Z180+AB180+AD180+AF180+AH180+AJ180+AL180+AN180+AP180</f>
        <v>360000000</v>
      </c>
      <c r="AS180" s="44"/>
      <c r="AT180" s="44"/>
      <c r="AU180" s="44"/>
      <c r="AV180" s="44">
        <v>60000000</v>
      </c>
      <c r="AW180" s="44">
        <v>10000000</v>
      </c>
      <c r="AX180" s="44">
        <v>10000000</v>
      </c>
      <c r="AY180" s="44"/>
      <c r="AZ180" s="44"/>
      <c r="BA180" s="44"/>
      <c r="BB180" s="44"/>
      <c r="BC180" s="44"/>
      <c r="BD180" s="44"/>
      <c r="BE180" s="44"/>
      <c r="BF180" s="44"/>
      <c r="BG180" s="44"/>
      <c r="BH180" s="44"/>
      <c r="BI180" s="44">
        <v>85000000</v>
      </c>
      <c r="BJ180" s="44"/>
      <c r="BK180" s="41">
        <f t="shared" si="313"/>
        <v>95000000</v>
      </c>
      <c r="BL180" s="56">
        <f t="shared" si="313"/>
        <v>70000000</v>
      </c>
      <c r="BM180" s="45"/>
      <c r="BN180" s="25"/>
      <c r="BO180" s="45"/>
      <c r="BP180" s="45"/>
      <c r="BQ180" s="45">
        <v>3000000</v>
      </c>
      <c r="BR180" s="45">
        <v>12000000</v>
      </c>
      <c r="BS180" s="45"/>
      <c r="BT180" s="45"/>
      <c r="BU180" s="45"/>
      <c r="BV180" s="45"/>
      <c r="BW180" s="45"/>
      <c r="BX180" s="45"/>
      <c r="BY180" s="45"/>
      <c r="BZ180" s="45"/>
      <c r="CA180" s="45"/>
      <c r="CB180" s="45"/>
      <c r="CC180" s="45">
        <v>42000000</v>
      </c>
      <c r="CD180" s="44"/>
      <c r="CE180" s="41">
        <f t="shared" si="314"/>
        <v>45000000</v>
      </c>
      <c r="CF180" s="47">
        <f t="shared" si="314"/>
        <v>12000000</v>
      </c>
      <c r="CG180" s="44"/>
      <c r="CH180" s="45"/>
      <c r="CI180" s="44"/>
      <c r="CJ180" s="44"/>
      <c r="CK180" s="44">
        <v>2500000</v>
      </c>
      <c r="CL180" s="44">
        <v>19000000</v>
      </c>
      <c r="CM180" s="44"/>
      <c r="CN180" s="44"/>
      <c r="CO180" s="44"/>
      <c r="CP180" s="44"/>
      <c r="CQ180" s="44"/>
      <c r="CR180" s="44"/>
      <c r="CS180" s="44"/>
      <c r="CT180" s="44"/>
      <c r="CU180" s="44"/>
      <c r="CV180" s="44"/>
      <c r="CW180" s="44">
        <v>247500000</v>
      </c>
      <c r="CX180" s="44"/>
      <c r="CY180" s="41">
        <f>CG180+CI180+CK180+CM180+CO180+CQ180+CS180+CU180+CW180</f>
        <v>250000000</v>
      </c>
      <c r="CZ180" s="41">
        <f>CX180+CV180+CT180+CR180+CP180+CN180+CL180+CJ180</f>
        <v>19000000</v>
      </c>
      <c r="DA180" s="50">
        <f t="shared" si="315"/>
        <v>390000000</v>
      </c>
      <c r="DB180" s="576">
        <f t="shared" si="315"/>
        <v>461000000</v>
      </c>
    </row>
    <row r="181" spans="1:106" ht="134.25" customHeight="1" x14ac:dyDescent="0.2">
      <c r="A181" s="585"/>
      <c r="B181" s="220"/>
      <c r="C181" s="182">
        <v>24</v>
      </c>
      <c r="D181" s="503" t="s">
        <v>427</v>
      </c>
      <c r="E181" s="204" t="s">
        <v>428</v>
      </c>
      <c r="F181" s="203" t="s">
        <v>428</v>
      </c>
      <c r="G181" s="172">
        <v>124</v>
      </c>
      <c r="H181" s="508" t="s">
        <v>429</v>
      </c>
      <c r="I181" s="166" t="s">
        <v>430</v>
      </c>
      <c r="J181" s="170" t="s">
        <v>423</v>
      </c>
      <c r="K181" s="170">
        <v>8</v>
      </c>
      <c r="L181" s="171" t="s">
        <v>68</v>
      </c>
      <c r="M181" s="172">
        <v>40</v>
      </c>
      <c r="N181" s="172">
        <v>500</v>
      </c>
      <c r="O181" s="172">
        <v>0</v>
      </c>
      <c r="P181" s="172">
        <v>150</v>
      </c>
      <c r="Q181" s="175"/>
      <c r="R181" s="356">
        <v>200</v>
      </c>
      <c r="S181" s="172"/>
      <c r="T181" s="172">
        <v>150</v>
      </c>
      <c r="U181" s="171"/>
      <c r="V181" s="210">
        <f>AQ181/$AQ$178</f>
        <v>0</v>
      </c>
      <c r="W181" s="173">
        <v>2</v>
      </c>
      <c r="X181" s="170" t="s">
        <v>136</v>
      </c>
      <c r="Y181" s="13"/>
      <c r="Z181" s="14"/>
      <c r="AA181" s="13"/>
      <c r="AB181" s="14"/>
      <c r="AC181" s="13"/>
      <c r="AD181" s="14"/>
      <c r="AE181" s="13"/>
      <c r="AF181" s="14"/>
      <c r="AG181" s="13"/>
      <c r="AH181" s="14"/>
      <c r="AI181" s="13"/>
      <c r="AJ181" s="14"/>
      <c r="AK181" s="13"/>
      <c r="AL181" s="14"/>
      <c r="AM181" s="13"/>
      <c r="AN181" s="14"/>
      <c r="AO181" s="13"/>
      <c r="AP181" s="14"/>
      <c r="AQ181" s="13">
        <f>+Y181+AA181+AC181+AE181+AG181+AI181+AK181+AM181+AO181</f>
        <v>0</v>
      </c>
      <c r="AR181" s="14">
        <f>Z181+AB181+AD181+AF181+AH181+AJ181+AL181+AN181+AP181</f>
        <v>0</v>
      </c>
      <c r="AS181" s="44"/>
      <c r="AT181" s="44"/>
      <c r="AU181" s="44"/>
      <c r="AV181" s="44">
        <v>11000000</v>
      </c>
      <c r="AW181" s="44">
        <v>10000000</v>
      </c>
      <c r="AX181" s="44">
        <v>75000000</v>
      </c>
      <c r="AY181" s="44"/>
      <c r="AZ181" s="44"/>
      <c r="BA181" s="44"/>
      <c r="BB181" s="44"/>
      <c r="BC181" s="44"/>
      <c r="BD181" s="44"/>
      <c r="BE181" s="44"/>
      <c r="BF181" s="44"/>
      <c r="BG181" s="44"/>
      <c r="BH181" s="44"/>
      <c r="BI181" s="44">
        <v>390000000</v>
      </c>
      <c r="BJ181" s="44"/>
      <c r="BK181" s="41">
        <f t="shared" si="313"/>
        <v>400000000</v>
      </c>
      <c r="BL181" s="56">
        <f t="shared" si="313"/>
        <v>86000000</v>
      </c>
      <c r="BM181" s="45"/>
      <c r="BN181" s="25"/>
      <c r="BO181" s="45"/>
      <c r="BP181" s="45">
        <v>30000000</v>
      </c>
      <c r="BQ181" s="45">
        <v>3000000</v>
      </c>
      <c r="BR181" s="45">
        <v>28000000</v>
      </c>
      <c r="BS181" s="45"/>
      <c r="BT181" s="45"/>
      <c r="BU181" s="45"/>
      <c r="BV181" s="45"/>
      <c r="BW181" s="45"/>
      <c r="BX181" s="45"/>
      <c r="BY181" s="45"/>
      <c r="BZ181" s="45"/>
      <c r="CA181" s="45"/>
      <c r="CB181" s="45"/>
      <c r="CC181" s="45">
        <v>397000000</v>
      </c>
      <c r="CD181" s="44"/>
      <c r="CE181" s="41">
        <f t="shared" si="314"/>
        <v>400000000</v>
      </c>
      <c r="CF181" s="47">
        <f t="shared" si="314"/>
        <v>58000000</v>
      </c>
      <c r="CG181" s="44"/>
      <c r="CH181" s="45"/>
      <c r="CI181" s="44"/>
      <c r="CJ181" s="44"/>
      <c r="CK181" s="44">
        <v>2500000</v>
      </c>
      <c r="CL181" s="44">
        <v>44350000</v>
      </c>
      <c r="CM181" s="44"/>
      <c r="CN181" s="44"/>
      <c r="CO181" s="44"/>
      <c r="CP181" s="44"/>
      <c r="CQ181" s="44"/>
      <c r="CR181" s="44"/>
      <c r="CS181" s="44"/>
      <c r="CT181" s="44"/>
      <c r="CU181" s="44"/>
      <c r="CV181" s="44"/>
      <c r="CW181" s="44">
        <v>497500000</v>
      </c>
      <c r="CX181" s="44"/>
      <c r="CY181" s="41">
        <f>CG181+CI181+CK181+CM181+CO181+CQ181+CS181+CU181+CW181</f>
        <v>500000000</v>
      </c>
      <c r="CZ181" s="41">
        <f>CX181+CV181+CT181+CR181+CP181+CN181+CL181+CJ181</f>
        <v>44350000</v>
      </c>
      <c r="DA181" s="50">
        <f t="shared" si="315"/>
        <v>1300000000</v>
      </c>
      <c r="DB181" s="576">
        <f t="shared" si="315"/>
        <v>188350000</v>
      </c>
    </row>
    <row r="182" spans="1:106" ht="171.75" customHeight="1" x14ac:dyDescent="0.2">
      <c r="A182" s="585"/>
      <c r="B182" s="220"/>
      <c r="C182" s="182"/>
      <c r="D182" s="199"/>
      <c r="E182" s="220"/>
      <c r="F182" s="220"/>
      <c r="G182" s="173">
        <v>125</v>
      </c>
      <c r="H182" s="508" t="s">
        <v>431</v>
      </c>
      <c r="I182" s="179" t="s">
        <v>432</v>
      </c>
      <c r="J182" s="170" t="s">
        <v>423</v>
      </c>
      <c r="K182" s="170">
        <v>8</v>
      </c>
      <c r="L182" s="308" t="s">
        <v>68</v>
      </c>
      <c r="M182" s="167">
        <v>1200</v>
      </c>
      <c r="N182" s="167">
        <v>2400</v>
      </c>
      <c r="O182" s="167">
        <v>150</v>
      </c>
      <c r="P182" s="167">
        <v>750</v>
      </c>
      <c r="Q182" s="175"/>
      <c r="R182" s="167">
        <v>750</v>
      </c>
      <c r="S182" s="464">
        <v>761</v>
      </c>
      <c r="T182" s="167">
        <v>750</v>
      </c>
      <c r="U182" s="519">
        <v>760</v>
      </c>
      <c r="V182" s="210">
        <f>AQ182/$AQ$178</f>
        <v>3.8461538461538464E-3</v>
      </c>
      <c r="W182" s="173">
        <v>2</v>
      </c>
      <c r="X182" s="170" t="s">
        <v>136</v>
      </c>
      <c r="Y182" s="13"/>
      <c r="Z182" s="14"/>
      <c r="AA182" s="13"/>
      <c r="AB182" s="14"/>
      <c r="AC182" s="13">
        <v>5000000</v>
      </c>
      <c r="AD182" s="15">
        <v>5000000</v>
      </c>
      <c r="AE182" s="13"/>
      <c r="AF182" s="14"/>
      <c r="AG182" s="13"/>
      <c r="AH182" s="14"/>
      <c r="AI182" s="13"/>
      <c r="AJ182" s="14"/>
      <c r="AK182" s="13"/>
      <c r="AL182" s="14"/>
      <c r="AM182" s="13"/>
      <c r="AN182" s="14"/>
      <c r="AO182" s="13"/>
      <c r="AP182" s="14"/>
      <c r="AQ182" s="13">
        <f>+Y182+AA182+AC182+AE182+AG182+AI182+AK182+AM182+AO182</f>
        <v>5000000</v>
      </c>
      <c r="AR182" s="14">
        <f>Z182+AB182+AD182+AF182+AH182+AJ182+AL182+AN182+AP182</f>
        <v>5000000</v>
      </c>
      <c r="AS182" s="44"/>
      <c r="AT182" s="44"/>
      <c r="AU182" s="44"/>
      <c r="AV182" s="44">
        <v>20710000</v>
      </c>
      <c r="AW182" s="44">
        <v>10000000</v>
      </c>
      <c r="AX182" s="44">
        <v>19290000</v>
      </c>
      <c r="AY182" s="44"/>
      <c r="AZ182" s="44"/>
      <c r="BA182" s="44"/>
      <c r="BB182" s="44"/>
      <c r="BC182" s="44"/>
      <c r="BD182" s="44"/>
      <c r="BE182" s="44"/>
      <c r="BF182" s="44"/>
      <c r="BG182" s="44"/>
      <c r="BH182" s="44"/>
      <c r="BI182" s="44">
        <v>195000000</v>
      </c>
      <c r="BJ182" s="44"/>
      <c r="BK182" s="41">
        <f t="shared" si="313"/>
        <v>205000000</v>
      </c>
      <c r="BL182" s="56">
        <f t="shared" si="313"/>
        <v>40000000</v>
      </c>
      <c r="BM182" s="45"/>
      <c r="BN182" s="25"/>
      <c r="BO182" s="45"/>
      <c r="BP182" s="45"/>
      <c r="BQ182" s="45">
        <v>3000000</v>
      </c>
      <c r="BR182" s="45">
        <v>27825333</v>
      </c>
      <c r="BS182" s="45"/>
      <c r="BT182" s="45"/>
      <c r="BU182" s="45"/>
      <c r="BV182" s="45"/>
      <c r="BW182" s="45"/>
      <c r="BX182" s="45"/>
      <c r="BY182" s="45"/>
      <c r="BZ182" s="45"/>
      <c r="CA182" s="45"/>
      <c r="CB182" s="45"/>
      <c r="CC182" s="45">
        <v>203500000</v>
      </c>
      <c r="CD182" s="44"/>
      <c r="CE182" s="41">
        <f t="shared" si="314"/>
        <v>206500000</v>
      </c>
      <c r="CF182" s="47">
        <f t="shared" si="314"/>
        <v>27825333</v>
      </c>
      <c r="CG182" s="44"/>
      <c r="CH182" s="45"/>
      <c r="CI182" s="44"/>
      <c r="CJ182" s="44"/>
      <c r="CK182" s="44">
        <v>2500000</v>
      </c>
      <c r="CL182" s="44">
        <v>44100000</v>
      </c>
      <c r="CM182" s="44"/>
      <c r="CN182" s="44"/>
      <c r="CO182" s="44"/>
      <c r="CP182" s="44"/>
      <c r="CQ182" s="44"/>
      <c r="CR182" s="44"/>
      <c r="CS182" s="44"/>
      <c r="CT182" s="44"/>
      <c r="CU182" s="44"/>
      <c r="CV182" s="44"/>
      <c r="CW182" s="44">
        <v>498500000</v>
      </c>
      <c r="CX182" s="44"/>
      <c r="CY182" s="41">
        <f>CG182+CI182+CK182+CM182+CO182+CQ182+CS182+CU182+CW182</f>
        <v>501000000</v>
      </c>
      <c r="CZ182" s="41">
        <f>CX182+CV182+CT182+CR182+CP182+CN182+CL182+CJ182</f>
        <v>44100000</v>
      </c>
      <c r="DA182" s="50">
        <f t="shared" si="315"/>
        <v>917500000</v>
      </c>
      <c r="DB182" s="576">
        <f t="shared" si="315"/>
        <v>116925333</v>
      </c>
    </row>
    <row r="183" spans="1:106" ht="140.25" customHeight="1" x14ac:dyDescent="0.2">
      <c r="A183" s="585"/>
      <c r="B183" s="220"/>
      <c r="C183" s="181"/>
      <c r="D183" s="201"/>
      <c r="E183" s="264"/>
      <c r="F183" s="264"/>
      <c r="G183" s="172">
        <v>126</v>
      </c>
      <c r="H183" s="508" t="s">
        <v>433</v>
      </c>
      <c r="I183" s="166" t="s">
        <v>434</v>
      </c>
      <c r="J183" s="171" t="s">
        <v>423</v>
      </c>
      <c r="K183" s="171">
        <v>8</v>
      </c>
      <c r="L183" s="171" t="s">
        <v>53</v>
      </c>
      <c r="M183" s="172" t="s">
        <v>48</v>
      </c>
      <c r="N183" s="172">
        <f>1795+1531</f>
        <v>3326</v>
      </c>
      <c r="O183" s="172">
        <v>0</v>
      </c>
      <c r="P183" s="172">
        <f>1795 +  1531</f>
        <v>3326</v>
      </c>
      <c r="Q183" s="175"/>
      <c r="R183" s="357">
        <f>1795+1531</f>
        <v>3326</v>
      </c>
      <c r="S183" s="172"/>
      <c r="T183" s="357">
        <f>1795+1531</f>
        <v>3326</v>
      </c>
      <c r="U183" s="171"/>
      <c r="V183" s="263">
        <f>AQ183/$AQ$178</f>
        <v>0</v>
      </c>
      <c r="W183" s="172">
        <v>2</v>
      </c>
      <c r="X183" s="171" t="s">
        <v>136</v>
      </c>
      <c r="Y183" s="20"/>
      <c r="Z183" s="19"/>
      <c r="AA183" s="20"/>
      <c r="AB183" s="19"/>
      <c r="AC183" s="20"/>
      <c r="AD183" s="19"/>
      <c r="AE183" s="20"/>
      <c r="AF183" s="19"/>
      <c r="AG183" s="20"/>
      <c r="AH183" s="19"/>
      <c r="AI183" s="20"/>
      <c r="AJ183" s="19"/>
      <c r="AK183" s="20"/>
      <c r="AL183" s="19"/>
      <c r="AM183" s="20"/>
      <c r="AN183" s="19"/>
      <c r="AO183" s="20"/>
      <c r="AP183" s="19"/>
      <c r="AQ183" s="20">
        <f>+Y183+AA183+AC183+AE183+AG183+AI183+AK183+AM183+AO183</f>
        <v>0</v>
      </c>
      <c r="AR183" s="19">
        <f>Z183+AB183+AD183+AF183+AH183+AJ183+AL183+AN183+AP183</f>
        <v>0</v>
      </c>
      <c r="AS183" s="44"/>
      <c r="AT183" s="44"/>
      <c r="AU183" s="44"/>
      <c r="AV183" s="44">
        <v>20000000</v>
      </c>
      <c r="AW183" s="44">
        <v>10000000</v>
      </c>
      <c r="AX183" s="44">
        <v>24000000</v>
      </c>
      <c r="AY183" s="44"/>
      <c r="AZ183" s="44"/>
      <c r="BA183" s="44"/>
      <c r="BB183" s="44"/>
      <c r="BC183" s="44"/>
      <c r="BD183" s="44"/>
      <c r="BE183" s="44"/>
      <c r="BF183" s="44"/>
      <c r="BG183" s="44"/>
      <c r="BH183" s="44"/>
      <c r="BI183" s="44">
        <v>190000000</v>
      </c>
      <c r="BJ183" s="44"/>
      <c r="BK183" s="41">
        <f t="shared" si="313"/>
        <v>200000000</v>
      </c>
      <c r="BL183" s="41">
        <f t="shared" si="313"/>
        <v>44000000</v>
      </c>
      <c r="BM183" s="45"/>
      <c r="BN183" s="25"/>
      <c r="BO183" s="45"/>
      <c r="BP183" s="45"/>
      <c r="BQ183" s="45">
        <v>3000000</v>
      </c>
      <c r="BR183" s="45">
        <v>6000000</v>
      </c>
      <c r="BS183" s="45"/>
      <c r="BT183" s="45"/>
      <c r="BU183" s="45"/>
      <c r="BV183" s="45"/>
      <c r="BW183" s="45"/>
      <c r="BX183" s="45"/>
      <c r="BY183" s="45"/>
      <c r="BZ183" s="45"/>
      <c r="CA183" s="45"/>
      <c r="CB183" s="45"/>
      <c r="CC183" s="45">
        <v>197000000</v>
      </c>
      <c r="CD183" s="44"/>
      <c r="CE183" s="41">
        <f t="shared" si="314"/>
        <v>200000000</v>
      </c>
      <c r="CF183" s="47">
        <f t="shared" si="314"/>
        <v>6000000</v>
      </c>
      <c r="CG183" s="44"/>
      <c r="CH183" s="45"/>
      <c r="CI183" s="44"/>
      <c r="CJ183" s="44"/>
      <c r="CK183" s="44">
        <v>2500000</v>
      </c>
      <c r="CL183" s="44">
        <v>19500000</v>
      </c>
      <c r="CM183" s="44"/>
      <c r="CN183" s="44"/>
      <c r="CO183" s="44"/>
      <c r="CP183" s="44"/>
      <c r="CQ183" s="44"/>
      <c r="CR183" s="44"/>
      <c r="CS183" s="44"/>
      <c r="CT183" s="44"/>
      <c r="CU183" s="44"/>
      <c r="CV183" s="44"/>
      <c r="CW183" s="44">
        <v>497500000</v>
      </c>
      <c r="CX183" s="44"/>
      <c r="CY183" s="41">
        <f>CG183+CI183+CK183+CM183+CO183+CQ183+CS183+CU183+CW183</f>
        <v>500000000</v>
      </c>
      <c r="CZ183" s="41">
        <f>CX183+CV183+CT183+CR183+CP183+CN183+CL183+CJ183</f>
        <v>19500000</v>
      </c>
      <c r="DA183" s="50">
        <f t="shared" si="315"/>
        <v>900000000</v>
      </c>
      <c r="DB183" s="576">
        <f t="shared" si="315"/>
        <v>69500000</v>
      </c>
    </row>
    <row r="184" spans="1:106" ht="24.75" customHeight="1" x14ac:dyDescent="0.2">
      <c r="A184" s="585"/>
      <c r="B184" s="220"/>
      <c r="C184" s="154">
        <v>35</v>
      </c>
      <c r="D184" s="155" t="s">
        <v>435</v>
      </c>
      <c r="E184" s="156"/>
      <c r="F184" s="297"/>
      <c r="G184" s="154"/>
      <c r="H184" s="154"/>
      <c r="I184" s="154"/>
      <c r="J184" s="154"/>
      <c r="K184" s="154"/>
      <c r="L184" s="154"/>
      <c r="M184" s="154"/>
      <c r="N184" s="154"/>
      <c r="O184" s="154"/>
      <c r="P184" s="154"/>
      <c r="Q184" s="154"/>
      <c r="R184" s="154"/>
      <c r="S184" s="154"/>
      <c r="T184" s="154"/>
      <c r="U184" s="154"/>
      <c r="V184" s="154"/>
      <c r="W184" s="154"/>
      <c r="X184" s="154"/>
      <c r="Y184" s="101">
        <f t="shared" ref="Y184:AP184" si="316">SUM(Y185:Y187)</f>
        <v>0</v>
      </c>
      <c r="Z184" s="101">
        <f t="shared" si="316"/>
        <v>0</v>
      </c>
      <c r="AA184" s="101">
        <f t="shared" si="316"/>
        <v>0</v>
      </c>
      <c r="AB184" s="101">
        <f t="shared" si="316"/>
        <v>0</v>
      </c>
      <c r="AC184" s="101">
        <f t="shared" si="316"/>
        <v>0</v>
      </c>
      <c r="AD184" s="101">
        <f t="shared" si="316"/>
        <v>0</v>
      </c>
      <c r="AE184" s="101">
        <f t="shared" si="316"/>
        <v>0</v>
      </c>
      <c r="AF184" s="101">
        <f t="shared" si="316"/>
        <v>0</v>
      </c>
      <c r="AG184" s="101">
        <f t="shared" si="316"/>
        <v>0</v>
      </c>
      <c r="AH184" s="101">
        <f t="shared" si="316"/>
        <v>0</v>
      </c>
      <c r="AI184" s="101">
        <f t="shared" si="316"/>
        <v>0</v>
      </c>
      <c r="AJ184" s="101">
        <f t="shared" si="316"/>
        <v>0</v>
      </c>
      <c r="AK184" s="101">
        <f t="shared" si="316"/>
        <v>0</v>
      </c>
      <c r="AL184" s="101">
        <f t="shared" si="316"/>
        <v>0</v>
      </c>
      <c r="AM184" s="101">
        <f t="shared" si="316"/>
        <v>100000000</v>
      </c>
      <c r="AN184" s="101">
        <f t="shared" si="316"/>
        <v>100000000</v>
      </c>
      <c r="AO184" s="101">
        <f t="shared" si="316"/>
        <v>0</v>
      </c>
      <c r="AP184" s="101">
        <f t="shared" si="316"/>
        <v>0</v>
      </c>
      <c r="AQ184" s="101">
        <f t="shared" ref="AQ184:BS184" si="317">SUM(AQ185:AQ187)</f>
        <v>100000000</v>
      </c>
      <c r="AR184" s="101">
        <f t="shared" si="317"/>
        <v>100000000</v>
      </c>
      <c r="AS184" s="101">
        <f t="shared" si="317"/>
        <v>0</v>
      </c>
      <c r="AT184" s="101">
        <f t="shared" si="317"/>
        <v>0</v>
      </c>
      <c r="AU184" s="101">
        <f t="shared" si="317"/>
        <v>0</v>
      </c>
      <c r="AV184" s="101">
        <f t="shared" si="317"/>
        <v>0</v>
      </c>
      <c r="AW184" s="101">
        <f t="shared" si="317"/>
        <v>0</v>
      </c>
      <c r="AX184" s="101">
        <f t="shared" si="317"/>
        <v>0</v>
      </c>
      <c r="AY184" s="101">
        <f t="shared" si="317"/>
        <v>0</v>
      </c>
      <c r="AZ184" s="101">
        <f t="shared" si="317"/>
        <v>0</v>
      </c>
      <c r="BA184" s="101">
        <f t="shared" si="317"/>
        <v>0</v>
      </c>
      <c r="BB184" s="101">
        <f t="shared" si="317"/>
        <v>0</v>
      </c>
      <c r="BC184" s="101">
        <f t="shared" si="317"/>
        <v>0</v>
      </c>
      <c r="BD184" s="101">
        <f t="shared" si="317"/>
        <v>0</v>
      </c>
      <c r="BE184" s="101">
        <f t="shared" si="317"/>
        <v>0</v>
      </c>
      <c r="BF184" s="101">
        <f t="shared" si="317"/>
        <v>0</v>
      </c>
      <c r="BG184" s="101">
        <f t="shared" si="317"/>
        <v>103000000</v>
      </c>
      <c r="BH184" s="101">
        <f t="shared" si="317"/>
        <v>189400000</v>
      </c>
      <c r="BI184" s="101">
        <f t="shared" si="317"/>
        <v>0</v>
      </c>
      <c r="BJ184" s="101">
        <f t="shared" si="317"/>
        <v>0</v>
      </c>
      <c r="BK184" s="101">
        <f t="shared" si="317"/>
        <v>103000000</v>
      </c>
      <c r="BL184" s="101">
        <f t="shared" si="317"/>
        <v>189400000</v>
      </c>
      <c r="BM184" s="101">
        <f t="shared" si="317"/>
        <v>0</v>
      </c>
      <c r="BN184" s="101">
        <f t="shared" si="317"/>
        <v>0</v>
      </c>
      <c r="BO184" s="101">
        <f t="shared" si="317"/>
        <v>0</v>
      </c>
      <c r="BP184" s="101">
        <f t="shared" si="317"/>
        <v>25000000</v>
      </c>
      <c r="BQ184" s="101">
        <f t="shared" si="317"/>
        <v>0</v>
      </c>
      <c r="BR184" s="101">
        <f t="shared" si="317"/>
        <v>0</v>
      </c>
      <c r="BS184" s="101">
        <f t="shared" si="317"/>
        <v>0</v>
      </c>
      <c r="BT184" s="101">
        <f t="shared" ref="BT184:CE184" si="318">SUM(BT185:BT187)</f>
        <v>0</v>
      </c>
      <c r="BU184" s="101">
        <f t="shared" si="318"/>
        <v>0</v>
      </c>
      <c r="BV184" s="101">
        <f t="shared" si="318"/>
        <v>0</v>
      </c>
      <c r="BW184" s="101">
        <f t="shared" si="318"/>
        <v>0</v>
      </c>
      <c r="BX184" s="101">
        <f t="shared" si="318"/>
        <v>0</v>
      </c>
      <c r="BY184" s="101">
        <f t="shared" si="318"/>
        <v>0</v>
      </c>
      <c r="BZ184" s="101">
        <f t="shared" si="318"/>
        <v>0</v>
      </c>
      <c r="CA184" s="101">
        <f t="shared" si="318"/>
        <v>106090000</v>
      </c>
      <c r="CB184" s="101">
        <f t="shared" si="318"/>
        <v>157282000</v>
      </c>
      <c r="CC184" s="101">
        <f t="shared" si="318"/>
        <v>0</v>
      </c>
      <c r="CD184" s="101">
        <f t="shared" si="318"/>
        <v>0</v>
      </c>
      <c r="CE184" s="101">
        <f t="shared" si="318"/>
        <v>106090000</v>
      </c>
      <c r="CF184" s="101">
        <f t="shared" ref="CF184:DB184" si="319">SUM(CF185:CF187)</f>
        <v>182282000</v>
      </c>
      <c r="CG184" s="101">
        <f t="shared" si="319"/>
        <v>0</v>
      </c>
      <c r="CH184" s="101">
        <f t="shared" si="319"/>
        <v>0</v>
      </c>
      <c r="CI184" s="101">
        <f t="shared" si="319"/>
        <v>0</v>
      </c>
      <c r="CJ184" s="101">
        <f t="shared" si="319"/>
        <v>0</v>
      </c>
      <c r="CK184" s="101">
        <f t="shared" si="319"/>
        <v>0</v>
      </c>
      <c r="CL184" s="101">
        <f t="shared" si="319"/>
        <v>0</v>
      </c>
      <c r="CM184" s="101">
        <f t="shared" si="319"/>
        <v>0</v>
      </c>
      <c r="CN184" s="101">
        <f t="shared" si="319"/>
        <v>0</v>
      </c>
      <c r="CO184" s="101">
        <f t="shared" si="319"/>
        <v>0</v>
      </c>
      <c r="CP184" s="101">
        <f t="shared" si="319"/>
        <v>0</v>
      </c>
      <c r="CQ184" s="101">
        <f t="shared" si="319"/>
        <v>0</v>
      </c>
      <c r="CR184" s="101">
        <f t="shared" si="319"/>
        <v>0</v>
      </c>
      <c r="CS184" s="101">
        <f t="shared" si="319"/>
        <v>0</v>
      </c>
      <c r="CT184" s="101">
        <f t="shared" si="319"/>
        <v>0</v>
      </c>
      <c r="CU184" s="101">
        <f t="shared" si="319"/>
        <v>109272700</v>
      </c>
      <c r="CV184" s="101">
        <f t="shared" si="319"/>
        <v>196000000</v>
      </c>
      <c r="CW184" s="101">
        <f t="shared" si="319"/>
        <v>0</v>
      </c>
      <c r="CX184" s="101">
        <f t="shared" si="319"/>
        <v>0</v>
      </c>
      <c r="CY184" s="101">
        <f t="shared" si="319"/>
        <v>109272700</v>
      </c>
      <c r="CZ184" s="101">
        <f t="shared" si="319"/>
        <v>196000000</v>
      </c>
      <c r="DA184" s="101">
        <f t="shared" si="319"/>
        <v>418362700</v>
      </c>
      <c r="DB184" s="579">
        <f t="shared" si="319"/>
        <v>667682000</v>
      </c>
    </row>
    <row r="185" spans="1:106" ht="143.25" customHeight="1" x14ac:dyDescent="0.2">
      <c r="A185" s="585"/>
      <c r="B185" s="220"/>
      <c r="C185" s="340">
        <v>24</v>
      </c>
      <c r="D185" s="500" t="s">
        <v>436</v>
      </c>
      <c r="E185" s="627" t="s">
        <v>428</v>
      </c>
      <c r="F185" s="587" t="s">
        <v>428</v>
      </c>
      <c r="G185" s="173">
        <v>127</v>
      </c>
      <c r="H185" s="508" t="s">
        <v>437</v>
      </c>
      <c r="I185" s="179" t="s">
        <v>438</v>
      </c>
      <c r="J185" s="170" t="s">
        <v>439</v>
      </c>
      <c r="K185" s="308">
        <v>2</v>
      </c>
      <c r="L185" s="358" t="s">
        <v>53</v>
      </c>
      <c r="M185" s="172" t="s">
        <v>48</v>
      </c>
      <c r="N185" s="172">
        <v>1</v>
      </c>
      <c r="O185" s="359">
        <v>1</v>
      </c>
      <c r="P185" s="360">
        <v>1</v>
      </c>
      <c r="Q185" s="175"/>
      <c r="R185" s="360">
        <v>1</v>
      </c>
      <c r="S185" s="360"/>
      <c r="T185" s="361">
        <v>1</v>
      </c>
      <c r="U185" s="358"/>
      <c r="V185" s="278">
        <f>AQ185/$AQ$184</f>
        <v>0.18</v>
      </c>
      <c r="W185" s="173">
        <v>2</v>
      </c>
      <c r="X185" s="170" t="s">
        <v>136</v>
      </c>
      <c r="Y185" s="16"/>
      <c r="Z185" s="15"/>
      <c r="AA185" s="16"/>
      <c r="AB185" s="15"/>
      <c r="AC185" s="16"/>
      <c r="AD185" s="15"/>
      <c r="AE185" s="16"/>
      <c r="AF185" s="15"/>
      <c r="AG185" s="16"/>
      <c r="AH185" s="15"/>
      <c r="AI185" s="16"/>
      <c r="AJ185" s="15"/>
      <c r="AK185" s="16"/>
      <c r="AL185" s="15"/>
      <c r="AM185" s="17">
        <v>18000000</v>
      </c>
      <c r="AN185" s="14">
        <v>18000000</v>
      </c>
      <c r="AO185" s="17"/>
      <c r="AP185" s="18"/>
      <c r="AQ185" s="13">
        <f>+Y185+AA185+AC185+AE185+AG185+AI185+AK185+AM185+AO185</f>
        <v>18000000</v>
      </c>
      <c r="AR185" s="14">
        <f>Z185+AB185+AD185+AF185+AH185+AJ185+AL185+AN185+AP185</f>
        <v>18000000</v>
      </c>
      <c r="AS185" s="44"/>
      <c r="AT185" s="44"/>
      <c r="AU185" s="44"/>
      <c r="AV185" s="43"/>
      <c r="AW185" s="44"/>
      <c r="AX185" s="44"/>
      <c r="AY185" s="44"/>
      <c r="AZ185" s="44"/>
      <c r="BA185" s="44"/>
      <c r="BB185" s="44"/>
      <c r="BC185" s="44"/>
      <c r="BD185" s="44"/>
      <c r="BE185" s="44"/>
      <c r="BF185" s="44"/>
      <c r="BG185" s="45">
        <v>18540000</v>
      </c>
      <c r="BH185" s="44">
        <v>104940000</v>
      </c>
      <c r="BI185" s="44"/>
      <c r="BJ185" s="44"/>
      <c r="BK185" s="41">
        <f t="shared" ref="BK185:BL187" si="320">AS185+AU185+AW185+AY185+BA185+BC185+BE185+BG185+BI185</f>
        <v>18540000</v>
      </c>
      <c r="BL185" s="56">
        <f t="shared" si="320"/>
        <v>104940000</v>
      </c>
      <c r="BM185" s="45"/>
      <c r="BN185" s="25"/>
      <c r="BO185" s="45"/>
      <c r="BP185" s="45"/>
      <c r="BQ185" s="45"/>
      <c r="BR185" s="45"/>
      <c r="BS185" s="45"/>
      <c r="BT185" s="45"/>
      <c r="BU185" s="45"/>
      <c r="BV185" s="45"/>
      <c r="BW185" s="45"/>
      <c r="BX185" s="45"/>
      <c r="BY185" s="45"/>
      <c r="BZ185" s="45"/>
      <c r="CA185" s="45">
        <v>19000000</v>
      </c>
      <c r="CB185" s="45">
        <v>92282000</v>
      </c>
      <c r="CC185" s="45"/>
      <c r="CD185" s="44"/>
      <c r="CE185" s="41">
        <f t="shared" ref="CE185:CF187" si="321">BM185+BO185+BQ185+BS185+BU185+BW185+BY185+CA185+CC185</f>
        <v>19000000</v>
      </c>
      <c r="CF185" s="47">
        <f t="shared" si="321"/>
        <v>92282000</v>
      </c>
      <c r="CG185" s="44"/>
      <c r="CH185" s="45"/>
      <c r="CI185" s="44"/>
      <c r="CJ185" s="44"/>
      <c r="CK185" s="44"/>
      <c r="CL185" s="44"/>
      <c r="CM185" s="44"/>
      <c r="CN185" s="44"/>
      <c r="CO185" s="44"/>
      <c r="CP185" s="44"/>
      <c r="CQ185" s="44"/>
      <c r="CR185" s="44"/>
      <c r="CS185" s="44"/>
      <c r="CT185" s="44"/>
      <c r="CU185" s="44">
        <v>19600000</v>
      </c>
      <c r="CV185" s="44">
        <v>63000000</v>
      </c>
      <c r="CW185" s="44"/>
      <c r="CX185" s="44"/>
      <c r="CY185" s="41">
        <f t="shared" ref="CY185:CZ187" si="322">CG185+CI185+CK185+CM185+CO185+CQ185+CS185+CU185+CW185</f>
        <v>19600000</v>
      </c>
      <c r="CZ185" s="41">
        <f t="shared" si="322"/>
        <v>63000000</v>
      </c>
      <c r="DA185" s="50">
        <f t="shared" ref="DA185:DB187" si="323">AQ185+BK185+CE185+CY185</f>
        <v>75140000</v>
      </c>
      <c r="DB185" s="576">
        <f t="shared" si="323"/>
        <v>278222000</v>
      </c>
    </row>
    <row r="186" spans="1:106" ht="112.5" customHeight="1" x14ac:dyDescent="0.2">
      <c r="A186" s="585"/>
      <c r="B186" s="220"/>
      <c r="C186" s="182"/>
      <c r="D186" s="227"/>
      <c r="E186" s="362"/>
      <c r="F186" s="247"/>
      <c r="G186" s="173">
        <v>128</v>
      </c>
      <c r="H186" s="508" t="s">
        <v>440</v>
      </c>
      <c r="I186" s="179" t="s">
        <v>441</v>
      </c>
      <c r="J186" s="170" t="s">
        <v>439</v>
      </c>
      <c r="K186" s="308">
        <v>2</v>
      </c>
      <c r="L186" s="358" t="s">
        <v>53</v>
      </c>
      <c r="M186" s="172">
        <v>1</v>
      </c>
      <c r="N186" s="172">
        <v>1</v>
      </c>
      <c r="O186" s="357">
        <v>1</v>
      </c>
      <c r="P186" s="361">
        <v>1</v>
      </c>
      <c r="Q186" s="363"/>
      <c r="R186" s="361">
        <v>1</v>
      </c>
      <c r="S186" s="361"/>
      <c r="T186" s="361">
        <v>1</v>
      </c>
      <c r="U186" s="358"/>
      <c r="V186" s="278">
        <f>AQ186/$AQ$184</f>
        <v>0.25</v>
      </c>
      <c r="W186" s="173">
        <v>2</v>
      </c>
      <c r="X186" s="170" t="s">
        <v>136</v>
      </c>
      <c r="Y186" s="16"/>
      <c r="Z186" s="15"/>
      <c r="AA186" s="16"/>
      <c r="AB186" s="15"/>
      <c r="AC186" s="16"/>
      <c r="AD186" s="15"/>
      <c r="AE186" s="16"/>
      <c r="AF186" s="15"/>
      <c r="AG186" s="16"/>
      <c r="AH186" s="15"/>
      <c r="AI186" s="16"/>
      <c r="AJ186" s="15"/>
      <c r="AK186" s="16"/>
      <c r="AL186" s="15"/>
      <c r="AM186" s="17">
        <v>25000000</v>
      </c>
      <c r="AN186" s="14">
        <v>25000000</v>
      </c>
      <c r="AO186" s="17"/>
      <c r="AP186" s="18"/>
      <c r="AQ186" s="13">
        <f>+Y186+AA186+AC186+AE186+AG186+AI186+AK186+AM186+AO186</f>
        <v>25000000</v>
      </c>
      <c r="AR186" s="14">
        <f>Z186+AB186+AD186+AF186+AH186+AJ186+AL186+AN186+AP186</f>
        <v>25000000</v>
      </c>
      <c r="AS186" s="44"/>
      <c r="AT186" s="44"/>
      <c r="AU186" s="44"/>
      <c r="AV186" s="43"/>
      <c r="AW186" s="44"/>
      <c r="AX186" s="44"/>
      <c r="AY186" s="44"/>
      <c r="AZ186" s="44"/>
      <c r="BA186" s="44"/>
      <c r="BB186" s="44"/>
      <c r="BC186" s="44"/>
      <c r="BD186" s="44"/>
      <c r="BE186" s="44"/>
      <c r="BF186" s="44"/>
      <c r="BG186" s="45">
        <v>25750000</v>
      </c>
      <c r="BH186" s="44">
        <v>25750000</v>
      </c>
      <c r="BI186" s="44"/>
      <c r="BJ186" s="44"/>
      <c r="BK186" s="41">
        <f t="shared" si="320"/>
        <v>25750000</v>
      </c>
      <c r="BL186" s="56">
        <f t="shared" si="320"/>
        <v>25750000</v>
      </c>
      <c r="BM186" s="45"/>
      <c r="BN186" s="25"/>
      <c r="BO186" s="45"/>
      <c r="BP186" s="45">
        <v>11000000</v>
      </c>
      <c r="BQ186" s="45"/>
      <c r="BR186" s="45"/>
      <c r="BS186" s="45"/>
      <c r="BT186" s="45"/>
      <c r="BU186" s="45"/>
      <c r="BV186" s="45"/>
      <c r="BW186" s="45"/>
      <c r="BX186" s="45"/>
      <c r="BY186" s="45"/>
      <c r="BZ186" s="45"/>
      <c r="CA186" s="45">
        <v>26530000</v>
      </c>
      <c r="CB186" s="45">
        <v>26000000</v>
      </c>
      <c r="CC186" s="45"/>
      <c r="CD186" s="44"/>
      <c r="CE186" s="41">
        <f t="shared" si="321"/>
        <v>26530000</v>
      </c>
      <c r="CF186" s="47">
        <f t="shared" si="321"/>
        <v>37000000</v>
      </c>
      <c r="CG186" s="44"/>
      <c r="CH186" s="45"/>
      <c r="CI186" s="44"/>
      <c r="CJ186" s="44"/>
      <c r="CK186" s="44"/>
      <c r="CL186" s="44"/>
      <c r="CM186" s="44"/>
      <c r="CN186" s="44"/>
      <c r="CO186" s="44"/>
      <c r="CP186" s="44"/>
      <c r="CQ186" s="44"/>
      <c r="CR186" s="44"/>
      <c r="CS186" s="44"/>
      <c r="CT186" s="44"/>
      <c r="CU186" s="44">
        <v>27300000</v>
      </c>
      <c r="CV186" s="44">
        <f>28000000+13000000</f>
        <v>41000000</v>
      </c>
      <c r="CW186" s="44"/>
      <c r="CX186" s="44"/>
      <c r="CY186" s="41">
        <f t="shared" si="322"/>
        <v>27300000</v>
      </c>
      <c r="CZ186" s="41">
        <f t="shared" si="322"/>
        <v>41000000</v>
      </c>
      <c r="DA186" s="50">
        <f t="shared" si="323"/>
        <v>104580000</v>
      </c>
      <c r="DB186" s="576">
        <f t="shared" si="323"/>
        <v>128750000</v>
      </c>
    </row>
    <row r="187" spans="1:106" ht="252.75" customHeight="1" x14ac:dyDescent="0.2">
      <c r="A187" s="585"/>
      <c r="B187" s="264"/>
      <c r="C187" s="181"/>
      <c r="D187" s="505"/>
      <c r="E187" s="506"/>
      <c r="F187" s="266"/>
      <c r="G187" s="173">
        <v>129</v>
      </c>
      <c r="H187" s="508" t="s">
        <v>442</v>
      </c>
      <c r="I187" s="179" t="s">
        <v>443</v>
      </c>
      <c r="J187" s="170" t="s">
        <v>439</v>
      </c>
      <c r="K187" s="308">
        <v>2</v>
      </c>
      <c r="L187" s="358" t="s">
        <v>53</v>
      </c>
      <c r="M187" s="172" t="s">
        <v>48</v>
      </c>
      <c r="N187" s="172">
        <v>6</v>
      </c>
      <c r="O187" s="357">
        <v>6</v>
      </c>
      <c r="P187" s="361">
        <v>6</v>
      </c>
      <c r="Q187" s="363"/>
      <c r="R187" s="361">
        <v>6</v>
      </c>
      <c r="S187" s="361"/>
      <c r="T187" s="361">
        <v>6</v>
      </c>
      <c r="U187" s="358"/>
      <c r="V187" s="278">
        <f>AQ187/$AQ$184</f>
        <v>0.56999999999999995</v>
      </c>
      <c r="W187" s="173">
        <v>2</v>
      </c>
      <c r="X187" s="170" t="s">
        <v>136</v>
      </c>
      <c r="Y187" s="16"/>
      <c r="Z187" s="15"/>
      <c r="AA187" s="16"/>
      <c r="AB187" s="15"/>
      <c r="AC187" s="16"/>
      <c r="AD187" s="15"/>
      <c r="AE187" s="16"/>
      <c r="AF187" s="15"/>
      <c r="AG187" s="16"/>
      <c r="AH187" s="15"/>
      <c r="AI187" s="16"/>
      <c r="AJ187" s="15"/>
      <c r="AK187" s="16"/>
      <c r="AL187" s="15"/>
      <c r="AM187" s="17">
        <v>57000000</v>
      </c>
      <c r="AN187" s="14">
        <v>57000000</v>
      </c>
      <c r="AO187" s="17"/>
      <c r="AP187" s="18"/>
      <c r="AQ187" s="13">
        <f>+Y187+AA187+AC187+AE187+AG187+AI187+AK187+AM187+AO187</f>
        <v>57000000</v>
      </c>
      <c r="AR187" s="14">
        <f>Z187+AB187+AD187+AF187+AH187+AJ187+AL187+AN187+AP187</f>
        <v>57000000</v>
      </c>
      <c r="AS187" s="44"/>
      <c r="AT187" s="44"/>
      <c r="AU187" s="44"/>
      <c r="AV187" s="43"/>
      <c r="AW187" s="44"/>
      <c r="AX187" s="44"/>
      <c r="AY187" s="44"/>
      <c r="AZ187" s="44"/>
      <c r="BA187" s="44"/>
      <c r="BB187" s="44"/>
      <c r="BC187" s="44"/>
      <c r="BD187" s="44"/>
      <c r="BE187" s="44"/>
      <c r="BF187" s="44"/>
      <c r="BG187" s="45">
        <v>58709999.999999993</v>
      </c>
      <c r="BH187" s="44">
        <v>58709999.999999993</v>
      </c>
      <c r="BI187" s="44"/>
      <c r="BJ187" s="44"/>
      <c r="BK187" s="41">
        <f t="shared" si="320"/>
        <v>58709999.999999993</v>
      </c>
      <c r="BL187" s="56">
        <f t="shared" si="320"/>
        <v>58709999.999999993</v>
      </c>
      <c r="BM187" s="45"/>
      <c r="BN187" s="25"/>
      <c r="BO187" s="45"/>
      <c r="BP187" s="45">
        <v>14000000</v>
      </c>
      <c r="BQ187" s="45"/>
      <c r="BR187" s="45"/>
      <c r="BS187" s="45"/>
      <c r="BT187" s="45"/>
      <c r="BU187" s="45"/>
      <c r="BV187" s="45"/>
      <c r="BW187" s="45"/>
      <c r="BX187" s="45"/>
      <c r="BY187" s="45"/>
      <c r="BZ187" s="45"/>
      <c r="CA187" s="45">
        <v>60559999.999999993</v>
      </c>
      <c r="CB187" s="45">
        <v>39000000</v>
      </c>
      <c r="CC187" s="45"/>
      <c r="CD187" s="44"/>
      <c r="CE187" s="41">
        <f t="shared" si="321"/>
        <v>60559999.999999993</v>
      </c>
      <c r="CF187" s="47">
        <f t="shared" si="321"/>
        <v>53000000</v>
      </c>
      <c r="CG187" s="44"/>
      <c r="CH187" s="45"/>
      <c r="CI187" s="44"/>
      <c r="CJ187" s="44"/>
      <c r="CK187" s="44"/>
      <c r="CL187" s="44"/>
      <c r="CM187" s="44"/>
      <c r="CN187" s="44"/>
      <c r="CO187" s="44"/>
      <c r="CP187" s="44"/>
      <c r="CQ187" s="44"/>
      <c r="CR187" s="44"/>
      <c r="CS187" s="44"/>
      <c r="CT187" s="44"/>
      <c r="CU187" s="44">
        <v>62372700</v>
      </c>
      <c r="CV187" s="44">
        <f>70000000+22000000</f>
        <v>92000000</v>
      </c>
      <c r="CW187" s="44"/>
      <c r="CX187" s="44"/>
      <c r="CY187" s="41">
        <f t="shared" si="322"/>
        <v>62372700</v>
      </c>
      <c r="CZ187" s="41">
        <f t="shared" si="322"/>
        <v>92000000</v>
      </c>
      <c r="DA187" s="50">
        <f t="shared" si="323"/>
        <v>238642700</v>
      </c>
      <c r="DB187" s="576">
        <f t="shared" si="323"/>
        <v>260710000</v>
      </c>
    </row>
    <row r="188" spans="1:106" ht="24.75" customHeight="1" x14ac:dyDescent="0.2">
      <c r="A188" s="585"/>
      <c r="B188" s="141">
        <v>12</v>
      </c>
      <c r="C188" s="218" t="s">
        <v>444</v>
      </c>
      <c r="D188" s="143"/>
      <c r="E188" s="144"/>
      <c r="F188" s="144"/>
      <c r="G188" s="145"/>
      <c r="H188" s="145"/>
      <c r="I188" s="145"/>
      <c r="J188" s="145"/>
      <c r="K188" s="145"/>
      <c r="L188" s="145"/>
      <c r="M188" s="145"/>
      <c r="N188" s="145"/>
      <c r="O188" s="145"/>
      <c r="P188" s="145"/>
      <c r="Q188" s="145"/>
      <c r="R188" s="145"/>
      <c r="S188" s="145"/>
      <c r="T188" s="145"/>
      <c r="U188" s="145"/>
      <c r="V188" s="145"/>
      <c r="W188" s="145"/>
      <c r="X188" s="145"/>
      <c r="Y188" s="108">
        <f t="shared" ref="Y188:BD188" si="324">Y189+Y192+Y197+Y201+Y205+Y211+Y214+Y217+Y221+Y226+Y229</f>
        <v>0</v>
      </c>
      <c r="Z188" s="108">
        <f t="shared" si="324"/>
        <v>0</v>
      </c>
      <c r="AA188" s="108">
        <f t="shared" si="324"/>
        <v>1159435758</v>
      </c>
      <c r="AB188" s="108">
        <f t="shared" si="324"/>
        <v>1267889758</v>
      </c>
      <c r="AC188" s="108">
        <f t="shared" si="324"/>
        <v>190000000</v>
      </c>
      <c r="AD188" s="108">
        <f t="shared" si="324"/>
        <v>190000000</v>
      </c>
      <c r="AE188" s="108">
        <f t="shared" si="324"/>
        <v>7383</v>
      </c>
      <c r="AF188" s="108">
        <f t="shared" si="324"/>
        <v>295344126</v>
      </c>
      <c r="AG188" s="108">
        <f t="shared" si="324"/>
        <v>0</v>
      </c>
      <c r="AH188" s="108">
        <f t="shared" si="324"/>
        <v>0</v>
      </c>
      <c r="AI188" s="108">
        <f t="shared" si="324"/>
        <v>0</v>
      </c>
      <c r="AJ188" s="108">
        <f t="shared" si="324"/>
        <v>0</v>
      </c>
      <c r="AK188" s="108">
        <f t="shared" si="324"/>
        <v>0</v>
      </c>
      <c r="AL188" s="108">
        <f t="shared" si="324"/>
        <v>0</v>
      </c>
      <c r="AM188" s="108">
        <f t="shared" si="324"/>
        <v>3383279853</v>
      </c>
      <c r="AN188" s="108">
        <f t="shared" si="324"/>
        <v>3400197430</v>
      </c>
      <c r="AO188" s="108">
        <f t="shared" si="324"/>
        <v>0</v>
      </c>
      <c r="AP188" s="108">
        <f t="shared" si="324"/>
        <v>0</v>
      </c>
      <c r="AQ188" s="108">
        <f t="shared" si="324"/>
        <v>4732722994</v>
      </c>
      <c r="AR188" s="108">
        <f t="shared" si="324"/>
        <v>5153431314</v>
      </c>
      <c r="AS188" s="108">
        <f t="shared" si="324"/>
        <v>0</v>
      </c>
      <c r="AT188" s="108">
        <f t="shared" si="324"/>
        <v>0</v>
      </c>
      <c r="AU188" s="108">
        <f t="shared" si="324"/>
        <v>717874879</v>
      </c>
      <c r="AV188" s="108">
        <f t="shared" si="324"/>
        <v>855342908</v>
      </c>
      <c r="AW188" s="108">
        <f t="shared" si="324"/>
        <v>130000000</v>
      </c>
      <c r="AX188" s="108">
        <f t="shared" si="324"/>
        <v>130000000</v>
      </c>
      <c r="AY188" s="108">
        <f t="shared" si="324"/>
        <v>0</v>
      </c>
      <c r="AZ188" s="108">
        <f t="shared" si="324"/>
        <v>1127214649.1300001</v>
      </c>
      <c r="BA188" s="108">
        <f t="shared" si="324"/>
        <v>0</v>
      </c>
      <c r="BB188" s="108">
        <f t="shared" si="324"/>
        <v>0</v>
      </c>
      <c r="BC188" s="108">
        <f t="shared" si="324"/>
        <v>0</v>
      </c>
      <c r="BD188" s="108">
        <f t="shared" si="324"/>
        <v>0</v>
      </c>
      <c r="BE188" s="108">
        <f t="shared" ref="BE188:CD188" si="325">BE189+BE192+BE197+BE201+BE205+BE211+BE214+BE217+BE221+BE226+BE229</f>
        <v>0</v>
      </c>
      <c r="BF188" s="108">
        <f t="shared" si="325"/>
        <v>0</v>
      </c>
      <c r="BG188" s="108">
        <f t="shared" si="325"/>
        <v>3362150103.7801847</v>
      </c>
      <c r="BH188" s="108">
        <f t="shared" si="325"/>
        <v>4531555903.996911</v>
      </c>
      <c r="BI188" s="108">
        <f t="shared" si="325"/>
        <v>0</v>
      </c>
      <c r="BJ188" s="108">
        <f t="shared" si="325"/>
        <v>0</v>
      </c>
      <c r="BK188" s="108">
        <f t="shared" si="325"/>
        <v>4210024982.4200001</v>
      </c>
      <c r="BL188" s="108">
        <f t="shared" si="325"/>
        <v>6644113461.1269112</v>
      </c>
      <c r="BM188" s="108">
        <f t="shared" si="325"/>
        <v>0</v>
      </c>
      <c r="BN188" s="108">
        <f t="shared" si="325"/>
        <v>0</v>
      </c>
      <c r="BO188" s="108">
        <f t="shared" si="325"/>
        <v>739411125.43180001</v>
      </c>
      <c r="BP188" s="108">
        <f t="shared" si="325"/>
        <v>1172133606</v>
      </c>
      <c r="BQ188" s="108">
        <f t="shared" si="325"/>
        <v>30000000</v>
      </c>
      <c r="BR188" s="108">
        <f t="shared" si="325"/>
        <v>60000000</v>
      </c>
      <c r="BS188" s="108">
        <f t="shared" si="325"/>
        <v>0</v>
      </c>
      <c r="BT188" s="108">
        <f t="shared" si="325"/>
        <v>1142452652</v>
      </c>
      <c r="BU188" s="108">
        <f t="shared" si="325"/>
        <v>0</v>
      </c>
      <c r="BV188" s="108">
        <f t="shared" si="325"/>
        <v>0</v>
      </c>
      <c r="BW188" s="108">
        <f t="shared" si="325"/>
        <v>0</v>
      </c>
      <c r="BX188" s="108">
        <f t="shared" si="325"/>
        <v>0</v>
      </c>
      <c r="BY188" s="108">
        <f t="shared" si="325"/>
        <v>0</v>
      </c>
      <c r="BZ188" s="108">
        <f t="shared" si="325"/>
        <v>0</v>
      </c>
      <c r="CA188" s="108">
        <f t="shared" si="325"/>
        <v>3463014606.5951176</v>
      </c>
      <c r="CB188" s="108">
        <f t="shared" si="325"/>
        <v>3957254361.0699997</v>
      </c>
      <c r="CC188" s="108">
        <f t="shared" si="325"/>
        <v>0</v>
      </c>
      <c r="CD188" s="108">
        <f t="shared" si="325"/>
        <v>0</v>
      </c>
      <c r="CE188" s="108">
        <f t="shared" ref="CE188" si="326">CE189+CE192+CE197+CE201+CE205+CE211+CE214+CE217+CE221+CE226+CE229</f>
        <v>4232425732.0269175</v>
      </c>
      <c r="CF188" s="108">
        <f t="shared" ref="CF188:DA188" si="327">CF189+CF192+CF197+CF201+CF205+CF211+CF214+CF217+CF221+CF226+CF229</f>
        <v>6331840619.0699997</v>
      </c>
      <c r="CG188" s="108">
        <f t="shared" si="327"/>
        <v>0</v>
      </c>
      <c r="CH188" s="108">
        <f t="shared" si="327"/>
        <v>0</v>
      </c>
      <c r="CI188" s="108">
        <f t="shared" si="327"/>
        <v>761593459</v>
      </c>
      <c r="CJ188" s="108">
        <f t="shared" si="327"/>
        <v>767589858</v>
      </c>
      <c r="CK188" s="108">
        <f t="shared" si="327"/>
        <v>20000000</v>
      </c>
      <c r="CL188" s="108">
        <f t="shared" si="327"/>
        <v>327942000</v>
      </c>
      <c r="CM188" s="108">
        <f t="shared" si="327"/>
        <v>0</v>
      </c>
      <c r="CN188" s="108">
        <f t="shared" si="327"/>
        <v>1254940108</v>
      </c>
      <c r="CO188" s="108">
        <f t="shared" si="327"/>
        <v>0</v>
      </c>
      <c r="CP188" s="108">
        <f t="shared" si="327"/>
        <v>0</v>
      </c>
      <c r="CQ188" s="108">
        <f t="shared" si="327"/>
        <v>0</v>
      </c>
      <c r="CR188" s="108">
        <f t="shared" si="327"/>
        <v>0</v>
      </c>
      <c r="CS188" s="108">
        <f t="shared" si="327"/>
        <v>0</v>
      </c>
      <c r="CT188" s="108">
        <f t="shared" si="327"/>
        <v>0</v>
      </c>
      <c r="CU188" s="108">
        <f t="shared" si="327"/>
        <v>3566905045.0244284</v>
      </c>
      <c r="CV188" s="108">
        <f t="shared" si="327"/>
        <v>4517149747</v>
      </c>
      <c r="CW188" s="108">
        <f t="shared" si="327"/>
        <v>0</v>
      </c>
      <c r="CX188" s="108">
        <f t="shared" si="327"/>
        <v>0</v>
      </c>
      <c r="CY188" s="108">
        <f t="shared" si="327"/>
        <v>4348498504.0244284</v>
      </c>
      <c r="CZ188" s="108">
        <f t="shared" si="327"/>
        <v>6867621713</v>
      </c>
      <c r="DA188" s="452">
        <f t="shared" si="327"/>
        <v>17523672212.471348</v>
      </c>
      <c r="DB188" s="624">
        <f t="shared" ref="DB188" si="328">DB189+DB192+DB197+DB201+DB205+DB211+DB214+DB217+DB221+DB226+DB229</f>
        <v>24997007107.196911</v>
      </c>
    </row>
    <row r="189" spans="1:106" ht="24.75" customHeight="1" x14ac:dyDescent="0.2">
      <c r="A189" s="585"/>
      <c r="B189" s="586"/>
      <c r="C189" s="154">
        <v>36</v>
      </c>
      <c r="D189" s="297" t="s">
        <v>445</v>
      </c>
      <c r="E189" s="193"/>
      <c r="F189" s="194"/>
      <c r="G189" s="157"/>
      <c r="H189" s="157"/>
      <c r="I189" s="157"/>
      <c r="J189" s="157"/>
      <c r="K189" s="157"/>
      <c r="L189" s="157"/>
      <c r="M189" s="157"/>
      <c r="N189" s="157"/>
      <c r="O189" s="157"/>
      <c r="P189" s="157"/>
      <c r="Q189" s="157"/>
      <c r="R189" s="157"/>
      <c r="S189" s="157"/>
      <c r="T189" s="157"/>
      <c r="U189" s="157"/>
      <c r="V189" s="157"/>
      <c r="W189" s="157"/>
      <c r="X189" s="157"/>
      <c r="Y189" s="101">
        <f t="shared" ref="Y189:AP189" si="329">SUM(Y190:Y191)</f>
        <v>0</v>
      </c>
      <c r="Z189" s="101">
        <f t="shared" si="329"/>
        <v>0</v>
      </c>
      <c r="AA189" s="101">
        <f t="shared" si="329"/>
        <v>0</v>
      </c>
      <c r="AB189" s="101">
        <f t="shared" si="329"/>
        <v>0</v>
      </c>
      <c r="AC189" s="101">
        <f t="shared" si="329"/>
        <v>0</v>
      </c>
      <c r="AD189" s="101">
        <f t="shared" si="329"/>
        <v>0</v>
      </c>
      <c r="AE189" s="101">
        <f t="shared" si="329"/>
        <v>0</v>
      </c>
      <c r="AF189" s="101">
        <f t="shared" si="329"/>
        <v>0</v>
      </c>
      <c r="AG189" s="101">
        <f t="shared" si="329"/>
        <v>0</v>
      </c>
      <c r="AH189" s="101">
        <f t="shared" si="329"/>
        <v>0</v>
      </c>
      <c r="AI189" s="101">
        <f t="shared" si="329"/>
        <v>0</v>
      </c>
      <c r="AJ189" s="101">
        <f t="shared" si="329"/>
        <v>0</v>
      </c>
      <c r="AK189" s="101">
        <f t="shared" si="329"/>
        <v>0</v>
      </c>
      <c r="AL189" s="101">
        <f t="shared" si="329"/>
        <v>0</v>
      </c>
      <c r="AM189" s="101">
        <f t="shared" si="329"/>
        <v>150000000</v>
      </c>
      <c r="AN189" s="101">
        <f t="shared" si="329"/>
        <v>150000000</v>
      </c>
      <c r="AO189" s="101">
        <f t="shared" si="329"/>
        <v>0</v>
      </c>
      <c r="AP189" s="101">
        <f t="shared" si="329"/>
        <v>0</v>
      </c>
      <c r="AQ189" s="101">
        <f t="shared" ref="AQ189:BS189" si="330">SUM(AQ190:AQ191)</f>
        <v>150000000</v>
      </c>
      <c r="AR189" s="101">
        <f t="shared" si="330"/>
        <v>150000000</v>
      </c>
      <c r="AS189" s="101">
        <f t="shared" si="330"/>
        <v>0</v>
      </c>
      <c r="AT189" s="101">
        <f t="shared" si="330"/>
        <v>0</v>
      </c>
      <c r="AU189" s="101">
        <f t="shared" si="330"/>
        <v>0</v>
      </c>
      <c r="AV189" s="101">
        <f t="shared" si="330"/>
        <v>0</v>
      </c>
      <c r="AW189" s="101">
        <f t="shared" si="330"/>
        <v>0</v>
      </c>
      <c r="AX189" s="101">
        <f t="shared" si="330"/>
        <v>0</v>
      </c>
      <c r="AY189" s="101">
        <f t="shared" si="330"/>
        <v>0</v>
      </c>
      <c r="AZ189" s="101">
        <f t="shared" si="330"/>
        <v>0</v>
      </c>
      <c r="BA189" s="101">
        <f t="shared" si="330"/>
        <v>0</v>
      </c>
      <c r="BB189" s="101">
        <f t="shared" si="330"/>
        <v>0</v>
      </c>
      <c r="BC189" s="101">
        <f t="shared" si="330"/>
        <v>0</v>
      </c>
      <c r="BD189" s="101">
        <f t="shared" si="330"/>
        <v>0</v>
      </c>
      <c r="BE189" s="101">
        <f t="shared" si="330"/>
        <v>0</v>
      </c>
      <c r="BF189" s="101">
        <f t="shared" si="330"/>
        <v>0</v>
      </c>
      <c r="BG189" s="101">
        <f t="shared" si="330"/>
        <v>154500000</v>
      </c>
      <c r="BH189" s="101">
        <f t="shared" si="330"/>
        <v>154500000</v>
      </c>
      <c r="BI189" s="101">
        <f t="shared" si="330"/>
        <v>0</v>
      </c>
      <c r="BJ189" s="101">
        <f t="shared" si="330"/>
        <v>0</v>
      </c>
      <c r="BK189" s="101">
        <f t="shared" si="330"/>
        <v>154500000</v>
      </c>
      <c r="BL189" s="101">
        <f t="shared" si="330"/>
        <v>154500000</v>
      </c>
      <c r="BM189" s="101">
        <f t="shared" si="330"/>
        <v>0</v>
      </c>
      <c r="BN189" s="101">
        <f t="shared" si="330"/>
        <v>0</v>
      </c>
      <c r="BO189" s="101">
        <f t="shared" si="330"/>
        <v>0</v>
      </c>
      <c r="BP189" s="101">
        <f t="shared" si="330"/>
        <v>35000000</v>
      </c>
      <c r="BQ189" s="101">
        <f t="shared" si="330"/>
        <v>0</v>
      </c>
      <c r="BR189" s="101">
        <f t="shared" si="330"/>
        <v>0</v>
      </c>
      <c r="BS189" s="101">
        <f t="shared" si="330"/>
        <v>0</v>
      </c>
      <c r="BT189" s="101">
        <f t="shared" ref="BT189:CE189" si="331">SUM(BT190:BT191)</f>
        <v>0</v>
      </c>
      <c r="BU189" s="101">
        <f t="shared" si="331"/>
        <v>0</v>
      </c>
      <c r="BV189" s="101">
        <f t="shared" si="331"/>
        <v>0</v>
      </c>
      <c r="BW189" s="101">
        <f t="shared" si="331"/>
        <v>0</v>
      </c>
      <c r="BX189" s="101">
        <f t="shared" si="331"/>
        <v>0</v>
      </c>
      <c r="BY189" s="101">
        <f t="shared" si="331"/>
        <v>0</v>
      </c>
      <c r="BZ189" s="101">
        <f t="shared" si="331"/>
        <v>0</v>
      </c>
      <c r="CA189" s="101">
        <f t="shared" si="331"/>
        <v>159135000</v>
      </c>
      <c r="CB189" s="101">
        <f t="shared" si="331"/>
        <v>110000000</v>
      </c>
      <c r="CC189" s="101">
        <f t="shared" si="331"/>
        <v>0</v>
      </c>
      <c r="CD189" s="101">
        <f t="shared" si="331"/>
        <v>0</v>
      </c>
      <c r="CE189" s="101">
        <f t="shared" si="331"/>
        <v>159135000</v>
      </c>
      <c r="CF189" s="101">
        <f t="shared" ref="CF189:DA189" si="332">SUM(CF190:CF191)</f>
        <v>145000000</v>
      </c>
      <c r="CG189" s="101">
        <f t="shared" si="332"/>
        <v>0</v>
      </c>
      <c r="CH189" s="101">
        <f t="shared" si="332"/>
        <v>0</v>
      </c>
      <c r="CI189" s="101">
        <f t="shared" si="332"/>
        <v>0</v>
      </c>
      <c r="CJ189" s="101">
        <f t="shared" si="332"/>
        <v>0</v>
      </c>
      <c r="CK189" s="101">
        <f t="shared" si="332"/>
        <v>0</v>
      </c>
      <c r="CL189" s="101">
        <f t="shared" si="332"/>
        <v>0</v>
      </c>
      <c r="CM189" s="101">
        <f t="shared" si="332"/>
        <v>0</v>
      </c>
      <c r="CN189" s="101">
        <f t="shared" si="332"/>
        <v>0</v>
      </c>
      <c r="CO189" s="101">
        <f t="shared" si="332"/>
        <v>0</v>
      </c>
      <c r="CP189" s="101">
        <f t="shared" si="332"/>
        <v>0</v>
      </c>
      <c r="CQ189" s="101">
        <f t="shared" si="332"/>
        <v>0</v>
      </c>
      <c r="CR189" s="101">
        <f t="shared" si="332"/>
        <v>0</v>
      </c>
      <c r="CS189" s="101">
        <f t="shared" si="332"/>
        <v>0</v>
      </c>
      <c r="CT189" s="101">
        <f t="shared" si="332"/>
        <v>0</v>
      </c>
      <c r="CU189" s="101">
        <f t="shared" si="332"/>
        <v>163909050</v>
      </c>
      <c r="CV189" s="101">
        <f t="shared" si="332"/>
        <v>232000000</v>
      </c>
      <c r="CW189" s="101">
        <f t="shared" si="332"/>
        <v>0</v>
      </c>
      <c r="CX189" s="101">
        <f t="shared" si="332"/>
        <v>0</v>
      </c>
      <c r="CY189" s="101">
        <f t="shared" si="332"/>
        <v>163909050</v>
      </c>
      <c r="CZ189" s="101">
        <f t="shared" si="332"/>
        <v>232000000</v>
      </c>
      <c r="DA189" s="101">
        <f t="shared" si="332"/>
        <v>627544050</v>
      </c>
      <c r="DB189" s="579">
        <f t="shared" ref="DB189" si="333">SUM(DB190:DB191)</f>
        <v>681500000</v>
      </c>
    </row>
    <row r="190" spans="1:106" ht="108" customHeight="1" x14ac:dyDescent="0.2">
      <c r="A190" s="585"/>
      <c r="B190" s="220"/>
      <c r="C190" s="340">
        <v>3</v>
      </c>
      <c r="D190" s="500" t="s">
        <v>446</v>
      </c>
      <c r="E190" s="310" t="s">
        <v>447</v>
      </c>
      <c r="F190" s="310" t="s">
        <v>88</v>
      </c>
      <c r="G190" s="577">
        <v>130</v>
      </c>
      <c r="H190" s="578" t="s">
        <v>448</v>
      </c>
      <c r="I190" s="500" t="s">
        <v>449</v>
      </c>
      <c r="J190" s="577" t="s">
        <v>439</v>
      </c>
      <c r="K190" s="310">
        <v>2</v>
      </c>
      <c r="L190" s="364" t="s">
        <v>53</v>
      </c>
      <c r="M190" s="507">
        <v>0</v>
      </c>
      <c r="N190" s="507">
        <v>1</v>
      </c>
      <c r="O190" s="628">
        <v>1</v>
      </c>
      <c r="P190" s="364">
        <v>1</v>
      </c>
      <c r="Q190" s="175"/>
      <c r="R190" s="364">
        <v>1</v>
      </c>
      <c r="S190" s="364"/>
      <c r="T190" s="364">
        <v>1</v>
      </c>
      <c r="U190" s="364"/>
      <c r="V190" s="629">
        <f>AQ190/$AQ$189</f>
        <v>0.2</v>
      </c>
      <c r="W190" s="577">
        <v>3</v>
      </c>
      <c r="X190" s="577" t="s">
        <v>450</v>
      </c>
      <c r="Y190" s="70"/>
      <c r="Z190" s="70"/>
      <c r="AA190" s="70"/>
      <c r="AB190" s="70"/>
      <c r="AC190" s="70"/>
      <c r="AD190" s="70"/>
      <c r="AE190" s="70"/>
      <c r="AF190" s="70"/>
      <c r="AG190" s="70"/>
      <c r="AH190" s="70"/>
      <c r="AI190" s="70"/>
      <c r="AJ190" s="70"/>
      <c r="AK190" s="70"/>
      <c r="AL190" s="70"/>
      <c r="AM190" s="70">
        <v>30000000</v>
      </c>
      <c r="AN190" s="82">
        <v>30000000</v>
      </c>
      <c r="AO190" s="70"/>
      <c r="AP190" s="70"/>
      <c r="AQ190" s="13">
        <f>+Y190+AA190+AC190+AE190+AG190+AI190+AK190+AM190+AO190</f>
        <v>30000000</v>
      </c>
      <c r="AR190" s="14">
        <f>Z190+AB190+AD190+AF190+AH190+AJ190+AL190+AN190+AP190</f>
        <v>30000000</v>
      </c>
      <c r="AS190" s="69"/>
      <c r="AT190" s="69"/>
      <c r="AU190" s="69"/>
      <c r="AV190" s="92"/>
      <c r="AW190" s="69"/>
      <c r="AX190" s="69"/>
      <c r="AY190" s="69"/>
      <c r="AZ190" s="69"/>
      <c r="BA190" s="69"/>
      <c r="BB190" s="69"/>
      <c r="BC190" s="69"/>
      <c r="BD190" s="69"/>
      <c r="BE190" s="69"/>
      <c r="BF190" s="69"/>
      <c r="BG190" s="69">
        <v>30900000</v>
      </c>
      <c r="BH190" s="69">
        <v>30900000</v>
      </c>
      <c r="BI190" s="69"/>
      <c r="BJ190" s="69"/>
      <c r="BK190" s="41">
        <f>AS190+AU190+AW190+AY190+BA190+BC190+BE190+BG190+BI190</f>
        <v>30900000</v>
      </c>
      <c r="BL190" s="41">
        <f>AT190+AV190+AX190+AZ190+BB190+BD190+BF190+BH190+BJ190</f>
        <v>30900000</v>
      </c>
      <c r="BM190" s="69"/>
      <c r="BN190" s="92"/>
      <c r="BO190" s="69"/>
      <c r="BP190" s="69">
        <v>25000000</v>
      </c>
      <c r="BQ190" s="69"/>
      <c r="BR190" s="69"/>
      <c r="BS190" s="69"/>
      <c r="BT190" s="69"/>
      <c r="BU190" s="69"/>
      <c r="BV190" s="69"/>
      <c r="BW190" s="69"/>
      <c r="BX190" s="69"/>
      <c r="BY190" s="69"/>
      <c r="BZ190" s="69"/>
      <c r="CA190" s="69">
        <v>31827000</v>
      </c>
      <c r="CB190" s="69">
        <v>68000000</v>
      </c>
      <c r="CC190" s="69"/>
      <c r="CD190" s="75"/>
      <c r="CE190" s="41">
        <f>BM190+BO190+BQ190+BS190+BU190+BW190+BY190+CA190+CC190</f>
        <v>31827000</v>
      </c>
      <c r="CF190" s="47">
        <f>BN190+BP190+BR190+BT190+BV190+BX190+BZ190+CB190+CD190</f>
        <v>93000000</v>
      </c>
      <c r="CG190" s="75"/>
      <c r="CH190" s="45"/>
      <c r="CI190" s="69"/>
      <c r="CJ190" s="69"/>
      <c r="CK190" s="69"/>
      <c r="CL190" s="69"/>
      <c r="CM190" s="69"/>
      <c r="CN190" s="69"/>
      <c r="CO190" s="69"/>
      <c r="CP190" s="69"/>
      <c r="CQ190" s="69"/>
      <c r="CR190" s="69"/>
      <c r="CS190" s="69"/>
      <c r="CT190" s="69"/>
      <c r="CU190" s="69">
        <v>32781810</v>
      </c>
      <c r="CV190" s="69">
        <f>84000000+10000000</f>
        <v>94000000</v>
      </c>
      <c r="CW190" s="69"/>
      <c r="CX190" s="75"/>
      <c r="CY190" s="41">
        <f>CG190+CI190+CK190+CM190+CO190+CQ190+CS190+CU190+CW190</f>
        <v>32781810</v>
      </c>
      <c r="CZ190" s="41">
        <f>CH190+CJ190+CL190+CN190+CP190+CR190+CT190+CV190+CX190</f>
        <v>94000000</v>
      </c>
      <c r="DA190" s="50">
        <f>AQ190+BK190+CE190+CY190</f>
        <v>125508810</v>
      </c>
      <c r="DB190" s="576">
        <f>AR190+BL190+CF190+CZ190</f>
        <v>247900000</v>
      </c>
    </row>
    <row r="191" spans="1:106" ht="114" customHeight="1" x14ac:dyDescent="0.2">
      <c r="A191" s="585"/>
      <c r="B191" s="220"/>
      <c r="C191" s="181"/>
      <c r="D191" s="501"/>
      <c r="E191" s="185"/>
      <c r="F191" s="185"/>
      <c r="G191" s="173">
        <v>131</v>
      </c>
      <c r="H191" s="508" t="s">
        <v>451</v>
      </c>
      <c r="I191" s="166" t="s">
        <v>452</v>
      </c>
      <c r="J191" s="577" t="s">
        <v>439</v>
      </c>
      <c r="K191" s="577">
        <v>2</v>
      </c>
      <c r="L191" s="364" t="s">
        <v>68</v>
      </c>
      <c r="M191" s="172">
        <v>0</v>
      </c>
      <c r="N191" s="172">
        <v>12</v>
      </c>
      <c r="O191" s="357">
        <v>3</v>
      </c>
      <c r="P191" s="361">
        <v>3</v>
      </c>
      <c r="Q191" s="535">
        <v>2</v>
      </c>
      <c r="R191" s="480">
        <v>3</v>
      </c>
      <c r="S191" s="480">
        <v>5</v>
      </c>
      <c r="T191" s="480">
        <v>3</v>
      </c>
      <c r="U191" s="536">
        <v>5</v>
      </c>
      <c r="V191" s="629">
        <f>AQ191/AQ189</f>
        <v>0.8</v>
      </c>
      <c r="W191" s="173">
        <v>3</v>
      </c>
      <c r="X191" s="592" t="s">
        <v>450</v>
      </c>
      <c r="Y191" s="76"/>
      <c r="Z191" s="18"/>
      <c r="AA191" s="76"/>
      <c r="AB191" s="18"/>
      <c r="AC191" s="76"/>
      <c r="AD191" s="18"/>
      <c r="AE191" s="76"/>
      <c r="AF191" s="18"/>
      <c r="AG191" s="76"/>
      <c r="AH191" s="18"/>
      <c r="AI191" s="76"/>
      <c r="AJ191" s="18"/>
      <c r="AK191" s="76"/>
      <c r="AL191" s="18"/>
      <c r="AM191" s="17">
        <v>120000000</v>
      </c>
      <c r="AN191" s="15">
        <v>120000000</v>
      </c>
      <c r="AO191" s="76"/>
      <c r="AP191" s="18"/>
      <c r="AQ191" s="13">
        <f>+Y191+AA191+AC191+AE191+AG191+AI191+AK191+AM191+AO191</f>
        <v>120000000</v>
      </c>
      <c r="AR191" s="14">
        <f>Z191+AB191+AD191+AF191+AH191+AJ191+AL191+AN191+AP191</f>
        <v>120000000</v>
      </c>
      <c r="AS191" s="44"/>
      <c r="AT191" s="44"/>
      <c r="AU191" s="44"/>
      <c r="AV191" s="43"/>
      <c r="AW191" s="44"/>
      <c r="AX191" s="44"/>
      <c r="AY191" s="44"/>
      <c r="AZ191" s="44"/>
      <c r="BA191" s="44"/>
      <c r="BB191" s="44"/>
      <c r="BC191" s="44"/>
      <c r="BD191" s="44"/>
      <c r="BE191" s="44"/>
      <c r="BF191" s="44"/>
      <c r="BG191" s="45">
        <v>123600000</v>
      </c>
      <c r="BH191" s="44">
        <v>123600000</v>
      </c>
      <c r="BI191" s="44"/>
      <c r="BJ191" s="44"/>
      <c r="BK191" s="41">
        <f>AS191+AU191+AW191+AY191+BA191+BC191+BE191+BG191+BI191</f>
        <v>123600000</v>
      </c>
      <c r="BL191" s="41">
        <f>AT191+AV191+AX191+AZ191+BB191+BD191+BF191+BH191+BJ191</f>
        <v>123600000</v>
      </c>
      <c r="BM191" s="45"/>
      <c r="BN191" s="25"/>
      <c r="BO191" s="45"/>
      <c r="BP191" s="45">
        <v>10000000</v>
      </c>
      <c r="BQ191" s="45"/>
      <c r="BR191" s="45"/>
      <c r="BS191" s="45"/>
      <c r="BT191" s="45"/>
      <c r="BU191" s="45"/>
      <c r="BV191" s="45"/>
      <c r="BW191" s="45"/>
      <c r="BX191" s="45"/>
      <c r="BY191" s="45"/>
      <c r="BZ191" s="45"/>
      <c r="CA191" s="45">
        <v>127308000</v>
      </c>
      <c r="CB191" s="45">
        <v>42000000</v>
      </c>
      <c r="CC191" s="45"/>
      <c r="CD191" s="44"/>
      <c r="CE191" s="41">
        <f>BM191+BO191+BQ191+BS191+BU191+BW191+BY191+CA191+CC191</f>
        <v>127308000</v>
      </c>
      <c r="CF191" s="47">
        <f>BN191+BP191+BR191+BT191+BV191+BX191+BZ191+CB191+CD191</f>
        <v>52000000</v>
      </c>
      <c r="CG191" s="44"/>
      <c r="CH191" s="45"/>
      <c r="CI191" s="44"/>
      <c r="CJ191" s="44"/>
      <c r="CK191" s="44"/>
      <c r="CL191" s="44"/>
      <c r="CM191" s="44"/>
      <c r="CN191" s="44"/>
      <c r="CO191" s="44"/>
      <c r="CP191" s="44"/>
      <c r="CQ191" s="44"/>
      <c r="CR191" s="44"/>
      <c r="CS191" s="44"/>
      <c r="CT191" s="44"/>
      <c r="CU191" s="44">
        <v>131127240</v>
      </c>
      <c r="CV191" s="44">
        <f>128000000+10000000</f>
        <v>138000000</v>
      </c>
      <c r="CW191" s="44"/>
      <c r="CX191" s="44"/>
      <c r="CY191" s="41">
        <f>CG191+CI191+CK191+CM191+CO191+CQ191+CS191+CU191+CW191</f>
        <v>131127240</v>
      </c>
      <c r="CZ191" s="41">
        <f>CH191+CJ191+CL191+CN191+CP191+CR191+CT191+CV191+CX191</f>
        <v>138000000</v>
      </c>
      <c r="DA191" s="50">
        <f>AQ191+BK191+CE191+CY191</f>
        <v>502035240</v>
      </c>
      <c r="DB191" s="576">
        <f>AR191+BL191+CF191+CZ191</f>
        <v>433600000</v>
      </c>
    </row>
    <row r="192" spans="1:106" ht="24.75" customHeight="1" x14ac:dyDescent="0.2">
      <c r="A192" s="585"/>
      <c r="B192" s="220"/>
      <c r="C192" s="154">
        <v>37</v>
      </c>
      <c r="D192" s="155" t="s">
        <v>453</v>
      </c>
      <c r="E192" s="194"/>
      <c r="F192" s="194"/>
      <c r="G192" s="154"/>
      <c r="H192" s="154"/>
      <c r="I192" s="154"/>
      <c r="J192" s="154"/>
      <c r="K192" s="154"/>
      <c r="L192" s="154"/>
      <c r="M192" s="154"/>
      <c r="N192" s="154"/>
      <c r="O192" s="154"/>
      <c r="P192" s="154"/>
      <c r="Q192" s="154"/>
      <c r="R192" s="154"/>
      <c r="S192" s="154"/>
      <c r="T192" s="154"/>
      <c r="U192" s="154"/>
      <c r="V192" s="154"/>
      <c r="W192" s="154"/>
      <c r="X192" s="154"/>
      <c r="Y192" s="101">
        <f t="shared" ref="Y192:AP192" si="334">SUM(Y193:Y196)</f>
        <v>0</v>
      </c>
      <c r="Z192" s="101">
        <f t="shared" si="334"/>
        <v>0</v>
      </c>
      <c r="AA192" s="101">
        <f t="shared" si="334"/>
        <v>0</v>
      </c>
      <c r="AB192" s="101">
        <f t="shared" si="334"/>
        <v>0</v>
      </c>
      <c r="AC192" s="101">
        <f t="shared" si="334"/>
        <v>0</v>
      </c>
      <c r="AD192" s="101">
        <f t="shared" si="334"/>
        <v>0</v>
      </c>
      <c r="AE192" s="101">
        <f t="shared" si="334"/>
        <v>0</v>
      </c>
      <c r="AF192" s="101">
        <f t="shared" si="334"/>
        <v>0</v>
      </c>
      <c r="AG192" s="101">
        <f t="shared" si="334"/>
        <v>0</v>
      </c>
      <c r="AH192" s="101">
        <f t="shared" si="334"/>
        <v>0</v>
      </c>
      <c r="AI192" s="101">
        <f t="shared" si="334"/>
        <v>0</v>
      </c>
      <c r="AJ192" s="101">
        <f t="shared" si="334"/>
        <v>0</v>
      </c>
      <c r="AK192" s="101">
        <f t="shared" si="334"/>
        <v>0</v>
      </c>
      <c r="AL192" s="101">
        <f t="shared" si="334"/>
        <v>0</v>
      </c>
      <c r="AM192" s="101">
        <f t="shared" si="334"/>
        <v>120000000</v>
      </c>
      <c r="AN192" s="101">
        <f t="shared" si="334"/>
        <v>120000000</v>
      </c>
      <c r="AO192" s="101">
        <f t="shared" si="334"/>
        <v>0</v>
      </c>
      <c r="AP192" s="101">
        <f t="shared" si="334"/>
        <v>0</v>
      </c>
      <c r="AQ192" s="101">
        <f t="shared" ref="AQ192:BS192" si="335">SUM(AQ193:AQ196)</f>
        <v>120000000</v>
      </c>
      <c r="AR192" s="101">
        <f t="shared" si="335"/>
        <v>120000000</v>
      </c>
      <c r="AS192" s="101">
        <f t="shared" si="335"/>
        <v>0</v>
      </c>
      <c r="AT192" s="101">
        <f t="shared" si="335"/>
        <v>0</v>
      </c>
      <c r="AU192" s="101">
        <f t="shared" si="335"/>
        <v>0</v>
      </c>
      <c r="AV192" s="101">
        <f t="shared" si="335"/>
        <v>0</v>
      </c>
      <c r="AW192" s="101">
        <f t="shared" si="335"/>
        <v>0</v>
      </c>
      <c r="AX192" s="101">
        <f t="shared" si="335"/>
        <v>0</v>
      </c>
      <c r="AY192" s="101">
        <f t="shared" si="335"/>
        <v>0</v>
      </c>
      <c r="AZ192" s="101">
        <f t="shared" si="335"/>
        <v>0</v>
      </c>
      <c r="BA192" s="101">
        <f t="shared" si="335"/>
        <v>0</v>
      </c>
      <c r="BB192" s="101">
        <f t="shared" si="335"/>
        <v>0</v>
      </c>
      <c r="BC192" s="101">
        <f t="shared" si="335"/>
        <v>0</v>
      </c>
      <c r="BD192" s="101">
        <f t="shared" si="335"/>
        <v>0</v>
      </c>
      <c r="BE192" s="101">
        <f t="shared" si="335"/>
        <v>0</v>
      </c>
      <c r="BF192" s="101">
        <f t="shared" si="335"/>
        <v>0</v>
      </c>
      <c r="BG192" s="101">
        <f t="shared" si="335"/>
        <v>123600000</v>
      </c>
      <c r="BH192" s="101">
        <f t="shared" si="335"/>
        <v>148600000</v>
      </c>
      <c r="BI192" s="101">
        <f t="shared" si="335"/>
        <v>0</v>
      </c>
      <c r="BJ192" s="101">
        <f t="shared" si="335"/>
        <v>0</v>
      </c>
      <c r="BK192" s="101">
        <f t="shared" si="335"/>
        <v>123600000</v>
      </c>
      <c r="BL192" s="101">
        <f t="shared" si="335"/>
        <v>148600000</v>
      </c>
      <c r="BM192" s="101">
        <f t="shared" si="335"/>
        <v>0</v>
      </c>
      <c r="BN192" s="101">
        <f t="shared" si="335"/>
        <v>0</v>
      </c>
      <c r="BO192" s="101">
        <f t="shared" si="335"/>
        <v>0</v>
      </c>
      <c r="BP192" s="101">
        <f t="shared" si="335"/>
        <v>45000000</v>
      </c>
      <c r="BQ192" s="101">
        <f t="shared" si="335"/>
        <v>0</v>
      </c>
      <c r="BR192" s="101">
        <f t="shared" si="335"/>
        <v>0</v>
      </c>
      <c r="BS192" s="101">
        <f t="shared" si="335"/>
        <v>0</v>
      </c>
      <c r="BT192" s="101">
        <f t="shared" ref="BT192:CE192" si="336">SUM(BT193:BT196)</f>
        <v>0</v>
      </c>
      <c r="BU192" s="101">
        <f t="shared" si="336"/>
        <v>0</v>
      </c>
      <c r="BV192" s="101">
        <f t="shared" si="336"/>
        <v>0</v>
      </c>
      <c r="BW192" s="101">
        <f t="shared" si="336"/>
        <v>0</v>
      </c>
      <c r="BX192" s="101">
        <f t="shared" si="336"/>
        <v>0</v>
      </c>
      <c r="BY192" s="101">
        <f t="shared" si="336"/>
        <v>0</v>
      </c>
      <c r="BZ192" s="101">
        <f t="shared" si="336"/>
        <v>0</v>
      </c>
      <c r="CA192" s="101">
        <f t="shared" si="336"/>
        <v>127308000</v>
      </c>
      <c r="CB192" s="101">
        <f t="shared" si="336"/>
        <v>120000000</v>
      </c>
      <c r="CC192" s="101">
        <f t="shared" si="336"/>
        <v>0</v>
      </c>
      <c r="CD192" s="101">
        <f t="shared" si="336"/>
        <v>0</v>
      </c>
      <c r="CE192" s="101">
        <f t="shared" si="336"/>
        <v>127308000</v>
      </c>
      <c r="CF192" s="101">
        <f t="shared" ref="CF192:DB192" si="337">SUM(CF193:CF196)</f>
        <v>165000000</v>
      </c>
      <c r="CG192" s="101">
        <f t="shared" si="337"/>
        <v>0</v>
      </c>
      <c r="CH192" s="101">
        <f t="shared" si="337"/>
        <v>0</v>
      </c>
      <c r="CI192" s="101">
        <f t="shared" si="337"/>
        <v>0</v>
      </c>
      <c r="CJ192" s="101">
        <f t="shared" si="337"/>
        <v>0</v>
      </c>
      <c r="CK192" s="101">
        <f t="shared" si="337"/>
        <v>0</v>
      </c>
      <c r="CL192" s="101">
        <f t="shared" si="337"/>
        <v>0</v>
      </c>
      <c r="CM192" s="101">
        <f t="shared" si="337"/>
        <v>0</v>
      </c>
      <c r="CN192" s="101">
        <f t="shared" si="337"/>
        <v>0</v>
      </c>
      <c r="CO192" s="101">
        <f t="shared" si="337"/>
        <v>0</v>
      </c>
      <c r="CP192" s="101">
        <f t="shared" si="337"/>
        <v>0</v>
      </c>
      <c r="CQ192" s="101">
        <f t="shared" si="337"/>
        <v>0</v>
      </c>
      <c r="CR192" s="101">
        <f t="shared" si="337"/>
        <v>0</v>
      </c>
      <c r="CS192" s="101">
        <f t="shared" si="337"/>
        <v>0</v>
      </c>
      <c r="CT192" s="101">
        <f t="shared" si="337"/>
        <v>0</v>
      </c>
      <c r="CU192" s="101">
        <f t="shared" si="337"/>
        <v>131127240</v>
      </c>
      <c r="CV192" s="101">
        <f t="shared" si="337"/>
        <v>168000000</v>
      </c>
      <c r="CW192" s="101">
        <f t="shared" si="337"/>
        <v>0</v>
      </c>
      <c r="CX192" s="101">
        <f t="shared" si="337"/>
        <v>0</v>
      </c>
      <c r="CY192" s="101">
        <f t="shared" si="337"/>
        <v>131127240</v>
      </c>
      <c r="CZ192" s="101">
        <f t="shared" si="337"/>
        <v>168000000</v>
      </c>
      <c r="DA192" s="101">
        <f t="shared" si="337"/>
        <v>502035240</v>
      </c>
      <c r="DB192" s="579">
        <f t="shared" si="337"/>
        <v>601600000</v>
      </c>
    </row>
    <row r="193" spans="1:106" ht="147.75" customHeight="1" x14ac:dyDescent="0.2">
      <c r="A193" s="585"/>
      <c r="B193" s="220"/>
      <c r="C193" s="340">
        <v>31</v>
      </c>
      <c r="D193" s="342" t="s">
        <v>454</v>
      </c>
      <c r="E193" s="167" t="s">
        <v>455</v>
      </c>
      <c r="F193" s="630">
        <v>0.2</v>
      </c>
      <c r="G193" s="173">
        <v>132</v>
      </c>
      <c r="H193" s="508" t="s">
        <v>456</v>
      </c>
      <c r="I193" s="166" t="s">
        <v>457</v>
      </c>
      <c r="J193" s="577" t="s">
        <v>439</v>
      </c>
      <c r="K193" s="577">
        <v>2</v>
      </c>
      <c r="L193" s="365" t="s">
        <v>53</v>
      </c>
      <c r="M193" s="173" t="s">
        <v>48</v>
      </c>
      <c r="N193" s="173">
        <v>8</v>
      </c>
      <c r="O193" s="357">
        <v>8</v>
      </c>
      <c r="P193" s="357">
        <v>8</v>
      </c>
      <c r="Q193" s="175"/>
      <c r="R193" s="357">
        <v>8</v>
      </c>
      <c r="S193" s="357"/>
      <c r="T193" s="357">
        <v>8</v>
      </c>
      <c r="U193" s="365"/>
      <c r="V193" s="278">
        <f>AQ193/$AQ$192</f>
        <v>0.20833333333333334</v>
      </c>
      <c r="W193" s="172">
        <v>3</v>
      </c>
      <c r="X193" s="171" t="s">
        <v>450</v>
      </c>
      <c r="Y193" s="16"/>
      <c r="Z193" s="15"/>
      <c r="AA193" s="16"/>
      <c r="AB193" s="15"/>
      <c r="AC193" s="16"/>
      <c r="AD193" s="15"/>
      <c r="AE193" s="16"/>
      <c r="AF193" s="15"/>
      <c r="AG193" s="16"/>
      <c r="AH193" s="15"/>
      <c r="AI193" s="16"/>
      <c r="AJ193" s="15"/>
      <c r="AK193" s="16"/>
      <c r="AL193" s="15"/>
      <c r="AM193" s="17">
        <v>25000000</v>
      </c>
      <c r="AN193" s="15">
        <v>25000000</v>
      </c>
      <c r="AO193" s="17"/>
      <c r="AP193" s="18"/>
      <c r="AQ193" s="13">
        <f>+Y193+AA193+AC193+AE193+AG193+AI193+AK193+AM193+AO193</f>
        <v>25000000</v>
      </c>
      <c r="AR193" s="14">
        <f>Z193+AB193+AD193+AF193+AH193+AJ193+AL193+AN193+AP193</f>
        <v>25000000</v>
      </c>
      <c r="AS193" s="44"/>
      <c r="AT193" s="44"/>
      <c r="AU193" s="44"/>
      <c r="AV193" s="43"/>
      <c r="AW193" s="44"/>
      <c r="AX193" s="44"/>
      <c r="AY193" s="44"/>
      <c r="AZ193" s="44"/>
      <c r="BA193" s="44"/>
      <c r="BB193" s="44"/>
      <c r="BC193" s="44"/>
      <c r="BD193" s="44"/>
      <c r="BE193" s="44"/>
      <c r="BF193" s="44"/>
      <c r="BG193" s="45">
        <v>25750000</v>
      </c>
      <c r="BH193" s="44">
        <v>43100000</v>
      </c>
      <c r="BI193" s="44"/>
      <c r="BJ193" s="44"/>
      <c r="BK193" s="41">
        <f t="shared" ref="BK193:BL196" si="338">AS193+AU193+AW193+AY193+BA193+BC193+BE193+BG193+BI193</f>
        <v>25750000</v>
      </c>
      <c r="BL193" s="56">
        <f t="shared" si="338"/>
        <v>43100000</v>
      </c>
      <c r="BM193" s="45"/>
      <c r="BN193" s="25"/>
      <c r="BO193" s="45"/>
      <c r="BP193" s="45">
        <v>7000000</v>
      </c>
      <c r="BQ193" s="45"/>
      <c r="BR193" s="45"/>
      <c r="BS193" s="45"/>
      <c r="BT193" s="45"/>
      <c r="BU193" s="45"/>
      <c r="BV193" s="45"/>
      <c r="BW193" s="45"/>
      <c r="BX193" s="45"/>
      <c r="BY193" s="45"/>
      <c r="BZ193" s="45"/>
      <c r="CA193" s="45">
        <v>26500000</v>
      </c>
      <c r="CB193" s="45">
        <v>30000000</v>
      </c>
      <c r="CC193" s="45"/>
      <c r="CD193" s="44"/>
      <c r="CE193" s="41">
        <f t="shared" ref="CE193:CF196" si="339">BM193+BO193+BQ193+BS193+BU193+BW193+BY193+CA193+CC193</f>
        <v>26500000</v>
      </c>
      <c r="CF193" s="47">
        <f t="shared" si="339"/>
        <v>37000000</v>
      </c>
      <c r="CG193" s="44"/>
      <c r="CH193" s="45"/>
      <c r="CI193" s="44"/>
      <c r="CJ193" s="44"/>
      <c r="CK193" s="44"/>
      <c r="CL193" s="44"/>
      <c r="CM193" s="44"/>
      <c r="CN193" s="44"/>
      <c r="CO193" s="44"/>
      <c r="CP193" s="44"/>
      <c r="CQ193" s="44"/>
      <c r="CR193" s="44"/>
      <c r="CS193" s="44"/>
      <c r="CT193" s="44"/>
      <c r="CU193" s="44">
        <v>27300000</v>
      </c>
      <c r="CV193" s="44">
        <v>42000000</v>
      </c>
      <c r="CW193" s="44"/>
      <c r="CX193" s="44"/>
      <c r="CY193" s="41">
        <f t="shared" ref="CY193:CZ196" si="340">CG193+CI193+CK193+CM193+CO193+CQ193+CS193+CU193+CW193</f>
        <v>27300000</v>
      </c>
      <c r="CZ193" s="41">
        <f t="shared" si="340"/>
        <v>42000000</v>
      </c>
      <c r="DA193" s="50">
        <f t="shared" ref="DA193:DB196" si="341">AQ193+BK193+CE193+CY193</f>
        <v>104550000</v>
      </c>
      <c r="DB193" s="576">
        <f t="shared" si="341"/>
        <v>147100000</v>
      </c>
    </row>
    <row r="194" spans="1:106" ht="147.75" customHeight="1" x14ac:dyDescent="0.2">
      <c r="A194" s="585"/>
      <c r="B194" s="220"/>
      <c r="C194" s="182">
        <v>33</v>
      </c>
      <c r="D194" s="166" t="s">
        <v>458</v>
      </c>
      <c r="E194" s="172">
        <v>0</v>
      </c>
      <c r="F194" s="172">
        <v>0</v>
      </c>
      <c r="G194" s="173">
        <v>133</v>
      </c>
      <c r="H194" s="508" t="s">
        <v>459</v>
      </c>
      <c r="I194" s="166" t="s">
        <v>460</v>
      </c>
      <c r="J194" s="577" t="s">
        <v>439</v>
      </c>
      <c r="K194" s="577">
        <v>2</v>
      </c>
      <c r="L194" s="365" t="s">
        <v>53</v>
      </c>
      <c r="M194" s="173">
        <v>0</v>
      </c>
      <c r="N194" s="173">
        <v>12</v>
      </c>
      <c r="O194" s="357">
        <v>12</v>
      </c>
      <c r="P194" s="357">
        <v>12</v>
      </c>
      <c r="Q194" s="175"/>
      <c r="R194" s="357">
        <v>12</v>
      </c>
      <c r="S194" s="357"/>
      <c r="T194" s="357">
        <v>12</v>
      </c>
      <c r="U194" s="365"/>
      <c r="V194" s="278">
        <f>AQ194/$AQ$192</f>
        <v>0.20833333333333334</v>
      </c>
      <c r="W194" s="172">
        <v>3</v>
      </c>
      <c r="X194" s="171" t="s">
        <v>450</v>
      </c>
      <c r="Y194" s="16"/>
      <c r="Z194" s="15"/>
      <c r="AA194" s="16"/>
      <c r="AB194" s="15"/>
      <c r="AC194" s="16"/>
      <c r="AD194" s="15"/>
      <c r="AE194" s="16"/>
      <c r="AF194" s="15"/>
      <c r="AG194" s="16"/>
      <c r="AH194" s="15"/>
      <c r="AI194" s="16"/>
      <c r="AJ194" s="15"/>
      <c r="AK194" s="16"/>
      <c r="AL194" s="15"/>
      <c r="AM194" s="17">
        <v>25000000</v>
      </c>
      <c r="AN194" s="15">
        <v>25000000</v>
      </c>
      <c r="AO194" s="17"/>
      <c r="AP194" s="18"/>
      <c r="AQ194" s="13">
        <f>+Y194+AA194+AC194+AE194+AG194+AI194+AK194+AM194+AO194</f>
        <v>25000000</v>
      </c>
      <c r="AR194" s="14">
        <f>Z194+AB194+AD194+AF194+AH194+AJ194+AL194+AN194+AP194</f>
        <v>25000000</v>
      </c>
      <c r="AS194" s="44"/>
      <c r="AT194" s="44"/>
      <c r="AU194" s="44"/>
      <c r="AV194" s="43"/>
      <c r="AW194" s="44"/>
      <c r="AX194" s="44"/>
      <c r="AY194" s="44"/>
      <c r="AZ194" s="44"/>
      <c r="BA194" s="44"/>
      <c r="BB194" s="44"/>
      <c r="BC194" s="44"/>
      <c r="BD194" s="44"/>
      <c r="BE194" s="44"/>
      <c r="BF194" s="44"/>
      <c r="BG194" s="45">
        <v>25750000</v>
      </c>
      <c r="BH194" s="44">
        <v>25750000</v>
      </c>
      <c r="BI194" s="44"/>
      <c r="BJ194" s="44"/>
      <c r="BK194" s="41">
        <f t="shared" si="338"/>
        <v>25750000</v>
      </c>
      <c r="BL194" s="56">
        <f t="shared" si="338"/>
        <v>25750000</v>
      </c>
      <c r="BM194" s="45"/>
      <c r="BN194" s="25"/>
      <c r="BO194" s="45"/>
      <c r="BP194" s="45">
        <v>4140000</v>
      </c>
      <c r="BQ194" s="45"/>
      <c r="BR194" s="45"/>
      <c r="BS194" s="45"/>
      <c r="BT194" s="45"/>
      <c r="BU194" s="45"/>
      <c r="BV194" s="45"/>
      <c r="BW194" s="45"/>
      <c r="BX194" s="45"/>
      <c r="BY194" s="45"/>
      <c r="BZ194" s="45"/>
      <c r="CA194" s="45">
        <v>26500000</v>
      </c>
      <c r="CB194" s="45">
        <f>20000000+1500000</f>
        <v>21500000</v>
      </c>
      <c r="CC194" s="45"/>
      <c r="CD194" s="44"/>
      <c r="CE194" s="41">
        <f t="shared" si="339"/>
        <v>26500000</v>
      </c>
      <c r="CF194" s="47">
        <f t="shared" si="339"/>
        <v>25640000</v>
      </c>
      <c r="CG194" s="44"/>
      <c r="CH194" s="45"/>
      <c r="CI194" s="44"/>
      <c r="CJ194" s="44"/>
      <c r="CK194" s="44"/>
      <c r="CL194" s="44"/>
      <c r="CM194" s="44"/>
      <c r="CN194" s="44"/>
      <c r="CO194" s="44"/>
      <c r="CP194" s="44"/>
      <c r="CQ194" s="44"/>
      <c r="CR194" s="44"/>
      <c r="CS194" s="44"/>
      <c r="CT194" s="44"/>
      <c r="CU194" s="44">
        <v>27300000</v>
      </c>
      <c r="CV194" s="44">
        <v>28000000</v>
      </c>
      <c r="CW194" s="44"/>
      <c r="CX194" s="44"/>
      <c r="CY194" s="41">
        <f t="shared" si="340"/>
        <v>27300000</v>
      </c>
      <c r="CZ194" s="41">
        <f t="shared" si="340"/>
        <v>28000000</v>
      </c>
      <c r="DA194" s="50">
        <f t="shared" si="341"/>
        <v>104550000</v>
      </c>
      <c r="DB194" s="576">
        <f t="shared" si="341"/>
        <v>104390000</v>
      </c>
    </row>
    <row r="195" spans="1:106" ht="293.25" customHeight="1" x14ac:dyDescent="0.2">
      <c r="A195" s="585"/>
      <c r="B195" s="220"/>
      <c r="C195" s="182"/>
      <c r="D195" s="172"/>
      <c r="E195" s="172"/>
      <c r="F195" s="172"/>
      <c r="G195" s="173">
        <v>134</v>
      </c>
      <c r="H195" s="508" t="s">
        <v>461</v>
      </c>
      <c r="I195" s="166" t="s">
        <v>462</v>
      </c>
      <c r="J195" s="577" t="s">
        <v>439</v>
      </c>
      <c r="K195" s="577">
        <v>2</v>
      </c>
      <c r="L195" s="365" t="s">
        <v>53</v>
      </c>
      <c r="M195" s="207">
        <v>3600</v>
      </c>
      <c r="N195" s="207">
        <v>4800</v>
      </c>
      <c r="O195" s="357">
        <v>4800</v>
      </c>
      <c r="P195" s="357">
        <v>4800</v>
      </c>
      <c r="Q195" s="175"/>
      <c r="R195" s="357">
        <v>4800</v>
      </c>
      <c r="S195" s="357"/>
      <c r="T195" s="357">
        <v>4800</v>
      </c>
      <c r="U195" s="365"/>
      <c r="V195" s="278">
        <f>AQ195/$AQ$192</f>
        <v>0.375</v>
      </c>
      <c r="W195" s="172">
        <v>3</v>
      </c>
      <c r="X195" s="171" t="s">
        <v>450</v>
      </c>
      <c r="Y195" s="16"/>
      <c r="Z195" s="15"/>
      <c r="AA195" s="16"/>
      <c r="AB195" s="15"/>
      <c r="AC195" s="16"/>
      <c r="AD195" s="15"/>
      <c r="AE195" s="16"/>
      <c r="AF195" s="15"/>
      <c r="AG195" s="16"/>
      <c r="AH195" s="15"/>
      <c r="AI195" s="16"/>
      <c r="AJ195" s="15"/>
      <c r="AK195" s="16"/>
      <c r="AL195" s="15"/>
      <c r="AM195" s="17">
        <v>45000000</v>
      </c>
      <c r="AN195" s="15">
        <v>45000000</v>
      </c>
      <c r="AO195" s="17"/>
      <c r="AP195" s="18"/>
      <c r="AQ195" s="13">
        <f>+Y195+AA195+AC195+AE195+AG195+AI195+AK195+AM195+AO195</f>
        <v>45000000</v>
      </c>
      <c r="AR195" s="14">
        <f>Z195+AB195+AD195+AF195+AH195+AJ195+AL195+AN195+AP195</f>
        <v>45000000</v>
      </c>
      <c r="AS195" s="44"/>
      <c r="AT195" s="44"/>
      <c r="AU195" s="44"/>
      <c r="AV195" s="43"/>
      <c r="AW195" s="44"/>
      <c r="AX195" s="44"/>
      <c r="AY195" s="44"/>
      <c r="AZ195" s="44"/>
      <c r="BA195" s="44"/>
      <c r="BB195" s="44"/>
      <c r="BC195" s="44"/>
      <c r="BD195" s="44"/>
      <c r="BE195" s="44"/>
      <c r="BF195" s="44"/>
      <c r="BG195" s="45">
        <v>46350000</v>
      </c>
      <c r="BH195" s="44">
        <v>71700000</v>
      </c>
      <c r="BI195" s="44"/>
      <c r="BJ195" s="44"/>
      <c r="BK195" s="41">
        <f t="shared" si="338"/>
        <v>46350000</v>
      </c>
      <c r="BL195" s="56">
        <f t="shared" si="338"/>
        <v>71700000</v>
      </c>
      <c r="BM195" s="45"/>
      <c r="BN195" s="25"/>
      <c r="BO195" s="45"/>
      <c r="BP195" s="45">
        <v>33860000</v>
      </c>
      <c r="BQ195" s="45"/>
      <c r="BR195" s="45"/>
      <c r="BS195" s="45"/>
      <c r="BT195" s="45"/>
      <c r="BU195" s="45"/>
      <c r="BV195" s="45"/>
      <c r="BW195" s="45"/>
      <c r="BX195" s="45"/>
      <c r="BY195" s="45"/>
      <c r="BZ195" s="45"/>
      <c r="CA195" s="45">
        <v>47800000</v>
      </c>
      <c r="CB195" s="45">
        <v>37100000</v>
      </c>
      <c r="CC195" s="45"/>
      <c r="CD195" s="44"/>
      <c r="CE195" s="41">
        <f t="shared" si="339"/>
        <v>47800000</v>
      </c>
      <c r="CF195" s="47">
        <f t="shared" si="339"/>
        <v>70960000</v>
      </c>
      <c r="CG195" s="44"/>
      <c r="CH195" s="45"/>
      <c r="CI195" s="44"/>
      <c r="CJ195" s="44"/>
      <c r="CK195" s="44"/>
      <c r="CL195" s="44"/>
      <c r="CM195" s="44"/>
      <c r="CN195" s="44"/>
      <c r="CO195" s="44"/>
      <c r="CP195" s="44"/>
      <c r="CQ195" s="44"/>
      <c r="CR195" s="44"/>
      <c r="CS195" s="44"/>
      <c r="CT195" s="44"/>
      <c r="CU195" s="44">
        <v>49200000</v>
      </c>
      <c r="CV195" s="44">
        <v>66000000</v>
      </c>
      <c r="CW195" s="44"/>
      <c r="CX195" s="44"/>
      <c r="CY195" s="41">
        <f t="shared" si="340"/>
        <v>49200000</v>
      </c>
      <c r="CZ195" s="41">
        <f t="shared" si="340"/>
        <v>66000000</v>
      </c>
      <c r="DA195" s="50">
        <f t="shared" si="341"/>
        <v>188350000</v>
      </c>
      <c r="DB195" s="576">
        <f t="shared" si="341"/>
        <v>253660000</v>
      </c>
    </row>
    <row r="196" spans="1:106" ht="267.75" customHeight="1" x14ac:dyDescent="0.2">
      <c r="A196" s="585"/>
      <c r="B196" s="220"/>
      <c r="C196" s="181">
        <v>31</v>
      </c>
      <c r="D196" s="240" t="s">
        <v>463</v>
      </c>
      <c r="E196" s="222">
        <v>0.249</v>
      </c>
      <c r="F196" s="183">
        <v>0.2</v>
      </c>
      <c r="G196" s="173">
        <v>135</v>
      </c>
      <c r="H196" s="508" t="s">
        <v>464</v>
      </c>
      <c r="I196" s="166" t="s">
        <v>465</v>
      </c>
      <c r="J196" s="577" t="s">
        <v>439</v>
      </c>
      <c r="K196" s="577">
        <v>2</v>
      </c>
      <c r="L196" s="365" t="s">
        <v>53</v>
      </c>
      <c r="M196" s="207">
        <v>12</v>
      </c>
      <c r="N196" s="207">
        <v>12</v>
      </c>
      <c r="O196" s="357">
        <v>12</v>
      </c>
      <c r="P196" s="357">
        <v>12</v>
      </c>
      <c r="Q196" s="175"/>
      <c r="R196" s="357">
        <v>12</v>
      </c>
      <c r="S196" s="357"/>
      <c r="T196" s="357">
        <v>12</v>
      </c>
      <c r="U196" s="365"/>
      <c r="V196" s="278">
        <f>AQ196/$AQ$192</f>
        <v>0.20833333333333334</v>
      </c>
      <c r="W196" s="172">
        <v>3</v>
      </c>
      <c r="X196" s="171" t="s">
        <v>450</v>
      </c>
      <c r="Y196" s="16"/>
      <c r="Z196" s="15"/>
      <c r="AA196" s="16"/>
      <c r="AB196" s="15"/>
      <c r="AC196" s="16"/>
      <c r="AD196" s="15"/>
      <c r="AE196" s="16"/>
      <c r="AF196" s="15"/>
      <c r="AG196" s="16"/>
      <c r="AH196" s="15"/>
      <c r="AI196" s="16"/>
      <c r="AJ196" s="15"/>
      <c r="AK196" s="16"/>
      <c r="AL196" s="15"/>
      <c r="AM196" s="17">
        <v>25000000</v>
      </c>
      <c r="AN196" s="15">
        <v>25000000</v>
      </c>
      <c r="AO196" s="17"/>
      <c r="AP196" s="18"/>
      <c r="AQ196" s="13">
        <f>+Y196+AA196+AC196+AE196+AG196+AI196+AK196+AM196+AO196</f>
        <v>25000000</v>
      </c>
      <c r="AR196" s="14">
        <f>Z196+AB196+AD196+AF196+AH196+AJ196+AL196+AN196+AP196</f>
        <v>25000000</v>
      </c>
      <c r="AS196" s="44"/>
      <c r="AT196" s="44"/>
      <c r="AU196" s="44"/>
      <c r="AV196" s="43"/>
      <c r="AW196" s="44"/>
      <c r="AX196" s="44"/>
      <c r="AY196" s="44"/>
      <c r="AZ196" s="44"/>
      <c r="BA196" s="44"/>
      <c r="BB196" s="44"/>
      <c r="BC196" s="44"/>
      <c r="BD196" s="44"/>
      <c r="BE196" s="44"/>
      <c r="BF196" s="44"/>
      <c r="BG196" s="45">
        <v>25750000</v>
      </c>
      <c r="BH196" s="44">
        <v>8050000</v>
      </c>
      <c r="BI196" s="44"/>
      <c r="BJ196" s="44"/>
      <c r="BK196" s="41">
        <f t="shared" si="338"/>
        <v>25750000</v>
      </c>
      <c r="BL196" s="56">
        <f t="shared" si="338"/>
        <v>8050000</v>
      </c>
      <c r="BM196" s="45"/>
      <c r="BN196" s="25"/>
      <c r="BO196" s="45"/>
      <c r="BP196" s="45"/>
      <c r="BQ196" s="45"/>
      <c r="BR196" s="45"/>
      <c r="BS196" s="45"/>
      <c r="BT196" s="45"/>
      <c r="BU196" s="45"/>
      <c r="BV196" s="45"/>
      <c r="BW196" s="45"/>
      <c r="BX196" s="45"/>
      <c r="BY196" s="45"/>
      <c r="BZ196" s="45"/>
      <c r="CA196" s="45">
        <v>26508000</v>
      </c>
      <c r="CB196" s="45">
        <v>31400000</v>
      </c>
      <c r="CC196" s="45"/>
      <c r="CD196" s="44"/>
      <c r="CE196" s="41">
        <f t="shared" si="339"/>
        <v>26508000</v>
      </c>
      <c r="CF196" s="47">
        <f t="shared" si="339"/>
        <v>31400000</v>
      </c>
      <c r="CG196" s="44"/>
      <c r="CH196" s="45"/>
      <c r="CI196" s="44"/>
      <c r="CJ196" s="44"/>
      <c r="CK196" s="44"/>
      <c r="CL196" s="44"/>
      <c r="CM196" s="44"/>
      <c r="CN196" s="44"/>
      <c r="CO196" s="44"/>
      <c r="CP196" s="44"/>
      <c r="CQ196" s="44"/>
      <c r="CR196" s="44"/>
      <c r="CS196" s="44"/>
      <c r="CT196" s="44"/>
      <c r="CU196" s="44">
        <v>27327240</v>
      </c>
      <c r="CV196" s="44">
        <v>32000000</v>
      </c>
      <c r="CW196" s="44"/>
      <c r="CX196" s="44"/>
      <c r="CY196" s="41">
        <f t="shared" si="340"/>
        <v>27327240</v>
      </c>
      <c r="CZ196" s="41">
        <f t="shared" si="340"/>
        <v>32000000</v>
      </c>
      <c r="DA196" s="50">
        <f t="shared" si="341"/>
        <v>104585240</v>
      </c>
      <c r="DB196" s="576">
        <f t="shared" si="341"/>
        <v>96450000</v>
      </c>
    </row>
    <row r="197" spans="1:106" ht="24.75" customHeight="1" x14ac:dyDescent="0.2">
      <c r="A197" s="585"/>
      <c r="B197" s="220"/>
      <c r="C197" s="154">
        <v>38</v>
      </c>
      <c r="D197" s="155" t="s">
        <v>466</v>
      </c>
      <c r="E197" s="194"/>
      <c r="F197" s="194"/>
      <c r="G197" s="157"/>
      <c r="H197" s="157"/>
      <c r="I197" s="157"/>
      <c r="J197" s="157"/>
      <c r="K197" s="157"/>
      <c r="L197" s="157"/>
      <c r="M197" s="157"/>
      <c r="N197" s="157"/>
      <c r="O197" s="157"/>
      <c r="P197" s="157"/>
      <c r="Q197" s="157"/>
      <c r="R197" s="157"/>
      <c r="S197" s="157"/>
      <c r="T197" s="157"/>
      <c r="U197" s="157"/>
      <c r="V197" s="157"/>
      <c r="W197" s="157"/>
      <c r="X197" s="157"/>
      <c r="Y197" s="110">
        <f t="shared" ref="Y197:AP197" si="342">SUM(Y198:Y200)</f>
        <v>0</v>
      </c>
      <c r="Z197" s="110">
        <f t="shared" si="342"/>
        <v>0</v>
      </c>
      <c r="AA197" s="110">
        <f t="shared" si="342"/>
        <v>0</v>
      </c>
      <c r="AB197" s="110">
        <f t="shared" si="342"/>
        <v>0</v>
      </c>
      <c r="AC197" s="110">
        <f t="shared" si="342"/>
        <v>0</v>
      </c>
      <c r="AD197" s="110">
        <f t="shared" si="342"/>
        <v>0</v>
      </c>
      <c r="AE197" s="110">
        <f t="shared" si="342"/>
        <v>0</v>
      </c>
      <c r="AF197" s="110">
        <f t="shared" si="342"/>
        <v>0</v>
      </c>
      <c r="AG197" s="110">
        <f t="shared" si="342"/>
        <v>0</v>
      </c>
      <c r="AH197" s="110">
        <f t="shared" si="342"/>
        <v>0</v>
      </c>
      <c r="AI197" s="110">
        <f t="shared" si="342"/>
        <v>0</v>
      </c>
      <c r="AJ197" s="110">
        <f t="shared" si="342"/>
        <v>0</v>
      </c>
      <c r="AK197" s="110">
        <f t="shared" si="342"/>
        <v>0</v>
      </c>
      <c r="AL197" s="110">
        <f t="shared" si="342"/>
        <v>0</v>
      </c>
      <c r="AM197" s="110">
        <f t="shared" si="342"/>
        <v>90000000</v>
      </c>
      <c r="AN197" s="110">
        <f t="shared" si="342"/>
        <v>90000000</v>
      </c>
      <c r="AO197" s="110">
        <f t="shared" si="342"/>
        <v>0</v>
      </c>
      <c r="AP197" s="110">
        <f t="shared" si="342"/>
        <v>0</v>
      </c>
      <c r="AQ197" s="110">
        <f t="shared" ref="AQ197:BS197" si="343">SUM(AQ198:AQ200)</f>
        <v>90000000</v>
      </c>
      <c r="AR197" s="110">
        <f t="shared" si="343"/>
        <v>90000000</v>
      </c>
      <c r="AS197" s="110">
        <f t="shared" si="343"/>
        <v>0</v>
      </c>
      <c r="AT197" s="110">
        <f t="shared" si="343"/>
        <v>0</v>
      </c>
      <c r="AU197" s="110">
        <f t="shared" si="343"/>
        <v>0</v>
      </c>
      <c r="AV197" s="110">
        <f t="shared" si="343"/>
        <v>0</v>
      </c>
      <c r="AW197" s="110">
        <f t="shared" si="343"/>
        <v>0</v>
      </c>
      <c r="AX197" s="110">
        <f t="shared" si="343"/>
        <v>0</v>
      </c>
      <c r="AY197" s="110">
        <f t="shared" si="343"/>
        <v>0</v>
      </c>
      <c r="AZ197" s="110">
        <f t="shared" si="343"/>
        <v>0</v>
      </c>
      <c r="BA197" s="110">
        <f t="shared" si="343"/>
        <v>0</v>
      </c>
      <c r="BB197" s="110">
        <f t="shared" si="343"/>
        <v>0</v>
      </c>
      <c r="BC197" s="110">
        <f t="shared" si="343"/>
        <v>0</v>
      </c>
      <c r="BD197" s="110">
        <f t="shared" si="343"/>
        <v>0</v>
      </c>
      <c r="BE197" s="110">
        <f t="shared" si="343"/>
        <v>0</v>
      </c>
      <c r="BF197" s="110">
        <f t="shared" si="343"/>
        <v>0</v>
      </c>
      <c r="BG197" s="110">
        <f t="shared" si="343"/>
        <v>92700000</v>
      </c>
      <c r="BH197" s="110">
        <f t="shared" si="343"/>
        <v>122700000</v>
      </c>
      <c r="BI197" s="110">
        <f t="shared" si="343"/>
        <v>0</v>
      </c>
      <c r="BJ197" s="110">
        <f t="shared" si="343"/>
        <v>0</v>
      </c>
      <c r="BK197" s="110">
        <f t="shared" si="343"/>
        <v>92700000</v>
      </c>
      <c r="BL197" s="110">
        <f t="shared" si="343"/>
        <v>122700000</v>
      </c>
      <c r="BM197" s="110">
        <f t="shared" si="343"/>
        <v>0</v>
      </c>
      <c r="BN197" s="110">
        <f t="shared" si="343"/>
        <v>0</v>
      </c>
      <c r="BO197" s="110">
        <f t="shared" si="343"/>
        <v>0</v>
      </c>
      <c r="BP197" s="110">
        <f t="shared" si="343"/>
        <v>0</v>
      </c>
      <c r="BQ197" s="110">
        <f t="shared" si="343"/>
        <v>0</v>
      </c>
      <c r="BR197" s="110">
        <f t="shared" si="343"/>
        <v>0</v>
      </c>
      <c r="BS197" s="110">
        <f t="shared" si="343"/>
        <v>0</v>
      </c>
      <c r="BT197" s="110">
        <f t="shared" ref="BT197:CE197" si="344">SUM(BT198:BT200)</f>
        <v>0</v>
      </c>
      <c r="BU197" s="110">
        <f t="shared" si="344"/>
        <v>0</v>
      </c>
      <c r="BV197" s="110">
        <f t="shared" si="344"/>
        <v>0</v>
      </c>
      <c r="BW197" s="110">
        <f t="shared" si="344"/>
        <v>0</v>
      </c>
      <c r="BX197" s="110">
        <f t="shared" si="344"/>
        <v>0</v>
      </c>
      <c r="BY197" s="110">
        <f t="shared" si="344"/>
        <v>0</v>
      </c>
      <c r="BZ197" s="110">
        <f t="shared" si="344"/>
        <v>0</v>
      </c>
      <c r="CA197" s="110">
        <f t="shared" si="344"/>
        <v>95481000</v>
      </c>
      <c r="CB197" s="110">
        <f t="shared" si="344"/>
        <v>148649900</v>
      </c>
      <c r="CC197" s="110">
        <f t="shared" si="344"/>
        <v>0</v>
      </c>
      <c r="CD197" s="110">
        <f t="shared" si="344"/>
        <v>0</v>
      </c>
      <c r="CE197" s="110">
        <f t="shared" si="344"/>
        <v>95481000</v>
      </c>
      <c r="CF197" s="110">
        <f t="shared" ref="CF197:DB197" si="345">SUM(CF198:CF200)</f>
        <v>148649900</v>
      </c>
      <c r="CG197" s="110">
        <f t="shared" si="345"/>
        <v>0</v>
      </c>
      <c r="CH197" s="110">
        <f t="shared" si="345"/>
        <v>0</v>
      </c>
      <c r="CI197" s="110">
        <f t="shared" si="345"/>
        <v>0</v>
      </c>
      <c r="CJ197" s="110">
        <f t="shared" si="345"/>
        <v>0</v>
      </c>
      <c r="CK197" s="110">
        <f t="shared" si="345"/>
        <v>0</v>
      </c>
      <c r="CL197" s="110">
        <f t="shared" si="345"/>
        <v>0</v>
      </c>
      <c r="CM197" s="110">
        <f t="shared" si="345"/>
        <v>0</v>
      </c>
      <c r="CN197" s="110">
        <f t="shared" si="345"/>
        <v>0</v>
      </c>
      <c r="CO197" s="110">
        <f t="shared" si="345"/>
        <v>0</v>
      </c>
      <c r="CP197" s="110">
        <f t="shared" si="345"/>
        <v>0</v>
      </c>
      <c r="CQ197" s="110">
        <f t="shared" si="345"/>
        <v>0</v>
      </c>
      <c r="CR197" s="110">
        <f t="shared" si="345"/>
        <v>0</v>
      </c>
      <c r="CS197" s="110">
        <f t="shared" si="345"/>
        <v>0</v>
      </c>
      <c r="CT197" s="110">
        <f t="shared" si="345"/>
        <v>0</v>
      </c>
      <c r="CU197" s="110">
        <f t="shared" si="345"/>
        <v>98345430</v>
      </c>
      <c r="CV197" s="110">
        <f t="shared" si="345"/>
        <v>138000000</v>
      </c>
      <c r="CW197" s="110">
        <f t="shared" si="345"/>
        <v>0</v>
      </c>
      <c r="CX197" s="110">
        <f t="shared" si="345"/>
        <v>0</v>
      </c>
      <c r="CY197" s="110">
        <f t="shared" si="345"/>
        <v>98345430</v>
      </c>
      <c r="CZ197" s="110">
        <f t="shared" si="345"/>
        <v>138000000</v>
      </c>
      <c r="DA197" s="114">
        <f t="shared" si="345"/>
        <v>376526430</v>
      </c>
      <c r="DB197" s="626">
        <f t="shared" si="345"/>
        <v>499349900</v>
      </c>
    </row>
    <row r="198" spans="1:106" ht="249.75" customHeight="1" x14ac:dyDescent="0.2">
      <c r="A198" s="585"/>
      <c r="B198" s="220"/>
      <c r="C198" s="188">
        <v>22</v>
      </c>
      <c r="D198" s="166" t="s">
        <v>237</v>
      </c>
      <c r="E198" s="577" t="s">
        <v>238</v>
      </c>
      <c r="F198" s="597" t="s">
        <v>242</v>
      </c>
      <c r="G198" s="173">
        <v>136</v>
      </c>
      <c r="H198" s="508" t="s">
        <v>467</v>
      </c>
      <c r="I198" s="166" t="s">
        <v>468</v>
      </c>
      <c r="J198" s="577" t="s">
        <v>439</v>
      </c>
      <c r="K198" s="577">
        <v>2</v>
      </c>
      <c r="L198" s="361" t="s">
        <v>53</v>
      </c>
      <c r="M198" s="172" t="s">
        <v>48</v>
      </c>
      <c r="N198" s="366">
        <v>12</v>
      </c>
      <c r="O198" s="357">
        <v>12</v>
      </c>
      <c r="P198" s="361">
        <v>12</v>
      </c>
      <c r="Q198" s="175"/>
      <c r="R198" s="361">
        <v>12</v>
      </c>
      <c r="S198" s="361"/>
      <c r="T198" s="367">
        <v>12</v>
      </c>
      <c r="U198" s="368"/>
      <c r="V198" s="369">
        <f>AQ198/$AQ$197</f>
        <v>0.27777777777777779</v>
      </c>
      <c r="W198" s="505">
        <v>3</v>
      </c>
      <c r="X198" s="243" t="s">
        <v>450</v>
      </c>
      <c r="Y198" s="26"/>
      <c r="Z198" s="15"/>
      <c r="AA198" s="26"/>
      <c r="AB198" s="15"/>
      <c r="AC198" s="26"/>
      <c r="AD198" s="15"/>
      <c r="AE198" s="26"/>
      <c r="AF198" s="15"/>
      <c r="AG198" s="26"/>
      <c r="AH198" s="15"/>
      <c r="AI198" s="26"/>
      <c r="AJ198" s="15"/>
      <c r="AK198" s="26"/>
      <c r="AL198" s="15"/>
      <c r="AM198" s="17">
        <v>25000000</v>
      </c>
      <c r="AN198" s="14">
        <v>25000000</v>
      </c>
      <c r="AO198" s="22"/>
      <c r="AP198" s="18"/>
      <c r="AQ198" s="13">
        <f>+Y198+AA198+AC198+AE198+AG198+AI198+AK198+AM198+AO198</f>
        <v>25000000</v>
      </c>
      <c r="AR198" s="14">
        <f>Z198+AB198+AD198+AF198+AH198+AJ198+AL198+AN198+AP198</f>
        <v>25000000</v>
      </c>
      <c r="AS198" s="44"/>
      <c r="AT198" s="44"/>
      <c r="AU198" s="44"/>
      <c r="AV198" s="43"/>
      <c r="AW198" s="44"/>
      <c r="AX198" s="44"/>
      <c r="AY198" s="44"/>
      <c r="AZ198" s="44"/>
      <c r="BA198" s="44"/>
      <c r="BB198" s="44"/>
      <c r="BC198" s="44"/>
      <c r="BD198" s="44"/>
      <c r="BE198" s="44"/>
      <c r="BF198" s="44"/>
      <c r="BG198" s="45">
        <v>25750000</v>
      </c>
      <c r="BH198" s="44">
        <v>55750000</v>
      </c>
      <c r="BI198" s="44"/>
      <c r="BJ198" s="44"/>
      <c r="BK198" s="41">
        <f t="shared" ref="BK198:BL200" si="346">AS198+AU198+AW198+AY198+BA198+BC198+BE198+BG198+BI198</f>
        <v>25750000</v>
      </c>
      <c r="BL198" s="56">
        <f t="shared" si="346"/>
        <v>55750000</v>
      </c>
      <c r="BM198" s="45"/>
      <c r="BN198" s="25"/>
      <c r="BO198" s="45"/>
      <c r="BP198" s="45"/>
      <c r="BQ198" s="45"/>
      <c r="BR198" s="45"/>
      <c r="BS198" s="45"/>
      <c r="BT198" s="45"/>
      <c r="BU198" s="45"/>
      <c r="BV198" s="45"/>
      <c r="BW198" s="45"/>
      <c r="BX198" s="45"/>
      <c r="BY198" s="45"/>
      <c r="BZ198" s="45"/>
      <c r="CA198" s="45">
        <v>26522500</v>
      </c>
      <c r="CB198" s="45">
        <v>42649900</v>
      </c>
      <c r="CC198" s="45"/>
      <c r="CD198" s="44"/>
      <c r="CE198" s="41">
        <f t="shared" ref="CE198:CF200" si="347">BM198+BO198+BQ198+BS198+BU198+BW198+BY198+CA198+CC198</f>
        <v>26522500</v>
      </c>
      <c r="CF198" s="47">
        <f t="shared" si="347"/>
        <v>42649900</v>
      </c>
      <c r="CG198" s="44"/>
      <c r="CH198" s="45"/>
      <c r="CI198" s="44"/>
      <c r="CJ198" s="44"/>
      <c r="CK198" s="44"/>
      <c r="CL198" s="44"/>
      <c r="CM198" s="44"/>
      <c r="CN198" s="44"/>
      <c r="CO198" s="44"/>
      <c r="CP198" s="44"/>
      <c r="CQ198" s="44"/>
      <c r="CR198" s="44"/>
      <c r="CS198" s="44"/>
      <c r="CT198" s="44"/>
      <c r="CU198" s="44">
        <v>27300000</v>
      </c>
      <c r="CV198" s="44">
        <f>28000000+26000000</f>
        <v>54000000</v>
      </c>
      <c r="CW198" s="44"/>
      <c r="CX198" s="44"/>
      <c r="CY198" s="41">
        <f t="shared" ref="CY198:CZ200" si="348">CG198+CI198+CK198+CM198+CO198+CQ198+CS198+CU198+CW198</f>
        <v>27300000</v>
      </c>
      <c r="CZ198" s="41">
        <f t="shared" si="348"/>
        <v>54000000</v>
      </c>
      <c r="DA198" s="50">
        <f t="shared" ref="DA198:DB200" si="349">AQ198+BK198+CE198+CY198</f>
        <v>104572500</v>
      </c>
      <c r="DB198" s="576">
        <f t="shared" si="349"/>
        <v>177399900</v>
      </c>
    </row>
    <row r="199" spans="1:106" ht="330.75" customHeight="1" x14ac:dyDescent="0.2">
      <c r="A199" s="585"/>
      <c r="B199" s="220"/>
      <c r="C199" s="188">
        <v>10</v>
      </c>
      <c r="D199" s="166" t="s">
        <v>232</v>
      </c>
      <c r="E199" s="167" t="s">
        <v>233</v>
      </c>
      <c r="F199" s="265" t="s">
        <v>234</v>
      </c>
      <c r="G199" s="173">
        <v>137</v>
      </c>
      <c r="H199" s="508" t="s">
        <v>469</v>
      </c>
      <c r="I199" s="166" t="s">
        <v>470</v>
      </c>
      <c r="J199" s="577" t="s">
        <v>439</v>
      </c>
      <c r="K199" s="577">
        <v>2</v>
      </c>
      <c r="L199" s="361" t="s">
        <v>53</v>
      </c>
      <c r="M199" s="172">
        <v>0</v>
      </c>
      <c r="N199" s="366">
        <v>12</v>
      </c>
      <c r="O199" s="357">
        <v>12</v>
      </c>
      <c r="P199" s="361">
        <v>12</v>
      </c>
      <c r="Q199" s="175"/>
      <c r="R199" s="361">
        <v>12</v>
      </c>
      <c r="S199" s="361"/>
      <c r="T199" s="361">
        <v>12</v>
      </c>
      <c r="U199" s="368"/>
      <c r="V199" s="369">
        <f>AQ199/$AQ$197</f>
        <v>0.44444444444444442</v>
      </c>
      <c r="W199" s="172">
        <v>3</v>
      </c>
      <c r="X199" s="243" t="s">
        <v>450</v>
      </c>
      <c r="Y199" s="26"/>
      <c r="Z199" s="15"/>
      <c r="AA199" s="26"/>
      <c r="AB199" s="15"/>
      <c r="AC199" s="26"/>
      <c r="AD199" s="15"/>
      <c r="AE199" s="26"/>
      <c r="AF199" s="15"/>
      <c r="AG199" s="26"/>
      <c r="AH199" s="15"/>
      <c r="AI199" s="26"/>
      <c r="AJ199" s="15"/>
      <c r="AK199" s="26"/>
      <c r="AL199" s="15"/>
      <c r="AM199" s="17">
        <v>40000000</v>
      </c>
      <c r="AN199" s="14">
        <v>40000000</v>
      </c>
      <c r="AO199" s="22"/>
      <c r="AP199" s="18"/>
      <c r="AQ199" s="13">
        <f>+Y199+AA199+AC199+AE199+AG199+AI199+AK199+AM199+AO199</f>
        <v>40000000</v>
      </c>
      <c r="AR199" s="14">
        <f>Z199+AB199+AD199+AF199+AH199+AJ199+AL199+AN199+AP199</f>
        <v>40000000</v>
      </c>
      <c r="AS199" s="44"/>
      <c r="AT199" s="44"/>
      <c r="AU199" s="44"/>
      <c r="AV199" s="43"/>
      <c r="AW199" s="44"/>
      <c r="AX199" s="44"/>
      <c r="AY199" s="44"/>
      <c r="AZ199" s="44"/>
      <c r="BA199" s="44"/>
      <c r="BB199" s="44"/>
      <c r="BC199" s="44"/>
      <c r="BD199" s="44"/>
      <c r="BE199" s="44"/>
      <c r="BF199" s="44"/>
      <c r="BG199" s="45">
        <v>41200000</v>
      </c>
      <c r="BH199" s="44">
        <v>41200000</v>
      </c>
      <c r="BI199" s="44"/>
      <c r="BJ199" s="44"/>
      <c r="BK199" s="41">
        <f t="shared" si="346"/>
        <v>41200000</v>
      </c>
      <c r="BL199" s="56">
        <f t="shared" si="346"/>
        <v>41200000</v>
      </c>
      <c r="BM199" s="45"/>
      <c r="BN199" s="25"/>
      <c r="BO199" s="45"/>
      <c r="BP199" s="45"/>
      <c r="BQ199" s="45"/>
      <c r="BR199" s="45"/>
      <c r="BS199" s="45"/>
      <c r="BT199" s="45"/>
      <c r="BU199" s="45"/>
      <c r="BV199" s="45"/>
      <c r="BW199" s="45"/>
      <c r="BX199" s="45"/>
      <c r="BY199" s="45"/>
      <c r="BZ199" s="45"/>
      <c r="CA199" s="45">
        <v>42436000</v>
      </c>
      <c r="CB199" s="45">
        <v>53000000</v>
      </c>
      <c r="CC199" s="45"/>
      <c r="CD199" s="44"/>
      <c r="CE199" s="41">
        <f t="shared" si="347"/>
        <v>42436000</v>
      </c>
      <c r="CF199" s="47">
        <f t="shared" si="347"/>
        <v>53000000</v>
      </c>
      <c r="CG199" s="44"/>
      <c r="CH199" s="45"/>
      <c r="CI199" s="44"/>
      <c r="CJ199" s="44"/>
      <c r="CK199" s="44"/>
      <c r="CL199" s="44"/>
      <c r="CM199" s="44"/>
      <c r="CN199" s="44"/>
      <c r="CO199" s="44"/>
      <c r="CP199" s="44"/>
      <c r="CQ199" s="44"/>
      <c r="CR199" s="44"/>
      <c r="CS199" s="44"/>
      <c r="CT199" s="44"/>
      <c r="CU199" s="44">
        <v>43700000</v>
      </c>
      <c r="CV199" s="44">
        <v>56000000</v>
      </c>
      <c r="CW199" s="44"/>
      <c r="CX199" s="44"/>
      <c r="CY199" s="41">
        <f t="shared" si="348"/>
        <v>43700000</v>
      </c>
      <c r="CZ199" s="41">
        <f t="shared" si="348"/>
        <v>56000000</v>
      </c>
      <c r="DA199" s="50">
        <f t="shared" si="349"/>
        <v>167336000</v>
      </c>
      <c r="DB199" s="576">
        <f t="shared" si="349"/>
        <v>190200000</v>
      </c>
    </row>
    <row r="200" spans="1:106" ht="270.75" customHeight="1" x14ac:dyDescent="0.2">
      <c r="A200" s="585"/>
      <c r="B200" s="220"/>
      <c r="C200" s="181">
        <v>11</v>
      </c>
      <c r="D200" s="166" t="s">
        <v>471</v>
      </c>
      <c r="E200" s="185" t="s">
        <v>472</v>
      </c>
      <c r="F200" s="463" t="s">
        <v>473</v>
      </c>
      <c r="G200" s="173">
        <v>138</v>
      </c>
      <c r="H200" s="508" t="s">
        <v>474</v>
      </c>
      <c r="I200" s="166" t="s">
        <v>475</v>
      </c>
      <c r="J200" s="577" t="s">
        <v>439</v>
      </c>
      <c r="K200" s="577">
        <v>2</v>
      </c>
      <c r="L200" s="361" t="s">
        <v>53</v>
      </c>
      <c r="M200" s="172" t="s">
        <v>48</v>
      </c>
      <c r="N200" s="188">
        <v>12</v>
      </c>
      <c r="O200" s="357">
        <v>12</v>
      </c>
      <c r="P200" s="361">
        <v>12</v>
      </c>
      <c r="Q200" s="175"/>
      <c r="R200" s="361">
        <v>12</v>
      </c>
      <c r="S200" s="361"/>
      <c r="T200" s="361">
        <v>12</v>
      </c>
      <c r="U200" s="368"/>
      <c r="V200" s="369">
        <f>AQ200/$AQ$197</f>
        <v>0.27777777777777779</v>
      </c>
      <c r="W200" s="172">
        <v>3</v>
      </c>
      <c r="X200" s="243" t="s">
        <v>450</v>
      </c>
      <c r="Y200" s="26"/>
      <c r="Z200" s="15"/>
      <c r="AA200" s="26"/>
      <c r="AB200" s="15"/>
      <c r="AC200" s="26"/>
      <c r="AD200" s="15"/>
      <c r="AE200" s="26"/>
      <c r="AF200" s="15"/>
      <c r="AG200" s="26"/>
      <c r="AH200" s="15"/>
      <c r="AI200" s="26"/>
      <c r="AJ200" s="15"/>
      <c r="AK200" s="26"/>
      <c r="AL200" s="15"/>
      <c r="AM200" s="17">
        <f>13400000+11600000</f>
        <v>25000000</v>
      </c>
      <c r="AN200" s="15">
        <v>25000000</v>
      </c>
      <c r="AO200" s="22"/>
      <c r="AP200" s="18"/>
      <c r="AQ200" s="13">
        <f>+Y200+AA200+AC200+AE200+AG200+AI200+AK200+AM200+AO200</f>
        <v>25000000</v>
      </c>
      <c r="AR200" s="14">
        <f>Z200+AB200+AD200+AF200+AH200+AJ200+AL200+AN200+AP200</f>
        <v>25000000</v>
      </c>
      <c r="AS200" s="44"/>
      <c r="AT200" s="44"/>
      <c r="AU200" s="44"/>
      <c r="AV200" s="43"/>
      <c r="AW200" s="44"/>
      <c r="AX200" s="44"/>
      <c r="AY200" s="44"/>
      <c r="AZ200" s="44"/>
      <c r="BA200" s="44"/>
      <c r="BB200" s="44"/>
      <c r="BC200" s="44"/>
      <c r="BD200" s="44"/>
      <c r="BE200" s="44"/>
      <c r="BF200" s="44"/>
      <c r="BG200" s="45">
        <v>25750000</v>
      </c>
      <c r="BH200" s="44">
        <v>25750000</v>
      </c>
      <c r="BI200" s="44"/>
      <c r="BJ200" s="44"/>
      <c r="BK200" s="41">
        <f t="shared" si="346"/>
        <v>25750000</v>
      </c>
      <c r="BL200" s="56">
        <f t="shared" si="346"/>
        <v>25750000</v>
      </c>
      <c r="BM200" s="45"/>
      <c r="BN200" s="25"/>
      <c r="BO200" s="45"/>
      <c r="BP200" s="45"/>
      <c r="BQ200" s="45"/>
      <c r="BR200" s="45"/>
      <c r="BS200" s="45"/>
      <c r="BT200" s="45"/>
      <c r="BU200" s="45"/>
      <c r="BV200" s="45"/>
      <c r="BW200" s="45"/>
      <c r="BX200" s="45"/>
      <c r="BY200" s="45"/>
      <c r="BZ200" s="45"/>
      <c r="CA200" s="45">
        <v>26522500</v>
      </c>
      <c r="CB200" s="45">
        <v>53000000</v>
      </c>
      <c r="CC200" s="45"/>
      <c r="CD200" s="44"/>
      <c r="CE200" s="41">
        <f t="shared" si="347"/>
        <v>26522500</v>
      </c>
      <c r="CF200" s="47">
        <f t="shared" si="347"/>
        <v>53000000</v>
      </c>
      <c r="CG200" s="44"/>
      <c r="CH200" s="45"/>
      <c r="CI200" s="44"/>
      <c r="CJ200" s="44"/>
      <c r="CK200" s="44"/>
      <c r="CL200" s="44"/>
      <c r="CM200" s="44"/>
      <c r="CN200" s="44"/>
      <c r="CO200" s="44"/>
      <c r="CP200" s="44"/>
      <c r="CQ200" s="44"/>
      <c r="CR200" s="44"/>
      <c r="CS200" s="44"/>
      <c r="CT200" s="44"/>
      <c r="CU200" s="44">
        <v>27345430</v>
      </c>
      <c r="CV200" s="44">
        <v>28000000</v>
      </c>
      <c r="CW200" s="44"/>
      <c r="CX200" s="44"/>
      <c r="CY200" s="41">
        <f t="shared" si="348"/>
        <v>27345430</v>
      </c>
      <c r="CZ200" s="41">
        <f t="shared" si="348"/>
        <v>28000000</v>
      </c>
      <c r="DA200" s="50">
        <f t="shared" si="349"/>
        <v>104617930</v>
      </c>
      <c r="DB200" s="576">
        <f t="shared" si="349"/>
        <v>131750000</v>
      </c>
    </row>
    <row r="201" spans="1:106" ht="24.75" customHeight="1" x14ac:dyDescent="0.2">
      <c r="A201" s="585"/>
      <c r="B201" s="220"/>
      <c r="C201" s="154">
        <v>39</v>
      </c>
      <c r="D201" s="155" t="s">
        <v>476</v>
      </c>
      <c r="E201" s="194"/>
      <c r="F201" s="194"/>
      <c r="G201" s="157"/>
      <c r="H201" s="157"/>
      <c r="I201" s="157"/>
      <c r="J201" s="157"/>
      <c r="K201" s="157"/>
      <c r="L201" s="157"/>
      <c r="M201" s="157"/>
      <c r="N201" s="157"/>
      <c r="O201" s="157"/>
      <c r="P201" s="157"/>
      <c r="Q201" s="157"/>
      <c r="R201" s="157"/>
      <c r="S201" s="157"/>
      <c r="T201" s="157"/>
      <c r="U201" s="157"/>
      <c r="V201" s="157"/>
      <c r="W201" s="157"/>
      <c r="X201" s="157"/>
      <c r="Y201" s="101">
        <f t="shared" ref="Y201:AP201" si="350">SUM(Y202:Y204)</f>
        <v>0</v>
      </c>
      <c r="Z201" s="101">
        <f t="shared" si="350"/>
        <v>0</v>
      </c>
      <c r="AA201" s="101">
        <f t="shared" si="350"/>
        <v>0</v>
      </c>
      <c r="AB201" s="101">
        <f t="shared" si="350"/>
        <v>0</v>
      </c>
      <c r="AC201" s="101">
        <f t="shared" si="350"/>
        <v>0</v>
      </c>
      <c r="AD201" s="101">
        <f t="shared" si="350"/>
        <v>0</v>
      </c>
      <c r="AE201" s="101">
        <f t="shared" si="350"/>
        <v>0</v>
      </c>
      <c r="AF201" s="101">
        <f t="shared" si="350"/>
        <v>0</v>
      </c>
      <c r="AG201" s="101">
        <f t="shared" si="350"/>
        <v>0</v>
      </c>
      <c r="AH201" s="101">
        <f t="shared" si="350"/>
        <v>0</v>
      </c>
      <c r="AI201" s="101">
        <f t="shared" si="350"/>
        <v>0</v>
      </c>
      <c r="AJ201" s="101">
        <f t="shared" si="350"/>
        <v>0</v>
      </c>
      <c r="AK201" s="101">
        <f t="shared" si="350"/>
        <v>0</v>
      </c>
      <c r="AL201" s="101">
        <f t="shared" si="350"/>
        <v>0</v>
      </c>
      <c r="AM201" s="101">
        <f t="shared" si="350"/>
        <v>140000000</v>
      </c>
      <c r="AN201" s="101">
        <f t="shared" si="350"/>
        <v>140000000</v>
      </c>
      <c r="AO201" s="101">
        <f t="shared" si="350"/>
        <v>0</v>
      </c>
      <c r="AP201" s="101">
        <f t="shared" si="350"/>
        <v>0</v>
      </c>
      <c r="AQ201" s="101">
        <f t="shared" ref="AQ201:BS201" si="351">SUM(AQ202:AQ204)</f>
        <v>140000000</v>
      </c>
      <c r="AR201" s="101">
        <f t="shared" si="351"/>
        <v>140000000</v>
      </c>
      <c r="AS201" s="101">
        <f t="shared" si="351"/>
        <v>0</v>
      </c>
      <c r="AT201" s="101">
        <f t="shared" si="351"/>
        <v>0</v>
      </c>
      <c r="AU201" s="101">
        <f t="shared" si="351"/>
        <v>0</v>
      </c>
      <c r="AV201" s="101">
        <f t="shared" si="351"/>
        <v>0</v>
      </c>
      <c r="AW201" s="101">
        <f t="shared" si="351"/>
        <v>0</v>
      </c>
      <c r="AX201" s="101">
        <f t="shared" si="351"/>
        <v>0</v>
      </c>
      <c r="AY201" s="101">
        <f t="shared" si="351"/>
        <v>0</v>
      </c>
      <c r="AZ201" s="101">
        <f t="shared" si="351"/>
        <v>0</v>
      </c>
      <c r="BA201" s="101">
        <f t="shared" si="351"/>
        <v>0</v>
      </c>
      <c r="BB201" s="101">
        <f t="shared" si="351"/>
        <v>0</v>
      </c>
      <c r="BC201" s="101">
        <f t="shared" si="351"/>
        <v>0</v>
      </c>
      <c r="BD201" s="101">
        <f t="shared" si="351"/>
        <v>0</v>
      </c>
      <c r="BE201" s="101">
        <f t="shared" si="351"/>
        <v>0</v>
      </c>
      <c r="BF201" s="101">
        <f t="shared" si="351"/>
        <v>0</v>
      </c>
      <c r="BG201" s="101">
        <f t="shared" si="351"/>
        <v>144200000</v>
      </c>
      <c r="BH201" s="101">
        <f t="shared" si="351"/>
        <v>144200000</v>
      </c>
      <c r="BI201" s="101">
        <f t="shared" si="351"/>
        <v>0</v>
      </c>
      <c r="BJ201" s="101">
        <f t="shared" si="351"/>
        <v>0</v>
      </c>
      <c r="BK201" s="101">
        <f t="shared" si="351"/>
        <v>144200000</v>
      </c>
      <c r="BL201" s="101">
        <f t="shared" si="351"/>
        <v>144200000</v>
      </c>
      <c r="BM201" s="101">
        <f t="shared" si="351"/>
        <v>0</v>
      </c>
      <c r="BN201" s="101">
        <f t="shared" si="351"/>
        <v>0</v>
      </c>
      <c r="BO201" s="101">
        <f t="shared" si="351"/>
        <v>0</v>
      </c>
      <c r="BP201" s="101">
        <f t="shared" si="351"/>
        <v>45000000</v>
      </c>
      <c r="BQ201" s="101">
        <f t="shared" si="351"/>
        <v>0</v>
      </c>
      <c r="BR201" s="101">
        <f t="shared" si="351"/>
        <v>0</v>
      </c>
      <c r="BS201" s="101">
        <f t="shared" si="351"/>
        <v>0</v>
      </c>
      <c r="BT201" s="101">
        <f t="shared" ref="BT201:CE201" si="352">SUM(BT202:BT204)</f>
        <v>0</v>
      </c>
      <c r="BU201" s="101">
        <f t="shared" si="352"/>
        <v>0</v>
      </c>
      <c r="BV201" s="101">
        <f t="shared" si="352"/>
        <v>0</v>
      </c>
      <c r="BW201" s="101">
        <f t="shared" si="352"/>
        <v>0</v>
      </c>
      <c r="BX201" s="101">
        <f t="shared" si="352"/>
        <v>0</v>
      </c>
      <c r="BY201" s="101">
        <f t="shared" si="352"/>
        <v>0</v>
      </c>
      <c r="BZ201" s="101">
        <f t="shared" si="352"/>
        <v>0</v>
      </c>
      <c r="CA201" s="101">
        <f t="shared" si="352"/>
        <v>148526000</v>
      </c>
      <c r="CB201" s="101">
        <f t="shared" si="352"/>
        <v>120000000</v>
      </c>
      <c r="CC201" s="101">
        <f t="shared" si="352"/>
        <v>0</v>
      </c>
      <c r="CD201" s="101">
        <f t="shared" si="352"/>
        <v>0</v>
      </c>
      <c r="CE201" s="101">
        <f t="shared" si="352"/>
        <v>148526000</v>
      </c>
      <c r="CF201" s="101">
        <f t="shared" ref="CF201:DB201" si="353">SUM(CF202:CF204)</f>
        <v>165000000</v>
      </c>
      <c r="CG201" s="101">
        <f t="shared" si="353"/>
        <v>0</v>
      </c>
      <c r="CH201" s="101">
        <f t="shared" si="353"/>
        <v>0</v>
      </c>
      <c r="CI201" s="101">
        <f t="shared" si="353"/>
        <v>0</v>
      </c>
      <c r="CJ201" s="101">
        <f t="shared" si="353"/>
        <v>0</v>
      </c>
      <c r="CK201" s="101">
        <f t="shared" si="353"/>
        <v>0</v>
      </c>
      <c r="CL201" s="101">
        <f t="shared" si="353"/>
        <v>0</v>
      </c>
      <c r="CM201" s="101">
        <f t="shared" si="353"/>
        <v>0</v>
      </c>
      <c r="CN201" s="101">
        <f t="shared" si="353"/>
        <v>0</v>
      </c>
      <c r="CO201" s="101">
        <f t="shared" si="353"/>
        <v>0</v>
      </c>
      <c r="CP201" s="101">
        <f t="shared" si="353"/>
        <v>0</v>
      </c>
      <c r="CQ201" s="101">
        <f t="shared" si="353"/>
        <v>0</v>
      </c>
      <c r="CR201" s="101">
        <f t="shared" si="353"/>
        <v>0</v>
      </c>
      <c r="CS201" s="101">
        <f t="shared" si="353"/>
        <v>0</v>
      </c>
      <c r="CT201" s="101">
        <f t="shared" si="353"/>
        <v>0</v>
      </c>
      <c r="CU201" s="101">
        <f t="shared" si="353"/>
        <v>152981780</v>
      </c>
      <c r="CV201" s="101">
        <f t="shared" si="353"/>
        <v>183000000</v>
      </c>
      <c r="CW201" s="101">
        <f t="shared" si="353"/>
        <v>0</v>
      </c>
      <c r="CX201" s="101">
        <f t="shared" si="353"/>
        <v>0</v>
      </c>
      <c r="CY201" s="101">
        <f t="shared" si="353"/>
        <v>152981780</v>
      </c>
      <c r="CZ201" s="101">
        <f t="shared" si="353"/>
        <v>183000000</v>
      </c>
      <c r="DA201" s="101">
        <f t="shared" si="353"/>
        <v>585707780</v>
      </c>
      <c r="DB201" s="579">
        <f t="shared" si="353"/>
        <v>632200000</v>
      </c>
    </row>
    <row r="202" spans="1:106" ht="171.75" customHeight="1" x14ac:dyDescent="0.2">
      <c r="A202" s="585"/>
      <c r="B202" s="220"/>
      <c r="C202" s="188">
        <v>24</v>
      </c>
      <c r="D202" s="371" t="s">
        <v>427</v>
      </c>
      <c r="E202" s="167" t="s">
        <v>428</v>
      </c>
      <c r="F202" s="463" t="s">
        <v>428</v>
      </c>
      <c r="G202" s="173">
        <v>139</v>
      </c>
      <c r="H202" s="508" t="s">
        <v>477</v>
      </c>
      <c r="I202" s="179" t="s">
        <v>478</v>
      </c>
      <c r="J202" s="577" t="s">
        <v>439</v>
      </c>
      <c r="K202" s="577">
        <v>2</v>
      </c>
      <c r="L202" s="368" t="s">
        <v>53</v>
      </c>
      <c r="M202" s="172">
        <v>0</v>
      </c>
      <c r="N202" s="505">
        <v>1</v>
      </c>
      <c r="O202" s="372">
        <v>1</v>
      </c>
      <c r="P202" s="367">
        <v>1</v>
      </c>
      <c r="Q202" s="323"/>
      <c r="R202" s="367">
        <v>1</v>
      </c>
      <c r="S202" s="367"/>
      <c r="T202" s="367">
        <v>1</v>
      </c>
      <c r="U202" s="368"/>
      <c r="V202" s="369">
        <f>AQ202/$AQ$201</f>
        <v>0.6428571428571429</v>
      </c>
      <c r="W202" s="172">
        <v>2</v>
      </c>
      <c r="X202" s="243" t="s">
        <v>136</v>
      </c>
      <c r="Y202" s="26"/>
      <c r="Z202" s="15"/>
      <c r="AA202" s="26"/>
      <c r="AB202" s="15"/>
      <c r="AC202" s="26"/>
      <c r="AD202" s="15"/>
      <c r="AE202" s="26"/>
      <c r="AF202" s="15"/>
      <c r="AG202" s="26"/>
      <c r="AH202" s="15"/>
      <c r="AI202" s="26"/>
      <c r="AJ202" s="15"/>
      <c r="AK202" s="26"/>
      <c r="AL202" s="15"/>
      <c r="AM202" s="17">
        <f>30000000+60000000</f>
        <v>90000000</v>
      </c>
      <c r="AN202" s="15">
        <f>30000000+60000000</f>
        <v>90000000</v>
      </c>
      <c r="AO202" s="22"/>
      <c r="AP202" s="18"/>
      <c r="AQ202" s="13">
        <f>+Y202+AA202+AC202+AE202+AG202+AI202+AK202+AM202+AO202</f>
        <v>90000000</v>
      </c>
      <c r="AR202" s="14">
        <f>Z202+AB202+AD202+AF202+AH202+AJ202+AL202+AN202+AP202</f>
        <v>90000000</v>
      </c>
      <c r="AS202" s="44"/>
      <c r="AT202" s="44"/>
      <c r="AU202" s="44"/>
      <c r="AV202" s="43"/>
      <c r="AW202" s="44"/>
      <c r="AX202" s="44"/>
      <c r="AY202" s="44"/>
      <c r="AZ202" s="44"/>
      <c r="BA202" s="44"/>
      <c r="BB202" s="44"/>
      <c r="BC202" s="44"/>
      <c r="BD202" s="44"/>
      <c r="BE202" s="44"/>
      <c r="BF202" s="44"/>
      <c r="BG202" s="45">
        <v>92700000</v>
      </c>
      <c r="BH202" s="44">
        <v>92700000</v>
      </c>
      <c r="BI202" s="44"/>
      <c r="BJ202" s="44"/>
      <c r="BK202" s="41">
        <f t="shared" ref="BK202:BL204" si="354">AS202+AU202+AW202+AY202+BA202+BC202+BE202+BG202+BI202</f>
        <v>92700000</v>
      </c>
      <c r="BL202" s="56">
        <f t="shared" si="354"/>
        <v>92700000</v>
      </c>
      <c r="BM202" s="45"/>
      <c r="BN202" s="25"/>
      <c r="BO202" s="45"/>
      <c r="BP202" s="45">
        <v>40000000</v>
      </c>
      <c r="BQ202" s="45"/>
      <c r="BR202" s="45"/>
      <c r="BS202" s="45"/>
      <c r="BT202" s="45"/>
      <c r="BU202" s="45"/>
      <c r="BV202" s="45"/>
      <c r="BW202" s="45"/>
      <c r="BX202" s="45"/>
      <c r="BY202" s="45"/>
      <c r="BZ202" s="45"/>
      <c r="CA202" s="45">
        <v>95481000</v>
      </c>
      <c r="CB202" s="45">
        <v>72000000</v>
      </c>
      <c r="CC202" s="45"/>
      <c r="CD202" s="44"/>
      <c r="CE202" s="41">
        <f t="shared" ref="CE202:CF204" si="355">BM202+BO202+BQ202+BS202+BU202+BW202+BY202+CA202+CC202</f>
        <v>95481000</v>
      </c>
      <c r="CF202" s="47">
        <f t="shared" si="355"/>
        <v>112000000</v>
      </c>
      <c r="CG202" s="44"/>
      <c r="CH202" s="45"/>
      <c r="CI202" s="44"/>
      <c r="CJ202" s="44"/>
      <c r="CK202" s="44"/>
      <c r="CL202" s="44"/>
      <c r="CM202" s="44"/>
      <c r="CN202" s="44"/>
      <c r="CO202" s="44"/>
      <c r="CP202" s="44"/>
      <c r="CQ202" s="44"/>
      <c r="CR202" s="44"/>
      <c r="CS202" s="44"/>
      <c r="CT202" s="44"/>
      <c r="CU202" s="44">
        <v>98300000</v>
      </c>
      <c r="CV202" s="44">
        <f>112000000+7500000</f>
        <v>119500000</v>
      </c>
      <c r="CW202" s="44"/>
      <c r="CX202" s="44"/>
      <c r="CY202" s="41">
        <f t="shared" ref="CY202:CZ204" si="356">CG202+CI202+CK202+CM202+CO202+CQ202+CS202+CU202+CW202</f>
        <v>98300000</v>
      </c>
      <c r="CZ202" s="41">
        <f t="shared" si="356"/>
        <v>119500000</v>
      </c>
      <c r="DA202" s="50">
        <f t="shared" ref="DA202:DB204" si="357">AQ202+BK202+CE202+CY202</f>
        <v>376481000</v>
      </c>
      <c r="DB202" s="576">
        <f t="shared" si="357"/>
        <v>414200000</v>
      </c>
    </row>
    <row r="203" spans="1:106" ht="114.75" customHeight="1" x14ac:dyDescent="0.2">
      <c r="A203" s="585"/>
      <c r="B203" s="220"/>
      <c r="C203" s="182" t="s">
        <v>479</v>
      </c>
      <c r="D203" s="500" t="s">
        <v>480</v>
      </c>
      <c r="E203" s="631">
        <v>1</v>
      </c>
      <c r="F203" s="631">
        <v>1</v>
      </c>
      <c r="G203" s="173">
        <v>140</v>
      </c>
      <c r="H203" s="508" t="s">
        <v>481</v>
      </c>
      <c r="I203" s="179" t="s">
        <v>438</v>
      </c>
      <c r="J203" s="577" t="s">
        <v>439</v>
      </c>
      <c r="K203" s="577">
        <v>2</v>
      </c>
      <c r="L203" s="368" t="s">
        <v>53</v>
      </c>
      <c r="M203" s="172">
        <v>1</v>
      </c>
      <c r="N203" s="172">
        <v>1</v>
      </c>
      <c r="O203" s="357">
        <v>1</v>
      </c>
      <c r="P203" s="361">
        <v>1</v>
      </c>
      <c r="Q203" s="175"/>
      <c r="R203" s="361">
        <v>1</v>
      </c>
      <c r="S203" s="361"/>
      <c r="T203" s="361">
        <v>1</v>
      </c>
      <c r="U203" s="368"/>
      <c r="V203" s="369">
        <f>AQ203/$AQ$201</f>
        <v>0.17857142857142858</v>
      </c>
      <c r="W203" s="172">
        <v>3</v>
      </c>
      <c r="X203" s="243" t="s">
        <v>450</v>
      </c>
      <c r="Y203" s="26"/>
      <c r="Z203" s="15"/>
      <c r="AA203" s="26"/>
      <c r="AB203" s="15"/>
      <c r="AC203" s="26"/>
      <c r="AD203" s="15"/>
      <c r="AE203" s="26"/>
      <c r="AF203" s="15"/>
      <c r="AG203" s="26"/>
      <c r="AH203" s="15"/>
      <c r="AI203" s="26"/>
      <c r="AJ203" s="15"/>
      <c r="AK203" s="26"/>
      <c r="AL203" s="15"/>
      <c r="AM203" s="13">
        <v>25000000</v>
      </c>
      <c r="AN203" s="15">
        <v>25000000</v>
      </c>
      <c r="AO203" s="21"/>
      <c r="AP203" s="14"/>
      <c r="AQ203" s="13">
        <f>+Y203+AA203+AC203+AE203+AG203+AI203+AK203+AM203+AO203</f>
        <v>25000000</v>
      </c>
      <c r="AR203" s="14">
        <f>Z203+AB203+AD203+AF203+AH203+AJ203+AL203+AN203+AP203</f>
        <v>25000000</v>
      </c>
      <c r="AS203" s="56"/>
      <c r="AT203" s="56"/>
      <c r="AU203" s="56"/>
      <c r="AV203" s="56"/>
      <c r="AW203" s="56"/>
      <c r="AX203" s="56"/>
      <c r="AY203" s="56"/>
      <c r="AZ203" s="56"/>
      <c r="BA203" s="56"/>
      <c r="BB203" s="56"/>
      <c r="BC203" s="56"/>
      <c r="BD203" s="56"/>
      <c r="BE203" s="56"/>
      <c r="BF203" s="56"/>
      <c r="BG203" s="45">
        <v>25750000</v>
      </c>
      <c r="BH203" s="44">
        <v>25750000</v>
      </c>
      <c r="BI203" s="56"/>
      <c r="BJ203" s="56"/>
      <c r="BK203" s="41">
        <f t="shared" si="354"/>
        <v>25750000</v>
      </c>
      <c r="BL203" s="56">
        <f t="shared" si="354"/>
        <v>25750000</v>
      </c>
      <c r="BM203" s="45"/>
      <c r="BN203" s="25"/>
      <c r="BO203" s="45"/>
      <c r="BP203" s="45">
        <v>2500000</v>
      </c>
      <c r="BQ203" s="45"/>
      <c r="BR203" s="45"/>
      <c r="BS203" s="45"/>
      <c r="BT203" s="45"/>
      <c r="BU203" s="45"/>
      <c r="BV203" s="45"/>
      <c r="BW203" s="45"/>
      <c r="BX203" s="45"/>
      <c r="BY203" s="45"/>
      <c r="BZ203" s="45"/>
      <c r="CA203" s="45">
        <v>26522500</v>
      </c>
      <c r="CB203" s="45">
        <v>24000000</v>
      </c>
      <c r="CC203" s="45"/>
      <c r="CD203" s="44"/>
      <c r="CE203" s="41">
        <f t="shared" si="355"/>
        <v>26522500</v>
      </c>
      <c r="CF203" s="47">
        <f t="shared" si="355"/>
        <v>26500000</v>
      </c>
      <c r="CG203" s="44"/>
      <c r="CH203" s="45"/>
      <c r="CI203" s="44"/>
      <c r="CJ203" s="44"/>
      <c r="CK203" s="44"/>
      <c r="CL203" s="44"/>
      <c r="CM203" s="44"/>
      <c r="CN203" s="44"/>
      <c r="CO203" s="44"/>
      <c r="CP203" s="44"/>
      <c r="CQ203" s="44"/>
      <c r="CR203" s="44"/>
      <c r="CS203" s="44"/>
      <c r="CT203" s="44"/>
      <c r="CU203" s="44">
        <v>27300000</v>
      </c>
      <c r="CV203" s="44">
        <v>28000000</v>
      </c>
      <c r="CW203" s="44"/>
      <c r="CX203" s="44"/>
      <c r="CY203" s="41">
        <f t="shared" si="356"/>
        <v>27300000</v>
      </c>
      <c r="CZ203" s="41">
        <f t="shared" si="356"/>
        <v>28000000</v>
      </c>
      <c r="DA203" s="50">
        <f t="shared" si="357"/>
        <v>104572500</v>
      </c>
      <c r="DB203" s="576">
        <f t="shared" si="357"/>
        <v>105250000</v>
      </c>
    </row>
    <row r="204" spans="1:106" ht="114.75" customHeight="1" x14ac:dyDescent="0.2">
      <c r="A204" s="585"/>
      <c r="B204" s="220"/>
      <c r="C204" s="181"/>
      <c r="D204" s="373"/>
      <c r="E204" s="374"/>
      <c r="F204" s="374"/>
      <c r="G204" s="173">
        <v>141</v>
      </c>
      <c r="H204" s="508" t="s">
        <v>482</v>
      </c>
      <c r="I204" s="179" t="s">
        <v>438</v>
      </c>
      <c r="J204" s="577" t="s">
        <v>439</v>
      </c>
      <c r="K204" s="577">
        <v>2</v>
      </c>
      <c r="L204" s="361" t="s">
        <v>53</v>
      </c>
      <c r="M204" s="172" t="s">
        <v>48</v>
      </c>
      <c r="N204" s="172">
        <v>1</v>
      </c>
      <c r="O204" s="628">
        <v>1</v>
      </c>
      <c r="P204" s="364">
        <v>1</v>
      </c>
      <c r="Q204" s="175"/>
      <c r="R204" s="361">
        <v>1</v>
      </c>
      <c r="S204" s="361"/>
      <c r="T204" s="361">
        <v>1</v>
      </c>
      <c r="U204" s="361"/>
      <c r="V204" s="369">
        <f>AQ204/$AQ$201</f>
        <v>0.17857142857142858</v>
      </c>
      <c r="W204" s="172">
        <v>3</v>
      </c>
      <c r="X204" s="243" t="s">
        <v>450</v>
      </c>
      <c r="Y204" s="26"/>
      <c r="Z204" s="15"/>
      <c r="AA204" s="26"/>
      <c r="AB204" s="15"/>
      <c r="AC204" s="26"/>
      <c r="AD204" s="15"/>
      <c r="AE204" s="26"/>
      <c r="AF204" s="15"/>
      <c r="AG204" s="26"/>
      <c r="AH204" s="15"/>
      <c r="AI204" s="26"/>
      <c r="AJ204" s="15"/>
      <c r="AK204" s="26"/>
      <c r="AL204" s="15"/>
      <c r="AM204" s="13">
        <v>25000000</v>
      </c>
      <c r="AN204" s="15">
        <v>25000000</v>
      </c>
      <c r="AO204" s="21"/>
      <c r="AP204" s="14"/>
      <c r="AQ204" s="13">
        <f>+Y204+AA204+AC204+AE204+AG204+AI204+AK204+AM204+AO204</f>
        <v>25000000</v>
      </c>
      <c r="AR204" s="14">
        <f>Z204+AB204+AD204+AF204+AH204+AJ204+AL204+AN204+AP204</f>
        <v>25000000</v>
      </c>
      <c r="AS204" s="56"/>
      <c r="AT204" s="56"/>
      <c r="AU204" s="56"/>
      <c r="AV204" s="56"/>
      <c r="AW204" s="56"/>
      <c r="AX204" s="56"/>
      <c r="AY204" s="56"/>
      <c r="AZ204" s="56"/>
      <c r="BA204" s="56"/>
      <c r="BB204" s="56"/>
      <c r="BC204" s="56"/>
      <c r="BD204" s="56"/>
      <c r="BE204" s="56"/>
      <c r="BF204" s="56"/>
      <c r="BG204" s="45">
        <v>25750000</v>
      </c>
      <c r="BH204" s="44">
        <v>25750000</v>
      </c>
      <c r="BI204" s="56"/>
      <c r="BJ204" s="56"/>
      <c r="BK204" s="41">
        <f t="shared" si="354"/>
        <v>25750000</v>
      </c>
      <c r="BL204" s="56">
        <f t="shared" si="354"/>
        <v>25750000</v>
      </c>
      <c r="BM204" s="45"/>
      <c r="BN204" s="25"/>
      <c r="BO204" s="45"/>
      <c r="BP204" s="45">
        <v>2500000</v>
      </c>
      <c r="BQ204" s="45"/>
      <c r="BR204" s="45"/>
      <c r="BS204" s="45"/>
      <c r="BT204" s="45"/>
      <c r="BU204" s="45"/>
      <c r="BV204" s="45"/>
      <c r="BW204" s="45"/>
      <c r="BX204" s="45"/>
      <c r="BY204" s="45"/>
      <c r="BZ204" s="45"/>
      <c r="CA204" s="45">
        <v>26522500</v>
      </c>
      <c r="CB204" s="45">
        <v>24000000</v>
      </c>
      <c r="CC204" s="45"/>
      <c r="CD204" s="44"/>
      <c r="CE204" s="41">
        <f t="shared" si="355"/>
        <v>26522500</v>
      </c>
      <c r="CF204" s="47">
        <f t="shared" si="355"/>
        <v>26500000</v>
      </c>
      <c r="CG204" s="44"/>
      <c r="CH204" s="45"/>
      <c r="CI204" s="44"/>
      <c r="CJ204" s="44"/>
      <c r="CK204" s="44"/>
      <c r="CL204" s="44"/>
      <c r="CM204" s="44"/>
      <c r="CN204" s="44"/>
      <c r="CO204" s="44"/>
      <c r="CP204" s="44"/>
      <c r="CQ204" s="44"/>
      <c r="CR204" s="44"/>
      <c r="CS204" s="44"/>
      <c r="CT204" s="44"/>
      <c r="CU204" s="44">
        <v>27381780</v>
      </c>
      <c r="CV204" s="44">
        <f>28000000+7500000</f>
        <v>35500000</v>
      </c>
      <c r="CW204" s="44"/>
      <c r="CX204" s="44"/>
      <c r="CY204" s="41">
        <f t="shared" si="356"/>
        <v>27381780</v>
      </c>
      <c r="CZ204" s="41">
        <f t="shared" si="356"/>
        <v>35500000</v>
      </c>
      <c r="DA204" s="50">
        <f t="shared" si="357"/>
        <v>104654280</v>
      </c>
      <c r="DB204" s="576">
        <f t="shared" si="357"/>
        <v>112750000</v>
      </c>
    </row>
    <row r="205" spans="1:106" ht="24.75" customHeight="1" x14ac:dyDescent="0.2">
      <c r="A205" s="585"/>
      <c r="B205" s="220"/>
      <c r="C205" s="154">
        <v>40</v>
      </c>
      <c r="D205" s="155" t="s">
        <v>483</v>
      </c>
      <c r="E205" s="194"/>
      <c r="F205" s="194"/>
      <c r="G205" s="157"/>
      <c r="H205" s="157"/>
      <c r="I205" s="157"/>
      <c r="J205" s="157"/>
      <c r="K205" s="157"/>
      <c r="L205" s="157"/>
      <c r="M205" s="157"/>
      <c r="N205" s="157"/>
      <c r="O205" s="157"/>
      <c r="P205" s="157"/>
      <c r="Q205" s="157"/>
      <c r="R205" s="157"/>
      <c r="S205" s="157"/>
      <c r="T205" s="157"/>
      <c r="U205" s="157"/>
      <c r="V205" s="157"/>
      <c r="W205" s="157"/>
      <c r="X205" s="157"/>
      <c r="Y205" s="111">
        <f t="shared" ref="Y205:AP205" si="358">SUM(Y206:Y210)</f>
        <v>0</v>
      </c>
      <c r="Z205" s="111">
        <f t="shared" si="358"/>
        <v>0</v>
      </c>
      <c r="AA205" s="111">
        <f t="shared" si="358"/>
        <v>0</v>
      </c>
      <c r="AB205" s="111">
        <f t="shared" si="358"/>
        <v>30000000</v>
      </c>
      <c r="AC205" s="111">
        <f t="shared" si="358"/>
        <v>0</v>
      </c>
      <c r="AD205" s="111">
        <f t="shared" si="358"/>
        <v>0</v>
      </c>
      <c r="AE205" s="111">
        <f t="shared" si="358"/>
        <v>7383</v>
      </c>
      <c r="AF205" s="111">
        <f t="shared" si="358"/>
        <v>295344126</v>
      </c>
      <c r="AG205" s="111">
        <f t="shared" si="358"/>
        <v>0</v>
      </c>
      <c r="AH205" s="111">
        <f t="shared" si="358"/>
        <v>0</v>
      </c>
      <c r="AI205" s="111">
        <f t="shared" si="358"/>
        <v>0</v>
      </c>
      <c r="AJ205" s="111">
        <f t="shared" si="358"/>
        <v>0</v>
      </c>
      <c r="AK205" s="111">
        <f t="shared" si="358"/>
        <v>0</v>
      </c>
      <c r="AL205" s="111">
        <f t="shared" si="358"/>
        <v>0</v>
      </c>
      <c r="AM205" s="111">
        <f t="shared" si="358"/>
        <v>307812279</v>
      </c>
      <c r="AN205" s="111">
        <f t="shared" si="358"/>
        <v>307812279</v>
      </c>
      <c r="AO205" s="111">
        <f t="shared" si="358"/>
        <v>0</v>
      </c>
      <c r="AP205" s="111">
        <f t="shared" si="358"/>
        <v>0</v>
      </c>
      <c r="AQ205" s="111">
        <f t="shared" ref="AQ205:BS205" si="359">SUM(AQ206:AQ210)</f>
        <v>307819662</v>
      </c>
      <c r="AR205" s="111">
        <f t="shared" si="359"/>
        <v>633156405</v>
      </c>
      <c r="AS205" s="111">
        <f t="shared" si="359"/>
        <v>0</v>
      </c>
      <c r="AT205" s="111">
        <f t="shared" si="359"/>
        <v>0</v>
      </c>
      <c r="AU205" s="111">
        <f t="shared" si="359"/>
        <v>0</v>
      </c>
      <c r="AV205" s="111">
        <f t="shared" si="359"/>
        <v>100000000</v>
      </c>
      <c r="AW205" s="111">
        <f t="shared" si="359"/>
        <v>0</v>
      </c>
      <c r="AX205" s="111">
        <f t="shared" si="359"/>
        <v>0</v>
      </c>
      <c r="AY205" s="111">
        <f t="shared" si="359"/>
        <v>0</v>
      </c>
      <c r="AZ205" s="111">
        <f t="shared" si="359"/>
        <v>407432105</v>
      </c>
      <c r="BA205" s="111">
        <f t="shared" si="359"/>
        <v>0</v>
      </c>
      <c r="BB205" s="111">
        <f t="shared" si="359"/>
        <v>0</v>
      </c>
      <c r="BC205" s="111">
        <f t="shared" si="359"/>
        <v>0</v>
      </c>
      <c r="BD205" s="111">
        <f t="shared" si="359"/>
        <v>0</v>
      </c>
      <c r="BE205" s="111">
        <f t="shared" si="359"/>
        <v>0</v>
      </c>
      <c r="BF205" s="111">
        <f t="shared" si="359"/>
        <v>0</v>
      </c>
      <c r="BG205" s="111">
        <f t="shared" si="359"/>
        <v>189234597.36018443</v>
      </c>
      <c r="BH205" s="111">
        <f t="shared" si="359"/>
        <v>289234596.99691093</v>
      </c>
      <c r="BI205" s="111">
        <f t="shared" si="359"/>
        <v>0</v>
      </c>
      <c r="BJ205" s="111">
        <f t="shared" si="359"/>
        <v>0</v>
      </c>
      <c r="BK205" s="111">
        <f t="shared" si="359"/>
        <v>189234597.00000003</v>
      </c>
      <c r="BL205" s="111">
        <f t="shared" si="359"/>
        <v>796666701.99691093</v>
      </c>
      <c r="BM205" s="111">
        <f t="shared" si="359"/>
        <v>0</v>
      </c>
      <c r="BN205" s="111">
        <f t="shared" si="359"/>
        <v>0</v>
      </c>
      <c r="BO205" s="111">
        <f t="shared" si="359"/>
        <v>0</v>
      </c>
      <c r="BP205" s="111">
        <f t="shared" si="359"/>
        <v>277966570</v>
      </c>
      <c r="BQ205" s="111">
        <f t="shared" si="359"/>
        <v>0</v>
      </c>
      <c r="BR205" s="111">
        <f t="shared" si="359"/>
        <v>0</v>
      </c>
      <c r="BS205" s="111">
        <f t="shared" si="359"/>
        <v>0</v>
      </c>
      <c r="BT205" s="111">
        <f t="shared" ref="BT205:CE205" si="360">SUM(BT206:BT210)</f>
        <v>418782940</v>
      </c>
      <c r="BU205" s="111">
        <f t="shared" si="360"/>
        <v>0</v>
      </c>
      <c r="BV205" s="111">
        <f t="shared" si="360"/>
        <v>0</v>
      </c>
      <c r="BW205" s="111">
        <f t="shared" si="360"/>
        <v>0</v>
      </c>
      <c r="BX205" s="111">
        <f t="shared" si="360"/>
        <v>0</v>
      </c>
      <c r="BY205" s="111">
        <f t="shared" si="360"/>
        <v>0</v>
      </c>
      <c r="BZ205" s="111">
        <f t="shared" si="360"/>
        <v>0</v>
      </c>
      <c r="CA205" s="111">
        <f t="shared" si="360"/>
        <v>194911635</v>
      </c>
      <c r="CB205" s="111">
        <f t="shared" si="360"/>
        <v>381611111.06999999</v>
      </c>
      <c r="CC205" s="111">
        <f t="shared" si="360"/>
        <v>0</v>
      </c>
      <c r="CD205" s="111">
        <f t="shared" si="360"/>
        <v>0</v>
      </c>
      <c r="CE205" s="111">
        <f t="shared" si="360"/>
        <v>194911635</v>
      </c>
      <c r="CF205" s="111">
        <f t="shared" ref="CF205:DB205" si="361">SUM(CF206:CF210)</f>
        <v>1078360621.0699999</v>
      </c>
      <c r="CG205" s="111">
        <f t="shared" si="361"/>
        <v>0</v>
      </c>
      <c r="CH205" s="111">
        <f t="shared" si="361"/>
        <v>0</v>
      </c>
      <c r="CI205" s="111">
        <f t="shared" si="361"/>
        <v>0</v>
      </c>
      <c r="CJ205" s="111">
        <f t="shared" si="361"/>
        <v>89681009</v>
      </c>
      <c r="CK205" s="111">
        <f t="shared" si="361"/>
        <v>0</v>
      </c>
      <c r="CL205" s="111">
        <f t="shared" si="361"/>
        <v>80000000</v>
      </c>
      <c r="CM205" s="111">
        <f t="shared" si="361"/>
        <v>0</v>
      </c>
      <c r="CN205" s="111">
        <f t="shared" si="361"/>
        <v>432139580</v>
      </c>
      <c r="CO205" s="111">
        <f t="shared" si="361"/>
        <v>0</v>
      </c>
      <c r="CP205" s="111">
        <f t="shared" si="361"/>
        <v>0</v>
      </c>
      <c r="CQ205" s="111">
        <f t="shared" si="361"/>
        <v>0</v>
      </c>
      <c r="CR205" s="111">
        <f t="shared" si="361"/>
        <v>0</v>
      </c>
      <c r="CS205" s="111">
        <f t="shared" si="361"/>
        <v>0</v>
      </c>
      <c r="CT205" s="111">
        <f t="shared" si="361"/>
        <v>0</v>
      </c>
      <c r="CU205" s="111">
        <f t="shared" si="361"/>
        <v>200758984.00142908</v>
      </c>
      <c r="CV205" s="111">
        <f t="shared" si="361"/>
        <v>345502000</v>
      </c>
      <c r="CW205" s="111">
        <f t="shared" si="361"/>
        <v>0</v>
      </c>
      <c r="CX205" s="111">
        <f t="shared" si="361"/>
        <v>0</v>
      </c>
      <c r="CY205" s="111">
        <f t="shared" si="361"/>
        <v>200758984.00142908</v>
      </c>
      <c r="CZ205" s="111">
        <f t="shared" si="361"/>
        <v>947322589</v>
      </c>
      <c r="DA205" s="101">
        <f t="shared" si="361"/>
        <v>892724878.00142908</v>
      </c>
      <c r="DB205" s="579">
        <f t="shared" si="361"/>
        <v>3455506317.0669107</v>
      </c>
    </row>
    <row r="206" spans="1:106" ht="95.25" customHeight="1" x14ac:dyDescent="0.2">
      <c r="A206" s="585"/>
      <c r="B206" s="220"/>
      <c r="C206" s="340">
        <v>25</v>
      </c>
      <c r="D206" s="500" t="s">
        <v>484</v>
      </c>
      <c r="E206" s="577" t="s">
        <v>485</v>
      </c>
      <c r="F206" s="463" t="s">
        <v>486</v>
      </c>
      <c r="G206" s="173">
        <v>142</v>
      </c>
      <c r="H206" s="508" t="s">
        <v>487</v>
      </c>
      <c r="I206" s="166" t="s">
        <v>488</v>
      </c>
      <c r="J206" s="577" t="s">
        <v>439</v>
      </c>
      <c r="K206" s="577">
        <v>2</v>
      </c>
      <c r="L206" s="368" t="s">
        <v>53</v>
      </c>
      <c r="M206" s="172" t="s">
        <v>48</v>
      </c>
      <c r="N206" s="172">
        <v>12</v>
      </c>
      <c r="O206" s="372">
        <v>12</v>
      </c>
      <c r="P206" s="367">
        <v>12</v>
      </c>
      <c r="Q206" s="175"/>
      <c r="R206" s="367">
        <v>12</v>
      </c>
      <c r="S206" s="367"/>
      <c r="T206" s="367">
        <v>12</v>
      </c>
      <c r="U206" s="368"/>
      <c r="V206" s="369">
        <f>AQ206/$AQ$205</f>
        <v>3.2486553766666149E-2</v>
      </c>
      <c r="W206" s="173">
        <v>3</v>
      </c>
      <c r="X206" s="241" t="s">
        <v>450</v>
      </c>
      <c r="Y206" s="26"/>
      <c r="Z206" s="15"/>
      <c r="AA206" s="26"/>
      <c r="AB206" s="15"/>
      <c r="AC206" s="26"/>
      <c r="AD206" s="15"/>
      <c r="AE206" s="26"/>
      <c r="AF206" s="15"/>
      <c r="AG206" s="26"/>
      <c r="AH206" s="15"/>
      <c r="AI206" s="26"/>
      <c r="AJ206" s="15"/>
      <c r="AK206" s="26"/>
      <c r="AL206" s="15"/>
      <c r="AM206" s="26">
        <v>10000000</v>
      </c>
      <c r="AN206" s="15">
        <v>10000000</v>
      </c>
      <c r="AO206" s="26"/>
      <c r="AP206" s="15"/>
      <c r="AQ206" s="13">
        <f>+Y206+AA206+AC206+AE206+AG206+AI206+AK206+AM206+AO206</f>
        <v>10000000</v>
      </c>
      <c r="AR206" s="14">
        <f>Z206+AB206+AD206+AF206+AH206+AJ206+AL206+AN206+AP206</f>
        <v>10000000</v>
      </c>
      <c r="AS206" s="44"/>
      <c r="AT206" s="44"/>
      <c r="AU206" s="44"/>
      <c r="AV206" s="43">
        <v>56000000</v>
      </c>
      <c r="AW206" s="44"/>
      <c r="AX206" s="44"/>
      <c r="AY206" s="44"/>
      <c r="AZ206" s="44"/>
      <c r="BA206" s="44"/>
      <c r="BB206" s="44"/>
      <c r="BC206" s="44"/>
      <c r="BD206" s="44"/>
      <c r="BE206" s="44"/>
      <c r="BF206" s="44"/>
      <c r="BG206" s="45">
        <v>6147579.9099539006</v>
      </c>
      <c r="BH206" s="44">
        <v>6147580</v>
      </c>
      <c r="BI206" s="44"/>
      <c r="BJ206" s="44"/>
      <c r="BK206" s="41">
        <f t="shared" ref="BK206:BL209" si="362">AS206+AU206+AW206+AY206+BA206+BC206+BE206+BG206+BI206</f>
        <v>6147579.9099539006</v>
      </c>
      <c r="BL206" s="56">
        <f t="shared" si="362"/>
        <v>62147580</v>
      </c>
      <c r="BM206" s="45"/>
      <c r="BN206" s="25"/>
      <c r="BO206" s="45"/>
      <c r="BP206" s="45">
        <v>27000000</v>
      </c>
      <c r="BQ206" s="45"/>
      <c r="BR206" s="45"/>
      <c r="BS206" s="45"/>
      <c r="BT206" s="45"/>
      <c r="BU206" s="45"/>
      <c r="BV206" s="45"/>
      <c r="BW206" s="45"/>
      <c r="BX206" s="45"/>
      <c r="BY206" s="45"/>
      <c r="BZ206" s="45"/>
      <c r="CA206" s="45">
        <v>6300000</v>
      </c>
      <c r="CB206" s="45">
        <v>80000000</v>
      </c>
      <c r="CC206" s="45"/>
      <c r="CD206" s="44"/>
      <c r="CE206" s="41">
        <f t="shared" ref="CE206:CF210" si="363">BM206+BO206+BQ206+BS206+BU206+BW206+BY206+CA206+CC206</f>
        <v>6300000</v>
      </c>
      <c r="CF206" s="47">
        <f t="shared" si="363"/>
        <v>107000000</v>
      </c>
      <c r="CG206" s="44"/>
      <c r="CH206" s="45"/>
      <c r="CI206" s="44"/>
      <c r="CJ206" s="44">
        <v>9000000</v>
      </c>
      <c r="CK206" s="44"/>
      <c r="CL206" s="44"/>
      <c r="CM206" s="44"/>
      <c r="CN206" s="44"/>
      <c r="CO206" s="44"/>
      <c r="CP206" s="44"/>
      <c r="CQ206" s="44"/>
      <c r="CR206" s="44"/>
      <c r="CS206" s="44"/>
      <c r="CT206" s="44"/>
      <c r="CU206" s="44">
        <v>6500000</v>
      </c>
      <c r="CV206" s="44">
        <v>103702000</v>
      </c>
      <c r="CW206" s="45"/>
      <c r="CX206" s="44"/>
      <c r="CY206" s="41">
        <f t="shared" ref="CY206:CZ210" si="364">CG206+CI206+CK206+CM206+CO206+CQ206+CS206+CU206+CW206</f>
        <v>6500000</v>
      </c>
      <c r="CZ206" s="41">
        <f t="shared" si="364"/>
        <v>112702000</v>
      </c>
      <c r="DA206" s="50">
        <f t="shared" ref="DA206:DB210" si="365">AQ206+BK206+CE206+CY206</f>
        <v>28947579.9099539</v>
      </c>
      <c r="DB206" s="576">
        <f t="shared" si="365"/>
        <v>291849580</v>
      </c>
    </row>
    <row r="207" spans="1:106" ht="217.5" customHeight="1" x14ac:dyDescent="0.2">
      <c r="A207" s="585"/>
      <c r="B207" s="220"/>
      <c r="C207" s="188" t="s">
        <v>489</v>
      </c>
      <c r="D207" s="166" t="s">
        <v>490</v>
      </c>
      <c r="E207" s="173">
        <v>10</v>
      </c>
      <c r="F207" s="173" t="s">
        <v>491</v>
      </c>
      <c r="G207" s="173">
        <v>143</v>
      </c>
      <c r="H207" s="508" t="s">
        <v>492</v>
      </c>
      <c r="I207" s="166" t="s">
        <v>493</v>
      </c>
      <c r="J207" s="577" t="s">
        <v>439</v>
      </c>
      <c r="K207" s="537">
        <v>2</v>
      </c>
      <c r="L207" s="368" t="s">
        <v>53</v>
      </c>
      <c r="M207" s="172">
        <v>1</v>
      </c>
      <c r="N207" s="172">
        <v>1</v>
      </c>
      <c r="O207" s="357">
        <v>1</v>
      </c>
      <c r="P207" s="361">
        <v>1</v>
      </c>
      <c r="Q207" s="175"/>
      <c r="R207" s="361">
        <v>1</v>
      </c>
      <c r="S207" s="361"/>
      <c r="T207" s="480">
        <v>1</v>
      </c>
      <c r="U207" s="481"/>
      <c r="V207" s="369">
        <f>AQ207/$AQ$205</f>
        <v>0</v>
      </c>
      <c r="W207" s="173">
        <v>3</v>
      </c>
      <c r="X207" s="241" t="s">
        <v>450</v>
      </c>
      <c r="Y207" s="26"/>
      <c r="Z207" s="15"/>
      <c r="AA207" s="26"/>
      <c r="AB207" s="15"/>
      <c r="AC207" s="26"/>
      <c r="AD207" s="15"/>
      <c r="AE207" s="26"/>
      <c r="AF207" s="15"/>
      <c r="AG207" s="26"/>
      <c r="AH207" s="15"/>
      <c r="AI207" s="26"/>
      <c r="AJ207" s="15"/>
      <c r="AK207" s="26"/>
      <c r="AL207" s="15"/>
      <c r="AM207" s="26"/>
      <c r="AN207" s="15"/>
      <c r="AO207" s="26"/>
      <c r="AP207" s="15"/>
      <c r="AQ207" s="13">
        <f>+Y207+AA207+AC207+AE207+AG207+AI207+AK207+AM207+AO207</f>
        <v>0</v>
      </c>
      <c r="AR207" s="14">
        <f>Z207+AB207+AD207+AF207+AH207+AJ207+AL207+AN207+AP207</f>
        <v>0</v>
      </c>
      <c r="AS207" s="44"/>
      <c r="AT207" s="44"/>
      <c r="AU207" s="44"/>
      <c r="AV207" s="43">
        <v>20000000</v>
      </c>
      <c r="AW207" s="44"/>
      <c r="AX207" s="44"/>
      <c r="AY207" s="44"/>
      <c r="AZ207" s="44"/>
      <c r="BA207" s="44"/>
      <c r="BB207" s="44"/>
      <c r="BC207" s="44"/>
      <c r="BD207" s="44"/>
      <c r="BE207" s="44"/>
      <c r="BF207" s="44"/>
      <c r="BG207" s="45">
        <v>0</v>
      </c>
      <c r="BH207" s="44"/>
      <c r="BI207" s="44"/>
      <c r="BJ207" s="44"/>
      <c r="BK207" s="41">
        <f t="shared" si="362"/>
        <v>0</v>
      </c>
      <c r="BL207" s="56">
        <f t="shared" si="362"/>
        <v>20000000</v>
      </c>
      <c r="BM207" s="45"/>
      <c r="BN207" s="25"/>
      <c r="BO207" s="45"/>
      <c r="BP207" s="45"/>
      <c r="BQ207" s="45"/>
      <c r="BR207" s="45"/>
      <c r="BS207" s="45"/>
      <c r="BT207" s="45"/>
      <c r="BU207" s="45"/>
      <c r="BV207" s="45"/>
      <c r="BW207" s="45"/>
      <c r="BX207" s="45"/>
      <c r="BY207" s="45"/>
      <c r="BZ207" s="45"/>
      <c r="CA207" s="45"/>
      <c r="CB207" s="45">
        <v>35000000</v>
      </c>
      <c r="CC207" s="45"/>
      <c r="CD207" s="44"/>
      <c r="CE207" s="41">
        <f t="shared" si="363"/>
        <v>0</v>
      </c>
      <c r="CF207" s="47">
        <f t="shared" si="363"/>
        <v>35000000</v>
      </c>
      <c r="CG207" s="44"/>
      <c r="CH207" s="45"/>
      <c r="CI207" s="44"/>
      <c r="CJ207" s="44">
        <v>28403914</v>
      </c>
      <c r="CK207" s="44"/>
      <c r="CL207" s="44">
        <v>10000000</v>
      </c>
      <c r="CM207" s="44"/>
      <c r="CN207" s="44"/>
      <c r="CO207" s="44"/>
      <c r="CP207" s="44"/>
      <c r="CQ207" s="44"/>
      <c r="CR207" s="44"/>
      <c r="CS207" s="44"/>
      <c r="CT207" s="44"/>
      <c r="CU207" s="44">
        <v>0</v>
      </c>
      <c r="CV207" s="44"/>
      <c r="CW207" s="45"/>
      <c r="CX207" s="44"/>
      <c r="CY207" s="41">
        <f t="shared" si="364"/>
        <v>0</v>
      </c>
      <c r="CZ207" s="41">
        <f t="shared" si="364"/>
        <v>38403914</v>
      </c>
      <c r="DA207" s="50">
        <f t="shared" si="365"/>
        <v>0</v>
      </c>
      <c r="DB207" s="576">
        <f t="shared" si="365"/>
        <v>93403914</v>
      </c>
    </row>
    <row r="208" spans="1:106" ht="343.5" customHeight="1" x14ac:dyDescent="0.2">
      <c r="A208" s="585"/>
      <c r="B208" s="220"/>
      <c r="C208" s="188">
        <v>25</v>
      </c>
      <c r="D208" s="342" t="s">
        <v>484</v>
      </c>
      <c r="E208" s="173" t="s">
        <v>485</v>
      </c>
      <c r="F208" s="463" t="s">
        <v>486</v>
      </c>
      <c r="G208" s="173">
        <v>144</v>
      </c>
      <c r="H208" s="508" t="s">
        <v>494</v>
      </c>
      <c r="I208" s="166" t="s">
        <v>495</v>
      </c>
      <c r="J208" s="577" t="s">
        <v>439</v>
      </c>
      <c r="K208" s="577">
        <v>2</v>
      </c>
      <c r="L208" s="368" t="s">
        <v>53</v>
      </c>
      <c r="M208" s="172">
        <v>5</v>
      </c>
      <c r="N208" s="172">
        <v>5</v>
      </c>
      <c r="O208" s="357">
        <v>5</v>
      </c>
      <c r="P208" s="361">
        <v>5</v>
      </c>
      <c r="Q208" s="175"/>
      <c r="R208" s="361">
        <v>5</v>
      </c>
      <c r="S208" s="361"/>
      <c r="T208" s="361">
        <v>5</v>
      </c>
      <c r="U208" s="368"/>
      <c r="V208" s="369">
        <f>AQ208/$AQ$205</f>
        <v>0.58182362632832729</v>
      </c>
      <c r="W208" s="173">
        <v>3</v>
      </c>
      <c r="X208" s="241" t="s">
        <v>450</v>
      </c>
      <c r="Y208" s="26"/>
      <c r="Z208" s="15"/>
      <c r="AA208" s="26"/>
      <c r="AB208" s="15">
        <v>30000000</v>
      </c>
      <c r="AC208" s="26"/>
      <c r="AD208" s="15"/>
      <c r="AE208" s="17">
        <v>7383</v>
      </c>
      <c r="AF208" s="18">
        <v>132046856</v>
      </c>
      <c r="AG208" s="26"/>
      <c r="AH208" s="15"/>
      <c r="AI208" s="26"/>
      <c r="AJ208" s="15"/>
      <c r="AK208" s="26"/>
      <c r="AL208" s="15"/>
      <c r="AM208" s="26">
        <f>77600000+101489369</f>
        <v>179089369</v>
      </c>
      <c r="AN208" s="15">
        <v>179089369</v>
      </c>
      <c r="AO208" s="26"/>
      <c r="AP208" s="15"/>
      <c r="AQ208" s="13">
        <f>+Y208+AA208+AC208+AE208+AG208+AI208+AK208+AM208+AO208</f>
        <v>179096752</v>
      </c>
      <c r="AR208" s="14">
        <f>Z208+AB208+AD208+AF208+AH208+AJ208+AL208+AN208+AP208</f>
        <v>341136225</v>
      </c>
      <c r="AS208" s="44"/>
      <c r="AT208" s="44"/>
      <c r="AU208" s="44"/>
      <c r="AV208" s="43">
        <v>24000000</v>
      </c>
      <c r="AW208" s="44"/>
      <c r="AX208" s="44"/>
      <c r="AY208" s="44"/>
      <c r="AZ208" s="43">
        <v>238136825</v>
      </c>
      <c r="BA208" s="44"/>
      <c r="BB208" s="44"/>
      <c r="BC208" s="44"/>
      <c r="BD208" s="44"/>
      <c r="BE208" s="44"/>
      <c r="BF208" s="44"/>
      <c r="BG208" s="45">
        <v>110101159.45331961</v>
      </c>
      <c r="BH208" s="44">
        <v>170101159</v>
      </c>
      <c r="BI208" s="44"/>
      <c r="BJ208" s="44"/>
      <c r="BK208" s="41">
        <f t="shared" si="362"/>
        <v>110101159.45331961</v>
      </c>
      <c r="BL208" s="56">
        <f t="shared" si="362"/>
        <v>432237984</v>
      </c>
      <c r="BM208" s="45"/>
      <c r="BN208" s="25"/>
      <c r="BO208" s="45"/>
      <c r="BP208" s="45">
        <v>244966570</v>
      </c>
      <c r="BQ208" s="45"/>
      <c r="BR208" s="45"/>
      <c r="BS208" s="45"/>
      <c r="BT208" s="25">
        <v>244408802</v>
      </c>
      <c r="BU208" s="45"/>
      <c r="BV208" s="45"/>
      <c r="BW208" s="45"/>
      <c r="BX208" s="45"/>
      <c r="BY208" s="45"/>
      <c r="BZ208" s="45"/>
      <c r="CA208" s="45">
        <v>113400000</v>
      </c>
      <c r="CB208" s="45">
        <v>106036549.06999999</v>
      </c>
      <c r="CC208" s="45"/>
      <c r="CD208" s="44"/>
      <c r="CE208" s="41">
        <f t="shared" si="363"/>
        <v>113400000</v>
      </c>
      <c r="CF208" s="46">
        <f t="shared" si="363"/>
        <v>595411921.06999993</v>
      </c>
      <c r="CG208" s="44"/>
      <c r="CH208" s="45"/>
      <c r="CI208" s="44"/>
      <c r="CJ208" s="44">
        <f>25631640+9557695</f>
        <v>35189335</v>
      </c>
      <c r="CK208" s="44"/>
      <c r="CL208" s="44">
        <v>70000000</v>
      </c>
      <c r="CM208" s="44"/>
      <c r="CN208" s="44">
        <f>242840543+9693675</f>
        <v>252534218</v>
      </c>
      <c r="CO208" s="44"/>
      <c r="CP208" s="44"/>
      <c r="CQ208" s="44"/>
      <c r="CR208" s="44"/>
      <c r="CS208" s="44"/>
      <c r="CT208" s="44"/>
      <c r="CU208" s="44">
        <v>116800000</v>
      </c>
      <c r="CV208" s="44">
        <v>97200000</v>
      </c>
      <c r="CW208" s="45"/>
      <c r="CX208" s="44"/>
      <c r="CY208" s="41">
        <f t="shared" si="364"/>
        <v>116800000</v>
      </c>
      <c r="CZ208" s="41">
        <f t="shared" si="364"/>
        <v>454923553</v>
      </c>
      <c r="DA208" s="50">
        <f t="shared" si="365"/>
        <v>519397911.45331961</v>
      </c>
      <c r="DB208" s="576">
        <f t="shared" si="365"/>
        <v>1823709683.0699999</v>
      </c>
    </row>
    <row r="209" spans="1:106" ht="95.25" customHeight="1" x14ac:dyDescent="0.2">
      <c r="A209" s="585"/>
      <c r="B209" s="220"/>
      <c r="C209" s="188" t="s">
        <v>496</v>
      </c>
      <c r="D209" s="166" t="s">
        <v>497</v>
      </c>
      <c r="E209" s="173" t="s">
        <v>498</v>
      </c>
      <c r="F209" s="183">
        <v>0.8</v>
      </c>
      <c r="G209" s="173">
        <v>145</v>
      </c>
      <c r="H209" s="508" t="s">
        <v>499</v>
      </c>
      <c r="I209" s="166" t="s">
        <v>438</v>
      </c>
      <c r="J209" s="577" t="s">
        <v>439</v>
      </c>
      <c r="K209" s="577">
        <v>2</v>
      </c>
      <c r="L209" s="368" t="s">
        <v>53</v>
      </c>
      <c r="M209" s="376" t="s">
        <v>48</v>
      </c>
      <c r="N209" s="377">
        <v>1</v>
      </c>
      <c r="O209" s="357">
        <v>1</v>
      </c>
      <c r="P209" s="361">
        <v>1</v>
      </c>
      <c r="Q209" s="175"/>
      <c r="R209" s="361">
        <v>1</v>
      </c>
      <c r="S209" s="361"/>
      <c r="T209" s="361">
        <v>1</v>
      </c>
      <c r="U209" s="368"/>
      <c r="V209" s="369">
        <f>AQ209/$AQ$205</f>
        <v>0.25574360483834202</v>
      </c>
      <c r="W209" s="173">
        <v>3</v>
      </c>
      <c r="X209" s="241" t="s">
        <v>450</v>
      </c>
      <c r="Y209" s="26"/>
      <c r="Z209" s="15"/>
      <c r="AA209" s="26"/>
      <c r="AB209" s="15"/>
      <c r="AC209" s="26"/>
      <c r="AD209" s="15"/>
      <c r="AE209" s="26"/>
      <c r="AF209" s="15"/>
      <c r="AG209" s="26"/>
      <c r="AH209" s="15"/>
      <c r="AI209" s="26"/>
      <c r="AJ209" s="15"/>
      <c r="AK209" s="26"/>
      <c r="AL209" s="15"/>
      <c r="AM209" s="26">
        <v>78722910</v>
      </c>
      <c r="AN209" s="15">
        <v>78722910</v>
      </c>
      <c r="AO209" s="26"/>
      <c r="AP209" s="15"/>
      <c r="AQ209" s="13">
        <f>+Y209+AA209+AC209+AE209+AG209+AI209+AK209+AM209+AO209</f>
        <v>78722910</v>
      </c>
      <c r="AR209" s="14">
        <f>Z209+AB209+AD209+AF209+AH209+AJ209+AL209+AN209+AP209</f>
        <v>78722910</v>
      </c>
      <c r="AS209" s="44"/>
      <c r="AT209" s="44"/>
      <c r="AU209" s="44"/>
      <c r="AV209" s="43"/>
      <c r="AW209" s="44"/>
      <c r="AX209" s="44"/>
      <c r="AY209" s="44"/>
      <c r="AZ209" s="43"/>
      <c r="BA209" s="44"/>
      <c r="BB209" s="44"/>
      <c r="BC209" s="44"/>
      <c r="BD209" s="44"/>
      <c r="BE209" s="44"/>
      <c r="BF209" s="44"/>
      <c r="BG209" s="59">
        <v>48395537.9969109</v>
      </c>
      <c r="BH209" s="44">
        <v>88395537.9969109</v>
      </c>
      <c r="BI209" s="44"/>
      <c r="BJ209" s="44"/>
      <c r="BK209" s="41">
        <f t="shared" si="362"/>
        <v>48395537.9969109</v>
      </c>
      <c r="BL209" s="56">
        <f t="shared" si="362"/>
        <v>88395537.9969109</v>
      </c>
      <c r="BM209" s="45"/>
      <c r="BN209" s="25"/>
      <c r="BO209" s="45"/>
      <c r="BP209" s="45"/>
      <c r="BQ209" s="45"/>
      <c r="BR209" s="45"/>
      <c r="BS209" s="45"/>
      <c r="BT209" s="45"/>
      <c r="BU209" s="45"/>
      <c r="BV209" s="45"/>
      <c r="BW209" s="45"/>
      <c r="BX209" s="45"/>
      <c r="BY209" s="45"/>
      <c r="BZ209" s="45"/>
      <c r="CA209" s="45">
        <v>49800000</v>
      </c>
      <c r="CB209" s="45">
        <v>110574562</v>
      </c>
      <c r="CC209" s="45"/>
      <c r="CD209" s="44"/>
      <c r="CE209" s="41">
        <f t="shared" si="363"/>
        <v>49800000</v>
      </c>
      <c r="CF209" s="47">
        <f t="shared" si="363"/>
        <v>110574562</v>
      </c>
      <c r="CG209" s="44"/>
      <c r="CH209" s="45"/>
      <c r="CI209" s="44"/>
      <c r="CJ209" s="44">
        <v>17087760</v>
      </c>
      <c r="CK209" s="44"/>
      <c r="CL209" s="44"/>
      <c r="CM209" s="44"/>
      <c r="CN209" s="44"/>
      <c r="CO209" s="44"/>
      <c r="CP209" s="44"/>
      <c r="CQ209" s="44"/>
      <c r="CR209" s="44"/>
      <c r="CS209" s="44"/>
      <c r="CT209" s="44"/>
      <c r="CU209" s="44">
        <v>51300000</v>
      </c>
      <c r="CV209" s="44">
        <v>99600000</v>
      </c>
      <c r="CW209" s="45"/>
      <c r="CX209" s="44"/>
      <c r="CY209" s="41">
        <f t="shared" si="364"/>
        <v>51300000</v>
      </c>
      <c r="CZ209" s="41">
        <f t="shared" si="364"/>
        <v>116687760</v>
      </c>
      <c r="DA209" s="50">
        <f t="shared" si="365"/>
        <v>228218447.9969109</v>
      </c>
      <c r="DB209" s="576">
        <f t="shared" si="365"/>
        <v>394380769.99691093</v>
      </c>
    </row>
    <row r="210" spans="1:106" ht="189.75" customHeight="1" x14ac:dyDescent="0.2">
      <c r="A210" s="585"/>
      <c r="B210" s="220"/>
      <c r="C210" s="181" t="s">
        <v>500</v>
      </c>
      <c r="D210" s="166" t="s">
        <v>501</v>
      </c>
      <c r="E210" s="183">
        <v>0.68</v>
      </c>
      <c r="F210" s="183">
        <v>0.73</v>
      </c>
      <c r="G210" s="173">
        <v>146</v>
      </c>
      <c r="H210" s="508" t="s">
        <v>502</v>
      </c>
      <c r="I210" s="166" t="s">
        <v>503</v>
      </c>
      <c r="J210" s="577" t="s">
        <v>439</v>
      </c>
      <c r="K210" s="577">
        <v>2</v>
      </c>
      <c r="L210" s="368" t="s">
        <v>53</v>
      </c>
      <c r="M210" s="172" t="s">
        <v>48</v>
      </c>
      <c r="N210" s="172">
        <v>1</v>
      </c>
      <c r="O210" s="357">
        <v>1</v>
      </c>
      <c r="P210" s="361">
        <v>1</v>
      </c>
      <c r="Q210" s="175"/>
      <c r="R210" s="361">
        <v>1</v>
      </c>
      <c r="S210" s="361"/>
      <c r="T210" s="361">
        <v>1</v>
      </c>
      <c r="U210" s="368"/>
      <c r="V210" s="369">
        <f>AQ210/$AQ$205</f>
        <v>0.12994621506666459</v>
      </c>
      <c r="W210" s="173">
        <v>3</v>
      </c>
      <c r="X210" s="241" t="s">
        <v>450</v>
      </c>
      <c r="Y210" s="26"/>
      <c r="Z210" s="15"/>
      <c r="AA210" s="26"/>
      <c r="AB210" s="15"/>
      <c r="AC210" s="26"/>
      <c r="AD210" s="15"/>
      <c r="AE210" s="16"/>
      <c r="AF210" s="15">
        <v>163297270</v>
      </c>
      <c r="AG210" s="26"/>
      <c r="AH210" s="15"/>
      <c r="AI210" s="26"/>
      <c r="AJ210" s="15"/>
      <c r="AK210" s="26"/>
      <c r="AL210" s="15"/>
      <c r="AM210" s="15">
        <v>40000000</v>
      </c>
      <c r="AN210" s="15">
        <v>40000000</v>
      </c>
      <c r="AO210" s="26"/>
      <c r="AP210" s="15"/>
      <c r="AQ210" s="13">
        <f>+Y210+AA210+AC210+AE210+AG210+AI210+AK210+AM210+AO210</f>
        <v>40000000</v>
      </c>
      <c r="AR210" s="14">
        <f>Z210+AB210+AD210+AF210+AH210+AJ210+AL210+AN210+AP210</f>
        <v>203297270</v>
      </c>
      <c r="AS210" s="44">
        <v>0</v>
      </c>
      <c r="AT210" s="44">
        <v>0</v>
      </c>
      <c r="AU210" s="44">
        <v>0</v>
      </c>
      <c r="AV210" s="16"/>
      <c r="AW210" s="44"/>
      <c r="AX210" s="44">
        <v>0</v>
      </c>
      <c r="AY210" s="44"/>
      <c r="AZ210" s="43">
        <v>169295280</v>
      </c>
      <c r="BA210" s="44"/>
      <c r="BB210" s="44"/>
      <c r="BC210" s="44"/>
      <c r="BD210" s="44"/>
      <c r="BE210" s="44"/>
      <c r="BF210" s="44"/>
      <c r="BG210" s="45">
        <v>24590320</v>
      </c>
      <c r="BH210" s="44">
        <v>24590320</v>
      </c>
      <c r="BI210" s="44"/>
      <c r="BJ210" s="44"/>
      <c r="BK210" s="41">
        <v>24590319.639815602</v>
      </c>
      <c r="BL210" s="56">
        <f>AT210+AV210+AX210+AZ210+BB210+BD210+BF210+BH210+BJ210</f>
        <v>193885600</v>
      </c>
      <c r="BM210" s="45"/>
      <c r="BN210" s="25"/>
      <c r="BO210" s="45"/>
      <c r="BP210" s="45">
        <v>6000000</v>
      </c>
      <c r="BQ210" s="45"/>
      <c r="BR210" s="45"/>
      <c r="BS210" s="45"/>
      <c r="BT210" s="45">
        <v>174374138</v>
      </c>
      <c r="BU210" s="45"/>
      <c r="BV210" s="45"/>
      <c r="BW210" s="45"/>
      <c r="BX210" s="45"/>
      <c r="BY210" s="45"/>
      <c r="BZ210" s="45"/>
      <c r="CA210" s="45">
        <v>25411635</v>
      </c>
      <c r="CB210" s="45">
        <v>50000000</v>
      </c>
      <c r="CC210" s="45"/>
      <c r="CD210" s="44"/>
      <c r="CE210" s="41">
        <f t="shared" si="363"/>
        <v>25411635</v>
      </c>
      <c r="CF210" s="47">
        <f t="shared" si="363"/>
        <v>230374138</v>
      </c>
      <c r="CG210" s="44"/>
      <c r="CH210" s="45"/>
      <c r="CI210" s="44"/>
      <c r="CJ210" s="44"/>
      <c r="CK210" s="44"/>
      <c r="CL210" s="44"/>
      <c r="CM210" s="44"/>
      <c r="CN210" s="44">
        <v>179605362</v>
      </c>
      <c r="CO210" s="44"/>
      <c r="CP210" s="44"/>
      <c r="CQ210" s="44"/>
      <c r="CR210" s="44"/>
      <c r="CS210" s="44"/>
      <c r="CT210" s="44"/>
      <c r="CU210" s="44">
        <v>26158984.001429077</v>
      </c>
      <c r="CV210" s="44">
        <f>42000000+3000000</f>
        <v>45000000</v>
      </c>
      <c r="CW210" s="45"/>
      <c r="CX210" s="44"/>
      <c r="CY210" s="41">
        <f t="shared" si="364"/>
        <v>26158984.001429077</v>
      </c>
      <c r="CZ210" s="41">
        <f t="shared" si="364"/>
        <v>224605362</v>
      </c>
      <c r="DA210" s="50">
        <f t="shared" si="365"/>
        <v>116160938.64124468</v>
      </c>
      <c r="DB210" s="576">
        <f t="shared" si="365"/>
        <v>852162370</v>
      </c>
    </row>
    <row r="211" spans="1:106" ht="24.75" customHeight="1" x14ac:dyDescent="0.2">
      <c r="A211" s="585"/>
      <c r="B211" s="220"/>
      <c r="C211" s="154">
        <v>41</v>
      </c>
      <c r="D211" s="155" t="s">
        <v>504</v>
      </c>
      <c r="E211" s="193"/>
      <c r="F211" s="194"/>
      <c r="G211" s="157"/>
      <c r="H211" s="157"/>
      <c r="I211" s="157"/>
      <c r="J211" s="157"/>
      <c r="K211" s="157"/>
      <c r="L211" s="157"/>
      <c r="M211" s="157"/>
      <c r="N211" s="157"/>
      <c r="O211" s="157"/>
      <c r="P211" s="157"/>
      <c r="Q211" s="157"/>
      <c r="R211" s="157"/>
      <c r="S211" s="157"/>
      <c r="T211" s="157"/>
      <c r="U211" s="157"/>
      <c r="V211" s="157"/>
      <c r="W211" s="157"/>
      <c r="X211" s="157"/>
      <c r="Y211" s="109">
        <f t="shared" ref="Y211:AP211" si="366">SUM(Y212:Y213)</f>
        <v>0</v>
      </c>
      <c r="Z211" s="109">
        <f t="shared" si="366"/>
        <v>0</v>
      </c>
      <c r="AA211" s="109">
        <f t="shared" si="366"/>
        <v>0</v>
      </c>
      <c r="AB211" s="109">
        <f t="shared" si="366"/>
        <v>0</v>
      </c>
      <c r="AC211" s="109">
        <f t="shared" si="366"/>
        <v>0</v>
      </c>
      <c r="AD211" s="109">
        <f t="shared" si="366"/>
        <v>0</v>
      </c>
      <c r="AE211" s="109">
        <f t="shared" si="366"/>
        <v>0</v>
      </c>
      <c r="AF211" s="109">
        <f t="shared" si="366"/>
        <v>0</v>
      </c>
      <c r="AG211" s="109">
        <f t="shared" si="366"/>
        <v>0</v>
      </c>
      <c r="AH211" s="109">
        <f t="shared" si="366"/>
        <v>0</v>
      </c>
      <c r="AI211" s="109">
        <f t="shared" si="366"/>
        <v>0</v>
      </c>
      <c r="AJ211" s="109">
        <f t="shared" si="366"/>
        <v>0</v>
      </c>
      <c r="AK211" s="109">
        <f t="shared" si="366"/>
        <v>0</v>
      </c>
      <c r="AL211" s="109">
        <f t="shared" si="366"/>
        <v>0</v>
      </c>
      <c r="AM211" s="109">
        <f t="shared" si="366"/>
        <v>10000000</v>
      </c>
      <c r="AN211" s="109">
        <f t="shared" si="366"/>
        <v>10000000</v>
      </c>
      <c r="AO211" s="109">
        <f t="shared" si="366"/>
        <v>0</v>
      </c>
      <c r="AP211" s="109">
        <f t="shared" si="366"/>
        <v>0</v>
      </c>
      <c r="AQ211" s="109">
        <f t="shared" ref="AQ211:BS211" si="367">SUM(AQ212:AQ213)</f>
        <v>10000000</v>
      </c>
      <c r="AR211" s="109">
        <f t="shared" si="367"/>
        <v>10000000</v>
      </c>
      <c r="AS211" s="109">
        <f t="shared" si="367"/>
        <v>0</v>
      </c>
      <c r="AT211" s="109">
        <f t="shared" si="367"/>
        <v>0</v>
      </c>
      <c r="AU211" s="109">
        <f t="shared" si="367"/>
        <v>0</v>
      </c>
      <c r="AV211" s="109">
        <f t="shared" si="367"/>
        <v>0</v>
      </c>
      <c r="AW211" s="109">
        <f t="shared" si="367"/>
        <v>0</v>
      </c>
      <c r="AX211" s="109">
        <f t="shared" si="367"/>
        <v>0</v>
      </c>
      <c r="AY211" s="109">
        <f t="shared" si="367"/>
        <v>0</v>
      </c>
      <c r="AZ211" s="109">
        <f t="shared" si="367"/>
        <v>0</v>
      </c>
      <c r="BA211" s="109">
        <f t="shared" si="367"/>
        <v>0</v>
      </c>
      <c r="BB211" s="109">
        <f t="shared" si="367"/>
        <v>0</v>
      </c>
      <c r="BC211" s="109">
        <f t="shared" si="367"/>
        <v>0</v>
      </c>
      <c r="BD211" s="109">
        <f t="shared" si="367"/>
        <v>0</v>
      </c>
      <c r="BE211" s="109">
        <f t="shared" si="367"/>
        <v>0</v>
      </c>
      <c r="BF211" s="109">
        <f t="shared" si="367"/>
        <v>0</v>
      </c>
      <c r="BG211" s="109">
        <f t="shared" si="367"/>
        <v>10300000</v>
      </c>
      <c r="BH211" s="109">
        <f t="shared" si="367"/>
        <v>10300000</v>
      </c>
      <c r="BI211" s="109">
        <f t="shared" si="367"/>
        <v>0</v>
      </c>
      <c r="BJ211" s="109">
        <f t="shared" si="367"/>
        <v>0</v>
      </c>
      <c r="BK211" s="109">
        <f t="shared" si="367"/>
        <v>10300000</v>
      </c>
      <c r="BL211" s="109">
        <f t="shared" si="367"/>
        <v>10300000</v>
      </c>
      <c r="BM211" s="109">
        <f t="shared" si="367"/>
        <v>0</v>
      </c>
      <c r="BN211" s="109">
        <f t="shared" si="367"/>
        <v>0</v>
      </c>
      <c r="BO211" s="109">
        <f t="shared" si="367"/>
        <v>0</v>
      </c>
      <c r="BP211" s="109">
        <f t="shared" si="367"/>
        <v>0</v>
      </c>
      <c r="BQ211" s="109">
        <f t="shared" si="367"/>
        <v>0</v>
      </c>
      <c r="BR211" s="109">
        <f t="shared" si="367"/>
        <v>0</v>
      </c>
      <c r="BS211" s="109">
        <f t="shared" si="367"/>
        <v>0</v>
      </c>
      <c r="BT211" s="109">
        <f t="shared" ref="BT211:CE211" si="368">SUM(BT212:BT213)</f>
        <v>0</v>
      </c>
      <c r="BU211" s="109">
        <f t="shared" si="368"/>
        <v>0</v>
      </c>
      <c r="BV211" s="109">
        <f t="shared" si="368"/>
        <v>0</v>
      </c>
      <c r="BW211" s="109">
        <f t="shared" si="368"/>
        <v>0</v>
      </c>
      <c r="BX211" s="109">
        <f t="shared" si="368"/>
        <v>0</v>
      </c>
      <c r="BY211" s="109">
        <f t="shared" si="368"/>
        <v>0</v>
      </c>
      <c r="BZ211" s="109">
        <f t="shared" si="368"/>
        <v>0</v>
      </c>
      <c r="CA211" s="109">
        <f t="shared" si="368"/>
        <v>10609000</v>
      </c>
      <c r="CB211" s="109">
        <f t="shared" si="368"/>
        <v>20000000</v>
      </c>
      <c r="CC211" s="109">
        <f t="shared" si="368"/>
        <v>0</v>
      </c>
      <c r="CD211" s="109">
        <f t="shared" si="368"/>
        <v>0</v>
      </c>
      <c r="CE211" s="109">
        <f t="shared" si="368"/>
        <v>10609000</v>
      </c>
      <c r="CF211" s="109">
        <f t="shared" ref="CF211:DB211" si="369">SUM(CF212:CF213)</f>
        <v>20000000</v>
      </c>
      <c r="CG211" s="109">
        <f t="shared" si="369"/>
        <v>0</v>
      </c>
      <c r="CH211" s="109">
        <f t="shared" si="369"/>
        <v>0</v>
      </c>
      <c r="CI211" s="109">
        <f t="shared" si="369"/>
        <v>0</v>
      </c>
      <c r="CJ211" s="109">
        <f t="shared" si="369"/>
        <v>0</v>
      </c>
      <c r="CK211" s="109">
        <f t="shared" si="369"/>
        <v>0</v>
      </c>
      <c r="CL211" s="109">
        <f t="shared" si="369"/>
        <v>0</v>
      </c>
      <c r="CM211" s="109">
        <f t="shared" si="369"/>
        <v>0</v>
      </c>
      <c r="CN211" s="109">
        <f t="shared" si="369"/>
        <v>0</v>
      </c>
      <c r="CO211" s="109">
        <f t="shared" si="369"/>
        <v>0</v>
      </c>
      <c r="CP211" s="109">
        <f t="shared" si="369"/>
        <v>0</v>
      </c>
      <c r="CQ211" s="109">
        <f t="shared" si="369"/>
        <v>0</v>
      </c>
      <c r="CR211" s="109">
        <f t="shared" si="369"/>
        <v>0</v>
      </c>
      <c r="CS211" s="109">
        <f t="shared" si="369"/>
        <v>0</v>
      </c>
      <c r="CT211" s="109">
        <f t="shared" si="369"/>
        <v>0</v>
      </c>
      <c r="CU211" s="109">
        <f t="shared" si="369"/>
        <v>10927270</v>
      </c>
      <c r="CV211" s="109">
        <f t="shared" si="369"/>
        <v>29000000</v>
      </c>
      <c r="CW211" s="109">
        <f t="shared" si="369"/>
        <v>0</v>
      </c>
      <c r="CX211" s="109">
        <f t="shared" si="369"/>
        <v>0</v>
      </c>
      <c r="CY211" s="109">
        <f t="shared" si="369"/>
        <v>10927270</v>
      </c>
      <c r="CZ211" s="109">
        <f t="shared" si="369"/>
        <v>29000000</v>
      </c>
      <c r="DA211" s="114">
        <f t="shared" si="369"/>
        <v>41836270</v>
      </c>
      <c r="DB211" s="626">
        <f t="shared" si="369"/>
        <v>69300000</v>
      </c>
    </row>
    <row r="212" spans="1:106" ht="102.75" customHeight="1" x14ac:dyDescent="0.2">
      <c r="A212" s="585"/>
      <c r="B212" s="220"/>
      <c r="C212" s="340">
        <v>28</v>
      </c>
      <c r="D212" s="507" t="s">
        <v>505</v>
      </c>
      <c r="E212" s="632">
        <v>0.5</v>
      </c>
      <c r="F212" s="632">
        <v>1</v>
      </c>
      <c r="G212" s="173">
        <v>147</v>
      </c>
      <c r="H212" s="508" t="s">
        <v>506</v>
      </c>
      <c r="I212" s="179" t="s">
        <v>507</v>
      </c>
      <c r="J212" s="577" t="s">
        <v>439</v>
      </c>
      <c r="K212" s="577">
        <v>2</v>
      </c>
      <c r="L212" s="358" t="s">
        <v>53</v>
      </c>
      <c r="M212" s="172">
        <v>14</v>
      </c>
      <c r="N212" s="172">
        <v>14</v>
      </c>
      <c r="O212" s="357">
        <v>14</v>
      </c>
      <c r="P212" s="361">
        <v>14</v>
      </c>
      <c r="Q212" s="175"/>
      <c r="R212" s="361">
        <v>14</v>
      </c>
      <c r="S212" s="361"/>
      <c r="T212" s="361">
        <v>14</v>
      </c>
      <c r="U212" s="358"/>
      <c r="V212" s="278">
        <f>AQ212/AQ211</f>
        <v>0.5</v>
      </c>
      <c r="W212" s="172">
        <v>3</v>
      </c>
      <c r="X212" s="171" t="s">
        <v>450</v>
      </c>
      <c r="Y212" s="16"/>
      <c r="Z212" s="15"/>
      <c r="AA212" s="16"/>
      <c r="AB212" s="15"/>
      <c r="AC212" s="16"/>
      <c r="AD212" s="15"/>
      <c r="AE212" s="16"/>
      <c r="AF212" s="15"/>
      <c r="AG212" s="16"/>
      <c r="AH212" s="15"/>
      <c r="AI212" s="16"/>
      <c r="AJ212" s="15"/>
      <c r="AK212" s="16"/>
      <c r="AL212" s="15"/>
      <c r="AM212" s="16">
        <v>5000000</v>
      </c>
      <c r="AN212" s="15">
        <v>5000000</v>
      </c>
      <c r="AO212" s="16"/>
      <c r="AP212" s="15"/>
      <c r="AQ212" s="13">
        <f>+Y212+AA212+AC212+AE212+AG212+AI212+AK212+AM212+AO212</f>
        <v>5000000</v>
      </c>
      <c r="AR212" s="14">
        <f>Z212+AB212+AD212+AF212+AH212+AJ212+AL212+AN212+AP212</f>
        <v>5000000</v>
      </c>
      <c r="AS212" s="44"/>
      <c r="AT212" s="44"/>
      <c r="AU212" s="44"/>
      <c r="AV212" s="43"/>
      <c r="AW212" s="44"/>
      <c r="AX212" s="44"/>
      <c r="AY212" s="44"/>
      <c r="AZ212" s="44"/>
      <c r="BA212" s="44"/>
      <c r="BB212" s="44"/>
      <c r="BC212" s="44"/>
      <c r="BD212" s="44"/>
      <c r="BE212" s="44"/>
      <c r="BF212" s="44"/>
      <c r="BG212" s="45">
        <v>5150000</v>
      </c>
      <c r="BH212" s="44">
        <v>5150000</v>
      </c>
      <c r="BI212" s="44"/>
      <c r="BJ212" s="44"/>
      <c r="BK212" s="41">
        <f>AS212+AU212+AW212+AY212+BA212+BC212+BE212+BG212+BI212</f>
        <v>5150000</v>
      </c>
      <c r="BL212" s="56">
        <f>AT212+AV212+AX212+AZ212+BB212+BD212+BF212+BH212+BJ212</f>
        <v>5150000</v>
      </c>
      <c r="BM212" s="45"/>
      <c r="BN212" s="25"/>
      <c r="BO212" s="45"/>
      <c r="BP212" s="45"/>
      <c r="BQ212" s="45"/>
      <c r="BR212" s="45"/>
      <c r="BS212" s="45"/>
      <c r="BT212" s="45"/>
      <c r="BU212" s="45"/>
      <c r="BV212" s="45"/>
      <c r="BW212" s="45"/>
      <c r="BX212" s="45"/>
      <c r="BY212" s="45"/>
      <c r="BZ212" s="45"/>
      <c r="CA212" s="45">
        <v>5304500</v>
      </c>
      <c r="CB212" s="45">
        <v>10000000</v>
      </c>
      <c r="CC212" s="45"/>
      <c r="CD212" s="44"/>
      <c r="CE212" s="41">
        <f>BM212+BO212+BQ212+BS212+BU212+BW212+BY212+CA212+CC212</f>
        <v>5304500</v>
      </c>
      <c r="CF212" s="47">
        <f>BN212+BP212+BR212+BT212+BV212+BX212+BZ212+CB212+CD212</f>
        <v>10000000</v>
      </c>
      <c r="CG212" s="44"/>
      <c r="CH212" s="45"/>
      <c r="CI212" s="44"/>
      <c r="CJ212" s="44"/>
      <c r="CK212" s="44"/>
      <c r="CL212" s="44"/>
      <c r="CM212" s="44"/>
      <c r="CN212" s="44"/>
      <c r="CO212" s="44"/>
      <c r="CP212" s="44"/>
      <c r="CQ212" s="44"/>
      <c r="CR212" s="44"/>
      <c r="CS212" s="44"/>
      <c r="CT212" s="44"/>
      <c r="CU212" s="45">
        <v>5500000</v>
      </c>
      <c r="CV212" s="45">
        <f>10000000+4000000</f>
        <v>14000000</v>
      </c>
      <c r="CW212" s="45"/>
      <c r="CX212" s="44"/>
      <c r="CY212" s="41">
        <f>CG212+CI212+CK212+CM212+CO212+CQ212+CS212+CU212+CW212</f>
        <v>5500000</v>
      </c>
      <c r="CZ212" s="41">
        <f>CH212+CJ212+CL212+CN212+CP212+CR212+CT212+CV212+CX212</f>
        <v>14000000</v>
      </c>
      <c r="DA212" s="50">
        <f>AQ212+BK212+CE212+CY212</f>
        <v>20954500</v>
      </c>
      <c r="DB212" s="576">
        <f>AR212+BL212+CF212+CZ212</f>
        <v>34150000</v>
      </c>
    </row>
    <row r="213" spans="1:106" ht="71.25" customHeight="1" x14ac:dyDescent="0.2">
      <c r="A213" s="585"/>
      <c r="B213" s="220"/>
      <c r="C213" s="181"/>
      <c r="D213" s="505"/>
      <c r="E213" s="271"/>
      <c r="F213" s="271"/>
      <c r="G213" s="173">
        <v>148</v>
      </c>
      <c r="H213" s="508" t="s">
        <v>508</v>
      </c>
      <c r="I213" s="179" t="s">
        <v>509</v>
      </c>
      <c r="J213" s="173" t="s">
        <v>439</v>
      </c>
      <c r="K213" s="173">
        <v>2</v>
      </c>
      <c r="L213" s="361" t="s">
        <v>53</v>
      </c>
      <c r="M213" s="172" t="s">
        <v>48</v>
      </c>
      <c r="N213" s="172">
        <v>11</v>
      </c>
      <c r="O213" s="628">
        <v>11</v>
      </c>
      <c r="P213" s="364">
        <v>11</v>
      </c>
      <c r="Q213" s="175"/>
      <c r="R213" s="361">
        <v>11</v>
      </c>
      <c r="S213" s="361"/>
      <c r="T213" s="361">
        <v>11</v>
      </c>
      <c r="U213" s="361"/>
      <c r="V213" s="278">
        <f>AQ213/AQ211</f>
        <v>0.5</v>
      </c>
      <c r="W213" s="172">
        <v>3</v>
      </c>
      <c r="X213" s="171" t="s">
        <v>450</v>
      </c>
      <c r="Y213" s="16"/>
      <c r="Z213" s="15"/>
      <c r="AA213" s="16"/>
      <c r="AB213" s="15"/>
      <c r="AC213" s="16"/>
      <c r="AD213" s="15"/>
      <c r="AE213" s="16"/>
      <c r="AF213" s="15"/>
      <c r="AG213" s="16"/>
      <c r="AH213" s="15"/>
      <c r="AI213" s="16"/>
      <c r="AJ213" s="15"/>
      <c r="AK213" s="16"/>
      <c r="AL213" s="15"/>
      <c r="AM213" s="16">
        <v>5000000</v>
      </c>
      <c r="AN213" s="15">
        <v>5000000</v>
      </c>
      <c r="AO213" s="16"/>
      <c r="AP213" s="15"/>
      <c r="AQ213" s="13">
        <f>+Y213+AA213+AC213+AE213+AG213+AI213+AK213+AM213+AO213</f>
        <v>5000000</v>
      </c>
      <c r="AR213" s="14">
        <f>Z213+AB213+AD213+AF213+AH213+AJ213+AL213+AN213+AP213</f>
        <v>5000000</v>
      </c>
      <c r="AS213" s="44"/>
      <c r="AT213" s="44"/>
      <c r="AU213" s="44"/>
      <c r="AV213" s="43"/>
      <c r="AW213" s="44"/>
      <c r="AX213" s="44"/>
      <c r="AY213" s="44"/>
      <c r="AZ213" s="44"/>
      <c r="BA213" s="44"/>
      <c r="BB213" s="44"/>
      <c r="BC213" s="44"/>
      <c r="BD213" s="44"/>
      <c r="BE213" s="44"/>
      <c r="BF213" s="44"/>
      <c r="BG213" s="45">
        <v>5150000</v>
      </c>
      <c r="BH213" s="44">
        <v>5150000</v>
      </c>
      <c r="BI213" s="44"/>
      <c r="BJ213" s="44"/>
      <c r="BK213" s="41">
        <f>AS213+AU213+AW213+AY213+BA213+BC213+BE213+BG213+BI213</f>
        <v>5150000</v>
      </c>
      <c r="BL213" s="56">
        <f>AT213+AV213+AX213+AZ213+BB213+BD213+BF213+BH213+BJ213</f>
        <v>5150000</v>
      </c>
      <c r="BM213" s="45"/>
      <c r="BN213" s="25"/>
      <c r="BO213" s="45"/>
      <c r="BP213" s="45"/>
      <c r="BQ213" s="45"/>
      <c r="BR213" s="45"/>
      <c r="BS213" s="45"/>
      <c r="BT213" s="45"/>
      <c r="BU213" s="45"/>
      <c r="BV213" s="45"/>
      <c r="BW213" s="45"/>
      <c r="BX213" s="45"/>
      <c r="BY213" s="45"/>
      <c r="BZ213" s="45"/>
      <c r="CA213" s="45">
        <v>5304500</v>
      </c>
      <c r="CB213" s="45">
        <v>10000000</v>
      </c>
      <c r="CC213" s="45"/>
      <c r="CD213" s="44"/>
      <c r="CE213" s="41">
        <f>BM213+BO213+BQ213+BS213+BU213+BW213+BY213+CA213+CC213</f>
        <v>5304500</v>
      </c>
      <c r="CF213" s="47">
        <f>BN213+BP213+BR213+BT213+BV213+BX213+BZ213+CB213+CD213</f>
        <v>10000000</v>
      </c>
      <c r="CG213" s="44"/>
      <c r="CH213" s="45"/>
      <c r="CI213" s="44"/>
      <c r="CJ213" s="44"/>
      <c r="CK213" s="44"/>
      <c r="CL213" s="44"/>
      <c r="CM213" s="44"/>
      <c r="CN213" s="44"/>
      <c r="CO213" s="44"/>
      <c r="CP213" s="44"/>
      <c r="CQ213" s="44"/>
      <c r="CR213" s="44"/>
      <c r="CS213" s="44"/>
      <c r="CT213" s="44"/>
      <c r="CU213" s="45">
        <v>5427270</v>
      </c>
      <c r="CV213" s="45">
        <f>10000000+5000000</f>
        <v>15000000</v>
      </c>
      <c r="CW213" s="45"/>
      <c r="CX213" s="44"/>
      <c r="CY213" s="41">
        <f>CG213+CI213+CK213+CM213+CO213+CQ213+CS213+CU213+CW213</f>
        <v>5427270</v>
      </c>
      <c r="CZ213" s="41">
        <f>CH213+CJ213+CL213+CN213+CP213+CR213+CT213+CV213+CX213</f>
        <v>15000000</v>
      </c>
      <c r="DA213" s="50">
        <f>AQ213+BK213+CE213+CY213</f>
        <v>20881770</v>
      </c>
      <c r="DB213" s="576">
        <f>AR213+BL213+CF213+CZ213</f>
        <v>35150000</v>
      </c>
    </row>
    <row r="214" spans="1:106" ht="24.75" customHeight="1" x14ac:dyDescent="0.2">
      <c r="A214" s="585"/>
      <c r="B214" s="220"/>
      <c r="C214" s="154">
        <v>42</v>
      </c>
      <c r="D214" s="155" t="s">
        <v>510</v>
      </c>
      <c r="E214" s="194"/>
      <c r="F214" s="194"/>
      <c r="G214" s="157"/>
      <c r="H214" s="157"/>
      <c r="I214" s="157"/>
      <c r="J214" s="157"/>
      <c r="K214" s="157"/>
      <c r="L214" s="157"/>
      <c r="M214" s="157"/>
      <c r="N214" s="157"/>
      <c r="O214" s="157"/>
      <c r="P214" s="157"/>
      <c r="Q214" s="157"/>
      <c r="R214" s="157"/>
      <c r="S214" s="157"/>
      <c r="T214" s="157"/>
      <c r="U214" s="157"/>
      <c r="V214" s="157"/>
      <c r="W214" s="157"/>
      <c r="X214" s="157"/>
      <c r="Y214" s="101">
        <f t="shared" ref="Y214:AP214" si="370">SUM(Y215:Y216)</f>
        <v>0</v>
      </c>
      <c r="Z214" s="101">
        <f t="shared" si="370"/>
        <v>0</v>
      </c>
      <c r="AA214" s="101">
        <f t="shared" si="370"/>
        <v>0</v>
      </c>
      <c r="AB214" s="101">
        <f t="shared" si="370"/>
        <v>0</v>
      </c>
      <c r="AC214" s="101">
        <f t="shared" si="370"/>
        <v>0</v>
      </c>
      <c r="AD214" s="101">
        <f t="shared" si="370"/>
        <v>0</v>
      </c>
      <c r="AE214" s="101">
        <f t="shared" si="370"/>
        <v>0</v>
      </c>
      <c r="AF214" s="101">
        <f t="shared" si="370"/>
        <v>0</v>
      </c>
      <c r="AG214" s="101">
        <f t="shared" si="370"/>
        <v>0</v>
      </c>
      <c r="AH214" s="101">
        <f t="shared" si="370"/>
        <v>0</v>
      </c>
      <c r="AI214" s="101">
        <f t="shared" si="370"/>
        <v>0</v>
      </c>
      <c r="AJ214" s="101">
        <f t="shared" si="370"/>
        <v>0</v>
      </c>
      <c r="AK214" s="101">
        <f t="shared" si="370"/>
        <v>0</v>
      </c>
      <c r="AL214" s="101">
        <f t="shared" si="370"/>
        <v>0</v>
      </c>
      <c r="AM214" s="101">
        <f t="shared" si="370"/>
        <v>50000000</v>
      </c>
      <c r="AN214" s="101">
        <f t="shared" si="370"/>
        <v>50000000</v>
      </c>
      <c r="AO214" s="101">
        <f t="shared" si="370"/>
        <v>0</v>
      </c>
      <c r="AP214" s="101">
        <f t="shared" si="370"/>
        <v>0</v>
      </c>
      <c r="AQ214" s="101">
        <f t="shared" ref="AQ214:BS214" si="371">SUM(AQ215:AQ216)</f>
        <v>50000000</v>
      </c>
      <c r="AR214" s="101">
        <f t="shared" si="371"/>
        <v>50000000</v>
      </c>
      <c r="AS214" s="101">
        <f t="shared" si="371"/>
        <v>0</v>
      </c>
      <c r="AT214" s="101">
        <f t="shared" si="371"/>
        <v>0</v>
      </c>
      <c r="AU214" s="101">
        <f t="shared" si="371"/>
        <v>0</v>
      </c>
      <c r="AV214" s="101">
        <f t="shared" si="371"/>
        <v>0</v>
      </c>
      <c r="AW214" s="101">
        <f t="shared" si="371"/>
        <v>0</v>
      </c>
      <c r="AX214" s="101">
        <f t="shared" si="371"/>
        <v>0</v>
      </c>
      <c r="AY214" s="101">
        <f t="shared" si="371"/>
        <v>0</v>
      </c>
      <c r="AZ214" s="101">
        <f t="shared" si="371"/>
        <v>0</v>
      </c>
      <c r="BA214" s="101">
        <f t="shared" si="371"/>
        <v>0</v>
      </c>
      <c r="BB214" s="101">
        <f t="shared" si="371"/>
        <v>0</v>
      </c>
      <c r="BC214" s="101">
        <f t="shared" si="371"/>
        <v>0</v>
      </c>
      <c r="BD214" s="101">
        <f t="shared" si="371"/>
        <v>0</v>
      </c>
      <c r="BE214" s="101">
        <f t="shared" si="371"/>
        <v>0</v>
      </c>
      <c r="BF214" s="101">
        <f t="shared" si="371"/>
        <v>0</v>
      </c>
      <c r="BG214" s="101">
        <f t="shared" si="371"/>
        <v>51500000</v>
      </c>
      <c r="BH214" s="101">
        <f t="shared" si="371"/>
        <v>51500000</v>
      </c>
      <c r="BI214" s="101">
        <f t="shared" si="371"/>
        <v>0</v>
      </c>
      <c r="BJ214" s="101">
        <f t="shared" si="371"/>
        <v>0</v>
      </c>
      <c r="BK214" s="101">
        <f t="shared" si="371"/>
        <v>51500000</v>
      </c>
      <c r="BL214" s="101">
        <f t="shared" si="371"/>
        <v>51500000</v>
      </c>
      <c r="BM214" s="101">
        <f t="shared" si="371"/>
        <v>0</v>
      </c>
      <c r="BN214" s="101">
        <f t="shared" si="371"/>
        <v>0</v>
      </c>
      <c r="BO214" s="101">
        <f t="shared" si="371"/>
        <v>0</v>
      </c>
      <c r="BP214" s="101">
        <f t="shared" si="371"/>
        <v>3000000</v>
      </c>
      <c r="BQ214" s="101">
        <f t="shared" si="371"/>
        <v>0</v>
      </c>
      <c r="BR214" s="101">
        <f t="shared" si="371"/>
        <v>0</v>
      </c>
      <c r="BS214" s="101">
        <f t="shared" si="371"/>
        <v>0</v>
      </c>
      <c r="BT214" s="101">
        <f t="shared" ref="BT214:CE214" si="372">SUM(BT215:BT216)</f>
        <v>0</v>
      </c>
      <c r="BU214" s="101">
        <f t="shared" si="372"/>
        <v>0</v>
      </c>
      <c r="BV214" s="101">
        <f t="shared" si="372"/>
        <v>0</v>
      </c>
      <c r="BW214" s="101">
        <f t="shared" si="372"/>
        <v>0</v>
      </c>
      <c r="BX214" s="101">
        <f t="shared" si="372"/>
        <v>0</v>
      </c>
      <c r="BY214" s="101">
        <f t="shared" si="372"/>
        <v>0</v>
      </c>
      <c r="BZ214" s="101">
        <f t="shared" si="372"/>
        <v>0</v>
      </c>
      <c r="CA214" s="101">
        <f t="shared" si="372"/>
        <v>53045000</v>
      </c>
      <c r="CB214" s="101">
        <f t="shared" si="372"/>
        <v>60000000</v>
      </c>
      <c r="CC214" s="101">
        <f t="shared" si="372"/>
        <v>0</v>
      </c>
      <c r="CD214" s="101">
        <f t="shared" si="372"/>
        <v>0</v>
      </c>
      <c r="CE214" s="101">
        <f t="shared" si="372"/>
        <v>53045000</v>
      </c>
      <c r="CF214" s="101">
        <f t="shared" ref="CF214:DB214" si="373">SUM(CF215:CF216)</f>
        <v>63000000</v>
      </c>
      <c r="CG214" s="101">
        <f t="shared" si="373"/>
        <v>0</v>
      </c>
      <c r="CH214" s="101">
        <f t="shared" si="373"/>
        <v>0</v>
      </c>
      <c r="CI214" s="101">
        <f t="shared" si="373"/>
        <v>0</v>
      </c>
      <c r="CJ214" s="101">
        <f t="shared" si="373"/>
        <v>0</v>
      </c>
      <c r="CK214" s="101">
        <f t="shared" si="373"/>
        <v>0</v>
      </c>
      <c r="CL214" s="101">
        <f t="shared" si="373"/>
        <v>0</v>
      </c>
      <c r="CM214" s="101">
        <f t="shared" si="373"/>
        <v>0</v>
      </c>
      <c r="CN214" s="101">
        <f t="shared" si="373"/>
        <v>0</v>
      </c>
      <c r="CO214" s="101">
        <f t="shared" si="373"/>
        <v>0</v>
      </c>
      <c r="CP214" s="101">
        <f t="shared" si="373"/>
        <v>0</v>
      </c>
      <c r="CQ214" s="101">
        <f t="shared" si="373"/>
        <v>0</v>
      </c>
      <c r="CR214" s="101">
        <f t="shared" si="373"/>
        <v>0</v>
      </c>
      <c r="CS214" s="101">
        <f t="shared" si="373"/>
        <v>0</v>
      </c>
      <c r="CT214" s="101">
        <f t="shared" si="373"/>
        <v>0</v>
      </c>
      <c r="CU214" s="101">
        <f t="shared" si="373"/>
        <v>54636350</v>
      </c>
      <c r="CV214" s="101">
        <f t="shared" si="373"/>
        <v>76000000</v>
      </c>
      <c r="CW214" s="101">
        <f t="shared" si="373"/>
        <v>0</v>
      </c>
      <c r="CX214" s="101">
        <f t="shared" si="373"/>
        <v>0</v>
      </c>
      <c r="CY214" s="101">
        <f t="shared" si="373"/>
        <v>54636350</v>
      </c>
      <c r="CZ214" s="101">
        <f t="shared" si="373"/>
        <v>76000000</v>
      </c>
      <c r="DA214" s="101">
        <f t="shared" si="373"/>
        <v>209181350</v>
      </c>
      <c r="DB214" s="579">
        <f t="shared" si="373"/>
        <v>240500000</v>
      </c>
    </row>
    <row r="215" spans="1:106" ht="164.25" customHeight="1" x14ac:dyDescent="0.2">
      <c r="A215" s="585"/>
      <c r="B215" s="220"/>
      <c r="C215" s="188" t="s">
        <v>511</v>
      </c>
      <c r="D215" s="342" t="s">
        <v>512</v>
      </c>
      <c r="E215" s="173" t="s">
        <v>513</v>
      </c>
      <c r="F215" s="173" t="s">
        <v>514</v>
      </c>
      <c r="G215" s="173">
        <v>149</v>
      </c>
      <c r="H215" s="508" t="s">
        <v>515</v>
      </c>
      <c r="I215" s="179" t="s">
        <v>516</v>
      </c>
      <c r="J215" s="241" t="s">
        <v>439</v>
      </c>
      <c r="K215" s="378">
        <v>2</v>
      </c>
      <c r="L215" s="368" t="s">
        <v>53</v>
      </c>
      <c r="M215" s="172" t="s">
        <v>48</v>
      </c>
      <c r="N215" s="505">
        <v>8</v>
      </c>
      <c r="O215" s="372">
        <v>8</v>
      </c>
      <c r="P215" s="367">
        <v>8</v>
      </c>
      <c r="Q215" s="323"/>
      <c r="R215" s="367">
        <v>8</v>
      </c>
      <c r="S215" s="367"/>
      <c r="T215" s="367">
        <v>8</v>
      </c>
      <c r="U215" s="368"/>
      <c r="V215" s="379">
        <f>AQ215/AQ214</f>
        <v>0.75</v>
      </c>
      <c r="W215" s="172">
        <v>8</v>
      </c>
      <c r="X215" s="243" t="s">
        <v>130</v>
      </c>
      <c r="Y215" s="22"/>
      <c r="Z215" s="18"/>
      <c r="AA215" s="22"/>
      <c r="AB215" s="18"/>
      <c r="AC215" s="22"/>
      <c r="AD215" s="18"/>
      <c r="AE215" s="22"/>
      <c r="AF215" s="18"/>
      <c r="AG215" s="22"/>
      <c r="AH215" s="18"/>
      <c r="AI215" s="22"/>
      <c r="AJ215" s="18"/>
      <c r="AK215" s="22"/>
      <c r="AL215" s="18"/>
      <c r="AM215" s="17">
        <f>10000000+27500000</f>
        <v>37500000</v>
      </c>
      <c r="AN215" s="18">
        <v>37500000</v>
      </c>
      <c r="AO215" s="22"/>
      <c r="AP215" s="18"/>
      <c r="AQ215" s="13">
        <f>+Y215+AA215+AC215+AE215+AG215+AI215+AK215+AM215+AO215</f>
        <v>37500000</v>
      </c>
      <c r="AR215" s="14">
        <f>Z215+AB215+AD215+AF215+AH215+AJ215+AL215+AN215+AP215</f>
        <v>37500000</v>
      </c>
      <c r="AS215" s="44"/>
      <c r="AT215" s="44"/>
      <c r="AU215" s="44"/>
      <c r="AV215" s="43"/>
      <c r="AW215" s="44"/>
      <c r="AX215" s="44"/>
      <c r="AY215" s="44"/>
      <c r="AZ215" s="44"/>
      <c r="BA215" s="44"/>
      <c r="BB215" s="44"/>
      <c r="BC215" s="44"/>
      <c r="BD215" s="44"/>
      <c r="BE215" s="44"/>
      <c r="BF215" s="44"/>
      <c r="BG215" s="45">
        <v>38625000</v>
      </c>
      <c r="BH215" s="44">
        <v>38625000</v>
      </c>
      <c r="BI215" s="44"/>
      <c r="BJ215" s="44"/>
      <c r="BK215" s="41">
        <f>AS215+AU215+AW215+AY215+BA215+BC215+BE215+BG215+BI215</f>
        <v>38625000</v>
      </c>
      <c r="BL215" s="56">
        <f>AT215+AV215+AX215+AZ215+BB215+BD215+BF215+BH215+BJ215</f>
        <v>38625000</v>
      </c>
      <c r="BM215" s="45"/>
      <c r="BN215" s="25"/>
      <c r="BO215" s="45"/>
      <c r="BP215" s="45">
        <v>3000000</v>
      </c>
      <c r="BQ215" s="45"/>
      <c r="BR215" s="45"/>
      <c r="BS215" s="45"/>
      <c r="BT215" s="45"/>
      <c r="BU215" s="45"/>
      <c r="BV215" s="45"/>
      <c r="BW215" s="45"/>
      <c r="BX215" s="45"/>
      <c r="BY215" s="45"/>
      <c r="BZ215" s="45"/>
      <c r="CA215" s="45">
        <v>39783750</v>
      </c>
      <c r="CB215" s="45">
        <v>30000000</v>
      </c>
      <c r="CC215" s="45"/>
      <c r="CD215" s="44"/>
      <c r="CE215" s="41">
        <f>BM215+BO215+BQ215+BS215+BU215+BW215+BY215+CA215+CC215</f>
        <v>39783750</v>
      </c>
      <c r="CF215" s="47">
        <f>BN215+BP215+BR215+BT215+BV215+BX215+BZ215+CB215+CD215</f>
        <v>33000000</v>
      </c>
      <c r="CG215" s="44"/>
      <c r="CH215" s="45"/>
      <c r="CI215" s="44"/>
      <c r="CJ215" s="44"/>
      <c r="CK215" s="44"/>
      <c r="CL215" s="44"/>
      <c r="CM215" s="44"/>
      <c r="CN215" s="44"/>
      <c r="CO215" s="44"/>
      <c r="CP215" s="44"/>
      <c r="CQ215" s="44"/>
      <c r="CR215" s="44"/>
      <c r="CS215" s="44"/>
      <c r="CT215" s="44"/>
      <c r="CU215" s="45">
        <v>40900000</v>
      </c>
      <c r="CV215" s="45">
        <v>48000000</v>
      </c>
      <c r="CW215" s="45"/>
      <c r="CX215" s="44"/>
      <c r="CY215" s="41">
        <f>CG215+CI215+CK215+CM215+CO215+CQ215+CS215+CU215+CW215</f>
        <v>40900000</v>
      </c>
      <c r="CZ215" s="41">
        <f>CH215+CJ215+CL215+CN215+CP215+CR215+CT215+CV215+CX215</f>
        <v>48000000</v>
      </c>
      <c r="DA215" s="50">
        <f>AQ215+BK215+CE215+CY215</f>
        <v>156808750</v>
      </c>
      <c r="DB215" s="576">
        <f>AR215+BL215+CF215+CZ215</f>
        <v>157125000</v>
      </c>
    </row>
    <row r="216" spans="1:106" ht="162" customHeight="1" x14ac:dyDescent="0.2">
      <c r="A216" s="585"/>
      <c r="B216" s="220"/>
      <c r="C216" s="181">
        <v>28</v>
      </c>
      <c r="D216" s="251" t="s">
        <v>517</v>
      </c>
      <c r="E216" s="183">
        <v>0.5</v>
      </c>
      <c r="F216" s="183">
        <v>1</v>
      </c>
      <c r="G216" s="173">
        <v>150</v>
      </c>
      <c r="H216" s="508" t="s">
        <v>518</v>
      </c>
      <c r="I216" s="179" t="s">
        <v>519</v>
      </c>
      <c r="J216" s="241" t="s">
        <v>439</v>
      </c>
      <c r="K216" s="378">
        <v>2</v>
      </c>
      <c r="L216" s="368" t="s">
        <v>53</v>
      </c>
      <c r="M216" s="172">
        <v>0</v>
      </c>
      <c r="N216" s="172">
        <v>14</v>
      </c>
      <c r="O216" s="357">
        <v>14</v>
      </c>
      <c r="P216" s="361">
        <v>14</v>
      </c>
      <c r="Q216" s="175"/>
      <c r="R216" s="361">
        <v>14</v>
      </c>
      <c r="S216" s="361"/>
      <c r="T216" s="361">
        <v>14</v>
      </c>
      <c r="U216" s="368"/>
      <c r="V216" s="379">
        <f>AQ216/AQ214</f>
        <v>0.25</v>
      </c>
      <c r="W216" s="172">
        <v>3</v>
      </c>
      <c r="X216" s="243" t="s">
        <v>450</v>
      </c>
      <c r="Y216" s="22"/>
      <c r="Z216" s="18"/>
      <c r="AA216" s="22"/>
      <c r="AB216" s="18"/>
      <c r="AC216" s="22"/>
      <c r="AD216" s="18"/>
      <c r="AE216" s="22"/>
      <c r="AF216" s="18"/>
      <c r="AG216" s="22"/>
      <c r="AH216" s="18"/>
      <c r="AI216" s="22"/>
      <c r="AJ216" s="18"/>
      <c r="AK216" s="22"/>
      <c r="AL216" s="18"/>
      <c r="AM216" s="17">
        <v>12500000</v>
      </c>
      <c r="AN216" s="15">
        <v>12500000</v>
      </c>
      <c r="AO216" s="22"/>
      <c r="AP216" s="18"/>
      <c r="AQ216" s="13">
        <f>+Y216+AA216+AC216+AE216+AG216+AI216+AK216+AM216+AO216</f>
        <v>12500000</v>
      </c>
      <c r="AR216" s="14">
        <f>Z216+AB216+AD216+AF216+AH216+AJ216+AL216+AN216+AP216</f>
        <v>12500000</v>
      </c>
      <c r="AS216" s="44"/>
      <c r="AT216" s="44"/>
      <c r="AU216" s="44"/>
      <c r="AV216" s="43"/>
      <c r="AW216" s="44"/>
      <c r="AX216" s="44"/>
      <c r="AY216" s="44"/>
      <c r="AZ216" s="44"/>
      <c r="BA216" s="44"/>
      <c r="BB216" s="44"/>
      <c r="BC216" s="44"/>
      <c r="BD216" s="44"/>
      <c r="BE216" s="44"/>
      <c r="BF216" s="44"/>
      <c r="BG216" s="45">
        <v>12875000</v>
      </c>
      <c r="BH216" s="44">
        <v>12875000</v>
      </c>
      <c r="BI216" s="44"/>
      <c r="BJ216" s="44"/>
      <c r="BK216" s="41">
        <f>AS216+AU216+AW216+AY216+BA216+BC216+BE216+BG216+BI216</f>
        <v>12875000</v>
      </c>
      <c r="BL216" s="56">
        <f>AT216+AV216+AX216+AZ216+BB216+BD216+BF216+BH216+BJ216</f>
        <v>12875000</v>
      </c>
      <c r="BM216" s="45"/>
      <c r="BN216" s="25"/>
      <c r="BO216" s="45"/>
      <c r="BP216" s="45"/>
      <c r="BQ216" s="45"/>
      <c r="BR216" s="45"/>
      <c r="BS216" s="45"/>
      <c r="BT216" s="45"/>
      <c r="BU216" s="45"/>
      <c r="BV216" s="45"/>
      <c r="BW216" s="45"/>
      <c r="BX216" s="45"/>
      <c r="BY216" s="45"/>
      <c r="BZ216" s="45"/>
      <c r="CA216" s="45">
        <v>13261250</v>
      </c>
      <c r="CB216" s="45">
        <v>30000000</v>
      </c>
      <c r="CC216" s="45"/>
      <c r="CD216" s="44"/>
      <c r="CE216" s="41">
        <f>BM216+BO216+BQ216+BS216+BU216+BW216+BY216+CA216+CC216</f>
        <v>13261250</v>
      </c>
      <c r="CF216" s="47">
        <f>BN216+BP216+BR216+BT216+BV216+BX216+BZ216+CB216+CD216</f>
        <v>30000000</v>
      </c>
      <c r="CG216" s="44"/>
      <c r="CH216" s="45"/>
      <c r="CI216" s="44"/>
      <c r="CJ216" s="44"/>
      <c r="CK216" s="44"/>
      <c r="CL216" s="44"/>
      <c r="CM216" s="44"/>
      <c r="CN216" s="44"/>
      <c r="CO216" s="44"/>
      <c r="CP216" s="44"/>
      <c r="CQ216" s="44"/>
      <c r="CR216" s="44"/>
      <c r="CS216" s="44"/>
      <c r="CT216" s="44"/>
      <c r="CU216" s="45">
        <v>13736350</v>
      </c>
      <c r="CV216" s="45">
        <v>28000000</v>
      </c>
      <c r="CW216" s="45"/>
      <c r="CX216" s="44"/>
      <c r="CY216" s="41">
        <f>CG216+CI216+CK216+CM216+CO216+CQ216+CS216+CU216+CW216</f>
        <v>13736350</v>
      </c>
      <c r="CZ216" s="41">
        <f>CH216+CJ216+CL216+CN216+CP216+CR216+CT216+CV216+CX216</f>
        <v>28000000</v>
      </c>
      <c r="DA216" s="50">
        <f>AQ216+BK216+CE216+CY216</f>
        <v>52372600</v>
      </c>
      <c r="DB216" s="576">
        <f>AR216+BL216+CF216+CZ216</f>
        <v>83375000</v>
      </c>
    </row>
    <row r="217" spans="1:106" ht="24.75" customHeight="1" x14ac:dyDescent="0.2">
      <c r="A217" s="585"/>
      <c r="B217" s="220"/>
      <c r="C217" s="154">
        <v>43</v>
      </c>
      <c r="D217" s="155" t="s">
        <v>520</v>
      </c>
      <c r="E217" s="158"/>
      <c r="F217" s="158"/>
      <c r="G217" s="157"/>
      <c r="H217" s="157"/>
      <c r="I217" s="157"/>
      <c r="J217" s="157"/>
      <c r="K217" s="157"/>
      <c r="L217" s="157"/>
      <c r="M217" s="157"/>
      <c r="N217" s="157"/>
      <c r="O217" s="157"/>
      <c r="P217" s="157"/>
      <c r="Q217" s="157"/>
      <c r="R217" s="157"/>
      <c r="S217" s="157"/>
      <c r="T217" s="157"/>
      <c r="U217" s="157"/>
      <c r="V217" s="157"/>
      <c r="W217" s="157"/>
      <c r="X217" s="157"/>
      <c r="Y217" s="11">
        <f t="shared" ref="Y217:AP217" si="374">SUM(Y218:Y220)</f>
        <v>0</v>
      </c>
      <c r="Z217" s="11">
        <f t="shared" si="374"/>
        <v>0</v>
      </c>
      <c r="AA217" s="11">
        <f t="shared" si="374"/>
        <v>1159435758</v>
      </c>
      <c r="AB217" s="11">
        <f t="shared" si="374"/>
        <v>1237889758</v>
      </c>
      <c r="AC217" s="11">
        <f t="shared" si="374"/>
        <v>150000000</v>
      </c>
      <c r="AD217" s="11">
        <f t="shared" si="374"/>
        <v>150000000</v>
      </c>
      <c r="AE217" s="11">
        <f t="shared" si="374"/>
        <v>0</v>
      </c>
      <c r="AF217" s="11">
        <f t="shared" si="374"/>
        <v>0</v>
      </c>
      <c r="AG217" s="11">
        <f t="shared" si="374"/>
        <v>0</v>
      </c>
      <c r="AH217" s="11">
        <f t="shared" si="374"/>
        <v>0</v>
      </c>
      <c r="AI217" s="11">
        <f t="shared" si="374"/>
        <v>0</v>
      </c>
      <c r="AJ217" s="11">
        <f t="shared" si="374"/>
        <v>0</v>
      </c>
      <c r="AK217" s="11">
        <f t="shared" si="374"/>
        <v>0</v>
      </c>
      <c r="AL217" s="11">
        <f t="shared" si="374"/>
        <v>0</v>
      </c>
      <c r="AM217" s="11">
        <f t="shared" si="374"/>
        <v>76771008</v>
      </c>
      <c r="AN217" s="11">
        <f t="shared" si="374"/>
        <v>76771008</v>
      </c>
      <c r="AO217" s="11">
        <f t="shared" si="374"/>
        <v>0</v>
      </c>
      <c r="AP217" s="11">
        <f t="shared" si="374"/>
        <v>0</v>
      </c>
      <c r="AQ217" s="11">
        <f t="shared" ref="AQ217:BS217" si="375">SUM(AQ218:AQ220)</f>
        <v>1386206766</v>
      </c>
      <c r="AR217" s="11">
        <f t="shared" si="375"/>
        <v>1464660766</v>
      </c>
      <c r="AS217" s="11">
        <f t="shared" si="375"/>
        <v>0</v>
      </c>
      <c r="AT217" s="11">
        <f t="shared" si="375"/>
        <v>0</v>
      </c>
      <c r="AU217" s="11">
        <f t="shared" si="375"/>
        <v>717874879</v>
      </c>
      <c r="AV217" s="11">
        <f t="shared" si="375"/>
        <v>655342908</v>
      </c>
      <c r="AW217" s="11">
        <f t="shared" si="375"/>
        <v>100000000</v>
      </c>
      <c r="AX217" s="11">
        <f t="shared" si="375"/>
        <v>100000000</v>
      </c>
      <c r="AY217" s="11">
        <f t="shared" si="375"/>
        <v>0</v>
      </c>
      <c r="AZ217" s="11">
        <f t="shared" si="375"/>
        <v>719782544.13</v>
      </c>
      <c r="BA217" s="11">
        <f t="shared" si="375"/>
        <v>0</v>
      </c>
      <c r="BB217" s="11">
        <f t="shared" si="375"/>
        <v>0</v>
      </c>
      <c r="BC217" s="11">
        <f t="shared" si="375"/>
        <v>0</v>
      </c>
      <c r="BD217" s="11">
        <f t="shared" si="375"/>
        <v>0</v>
      </c>
      <c r="BE217" s="11">
        <f t="shared" si="375"/>
        <v>0</v>
      </c>
      <c r="BF217" s="11">
        <f t="shared" si="375"/>
        <v>0</v>
      </c>
      <c r="BG217" s="11">
        <f t="shared" si="375"/>
        <v>84258044</v>
      </c>
      <c r="BH217" s="11">
        <f t="shared" si="375"/>
        <v>209858044</v>
      </c>
      <c r="BI217" s="11">
        <f t="shared" si="375"/>
        <v>0</v>
      </c>
      <c r="BJ217" s="11">
        <f t="shared" si="375"/>
        <v>0</v>
      </c>
      <c r="BK217" s="11">
        <f t="shared" si="375"/>
        <v>902132923</v>
      </c>
      <c r="BL217" s="11">
        <f t="shared" si="375"/>
        <v>1684983496.1300001</v>
      </c>
      <c r="BM217" s="11">
        <f t="shared" si="375"/>
        <v>0</v>
      </c>
      <c r="BN217" s="11">
        <f t="shared" si="375"/>
        <v>0</v>
      </c>
      <c r="BO217" s="11">
        <f t="shared" si="375"/>
        <v>739411125.43180001</v>
      </c>
      <c r="BP217" s="11">
        <f t="shared" si="375"/>
        <v>545977580</v>
      </c>
      <c r="BQ217" s="11">
        <f t="shared" si="375"/>
        <v>0</v>
      </c>
      <c r="BR217" s="11">
        <f t="shared" si="375"/>
        <v>60000000</v>
      </c>
      <c r="BS217" s="11">
        <f t="shared" si="375"/>
        <v>0</v>
      </c>
      <c r="BT217" s="11">
        <f t="shared" ref="BT217:CE217" si="376">SUM(BT218:BT220)</f>
        <v>723669712</v>
      </c>
      <c r="BU217" s="11">
        <f t="shared" si="376"/>
        <v>0</v>
      </c>
      <c r="BV217" s="11">
        <f t="shared" si="376"/>
        <v>0</v>
      </c>
      <c r="BW217" s="11">
        <f t="shared" si="376"/>
        <v>0</v>
      </c>
      <c r="BX217" s="11">
        <f t="shared" si="376"/>
        <v>0</v>
      </c>
      <c r="BY217" s="11">
        <f t="shared" si="376"/>
        <v>0</v>
      </c>
      <c r="BZ217" s="11">
        <f t="shared" si="376"/>
        <v>0</v>
      </c>
      <c r="CA217" s="11">
        <f t="shared" si="376"/>
        <v>86785784.568199992</v>
      </c>
      <c r="CB217" s="11">
        <f t="shared" si="376"/>
        <v>188676711</v>
      </c>
      <c r="CC217" s="11">
        <f t="shared" si="376"/>
        <v>0</v>
      </c>
      <c r="CD217" s="11">
        <f t="shared" si="376"/>
        <v>0</v>
      </c>
      <c r="CE217" s="11">
        <f t="shared" si="376"/>
        <v>826196910</v>
      </c>
      <c r="CF217" s="11">
        <f t="shared" ref="CF217:DB217" si="377">SUM(CF218:CF220)</f>
        <v>1518324003</v>
      </c>
      <c r="CG217" s="11">
        <f t="shared" si="377"/>
        <v>0</v>
      </c>
      <c r="CH217" s="11">
        <f t="shared" si="377"/>
        <v>0</v>
      </c>
      <c r="CI217" s="11">
        <f t="shared" si="377"/>
        <v>761593459</v>
      </c>
      <c r="CJ217" s="11">
        <f t="shared" si="377"/>
        <v>590675459</v>
      </c>
      <c r="CK217" s="11">
        <f t="shared" si="377"/>
        <v>0</v>
      </c>
      <c r="CL217" s="11">
        <f t="shared" si="377"/>
        <v>36000000</v>
      </c>
      <c r="CM217" s="11">
        <f t="shared" si="377"/>
        <v>0</v>
      </c>
      <c r="CN217" s="11">
        <f t="shared" si="377"/>
        <v>822800528</v>
      </c>
      <c r="CO217" s="11">
        <f t="shared" si="377"/>
        <v>0</v>
      </c>
      <c r="CP217" s="11">
        <f t="shared" si="377"/>
        <v>0</v>
      </c>
      <c r="CQ217" s="11">
        <f t="shared" si="377"/>
        <v>0</v>
      </c>
      <c r="CR217" s="11">
        <f t="shared" si="377"/>
        <v>0</v>
      </c>
      <c r="CS217" s="11">
        <f t="shared" si="377"/>
        <v>0</v>
      </c>
      <c r="CT217" s="11">
        <f t="shared" si="377"/>
        <v>0</v>
      </c>
      <c r="CU217" s="11">
        <f t="shared" si="377"/>
        <v>89389358</v>
      </c>
      <c r="CV217" s="11">
        <f t="shared" si="377"/>
        <v>166000000</v>
      </c>
      <c r="CW217" s="11">
        <f t="shared" si="377"/>
        <v>0</v>
      </c>
      <c r="CX217" s="11">
        <f t="shared" si="377"/>
        <v>0</v>
      </c>
      <c r="CY217" s="11">
        <f t="shared" si="377"/>
        <v>850982817</v>
      </c>
      <c r="CZ217" s="11">
        <f t="shared" si="377"/>
        <v>1615475987</v>
      </c>
      <c r="DA217" s="11">
        <f t="shared" si="377"/>
        <v>3965519416</v>
      </c>
      <c r="DB217" s="575">
        <f t="shared" si="377"/>
        <v>6283444252.1300001</v>
      </c>
    </row>
    <row r="218" spans="1:106" ht="193.5" customHeight="1" x14ac:dyDescent="0.2">
      <c r="A218" s="585"/>
      <c r="B218" s="220"/>
      <c r="C218" s="340" t="s">
        <v>521</v>
      </c>
      <c r="D218" s="664" t="s">
        <v>522</v>
      </c>
      <c r="E218" s="697">
        <v>0</v>
      </c>
      <c r="F218" s="697">
        <v>1</v>
      </c>
      <c r="G218" s="173">
        <v>151</v>
      </c>
      <c r="H218" s="508" t="s">
        <v>523</v>
      </c>
      <c r="I218" s="179" t="s">
        <v>524</v>
      </c>
      <c r="J218" s="241" t="s">
        <v>439</v>
      </c>
      <c r="K218" s="378">
        <v>2</v>
      </c>
      <c r="L218" s="361" t="s">
        <v>53</v>
      </c>
      <c r="M218" s="172" t="s">
        <v>48</v>
      </c>
      <c r="N218" s="172">
        <v>12</v>
      </c>
      <c r="O218" s="357">
        <v>12</v>
      </c>
      <c r="P218" s="361">
        <v>12</v>
      </c>
      <c r="Q218" s="175"/>
      <c r="R218" s="361">
        <v>12</v>
      </c>
      <c r="S218" s="361"/>
      <c r="T218" s="361">
        <v>12</v>
      </c>
      <c r="U218" s="368"/>
      <c r="V218" s="379">
        <f>AQ218/$AQ$217</f>
        <v>0.10820896541490406</v>
      </c>
      <c r="W218" s="172">
        <v>3</v>
      </c>
      <c r="X218" s="243" t="s">
        <v>450</v>
      </c>
      <c r="Y218" s="22"/>
      <c r="Z218" s="18"/>
      <c r="AA218" s="22"/>
      <c r="AB218" s="18"/>
      <c r="AC218" s="17">
        <v>150000000</v>
      </c>
      <c r="AD218" s="15">
        <v>150000000</v>
      </c>
      <c r="AE218" s="22"/>
      <c r="AF218" s="18"/>
      <c r="AG218" s="22"/>
      <c r="AH218" s="18"/>
      <c r="AI218" s="22"/>
      <c r="AJ218" s="18"/>
      <c r="AK218" s="22"/>
      <c r="AL218" s="18"/>
      <c r="AM218" s="22"/>
      <c r="AN218" s="18"/>
      <c r="AO218" s="22"/>
      <c r="AP218" s="18"/>
      <c r="AQ218" s="13">
        <f>+Y218+AA218+AC218+AE218+AG218+AI218+AK218+AM218+AO218</f>
        <v>150000000</v>
      </c>
      <c r="AR218" s="14">
        <f>Z218+AB218+AD218+AF218+AH218+AJ218+AL218+AN218+AP218</f>
        <v>150000000</v>
      </c>
      <c r="AS218" s="44"/>
      <c r="AT218" s="44"/>
      <c r="AU218" s="45"/>
      <c r="AV218" s="25"/>
      <c r="AW218" s="45"/>
      <c r="AX218" s="44">
        <v>100000000</v>
      </c>
      <c r="AY218" s="44"/>
      <c r="AZ218" s="44"/>
      <c r="BA218" s="44"/>
      <c r="BB218" s="44"/>
      <c r="BC218" s="44"/>
      <c r="BD218" s="44"/>
      <c r="BE218" s="44"/>
      <c r="BF218" s="44"/>
      <c r="BG218" s="44"/>
      <c r="BH218" s="44">
        <v>120837740</v>
      </c>
      <c r="BI218" s="44"/>
      <c r="BJ218" s="44"/>
      <c r="BK218" s="41">
        <f t="shared" ref="BK218:BL220" si="378">AS218+AU218+AW218+AY218+BA218+BC218+BE218+BG218+BI218</f>
        <v>0</v>
      </c>
      <c r="BL218" s="56">
        <f t="shared" si="378"/>
        <v>220837740</v>
      </c>
      <c r="BM218" s="45"/>
      <c r="BN218" s="25"/>
      <c r="BO218" s="45">
        <v>48314215.431800008</v>
      </c>
      <c r="BP218" s="45">
        <v>10260000</v>
      </c>
      <c r="BQ218" s="45"/>
      <c r="BR218" s="45">
        <v>60000000</v>
      </c>
      <c r="BS218" s="45"/>
      <c r="BT218" s="45"/>
      <c r="BU218" s="45"/>
      <c r="BV218" s="45"/>
      <c r="BW218" s="45"/>
      <c r="BX218" s="45"/>
      <c r="BY218" s="45"/>
      <c r="BZ218" s="45"/>
      <c r="CA218" s="45">
        <v>41085784.568199992</v>
      </c>
      <c r="CB218" s="45">
        <v>60916711</v>
      </c>
      <c r="CC218" s="45"/>
      <c r="CD218" s="44"/>
      <c r="CE218" s="41">
        <f t="shared" ref="CE218:CF220" si="379">BM218+BO218+BQ218+BS218+BU218+BW218+BY218+CA218+CC218</f>
        <v>89400000</v>
      </c>
      <c r="CF218" s="47">
        <f t="shared" si="379"/>
        <v>131176711</v>
      </c>
      <c r="CG218" s="44"/>
      <c r="CH218" s="45"/>
      <c r="CI218" s="25">
        <v>49710642</v>
      </c>
      <c r="CJ218" s="43"/>
      <c r="CK218" s="44"/>
      <c r="CL218" s="44">
        <v>36000000</v>
      </c>
      <c r="CM218" s="44"/>
      <c r="CN218" s="44"/>
      <c r="CO218" s="44"/>
      <c r="CP218" s="44"/>
      <c r="CQ218" s="44"/>
      <c r="CR218" s="44"/>
      <c r="CS218" s="44"/>
      <c r="CT218" s="44"/>
      <c r="CU218" s="44">
        <v>42289358</v>
      </c>
      <c r="CV218" s="44">
        <f>48000000+32000000</f>
        <v>80000000</v>
      </c>
      <c r="CW218" s="44"/>
      <c r="CX218" s="44"/>
      <c r="CY218" s="41">
        <f t="shared" ref="CY218:CZ220" si="380">CG218+CI218+CK218+CM218+CO218+CQ218+CS218+CU218+CW218</f>
        <v>92000000</v>
      </c>
      <c r="CZ218" s="41">
        <f t="shared" si="380"/>
        <v>116000000</v>
      </c>
      <c r="DA218" s="50">
        <f t="shared" ref="DA218:DB220" si="381">AQ218+BK218+CE218+CY218</f>
        <v>331400000</v>
      </c>
      <c r="DB218" s="576">
        <f t="shared" si="381"/>
        <v>618014451</v>
      </c>
    </row>
    <row r="219" spans="1:106" ht="98.25" customHeight="1" x14ac:dyDescent="0.2">
      <c r="A219" s="585"/>
      <c r="B219" s="220"/>
      <c r="C219" s="182"/>
      <c r="D219" s="665"/>
      <c r="E219" s="698"/>
      <c r="F219" s="698"/>
      <c r="G219" s="173">
        <v>152</v>
      </c>
      <c r="H219" s="508" t="s">
        <v>525</v>
      </c>
      <c r="I219" s="179" t="s">
        <v>438</v>
      </c>
      <c r="J219" s="241" t="s">
        <v>439</v>
      </c>
      <c r="K219" s="378">
        <v>2</v>
      </c>
      <c r="L219" s="361" t="s">
        <v>53</v>
      </c>
      <c r="M219" s="172" t="s">
        <v>48</v>
      </c>
      <c r="N219" s="172">
        <v>1</v>
      </c>
      <c r="O219" s="628">
        <v>1</v>
      </c>
      <c r="P219" s="364">
        <v>1</v>
      </c>
      <c r="Q219" s="175"/>
      <c r="R219" s="364">
        <v>1</v>
      </c>
      <c r="S219" s="364"/>
      <c r="T219" s="364">
        <v>1</v>
      </c>
      <c r="U219" s="361"/>
      <c r="V219" s="379">
        <f>AQ219/$AQ$217</f>
        <v>5.5382075663595487E-2</v>
      </c>
      <c r="W219" s="172">
        <v>3</v>
      </c>
      <c r="X219" s="243" t="s">
        <v>450</v>
      </c>
      <c r="Y219" s="22"/>
      <c r="Z219" s="18"/>
      <c r="AA219" s="22"/>
      <c r="AB219" s="18"/>
      <c r="AC219" s="22"/>
      <c r="AD219" s="18"/>
      <c r="AE219" s="22"/>
      <c r="AF219" s="18"/>
      <c r="AG219" s="22"/>
      <c r="AH219" s="18"/>
      <c r="AI219" s="22"/>
      <c r="AJ219" s="18"/>
      <c r="AK219" s="22"/>
      <c r="AL219" s="18"/>
      <c r="AM219" s="17">
        <v>76771008</v>
      </c>
      <c r="AN219" s="15">
        <v>76771008</v>
      </c>
      <c r="AO219" s="22"/>
      <c r="AP219" s="18"/>
      <c r="AQ219" s="13">
        <f>+Y219+AA219+AC219+AE219+AG219+AI219+AK219+AM219+AO219</f>
        <v>76771008</v>
      </c>
      <c r="AR219" s="14">
        <f>Z219+AB219+AD219+AF219+AH219+AJ219+AL219+AN219+AP219</f>
        <v>76771008</v>
      </c>
      <c r="AS219" s="44"/>
      <c r="AT219" s="44"/>
      <c r="AU219" s="45"/>
      <c r="AV219" s="43"/>
      <c r="AW219" s="44">
        <f>100000000-AW218</f>
        <v>100000000</v>
      </c>
      <c r="AX219" s="44"/>
      <c r="AY219" s="44"/>
      <c r="AZ219" s="44"/>
      <c r="BA219" s="44"/>
      <c r="BB219" s="44"/>
      <c r="BC219" s="44"/>
      <c r="BD219" s="44"/>
      <c r="BE219" s="44"/>
      <c r="BF219" s="44"/>
      <c r="BG219" s="44">
        <v>84258044</v>
      </c>
      <c r="BH219" s="44">
        <v>89020304</v>
      </c>
      <c r="BI219" s="44"/>
      <c r="BJ219" s="44"/>
      <c r="BK219" s="41">
        <f t="shared" si="378"/>
        <v>184258044</v>
      </c>
      <c r="BL219" s="56">
        <f t="shared" si="378"/>
        <v>89020304</v>
      </c>
      <c r="BM219" s="45">
        <v>0</v>
      </c>
      <c r="BN219" s="43"/>
      <c r="BO219" s="48">
        <v>0</v>
      </c>
      <c r="BP219" s="43">
        <v>34740000</v>
      </c>
      <c r="BQ219" s="45">
        <v>0</v>
      </c>
      <c r="BR219" s="45"/>
      <c r="BS219" s="45"/>
      <c r="BT219" s="45"/>
      <c r="BU219" s="45"/>
      <c r="BV219" s="45"/>
      <c r="BW219" s="45"/>
      <c r="BX219" s="45"/>
      <c r="BY219" s="45"/>
      <c r="BZ219" s="45"/>
      <c r="CA219" s="45">
        <v>45700000</v>
      </c>
      <c r="CB219" s="45">
        <v>127760000</v>
      </c>
      <c r="CC219" s="45">
        <v>0</v>
      </c>
      <c r="CD219" s="44"/>
      <c r="CE219" s="41">
        <f t="shared" si="379"/>
        <v>45700000</v>
      </c>
      <c r="CF219" s="47">
        <f t="shared" si="379"/>
        <v>162500000</v>
      </c>
      <c r="CG219" s="44"/>
      <c r="CH219" s="45"/>
      <c r="CI219" s="44"/>
      <c r="CJ219" s="44"/>
      <c r="CK219" s="44"/>
      <c r="CL219" s="44"/>
      <c r="CM219" s="44"/>
      <c r="CN219" s="44"/>
      <c r="CO219" s="44"/>
      <c r="CP219" s="44"/>
      <c r="CQ219" s="44"/>
      <c r="CR219" s="44"/>
      <c r="CS219" s="44"/>
      <c r="CT219" s="44"/>
      <c r="CU219" s="44">
        <v>47100000</v>
      </c>
      <c r="CV219" s="44">
        <f>48000000+18000000</f>
        <v>66000000</v>
      </c>
      <c r="CW219" s="44"/>
      <c r="CX219" s="44"/>
      <c r="CY219" s="41">
        <f t="shared" si="380"/>
        <v>47100000</v>
      </c>
      <c r="CZ219" s="41">
        <f t="shared" si="380"/>
        <v>66000000</v>
      </c>
      <c r="DA219" s="50">
        <f t="shared" si="381"/>
        <v>353829052</v>
      </c>
      <c r="DB219" s="576">
        <f t="shared" si="381"/>
        <v>394291312</v>
      </c>
    </row>
    <row r="220" spans="1:106" ht="115.5" customHeight="1" x14ac:dyDescent="0.2">
      <c r="A220" s="585"/>
      <c r="B220" s="220"/>
      <c r="C220" s="181" t="s">
        <v>526</v>
      </c>
      <c r="D220" s="501" t="s">
        <v>527</v>
      </c>
      <c r="E220" s="291">
        <v>0</v>
      </c>
      <c r="F220" s="291">
        <v>1</v>
      </c>
      <c r="G220" s="173">
        <v>153</v>
      </c>
      <c r="H220" s="508" t="s">
        <v>528</v>
      </c>
      <c r="I220" s="179" t="s">
        <v>529</v>
      </c>
      <c r="J220" s="241" t="s">
        <v>439</v>
      </c>
      <c r="K220" s="378">
        <v>2</v>
      </c>
      <c r="L220" s="361" t="s">
        <v>53</v>
      </c>
      <c r="M220" s="172" t="s">
        <v>48</v>
      </c>
      <c r="N220" s="188">
        <v>150</v>
      </c>
      <c r="O220" s="357">
        <v>150</v>
      </c>
      <c r="P220" s="361">
        <v>150</v>
      </c>
      <c r="Q220" s="175"/>
      <c r="R220" s="361">
        <v>150</v>
      </c>
      <c r="S220" s="361"/>
      <c r="T220" s="361">
        <v>150</v>
      </c>
      <c r="U220" s="368"/>
      <c r="V220" s="379">
        <f>AQ220/$AQ$217</f>
        <v>0.83640895892150047</v>
      </c>
      <c r="W220" s="172">
        <v>3</v>
      </c>
      <c r="X220" s="243" t="s">
        <v>450</v>
      </c>
      <c r="Y220" s="22"/>
      <c r="Z220" s="18"/>
      <c r="AA220" s="15">
        <v>1159435758</v>
      </c>
      <c r="AB220" s="15">
        <v>1237889758</v>
      </c>
      <c r="AC220" s="22"/>
      <c r="AD220" s="18"/>
      <c r="AE220" s="22"/>
      <c r="AF220" s="18"/>
      <c r="AG220" s="22"/>
      <c r="AH220" s="18"/>
      <c r="AI220" s="22"/>
      <c r="AJ220" s="18"/>
      <c r="AK220" s="22"/>
      <c r="AL220" s="18"/>
      <c r="AM220" s="22"/>
      <c r="AN220" s="18"/>
      <c r="AO220" s="22"/>
      <c r="AP220" s="18"/>
      <c r="AQ220" s="13">
        <f>+Y220+AA220+AC220+AE220+AG220+AI220+AK220+AM220+AO220</f>
        <v>1159435758</v>
      </c>
      <c r="AR220" s="14">
        <f>Z220+AB220+AD220+AF220+AH220+AJ220+AL220+AN220+AP220</f>
        <v>1237889758</v>
      </c>
      <c r="AS220" s="44"/>
      <c r="AT220" s="44"/>
      <c r="AU220" s="25">
        <v>717874879</v>
      </c>
      <c r="AV220" s="43">
        <v>655342908</v>
      </c>
      <c r="AW220" s="43"/>
      <c r="AX220" s="43"/>
      <c r="AY220" s="43"/>
      <c r="AZ220" s="43">
        <v>719782544.13</v>
      </c>
      <c r="BA220" s="44"/>
      <c r="BB220" s="44"/>
      <c r="BC220" s="44"/>
      <c r="BD220" s="44"/>
      <c r="BE220" s="44"/>
      <c r="BF220" s="44"/>
      <c r="BG220" s="44"/>
      <c r="BH220" s="44"/>
      <c r="BI220" s="44"/>
      <c r="BJ220" s="44"/>
      <c r="BK220" s="41">
        <f t="shared" si="378"/>
        <v>717874879</v>
      </c>
      <c r="BL220" s="56">
        <f t="shared" si="378"/>
        <v>1375125452.1300001</v>
      </c>
      <c r="BM220" s="45"/>
      <c r="BN220" s="25"/>
      <c r="BO220" s="45">
        <v>691096910</v>
      </c>
      <c r="BP220" s="45">
        <v>500977580</v>
      </c>
      <c r="BQ220" s="45"/>
      <c r="BR220" s="45"/>
      <c r="BS220" s="45"/>
      <c r="BT220" s="45">
        <v>723669712</v>
      </c>
      <c r="BU220" s="45"/>
      <c r="BV220" s="45"/>
      <c r="BW220" s="45"/>
      <c r="BX220" s="45"/>
      <c r="BY220" s="45"/>
      <c r="BZ220" s="45"/>
      <c r="CA220" s="45"/>
      <c r="CB220" s="45"/>
      <c r="CC220" s="45"/>
      <c r="CD220" s="44"/>
      <c r="CE220" s="41">
        <f t="shared" si="379"/>
        <v>691096910</v>
      </c>
      <c r="CF220" s="47">
        <f t="shared" si="379"/>
        <v>1224647292</v>
      </c>
      <c r="CG220" s="44">
        <v>0</v>
      </c>
      <c r="CH220" s="45"/>
      <c r="CI220" s="44">
        <v>711882817</v>
      </c>
      <c r="CJ220" s="454">
        <v>590675459</v>
      </c>
      <c r="CK220" s="44">
        <v>0</v>
      </c>
      <c r="CL220" s="44"/>
      <c r="CM220" s="44"/>
      <c r="CN220" s="44">
        <v>822800528</v>
      </c>
      <c r="CO220" s="44"/>
      <c r="CP220" s="44"/>
      <c r="CQ220" s="44"/>
      <c r="CR220" s="44"/>
      <c r="CS220" s="44">
        <v>0</v>
      </c>
      <c r="CT220" s="44"/>
      <c r="CU220" s="44">
        <v>0</v>
      </c>
      <c r="CV220" s="44">
        <v>20000000</v>
      </c>
      <c r="CW220" s="44">
        <v>0</v>
      </c>
      <c r="CX220" s="44"/>
      <c r="CY220" s="41">
        <f t="shared" si="380"/>
        <v>711882817</v>
      </c>
      <c r="CZ220" s="41">
        <f t="shared" si="380"/>
        <v>1433475987</v>
      </c>
      <c r="DA220" s="50">
        <f t="shared" si="381"/>
        <v>3280290364</v>
      </c>
      <c r="DB220" s="576">
        <f t="shared" si="381"/>
        <v>5271138489.1300001</v>
      </c>
    </row>
    <row r="221" spans="1:106" ht="24.75" customHeight="1" x14ac:dyDescent="0.2">
      <c r="A221" s="585"/>
      <c r="B221" s="220"/>
      <c r="C221" s="154">
        <v>44</v>
      </c>
      <c r="D221" s="155" t="s">
        <v>530</v>
      </c>
      <c r="E221" s="158"/>
      <c r="F221" s="158"/>
      <c r="G221" s="157"/>
      <c r="H221" s="157"/>
      <c r="I221" s="157"/>
      <c r="J221" s="157"/>
      <c r="K221" s="157"/>
      <c r="L221" s="157"/>
      <c r="M221" s="157"/>
      <c r="N221" s="157"/>
      <c r="O221" s="157"/>
      <c r="P221" s="157"/>
      <c r="Q221" s="157"/>
      <c r="R221" s="157"/>
      <c r="S221" s="157"/>
      <c r="T221" s="157"/>
      <c r="U221" s="157"/>
      <c r="V221" s="157"/>
      <c r="W221" s="157"/>
      <c r="X221" s="157"/>
      <c r="Y221" s="112">
        <f t="shared" ref="Y221:AP221" si="382">SUM(Y222:Y225)</f>
        <v>0</v>
      </c>
      <c r="Z221" s="112">
        <f t="shared" si="382"/>
        <v>0</v>
      </c>
      <c r="AA221" s="112">
        <f t="shared" si="382"/>
        <v>0</v>
      </c>
      <c r="AB221" s="112">
        <f t="shared" si="382"/>
        <v>0</v>
      </c>
      <c r="AC221" s="112">
        <f t="shared" si="382"/>
        <v>40000000</v>
      </c>
      <c r="AD221" s="112">
        <f t="shared" si="382"/>
        <v>40000000</v>
      </c>
      <c r="AE221" s="112">
        <f t="shared" si="382"/>
        <v>0</v>
      </c>
      <c r="AF221" s="112">
        <f t="shared" si="382"/>
        <v>0</v>
      </c>
      <c r="AG221" s="112">
        <f t="shared" si="382"/>
        <v>0</v>
      </c>
      <c r="AH221" s="112">
        <f t="shared" si="382"/>
        <v>0</v>
      </c>
      <c r="AI221" s="112">
        <f t="shared" si="382"/>
        <v>0</v>
      </c>
      <c r="AJ221" s="112">
        <f t="shared" si="382"/>
        <v>0</v>
      </c>
      <c r="AK221" s="112">
        <f t="shared" si="382"/>
        <v>0</v>
      </c>
      <c r="AL221" s="112">
        <f t="shared" si="382"/>
        <v>0</v>
      </c>
      <c r="AM221" s="112">
        <f t="shared" si="382"/>
        <v>210007383</v>
      </c>
      <c r="AN221" s="112">
        <f t="shared" si="382"/>
        <v>210007383</v>
      </c>
      <c r="AO221" s="112">
        <f t="shared" si="382"/>
        <v>0</v>
      </c>
      <c r="AP221" s="112">
        <f t="shared" si="382"/>
        <v>0</v>
      </c>
      <c r="AQ221" s="112">
        <f t="shared" ref="AQ221:BS221" si="383">SUM(AQ222:AQ225)</f>
        <v>250007383</v>
      </c>
      <c r="AR221" s="112">
        <f t="shared" si="383"/>
        <v>250007383</v>
      </c>
      <c r="AS221" s="112">
        <f t="shared" si="383"/>
        <v>0</v>
      </c>
      <c r="AT221" s="112">
        <f t="shared" si="383"/>
        <v>0</v>
      </c>
      <c r="AU221" s="112">
        <f t="shared" si="383"/>
        <v>0</v>
      </c>
      <c r="AV221" s="112">
        <f t="shared" si="383"/>
        <v>100000000</v>
      </c>
      <c r="AW221" s="112">
        <f t="shared" si="383"/>
        <v>30000000</v>
      </c>
      <c r="AX221" s="112">
        <f t="shared" si="383"/>
        <v>30000000</v>
      </c>
      <c r="AY221" s="112">
        <f t="shared" si="383"/>
        <v>0</v>
      </c>
      <c r="AZ221" s="112">
        <f t="shared" si="383"/>
        <v>0</v>
      </c>
      <c r="BA221" s="112">
        <f t="shared" si="383"/>
        <v>0</v>
      </c>
      <c r="BB221" s="112">
        <f t="shared" si="383"/>
        <v>0</v>
      </c>
      <c r="BC221" s="112">
        <f t="shared" si="383"/>
        <v>0</v>
      </c>
      <c r="BD221" s="112">
        <f t="shared" si="383"/>
        <v>0</v>
      </c>
      <c r="BE221" s="112">
        <f t="shared" si="383"/>
        <v>0</v>
      </c>
      <c r="BF221" s="112">
        <f t="shared" si="383"/>
        <v>0</v>
      </c>
      <c r="BG221" s="112">
        <f t="shared" si="383"/>
        <v>216307604</v>
      </c>
      <c r="BH221" s="112">
        <f t="shared" si="383"/>
        <v>274307604</v>
      </c>
      <c r="BI221" s="112">
        <f t="shared" si="383"/>
        <v>0</v>
      </c>
      <c r="BJ221" s="112">
        <f t="shared" si="383"/>
        <v>0</v>
      </c>
      <c r="BK221" s="112">
        <f t="shared" si="383"/>
        <v>246307604</v>
      </c>
      <c r="BL221" s="112">
        <f t="shared" si="383"/>
        <v>404307604</v>
      </c>
      <c r="BM221" s="112">
        <f t="shared" si="383"/>
        <v>0</v>
      </c>
      <c r="BN221" s="112">
        <f t="shared" si="383"/>
        <v>0</v>
      </c>
      <c r="BO221" s="112">
        <f t="shared" si="383"/>
        <v>0</v>
      </c>
      <c r="BP221" s="112">
        <f t="shared" si="383"/>
        <v>0</v>
      </c>
      <c r="BQ221" s="112">
        <f t="shared" si="383"/>
        <v>30000000</v>
      </c>
      <c r="BR221" s="112">
        <f t="shared" si="383"/>
        <v>0</v>
      </c>
      <c r="BS221" s="112">
        <f t="shared" si="383"/>
        <v>0</v>
      </c>
      <c r="BT221" s="112">
        <f t="shared" ref="BT221:CE221" si="384">SUM(BT222:BT225)</f>
        <v>0</v>
      </c>
      <c r="BU221" s="112">
        <f t="shared" si="384"/>
        <v>0</v>
      </c>
      <c r="BV221" s="112">
        <f t="shared" si="384"/>
        <v>0</v>
      </c>
      <c r="BW221" s="112">
        <f t="shared" si="384"/>
        <v>0</v>
      </c>
      <c r="BX221" s="112">
        <f t="shared" si="384"/>
        <v>0</v>
      </c>
      <c r="BY221" s="112">
        <f t="shared" si="384"/>
        <v>0</v>
      </c>
      <c r="BZ221" s="112">
        <f t="shared" si="384"/>
        <v>0</v>
      </c>
      <c r="CA221" s="112">
        <f t="shared" si="384"/>
        <v>222796832.99691775</v>
      </c>
      <c r="CB221" s="112">
        <f t="shared" si="384"/>
        <v>273927352</v>
      </c>
      <c r="CC221" s="112">
        <f t="shared" si="384"/>
        <v>0</v>
      </c>
      <c r="CD221" s="112">
        <f t="shared" si="384"/>
        <v>0</v>
      </c>
      <c r="CE221" s="112">
        <f t="shared" si="384"/>
        <v>252796832.99691775</v>
      </c>
      <c r="CF221" s="112">
        <f t="shared" ref="CF221:DB221" si="385">SUM(CF222:CF225)</f>
        <v>273927352</v>
      </c>
      <c r="CG221" s="112">
        <f t="shared" si="385"/>
        <v>0</v>
      </c>
      <c r="CH221" s="112">
        <f t="shared" si="385"/>
        <v>0</v>
      </c>
      <c r="CI221" s="112">
        <f t="shared" si="385"/>
        <v>0</v>
      </c>
      <c r="CJ221" s="112">
        <f t="shared" si="385"/>
        <v>0</v>
      </c>
      <c r="CK221" s="112">
        <f t="shared" si="385"/>
        <v>20000000</v>
      </c>
      <c r="CL221" s="112">
        <f t="shared" si="385"/>
        <v>0</v>
      </c>
      <c r="CM221" s="112">
        <f t="shared" si="385"/>
        <v>0</v>
      </c>
      <c r="CN221" s="112">
        <f t="shared" si="385"/>
        <v>0</v>
      </c>
      <c r="CO221" s="112">
        <f t="shared" si="385"/>
        <v>0</v>
      </c>
      <c r="CP221" s="112">
        <f t="shared" si="385"/>
        <v>0</v>
      </c>
      <c r="CQ221" s="112">
        <f t="shared" si="385"/>
        <v>0</v>
      </c>
      <c r="CR221" s="112">
        <f t="shared" si="385"/>
        <v>0</v>
      </c>
      <c r="CS221" s="112">
        <f t="shared" si="385"/>
        <v>0</v>
      </c>
      <c r="CT221" s="112">
        <f t="shared" si="385"/>
        <v>0</v>
      </c>
      <c r="CU221" s="112">
        <f t="shared" si="385"/>
        <v>229480737.99512923</v>
      </c>
      <c r="CV221" s="112">
        <f t="shared" si="385"/>
        <v>317416251</v>
      </c>
      <c r="CW221" s="112">
        <f t="shared" si="385"/>
        <v>0</v>
      </c>
      <c r="CX221" s="112">
        <f t="shared" si="385"/>
        <v>0</v>
      </c>
      <c r="CY221" s="112">
        <f t="shared" si="385"/>
        <v>249480737.99512923</v>
      </c>
      <c r="CZ221" s="112">
        <f t="shared" si="385"/>
        <v>317416251</v>
      </c>
      <c r="DA221" s="11">
        <f t="shared" si="385"/>
        <v>998592557.99204695</v>
      </c>
      <c r="DB221" s="575">
        <f t="shared" si="385"/>
        <v>1245658590</v>
      </c>
    </row>
    <row r="222" spans="1:106" ht="202.5" customHeight="1" x14ac:dyDescent="0.2">
      <c r="A222" s="585"/>
      <c r="B222" s="220"/>
      <c r="C222" s="188">
        <v>37</v>
      </c>
      <c r="D222" s="169" t="s">
        <v>531</v>
      </c>
      <c r="E222" s="173" t="s">
        <v>532</v>
      </c>
      <c r="F222" s="183">
        <v>0.6</v>
      </c>
      <c r="G222" s="173">
        <v>154</v>
      </c>
      <c r="H222" s="508" t="s">
        <v>533</v>
      </c>
      <c r="I222" s="179" t="s">
        <v>534</v>
      </c>
      <c r="J222" s="241" t="s">
        <v>439</v>
      </c>
      <c r="K222" s="378">
        <v>2</v>
      </c>
      <c r="L222" s="361" t="s">
        <v>53</v>
      </c>
      <c r="M222" s="172" t="s">
        <v>48</v>
      </c>
      <c r="N222" s="188">
        <v>5</v>
      </c>
      <c r="O222" s="357">
        <v>5</v>
      </c>
      <c r="P222" s="361">
        <v>5</v>
      </c>
      <c r="Q222" s="175"/>
      <c r="R222" s="367">
        <v>5</v>
      </c>
      <c r="S222" s="367"/>
      <c r="T222" s="367">
        <v>5</v>
      </c>
      <c r="U222" s="368"/>
      <c r="V222" s="379">
        <f>AQ222/AQ221</f>
        <v>0.11999645626465359</v>
      </c>
      <c r="W222" s="505">
        <v>3</v>
      </c>
      <c r="X222" s="243" t="s">
        <v>450</v>
      </c>
      <c r="Y222" s="22"/>
      <c r="Z222" s="18"/>
      <c r="AA222" s="22"/>
      <c r="AB222" s="18"/>
      <c r="AC222" s="22"/>
      <c r="AD222" s="18"/>
      <c r="AE222" s="22"/>
      <c r="AF222" s="18"/>
      <c r="AG222" s="22"/>
      <c r="AH222" s="18"/>
      <c r="AI222" s="22"/>
      <c r="AJ222" s="18"/>
      <c r="AK222" s="22"/>
      <c r="AL222" s="18"/>
      <c r="AM222" s="17">
        <v>30000000</v>
      </c>
      <c r="AN222" s="15">
        <v>30000000</v>
      </c>
      <c r="AO222" s="22"/>
      <c r="AP222" s="18"/>
      <c r="AQ222" s="13">
        <f>+Y222+AA222+AC222+AE222+AG222+AI222+AK222+AM222+AO222</f>
        <v>30000000</v>
      </c>
      <c r="AR222" s="14">
        <f>Z222+AB222+AD222+AF222+AH222+AJ222+AL222+AN222+AP222</f>
        <v>30000000</v>
      </c>
      <c r="AS222" s="44"/>
      <c r="AT222" s="44"/>
      <c r="AU222" s="44"/>
      <c r="AV222" s="43">
        <v>100000000</v>
      </c>
      <c r="AW222" s="44"/>
      <c r="AX222" s="44"/>
      <c r="AY222" s="44"/>
      <c r="AZ222" s="44"/>
      <c r="BA222" s="44"/>
      <c r="BB222" s="44"/>
      <c r="BC222" s="44"/>
      <c r="BD222" s="44"/>
      <c r="BE222" s="44"/>
      <c r="BF222" s="44"/>
      <c r="BG222" s="45">
        <v>29500000</v>
      </c>
      <c r="BH222" s="44">
        <v>59500000</v>
      </c>
      <c r="BI222" s="44"/>
      <c r="BJ222" s="44"/>
      <c r="BK222" s="41">
        <f t="shared" ref="BK222:BL225" si="386">AS222+AU222+AW222+AY222+BA222+BC222+BE222+BG222+BI222</f>
        <v>29500000</v>
      </c>
      <c r="BL222" s="56">
        <f t="shared" si="386"/>
        <v>159500000</v>
      </c>
      <c r="BM222" s="45"/>
      <c r="BN222" s="25"/>
      <c r="BO222" s="45"/>
      <c r="BP222" s="45"/>
      <c r="BQ222" s="45"/>
      <c r="BR222" s="45"/>
      <c r="BS222" s="45"/>
      <c r="BT222" s="45"/>
      <c r="BU222" s="45"/>
      <c r="BV222" s="45"/>
      <c r="BW222" s="45"/>
      <c r="BX222" s="45"/>
      <c r="BY222" s="45"/>
      <c r="BZ222" s="45"/>
      <c r="CA222" s="25">
        <v>30300000</v>
      </c>
      <c r="CB222" s="25">
        <v>86385271</v>
      </c>
      <c r="CC222" s="45"/>
      <c r="CD222" s="44"/>
      <c r="CE222" s="41">
        <f t="shared" ref="CE222:CF225" si="387">BM222+BO222+BQ222+BS222+BU222+BW222+BY222+CA222+CC222</f>
        <v>30300000</v>
      </c>
      <c r="CF222" s="47">
        <f t="shared" si="387"/>
        <v>86385271</v>
      </c>
      <c r="CG222" s="44"/>
      <c r="CH222" s="45"/>
      <c r="CI222" s="44"/>
      <c r="CJ222" s="44"/>
      <c r="CK222" s="44"/>
      <c r="CL222" s="44"/>
      <c r="CM222" s="44"/>
      <c r="CN222" s="44"/>
      <c r="CO222" s="44"/>
      <c r="CP222" s="44"/>
      <c r="CQ222" s="44"/>
      <c r="CR222" s="44"/>
      <c r="CS222" s="44"/>
      <c r="CT222" s="44"/>
      <c r="CU222" s="44">
        <v>29900000</v>
      </c>
      <c r="CV222" s="44">
        <f>44000000+14000000</f>
        <v>58000000</v>
      </c>
      <c r="CW222" s="44"/>
      <c r="CX222" s="44"/>
      <c r="CY222" s="41">
        <f t="shared" ref="CY222:CZ225" si="388">CG222+CI222+CK222+CM222+CO222+CQ222+CS222+CU222+CW222</f>
        <v>29900000</v>
      </c>
      <c r="CZ222" s="41">
        <f t="shared" si="388"/>
        <v>58000000</v>
      </c>
      <c r="DA222" s="50">
        <f>AQ222+BK222+CE222+CY222</f>
        <v>119700000</v>
      </c>
      <c r="DB222" s="576">
        <f>AR222+BL222+CF222+CZ222</f>
        <v>333885271</v>
      </c>
    </row>
    <row r="223" spans="1:106" ht="323.25" customHeight="1" x14ac:dyDescent="0.2">
      <c r="A223" s="585"/>
      <c r="B223" s="220"/>
      <c r="C223" s="188">
        <v>13</v>
      </c>
      <c r="D223" s="169" t="s">
        <v>535</v>
      </c>
      <c r="E223" s="265" t="s">
        <v>536</v>
      </c>
      <c r="F223" s="167" t="s">
        <v>537</v>
      </c>
      <c r="G223" s="173">
        <v>155</v>
      </c>
      <c r="H223" s="508" t="s">
        <v>538</v>
      </c>
      <c r="I223" s="179" t="s">
        <v>539</v>
      </c>
      <c r="J223" s="241" t="s">
        <v>439</v>
      </c>
      <c r="K223" s="378">
        <v>2</v>
      </c>
      <c r="L223" s="368" t="s">
        <v>53</v>
      </c>
      <c r="M223" s="172">
        <v>0</v>
      </c>
      <c r="N223" s="188">
        <v>1</v>
      </c>
      <c r="O223" s="357">
        <v>1</v>
      </c>
      <c r="P223" s="361">
        <v>1</v>
      </c>
      <c r="Q223" s="175"/>
      <c r="R223" s="361">
        <v>1</v>
      </c>
      <c r="S223" s="361"/>
      <c r="T223" s="361">
        <v>1</v>
      </c>
      <c r="U223" s="368"/>
      <c r="V223" s="379">
        <f>AQ223/AQ221</f>
        <v>0.25999232190674942</v>
      </c>
      <c r="W223" s="172">
        <v>16</v>
      </c>
      <c r="X223" s="243" t="s">
        <v>371</v>
      </c>
      <c r="Y223" s="22"/>
      <c r="Z223" s="18"/>
      <c r="AA223" s="22"/>
      <c r="AB223" s="18"/>
      <c r="AC223" s="22">
        <v>40000000</v>
      </c>
      <c r="AD223" s="15">
        <v>40000000</v>
      </c>
      <c r="AE223" s="22"/>
      <c r="AF223" s="18"/>
      <c r="AG223" s="22"/>
      <c r="AH223" s="18"/>
      <c r="AI223" s="22"/>
      <c r="AJ223" s="18"/>
      <c r="AK223" s="22"/>
      <c r="AL223" s="18"/>
      <c r="AM223" s="17">
        <v>25000000</v>
      </c>
      <c r="AN223" s="15">
        <v>25000000</v>
      </c>
      <c r="AO223" s="22"/>
      <c r="AP223" s="18"/>
      <c r="AQ223" s="13">
        <f>+Y223+AA223+AC223+AE223+AG223+AI223+AK223+AM223+AO223</f>
        <v>65000000</v>
      </c>
      <c r="AR223" s="14">
        <f>Z223+AB223+AD223+AF223+AH223+AJ223+AL223+AN223+AP223</f>
        <v>65000000</v>
      </c>
      <c r="AS223" s="44"/>
      <c r="AT223" s="44"/>
      <c r="AU223" s="44"/>
      <c r="AV223" s="43"/>
      <c r="AW223" s="44">
        <v>30000000</v>
      </c>
      <c r="AX223" s="44"/>
      <c r="AY223" s="44"/>
      <c r="AZ223" s="44"/>
      <c r="BA223" s="44"/>
      <c r="BB223" s="44"/>
      <c r="BC223" s="44"/>
      <c r="BD223" s="44"/>
      <c r="BE223" s="44"/>
      <c r="BF223" s="44"/>
      <c r="BG223" s="45">
        <v>34000000</v>
      </c>
      <c r="BH223" s="44">
        <v>34000000</v>
      </c>
      <c r="BI223" s="44"/>
      <c r="BJ223" s="44"/>
      <c r="BK223" s="41">
        <f t="shared" si="386"/>
        <v>64000000</v>
      </c>
      <c r="BL223" s="56">
        <f t="shared" si="386"/>
        <v>34000000</v>
      </c>
      <c r="BM223" s="45"/>
      <c r="BN223" s="25"/>
      <c r="BO223" s="45"/>
      <c r="BP223" s="45"/>
      <c r="BQ223" s="45">
        <v>30000000</v>
      </c>
      <c r="BR223" s="45"/>
      <c r="BS223" s="45"/>
      <c r="BT223" s="45"/>
      <c r="BU223" s="45"/>
      <c r="BV223" s="45"/>
      <c r="BW223" s="45"/>
      <c r="BX223" s="45"/>
      <c r="BY223" s="45"/>
      <c r="BZ223" s="45"/>
      <c r="CA223" s="25">
        <v>35700000</v>
      </c>
      <c r="CB223" s="25">
        <v>52800000</v>
      </c>
      <c r="CC223" s="45"/>
      <c r="CD223" s="44"/>
      <c r="CE223" s="41">
        <f t="shared" si="387"/>
        <v>65700000</v>
      </c>
      <c r="CF223" s="47">
        <f t="shared" si="387"/>
        <v>52800000</v>
      </c>
      <c r="CG223" s="44"/>
      <c r="CH223" s="45"/>
      <c r="CI223" s="44"/>
      <c r="CJ223" s="44"/>
      <c r="CK223" s="44">
        <v>20000000</v>
      </c>
      <c r="CL223" s="44"/>
      <c r="CM223" s="44"/>
      <c r="CN223" s="44"/>
      <c r="CO223" s="44"/>
      <c r="CP223" s="44"/>
      <c r="CQ223" s="44"/>
      <c r="CR223" s="44"/>
      <c r="CS223" s="44"/>
      <c r="CT223" s="44"/>
      <c r="CU223" s="44">
        <v>44800000</v>
      </c>
      <c r="CV223" s="44">
        <f>84000000+15500000</f>
        <v>99500000</v>
      </c>
      <c r="CW223" s="44"/>
      <c r="CX223" s="44"/>
      <c r="CY223" s="41">
        <f t="shared" si="388"/>
        <v>64800000</v>
      </c>
      <c r="CZ223" s="41">
        <f t="shared" si="388"/>
        <v>99500000</v>
      </c>
      <c r="DA223" s="50">
        <f>AQ223+BK223+CE223+CY223</f>
        <v>259500000</v>
      </c>
      <c r="DB223" s="576">
        <f>AR223+BL223+CF223+CZ223</f>
        <v>251300000</v>
      </c>
    </row>
    <row r="224" spans="1:106" ht="117" customHeight="1" x14ac:dyDescent="0.2">
      <c r="A224" s="585"/>
      <c r="B224" s="220"/>
      <c r="C224" s="172" t="s">
        <v>921</v>
      </c>
      <c r="D224" s="169" t="s">
        <v>540</v>
      </c>
      <c r="E224" s="265" t="s">
        <v>541</v>
      </c>
      <c r="F224" s="270" t="s">
        <v>541</v>
      </c>
      <c r="G224" s="577">
        <v>156</v>
      </c>
      <c r="H224" s="633" t="s">
        <v>542</v>
      </c>
      <c r="I224" s="166" t="s">
        <v>543</v>
      </c>
      <c r="J224" s="173" t="s">
        <v>439</v>
      </c>
      <c r="K224" s="167">
        <v>2</v>
      </c>
      <c r="L224" s="361" t="s">
        <v>53</v>
      </c>
      <c r="M224" s="172">
        <v>12</v>
      </c>
      <c r="N224" s="188">
        <v>12</v>
      </c>
      <c r="O224" s="357">
        <v>12</v>
      </c>
      <c r="P224" s="361">
        <v>12</v>
      </c>
      <c r="Q224" s="248"/>
      <c r="R224" s="361">
        <v>12</v>
      </c>
      <c r="S224" s="361"/>
      <c r="T224" s="361">
        <v>12</v>
      </c>
      <c r="U224" s="361"/>
      <c r="V224" s="380">
        <f>AQ224/AQ221</f>
        <v>0.48401523806198954</v>
      </c>
      <c r="W224" s="172">
        <v>3</v>
      </c>
      <c r="X224" s="171" t="s">
        <v>450</v>
      </c>
      <c r="Y224" s="27"/>
      <c r="Z224" s="27"/>
      <c r="AA224" s="27"/>
      <c r="AB224" s="27"/>
      <c r="AC224" s="27"/>
      <c r="AD224" s="27"/>
      <c r="AE224" s="27"/>
      <c r="AF224" s="27"/>
      <c r="AG224" s="27"/>
      <c r="AH224" s="27"/>
      <c r="AI224" s="27"/>
      <c r="AJ224" s="27"/>
      <c r="AK224" s="27"/>
      <c r="AL224" s="27"/>
      <c r="AM224" s="27">
        <f>17462943+103544440</f>
        <v>121007383</v>
      </c>
      <c r="AN224" s="27">
        <v>121007383</v>
      </c>
      <c r="AO224" s="27"/>
      <c r="AP224" s="27"/>
      <c r="AQ224" s="29">
        <f>+Y224+AA224+AC224+AE224+AG224+AI224+AK224+AM224+AO224</f>
        <v>121007383</v>
      </c>
      <c r="AR224" s="29">
        <f>Z224+AB224+AD224+AF224+AH224+AJ224+AL224+AN224+AP224</f>
        <v>121007383</v>
      </c>
      <c r="AS224" s="27"/>
      <c r="AT224" s="27"/>
      <c r="AU224" s="27"/>
      <c r="AV224" s="93"/>
      <c r="AW224" s="27"/>
      <c r="AX224" s="27">
        <v>19440000</v>
      </c>
      <c r="AY224" s="27"/>
      <c r="AZ224" s="27"/>
      <c r="BA224" s="27"/>
      <c r="BB224" s="27"/>
      <c r="BC224" s="27"/>
      <c r="BD224" s="27"/>
      <c r="BE224" s="27"/>
      <c r="BF224" s="27"/>
      <c r="BG224" s="27">
        <v>119200000</v>
      </c>
      <c r="BH224" s="27">
        <v>122208333.33</v>
      </c>
      <c r="BI224" s="27"/>
      <c r="BJ224" s="27"/>
      <c r="BK224" s="28">
        <f t="shared" si="386"/>
        <v>119200000</v>
      </c>
      <c r="BL224" s="29">
        <f t="shared" si="386"/>
        <v>141648333.32999998</v>
      </c>
      <c r="BM224" s="27"/>
      <c r="BN224" s="93"/>
      <c r="BO224" s="27"/>
      <c r="BP224" s="27"/>
      <c r="BQ224" s="27"/>
      <c r="BR224" s="27"/>
      <c r="BS224" s="27"/>
      <c r="BT224" s="27"/>
      <c r="BU224" s="27"/>
      <c r="BV224" s="27"/>
      <c r="BW224" s="27"/>
      <c r="BX224" s="27"/>
      <c r="BY224" s="27"/>
      <c r="BZ224" s="27"/>
      <c r="CA224" s="29">
        <v>122300000</v>
      </c>
      <c r="CB224" s="29">
        <v>82000000</v>
      </c>
      <c r="CC224" s="27"/>
      <c r="CD224" s="50"/>
      <c r="CE224" s="41">
        <f t="shared" si="387"/>
        <v>122300000</v>
      </c>
      <c r="CF224" s="47">
        <f t="shared" si="387"/>
        <v>82000000</v>
      </c>
      <c r="CG224" s="49"/>
      <c r="CH224" s="28"/>
      <c r="CI224" s="49"/>
      <c r="CJ224" s="49"/>
      <c r="CK224" s="49"/>
      <c r="CL224" s="49"/>
      <c r="CM224" s="49"/>
      <c r="CN224" s="49"/>
      <c r="CO224" s="49"/>
      <c r="CP224" s="49"/>
      <c r="CQ224" s="49"/>
      <c r="CR224" s="49"/>
      <c r="CS224" s="49"/>
      <c r="CT224" s="49"/>
      <c r="CU224" s="50">
        <v>120750000</v>
      </c>
      <c r="CV224" s="50">
        <f>92000000+11916251</f>
        <v>103916251</v>
      </c>
      <c r="CW224" s="49"/>
      <c r="CX224" s="49"/>
      <c r="CY224" s="41">
        <f t="shared" si="388"/>
        <v>120750000</v>
      </c>
      <c r="CZ224" s="41">
        <f t="shared" si="388"/>
        <v>103916251</v>
      </c>
      <c r="DA224" s="78">
        <f>AQ224+BK224+CY224+CE224</f>
        <v>483257383</v>
      </c>
      <c r="DB224" s="576">
        <f>AR224+BL224+CF224+CZ224</f>
        <v>448571967.32999998</v>
      </c>
    </row>
    <row r="225" spans="1:106" ht="188.25" customHeight="1" x14ac:dyDescent="0.2">
      <c r="A225" s="585"/>
      <c r="B225" s="220"/>
      <c r="C225" s="181">
        <v>34</v>
      </c>
      <c r="D225" s="381" t="s">
        <v>546</v>
      </c>
      <c r="E225" s="267" t="s">
        <v>48</v>
      </c>
      <c r="F225" s="330">
        <v>0.4</v>
      </c>
      <c r="G225" s="173">
        <v>157</v>
      </c>
      <c r="H225" s="508" t="s">
        <v>547</v>
      </c>
      <c r="I225" s="382" t="s">
        <v>548</v>
      </c>
      <c r="J225" s="241" t="s">
        <v>439</v>
      </c>
      <c r="K225" s="378">
        <v>2</v>
      </c>
      <c r="L225" s="368" t="s">
        <v>53</v>
      </c>
      <c r="M225" s="505">
        <v>12</v>
      </c>
      <c r="N225" s="181">
        <v>12</v>
      </c>
      <c r="O225" s="372">
        <v>12</v>
      </c>
      <c r="P225" s="367">
        <v>12</v>
      </c>
      <c r="Q225" s="323"/>
      <c r="R225" s="367">
        <v>12</v>
      </c>
      <c r="S225" s="367"/>
      <c r="T225" s="367">
        <v>12</v>
      </c>
      <c r="U225" s="368"/>
      <c r="V225" s="379">
        <f>AQ225/AQ221</f>
        <v>0.1359959837666074</v>
      </c>
      <c r="W225" s="505">
        <v>10</v>
      </c>
      <c r="X225" s="243" t="s">
        <v>384</v>
      </c>
      <c r="Y225" s="22"/>
      <c r="Z225" s="30"/>
      <c r="AA225" s="22"/>
      <c r="AB225" s="30"/>
      <c r="AC225" s="22"/>
      <c r="AD225" s="30"/>
      <c r="AE225" s="22"/>
      <c r="AF225" s="30"/>
      <c r="AG225" s="22"/>
      <c r="AH225" s="30"/>
      <c r="AI225" s="22"/>
      <c r="AJ225" s="30"/>
      <c r="AK225" s="22"/>
      <c r="AL225" s="30"/>
      <c r="AM225" s="22">
        <v>34000000</v>
      </c>
      <c r="AN225" s="31">
        <v>34000000</v>
      </c>
      <c r="AO225" s="22"/>
      <c r="AP225" s="30"/>
      <c r="AQ225" s="21">
        <f>+Y225+AA225+AC225+AE225+AG225+AI225+AK225+AM225+AO225</f>
        <v>34000000</v>
      </c>
      <c r="AR225" s="32">
        <f>Z225+AB225+AD225+AF225+AH225+AJ225+AL225+AN225+AP225</f>
        <v>34000000</v>
      </c>
      <c r="AS225" s="53"/>
      <c r="AT225" s="53"/>
      <c r="AU225" s="53"/>
      <c r="AV225" s="383"/>
      <c r="AW225" s="53"/>
      <c r="AX225" s="53">
        <v>10560000</v>
      </c>
      <c r="AY225" s="53"/>
      <c r="AZ225" s="53"/>
      <c r="BA225" s="53"/>
      <c r="BB225" s="53"/>
      <c r="BC225" s="53"/>
      <c r="BD225" s="53"/>
      <c r="BE225" s="53"/>
      <c r="BF225" s="53"/>
      <c r="BG225" s="51">
        <v>33607604</v>
      </c>
      <c r="BH225" s="53">
        <v>58599270.670000002</v>
      </c>
      <c r="BI225" s="53"/>
      <c r="BJ225" s="53"/>
      <c r="BK225" s="57">
        <f t="shared" si="386"/>
        <v>33607604</v>
      </c>
      <c r="BL225" s="63">
        <f t="shared" si="386"/>
        <v>69159270.670000002</v>
      </c>
      <c r="BM225" s="51"/>
      <c r="BN225" s="52"/>
      <c r="BO225" s="51"/>
      <c r="BP225" s="51"/>
      <c r="BQ225" s="51"/>
      <c r="BR225" s="51"/>
      <c r="BS225" s="51"/>
      <c r="BT225" s="51"/>
      <c r="BU225" s="51"/>
      <c r="BV225" s="51"/>
      <c r="BW225" s="51"/>
      <c r="BX225" s="51"/>
      <c r="BY225" s="51"/>
      <c r="BZ225" s="51"/>
      <c r="CA225" s="52">
        <v>34496832.996917762</v>
      </c>
      <c r="CB225" s="52">
        <v>52742081</v>
      </c>
      <c r="CC225" s="51"/>
      <c r="CD225" s="53"/>
      <c r="CE225" s="41">
        <f t="shared" si="387"/>
        <v>34496832.996917762</v>
      </c>
      <c r="CF225" s="47">
        <f t="shared" si="387"/>
        <v>52742081</v>
      </c>
      <c r="CG225" s="53"/>
      <c r="CH225" s="45"/>
      <c r="CI225" s="53"/>
      <c r="CJ225" s="53"/>
      <c r="CK225" s="53"/>
      <c r="CL225" s="53"/>
      <c r="CM225" s="53"/>
      <c r="CN225" s="53"/>
      <c r="CO225" s="53"/>
      <c r="CP225" s="53"/>
      <c r="CQ225" s="53"/>
      <c r="CR225" s="53"/>
      <c r="CS225" s="53"/>
      <c r="CT225" s="53"/>
      <c r="CU225" s="53">
        <v>34030737.995129235</v>
      </c>
      <c r="CV225" s="53">
        <v>56000000</v>
      </c>
      <c r="CW225" s="53"/>
      <c r="CX225" s="53"/>
      <c r="CY225" s="41">
        <f t="shared" si="388"/>
        <v>34030737.995129235</v>
      </c>
      <c r="CZ225" s="41">
        <f t="shared" si="388"/>
        <v>56000000</v>
      </c>
      <c r="DA225" s="79">
        <f>AQ225+BK225+CE225+CY225</f>
        <v>136135174.99204698</v>
      </c>
      <c r="DB225" s="576">
        <f>AR225+BL225+CF225+CZ225</f>
        <v>211901351.67000002</v>
      </c>
    </row>
    <row r="226" spans="1:106" ht="24.75" customHeight="1" x14ac:dyDescent="0.2">
      <c r="A226" s="585"/>
      <c r="B226" s="220"/>
      <c r="C226" s="154">
        <v>45</v>
      </c>
      <c r="D226" s="155" t="s">
        <v>549</v>
      </c>
      <c r="E226" s="158"/>
      <c r="F226" s="158"/>
      <c r="G226" s="157"/>
      <c r="H226" s="157"/>
      <c r="I226" s="157"/>
      <c r="J226" s="157"/>
      <c r="K226" s="157"/>
      <c r="L226" s="157"/>
      <c r="M226" s="157"/>
      <c r="N226" s="157"/>
      <c r="O226" s="157"/>
      <c r="P226" s="157"/>
      <c r="Q226" s="157"/>
      <c r="R226" s="157"/>
      <c r="S226" s="157"/>
      <c r="T226" s="157"/>
      <c r="U226" s="157"/>
      <c r="V226" s="157"/>
      <c r="W226" s="157"/>
      <c r="X226" s="157"/>
      <c r="Y226" s="11">
        <f t="shared" ref="Y226:AP226" si="389">SUM(Y227:Y228)</f>
        <v>0</v>
      </c>
      <c r="Z226" s="11">
        <f t="shared" si="389"/>
        <v>0</v>
      </c>
      <c r="AA226" s="11">
        <f t="shared" si="389"/>
        <v>0</v>
      </c>
      <c r="AB226" s="11">
        <f t="shared" si="389"/>
        <v>0</v>
      </c>
      <c r="AC226" s="11">
        <f t="shared" si="389"/>
        <v>0</v>
      </c>
      <c r="AD226" s="11">
        <f t="shared" si="389"/>
        <v>0</v>
      </c>
      <c r="AE226" s="11">
        <f t="shared" si="389"/>
        <v>0</v>
      </c>
      <c r="AF226" s="11">
        <f t="shared" si="389"/>
        <v>0</v>
      </c>
      <c r="AG226" s="11">
        <f t="shared" si="389"/>
        <v>0</v>
      </c>
      <c r="AH226" s="11">
        <f t="shared" si="389"/>
        <v>0</v>
      </c>
      <c r="AI226" s="11">
        <f t="shared" si="389"/>
        <v>0</v>
      </c>
      <c r="AJ226" s="11">
        <f t="shared" si="389"/>
        <v>0</v>
      </c>
      <c r="AK226" s="11">
        <f t="shared" si="389"/>
        <v>0</v>
      </c>
      <c r="AL226" s="11">
        <f t="shared" si="389"/>
        <v>0</v>
      </c>
      <c r="AM226" s="11">
        <f t="shared" si="389"/>
        <v>1023348969</v>
      </c>
      <c r="AN226" s="11">
        <f t="shared" si="389"/>
        <v>1023444242</v>
      </c>
      <c r="AO226" s="11">
        <f t="shared" si="389"/>
        <v>0</v>
      </c>
      <c r="AP226" s="11">
        <f t="shared" si="389"/>
        <v>0</v>
      </c>
      <c r="AQ226" s="11">
        <f t="shared" ref="AQ226:BS226" si="390">SUM(AQ227:AQ228)</f>
        <v>1023348969</v>
      </c>
      <c r="AR226" s="11">
        <f t="shared" si="390"/>
        <v>1023444242</v>
      </c>
      <c r="AS226" s="11">
        <f t="shared" si="390"/>
        <v>0</v>
      </c>
      <c r="AT226" s="11">
        <f t="shared" si="390"/>
        <v>0</v>
      </c>
      <c r="AU226" s="11">
        <f t="shared" si="390"/>
        <v>0</v>
      </c>
      <c r="AV226" s="11">
        <f t="shared" si="390"/>
        <v>0</v>
      </c>
      <c r="AW226" s="11">
        <f t="shared" si="390"/>
        <v>0</v>
      </c>
      <c r="AX226" s="11">
        <f t="shared" si="390"/>
        <v>0</v>
      </c>
      <c r="AY226" s="11">
        <f t="shared" si="390"/>
        <v>0</v>
      </c>
      <c r="AZ226" s="11">
        <f t="shared" si="390"/>
        <v>0</v>
      </c>
      <c r="BA226" s="11">
        <f t="shared" si="390"/>
        <v>0</v>
      </c>
      <c r="BB226" s="11">
        <f t="shared" si="390"/>
        <v>0</v>
      </c>
      <c r="BC226" s="11">
        <f t="shared" si="390"/>
        <v>0</v>
      </c>
      <c r="BD226" s="11">
        <f t="shared" si="390"/>
        <v>0</v>
      </c>
      <c r="BE226" s="11">
        <f t="shared" si="390"/>
        <v>0</v>
      </c>
      <c r="BF226" s="11">
        <f t="shared" si="390"/>
        <v>0</v>
      </c>
      <c r="BG226" s="11">
        <f t="shared" si="390"/>
        <v>1054049438</v>
      </c>
      <c r="BH226" s="11">
        <f t="shared" si="390"/>
        <v>1500230607</v>
      </c>
      <c r="BI226" s="11">
        <f t="shared" si="390"/>
        <v>0</v>
      </c>
      <c r="BJ226" s="11">
        <f t="shared" si="390"/>
        <v>0</v>
      </c>
      <c r="BK226" s="11">
        <f t="shared" si="390"/>
        <v>1054049438</v>
      </c>
      <c r="BL226" s="11">
        <f t="shared" si="390"/>
        <v>1500230607</v>
      </c>
      <c r="BM226" s="11">
        <f t="shared" si="390"/>
        <v>0</v>
      </c>
      <c r="BN226" s="11">
        <f t="shared" si="390"/>
        <v>0</v>
      </c>
      <c r="BO226" s="11">
        <f t="shared" si="390"/>
        <v>0</v>
      </c>
      <c r="BP226" s="11">
        <f t="shared" si="390"/>
        <v>0</v>
      </c>
      <c r="BQ226" s="11">
        <f t="shared" si="390"/>
        <v>0</v>
      </c>
      <c r="BR226" s="11">
        <f t="shared" si="390"/>
        <v>0</v>
      </c>
      <c r="BS226" s="11">
        <f t="shared" si="390"/>
        <v>0</v>
      </c>
      <c r="BT226" s="11">
        <f t="shared" ref="BT226:CE226" si="391">SUM(BT227:BT228)</f>
        <v>0</v>
      </c>
      <c r="BU226" s="11">
        <f t="shared" si="391"/>
        <v>0</v>
      </c>
      <c r="BV226" s="11">
        <f t="shared" si="391"/>
        <v>0</v>
      </c>
      <c r="BW226" s="11">
        <f t="shared" si="391"/>
        <v>0</v>
      </c>
      <c r="BX226" s="11">
        <f t="shared" si="391"/>
        <v>0</v>
      </c>
      <c r="BY226" s="11">
        <f t="shared" si="391"/>
        <v>0</v>
      </c>
      <c r="BZ226" s="11">
        <f t="shared" si="391"/>
        <v>0</v>
      </c>
      <c r="CA226" s="11">
        <f t="shared" si="391"/>
        <v>1085670921</v>
      </c>
      <c r="CB226" s="11">
        <f t="shared" si="391"/>
        <v>1284098541</v>
      </c>
      <c r="CC226" s="11">
        <f t="shared" si="391"/>
        <v>0</v>
      </c>
      <c r="CD226" s="11">
        <f t="shared" si="391"/>
        <v>0</v>
      </c>
      <c r="CE226" s="11">
        <f t="shared" si="391"/>
        <v>1085670921</v>
      </c>
      <c r="CF226" s="11">
        <f t="shared" ref="CF226:DB226" si="392">SUM(CF227:CF228)</f>
        <v>1284098541</v>
      </c>
      <c r="CG226" s="11">
        <f t="shared" si="392"/>
        <v>0</v>
      </c>
      <c r="CH226" s="11">
        <f t="shared" si="392"/>
        <v>0</v>
      </c>
      <c r="CI226" s="11">
        <f t="shared" si="392"/>
        <v>0</v>
      </c>
      <c r="CJ226" s="11">
        <f t="shared" si="392"/>
        <v>0</v>
      </c>
      <c r="CK226" s="11">
        <f t="shared" si="392"/>
        <v>0</v>
      </c>
      <c r="CL226" s="11">
        <f t="shared" si="392"/>
        <v>0</v>
      </c>
      <c r="CM226" s="11">
        <f t="shared" si="392"/>
        <v>0</v>
      </c>
      <c r="CN226" s="11">
        <f t="shared" si="392"/>
        <v>0</v>
      </c>
      <c r="CO226" s="11">
        <f t="shared" si="392"/>
        <v>0</v>
      </c>
      <c r="CP226" s="11">
        <f t="shared" si="392"/>
        <v>0</v>
      </c>
      <c r="CQ226" s="11">
        <f t="shared" si="392"/>
        <v>0</v>
      </c>
      <c r="CR226" s="11">
        <f t="shared" si="392"/>
        <v>0</v>
      </c>
      <c r="CS226" s="11">
        <f t="shared" si="392"/>
        <v>0</v>
      </c>
      <c r="CT226" s="11">
        <f t="shared" si="392"/>
        <v>0</v>
      </c>
      <c r="CU226" s="11">
        <f t="shared" si="392"/>
        <v>1118241049</v>
      </c>
      <c r="CV226" s="11">
        <f t="shared" si="392"/>
        <v>1538707111</v>
      </c>
      <c r="CW226" s="11">
        <f t="shared" si="392"/>
        <v>0</v>
      </c>
      <c r="CX226" s="11">
        <f t="shared" si="392"/>
        <v>0</v>
      </c>
      <c r="CY226" s="11">
        <f t="shared" si="392"/>
        <v>1118241049</v>
      </c>
      <c r="CZ226" s="11">
        <f t="shared" si="392"/>
        <v>1538707111</v>
      </c>
      <c r="DA226" s="11">
        <f t="shared" si="392"/>
        <v>4281310377</v>
      </c>
      <c r="DB226" s="575">
        <f t="shared" si="392"/>
        <v>5346480501</v>
      </c>
    </row>
    <row r="227" spans="1:106" ht="157.5" customHeight="1" x14ac:dyDescent="0.2">
      <c r="A227" s="585">
        <v>100</v>
      </c>
      <c r="B227" s="220"/>
      <c r="C227" s="340">
        <v>24</v>
      </c>
      <c r="D227" s="695" t="s">
        <v>550</v>
      </c>
      <c r="E227" s="695" t="s">
        <v>551</v>
      </c>
      <c r="F227" s="695" t="s">
        <v>552</v>
      </c>
      <c r="G227" s="173">
        <v>158</v>
      </c>
      <c r="H227" s="508" t="s">
        <v>553</v>
      </c>
      <c r="I227" s="179" t="s">
        <v>554</v>
      </c>
      <c r="J227" s="170" t="s">
        <v>439</v>
      </c>
      <c r="K227" s="308">
        <v>2</v>
      </c>
      <c r="L227" s="358" t="s">
        <v>53</v>
      </c>
      <c r="M227" s="188" t="s">
        <v>48</v>
      </c>
      <c r="N227" s="172">
        <v>11</v>
      </c>
      <c r="O227" s="357">
        <v>11</v>
      </c>
      <c r="P227" s="361">
        <v>11</v>
      </c>
      <c r="Q227" s="175"/>
      <c r="R227" s="361">
        <v>11</v>
      </c>
      <c r="S227" s="361"/>
      <c r="T227" s="361">
        <v>11</v>
      </c>
      <c r="U227" s="358"/>
      <c r="V227" s="278">
        <f>AQ227/AQ226</f>
        <v>1</v>
      </c>
      <c r="W227" s="173">
        <v>3</v>
      </c>
      <c r="X227" s="170" t="s">
        <v>450</v>
      </c>
      <c r="Y227" s="16"/>
      <c r="Z227" s="15"/>
      <c r="AA227" s="16"/>
      <c r="AB227" s="15"/>
      <c r="AC227" s="16"/>
      <c r="AD227" s="15"/>
      <c r="AE227" s="16"/>
      <c r="AF227" s="15"/>
      <c r="AG227" s="16"/>
      <c r="AH227" s="15"/>
      <c r="AI227" s="16"/>
      <c r="AJ227" s="15"/>
      <c r="AK227" s="16"/>
      <c r="AL227" s="15"/>
      <c r="AM227" s="17">
        <v>1023348969</v>
      </c>
      <c r="AN227" s="15">
        <v>1023444242</v>
      </c>
      <c r="AO227" s="17"/>
      <c r="AP227" s="18"/>
      <c r="AQ227" s="13">
        <f>+Y227+AA227+AC227+AE227+AG227+AI227+AK227+AM227+AO227</f>
        <v>1023348969</v>
      </c>
      <c r="AR227" s="14">
        <f>Z227+AB227+AD227+AF227+AH227+AJ227+AL227+AN227+AP227</f>
        <v>1023444242</v>
      </c>
      <c r="AS227" s="44"/>
      <c r="AT227" s="44"/>
      <c r="AU227" s="44"/>
      <c r="AV227" s="43"/>
      <c r="AW227" s="44"/>
      <c r="AX227" s="44"/>
      <c r="AY227" s="44"/>
      <c r="AZ227" s="44"/>
      <c r="BA227" s="44"/>
      <c r="BB227" s="44"/>
      <c r="BC227" s="44"/>
      <c r="BD227" s="44"/>
      <c r="BE227" s="44"/>
      <c r="BF227" s="44"/>
      <c r="BG227" s="45">
        <v>1054049438</v>
      </c>
      <c r="BH227" s="44">
        <v>1500230607</v>
      </c>
      <c r="BI227" s="44"/>
      <c r="BJ227" s="44"/>
      <c r="BK227" s="41">
        <f>AS227+AU227+AW227+AY227+BA227+BC227+BE227+BG227+BI227</f>
        <v>1054049438</v>
      </c>
      <c r="BL227" s="56">
        <f>AT227+AV227+AX227+AZ227+BB227+BD227+BF227+BH227+BJ227</f>
        <v>1500230607</v>
      </c>
      <c r="BM227" s="45"/>
      <c r="BN227" s="25"/>
      <c r="BO227" s="45"/>
      <c r="BP227" s="45"/>
      <c r="BQ227" s="45"/>
      <c r="BR227" s="45"/>
      <c r="BS227" s="45"/>
      <c r="BT227" s="45"/>
      <c r="BU227" s="45"/>
      <c r="BV227" s="45"/>
      <c r="BW227" s="45"/>
      <c r="BX227" s="45"/>
      <c r="BY227" s="45"/>
      <c r="BZ227" s="45"/>
      <c r="CA227" s="45">
        <v>1085670921</v>
      </c>
      <c r="CB227" s="45">
        <v>1284098541</v>
      </c>
      <c r="CC227" s="45"/>
      <c r="CD227" s="44"/>
      <c r="CE227" s="41">
        <f>BM227+BO227+BQ227+BS227+BU227+BW227+BY227+CA227+CC227</f>
        <v>1085670921</v>
      </c>
      <c r="CF227" s="47">
        <f>BN227+BP227+BR227+BT227+BV227+BX227+BZ227+CB227+CD227</f>
        <v>1284098541</v>
      </c>
      <c r="CG227" s="44"/>
      <c r="CH227" s="45"/>
      <c r="CI227" s="44"/>
      <c r="CJ227" s="44"/>
      <c r="CK227" s="44"/>
      <c r="CL227" s="44"/>
      <c r="CM227" s="44"/>
      <c r="CN227" s="44"/>
      <c r="CO227" s="44"/>
      <c r="CP227" s="44"/>
      <c r="CQ227" s="44"/>
      <c r="CR227" s="44"/>
      <c r="CS227" s="44"/>
      <c r="CT227" s="44"/>
      <c r="CU227" s="44">
        <v>1118241049</v>
      </c>
      <c r="CV227" s="44">
        <f>1324410000+193097111</f>
        <v>1517507111</v>
      </c>
      <c r="CW227" s="44"/>
      <c r="CX227" s="44"/>
      <c r="CY227" s="41">
        <f>CG227+CI227+CK227+CM227+CO227+CQ227+CS227+CU227+CW227</f>
        <v>1118241049</v>
      </c>
      <c r="CZ227" s="41">
        <f>CH227+CJ227+CL227+CN227+CP227+CR227+CT227+CV227+CX227</f>
        <v>1517507111</v>
      </c>
      <c r="DA227" s="50">
        <f>AQ227+BK227+CE227+CY227</f>
        <v>4281310377</v>
      </c>
      <c r="DB227" s="576">
        <f>AR227+BL227+CF227+CZ227</f>
        <v>5325280501</v>
      </c>
    </row>
    <row r="228" spans="1:106" ht="63.75" customHeight="1" x14ac:dyDescent="0.2">
      <c r="A228" s="585"/>
      <c r="B228" s="220"/>
      <c r="C228" s="505" t="s">
        <v>925</v>
      </c>
      <c r="D228" s="696"/>
      <c r="E228" s="696"/>
      <c r="F228" s="696"/>
      <c r="G228" s="173">
        <v>159</v>
      </c>
      <c r="H228" s="508" t="s">
        <v>555</v>
      </c>
      <c r="I228" s="179" t="s">
        <v>556</v>
      </c>
      <c r="J228" s="170" t="s">
        <v>439</v>
      </c>
      <c r="K228" s="308">
        <v>2</v>
      </c>
      <c r="L228" s="358" t="s">
        <v>53</v>
      </c>
      <c r="M228" s="188" t="s">
        <v>48</v>
      </c>
      <c r="N228" s="172">
        <v>8</v>
      </c>
      <c r="O228" s="357">
        <v>8</v>
      </c>
      <c r="P228" s="361">
        <v>8</v>
      </c>
      <c r="Q228" s="175"/>
      <c r="R228" s="361">
        <v>8</v>
      </c>
      <c r="S228" s="361"/>
      <c r="T228" s="361">
        <v>8</v>
      </c>
      <c r="U228" s="358"/>
      <c r="V228" s="278">
        <v>0</v>
      </c>
      <c r="W228" s="173">
        <v>3</v>
      </c>
      <c r="X228" s="170" t="s">
        <v>450</v>
      </c>
      <c r="Y228" s="16"/>
      <c r="Z228" s="15"/>
      <c r="AA228" s="16"/>
      <c r="AB228" s="15"/>
      <c r="AC228" s="16"/>
      <c r="AD228" s="15"/>
      <c r="AE228" s="16"/>
      <c r="AF228" s="15"/>
      <c r="AG228" s="16"/>
      <c r="AH228" s="15"/>
      <c r="AI228" s="16"/>
      <c r="AJ228" s="15"/>
      <c r="AK228" s="16"/>
      <c r="AL228" s="15"/>
      <c r="AM228" s="16"/>
      <c r="AN228" s="15"/>
      <c r="AO228" s="16"/>
      <c r="AP228" s="15"/>
      <c r="AQ228" s="13">
        <f>+Y228+AA228+AC228+AE228+AG228+AI228+AK228+AM228+AO228</f>
        <v>0</v>
      </c>
      <c r="AR228" s="14">
        <f>Z228+AB228+AD228+AF228+AH228+AJ228+AL228+AN228+AP228</f>
        <v>0</v>
      </c>
      <c r="AS228" s="44"/>
      <c r="AT228" s="44"/>
      <c r="AU228" s="44"/>
      <c r="AV228" s="43"/>
      <c r="AW228" s="44"/>
      <c r="AX228" s="44"/>
      <c r="AY228" s="44"/>
      <c r="AZ228" s="44"/>
      <c r="BA228" s="44"/>
      <c r="BB228" s="44"/>
      <c r="BC228" s="44"/>
      <c r="BD228" s="44"/>
      <c r="BE228" s="44"/>
      <c r="BF228" s="44"/>
      <c r="BG228" s="44"/>
      <c r="BH228" s="44"/>
      <c r="BI228" s="44"/>
      <c r="BJ228" s="44"/>
      <c r="BK228" s="41">
        <f>AS228+AU228+AW228+AY228+BA228+BC228+BE228+BG228+BI228</f>
        <v>0</v>
      </c>
      <c r="BL228" s="56">
        <f>AT228+AV228+AX228+AZ228+BB228+BD228+BF228+BH228+BJ228</f>
        <v>0</v>
      </c>
      <c r="BM228" s="45"/>
      <c r="BN228" s="25"/>
      <c r="BO228" s="45"/>
      <c r="BP228" s="45"/>
      <c r="BQ228" s="45"/>
      <c r="BR228" s="45"/>
      <c r="BS228" s="45"/>
      <c r="BT228" s="45"/>
      <c r="BU228" s="45"/>
      <c r="BV228" s="45"/>
      <c r="BW228" s="45"/>
      <c r="BX228" s="45"/>
      <c r="BY228" s="45"/>
      <c r="BZ228" s="45"/>
      <c r="CA228" s="45"/>
      <c r="CB228" s="45"/>
      <c r="CC228" s="45"/>
      <c r="CD228" s="44"/>
      <c r="CE228" s="41">
        <f>BM228+BO228+BQ228+BS228+BU228+BW228+BY228+CA228+CC228</f>
        <v>0</v>
      </c>
      <c r="CF228" s="47">
        <f>BN228+BP228+BR228+BT228+BV228+BX228+BZ228+CB228+CD228</f>
        <v>0</v>
      </c>
      <c r="CG228" s="44"/>
      <c r="CH228" s="45"/>
      <c r="CI228" s="44"/>
      <c r="CJ228" s="44"/>
      <c r="CK228" s="44"/>
      <c r="CL228" s="44"/>
      <c r="CM228" s="44"/>
      <c r="CN228" s="44"/>
      <c r="CO228" s="44"/>
      <c r="CP228" s="44"/>
      <c r="CQ228" s="44"/>
      <c r="CR228" s="44"/>
      <c r="CS228" s="44"/>
      <c r="CT228" s="44"/>
      <c r="CU228" s="44"/>
      <c r="CV228" s="44">
        <v>21200000</v>
      </c>
      <c r="CW228" s="44"/>
      <c r="CX228" s="44"/>
      <c r="CY228" s="41">
        <f>CG228+CI228+CK228+CM228+CO228+CQ228+CS228+CU228+CW228</f>
        <v>0</v>
      </c>
      <c r="CZ228" s="41">
        <f>CH228+CJ228+CL228+CN228+CP228+CR228+CT228+CV228+CX228</f>
        <v>21200000</v>
      </c>
      <c r="DA228" s="42">
        <f>AQ228+BK228+CE228+CY228</f>
        <v>0</v>
      </c>
      <c r="DB228" s="576">
        <f>AR228+BL228+CF228+CZ228</f>
        <v>21200000</v>
      </c>
    </row>
    <row r="229" spans="1:106" ht="24.75" customHeight="1" x14ac:dyDescent="0.2">
      <c r="A229" s="585"/>
      <c r="B229" s="220"/>
      <c r="C229" s="154">
        <v>46</v>
      </c>
      <c r="D229" s="155" t="s">
        <v>557</v>
      </c>
      <c r="E229" s="158"/>
      <c r="F229" s="158"/>
      <c r="G229" s="157"/>
      <c r="H229" s="157"/>
      <c r="I229" s="157"/>
      <c r="J229" s="157"/>
      <c r="K229" s="157"/>
      <c r="L229" s="157"/>
      <c r="M229" s="157"/>
      <c r="N229" s="157"/>
      <c r="O229" s="157"/>
      <c r="P229" s="157"/>
      <c r="Q229" s="157"/>
      <c r="R229" s="157"/>
      <c r="S229" s="157"/>
      <c r="T229" s="157"/>
      <c r="U229" s="157"/>
      <c r="V229" s="157"/>
      <c r="W229" s="157"/>
      <c r="X229" s="157"/>
      <c r="Y229" s="113">
        <f t="shared" ref="Y229:AP229" si="393">SUM(Y230:Y232)</f>
        <v>0</v>
      </c>
      <c r="Z229" s="113">
        <f t="shared" si="393"/>
        <v>0</v>
      </c>
      <c r="AA229" s="113">
        <f t="shared" si="393"/>
        <v>0</v>
      </c>
      <c r="AB229" s="113">
        <f t="shared" si="393"/>
        <v>0</v>
      </c>
      <c r="AC229" s="113">
        <f t="shared" si="393"/>
        <v>0</v>
      </c>
      <c r="AD229" s="113">
        <f t="shared" si="393"/>
        <v>0</v>
      </c>
      <c r="AE229" s="113">
        <f t="shared" si="393"/>
        <v>0</v>
      </c>
      <c r="AF229" s="113">
        <f t="shared" si="393"/>
        <v>0</v>
      </c>
      <c r="AG229" s="113">
        <f t="shared" si="393"/>
        <v>0</v>
      </c>
      <c r="AH229" s="113">
        <f t="shared" si="393"/>
        <v>0</v>
      </c>
      <c r="AI229" s="113">
        <f t="shared" si="393"/>
        <v>0</v>
      </c>
      <c r="AJ229" s="113">
        <f t="shared" si="393"/>
        <v>0</v>
      </c>
      <c r="AK229" s="113">
        <f t="shared" si="393"/>
        <v>0</v>
      </c>
      <c r="AL229" s="113">
        <f t="shared" si="393"/>
        <v>0</v>
      </c>
      <c r="AM229" s="113">
        <f t="shared" si="393"/>
        <v>1205340214</v>
      </c>
      <c r="AN229" s="113">
        <f t="shared" si="393"/>
        <v>1222162518</v>
      </c>
      <c r="AO229" s="113">
        <f t="shared" si="393"/>
        <v>0</v>
      </c>
      <c r="AP229" s="113">
        <f t="shared" si="393"/>
        <v>0</v>
      </c>
      <c r="AQ229" s="113">
        <f t="shared" ref="AQ229:BS229" si="394">SUM(AQ230:AQ232)</f>
        <v>1205340214</v>
      </c>
      <c r="AR229" s="113">
        <f t="shared" si="394"/>
        <v>1222162518</v>
      </c>
      <c r="AS229" s="113">
        <f t="shared" si="394"/>
        <v>0</v>
      </c>
      <c r="AT229" s="113">
        <f t="shared" si="394"/>
        <v>0</v>
      </c>
      <c r="AU229" s="113">
        <f t="shared" si="394"/>
        <v>0</v>
      </c>
      <c r="AV229" s="113">
        <f t="shared" si="394"/>
        <v>0</v>
      </c>
      <c r="AW229" s="113">
        <f t="shared" si="394"/>
        <v>0</v>
      </c>
      <c r="AX229" s="113">
        <f t="shared" si="394"/>
        <v>0</v>
      </c>
      <c r="AY229" s="113">
        <f t="shared" si="394"/>
        <v>0</v>
      </c>
      <c r="AZ229" s="113">
        <f t="shared" si="394"/>
        <v>0</v>
      </c>
      <c r="BA229" s="113">
        <f t="shared" si="394"/>
        <v>0</v>
      </c>
      <c r="BB229" s="113">
        <f t="shared" si="394"/>
        <v>0</v>
      </c>
      <c r="BC229" s="113">
        <f t="shared" si="394"/>
        <v>0</v>
      </c>
      <c r="BD229" s="113">
        <f t="shared" si="394"/>
        <v>0</v>
      </c>
      <c r="BE229" s="113">
        <f t="shared" si="394"/>
        <v>0</v>
      </c>
      <c r="BF229" s="113">
        <f t="shared" si="394"/>
        <v>0</v>
      </c>
      <c r="BG229" s="113">
        <f t="shared" si="394"/>
        <v>1241500420.4200001</v>
      </c>
      <c r="BH229" s="113">
        <f t="shared" si="394"/>
        <v>1626125052</v>
      </c>
      <c r="BI229" s="113">
        <f t="shared" si="394"/>
        <v>0</v>
      </c>
      <c r="BJ229" s="113">
        <f t="shared" si="394"/>
        <v>0</v>
      </c>
      <c r="BK229" s="113">
        <f t="shared" si="394"/>
        <v>1241500420.4200001</v>
      </c>
      <c r="BL229" s="113">
        <f t="shared" si="394"/>
        <v>1626125052</v>
      </c>
      <c r="BM229" s="113">
        <f t="shared" si="394"/>
        <v>0</v>
      </c>
      <c r="BN229" s="113">
        <f t="shared" si="394"/>
        <v>0</v>
      </c>
      <c r="BO229" s="113">
        <f t="shared" si="394"/>
        <v>0</v>
      </c>
      <c r="BP229" s="113">
        <f t="shared" si="394"/>
        <v>220189456</v>
      </c>
      <c r="BQ229" s="113">
        <f t="shared" si="394"/>
        <v>0</v>
      </c>
      <c r="BR229" s="113">
        <f t="shared" si="394"/>
        <v>0</v>
      </c>
      <c r="BS229" s="113">
        <f t="shared" si="394"/>
        <v>0</v>
      </c>
      <c r="BT229" s="113">
        <f t="shared" ref="BT229:CE229" si="395">SUM(BT230:BT232)</f>
        <v>0</v>
      </c>
      <c r="BU229" s="113">
        <f t="shared" si="395"/>
        <v>0</v>
      </c>
      <c r="BV229" s="113">
        <f t="shared" si="395"/>
        <v>0</v>
      </c>
      <c r="BW229" s="113">
        <f t="shared" si="395"/>
        <v>0</v>
      </c>
      <c r="BX229" s="113">
        <f t="shared" si="395"/>
        <v>0</v>
      </c>
      <c r="BY229" s="113">
        <f t="shared" si="395"/>
        <v>0</v>
      </c>
      <c r="BZ229" s="113">
        <f t="shared" si="395"/>
        <v>0</v>
      </c>
      <c r="CA229" s="113">
        <f t="shared" si="395"/>
        <v>1278745433.03</v>
      </c>
      <c r="CB229" s="113">
        <f t="shared" si="395"/>
        <v>1250290746</v>
      </c>
      <c r="CC229" s="113">
        <f t="shared" si="395"/>
        <v>0</v>
      </c>
      <c r="CD229" s="113">
        <f t="shared" si="395"/>
        <v>0</v>
      </c>
      <c r="CE229" s="113">
        <f t="shared" si="395"/>
        <v>1278745433.03</v>
      </c>
      <c r="CF229" s="113">
        <f t="shared" ref="CF229:DB229" si="396">SUM(CF230:CF232)</f>
        <v>1470480202</v>
      </c>
      <c r="CG229" s="113">
        <f t="shared" si="396"/>
        <v>0</v>
      </c>
      <c r="CH229" s="113">
        <f t="shared" si="396"/>
        <v>0</v>
      </c>
      <c r="CI229" s="113">
        <f t="shared" si="396"/>
        <v>0</v>
      </c>
      <c r="CJ229" s="113">
        <f t="shared" si="396"/>
        <v>87233390</v>
      </c>
      <c r="CK229" s="113">
        <f t="shared" si="396"/>
        <v>0</v>
      </c>
      <c r="CL229" s="113">
        <f t="shared" si="396"/>
        <v>211942000</v>
      </c>
      <c r="CM229" s="113">
        <f t="shared" si="396"/>
        <v>0</v>
      </c>
      <c r="CN229" s="113">
        <f t="shared" si="396"/>
        <v>0</v>
      </c>
      <c r="CO229" s="113">
        <f t="shared" si="396"/>
        <v>0</v>
      </c>
      <c r="CP229" s="113">
        <f t="shared" si="396"/>
        <v>0</v>
      </c>
      <c r="CQ229" s="113">
        <f t="shared" si="396"/>
        <v>0</v>
      </c>
      <c r="CR229" s="113">
        <f t="shared" si="396"/>
        <v>0</v>
      </c>
      <c r="CS229" s="113">
        <f t="shared" si="396"/>
        <v>0</v>
      </c>
      <c r="CT229" s="113">
        <f t="shared" si="396"/>
        <v>0</v>
      </c>
      <c r="CU229" s="113">
        <f t="shared" si="396"/>
        <v>1317107796.0278702</v>
      </c>
      <c r="CV229" s="113">
        <f t="shared" si="396"/>
        <v>1323524385</v>
      </c>
      <c r="CW229" s="113">
        <f t="shared" si="396"/>
        <v>0</v>
      </c>
      <c r="CX229" s="113">
        <f t="shared" si="396"/>
        <v>0</v>
      </c>
      <c r="CY229" s="113">
        <f t="shared" si="396"/>
        <v>1317107796.0278702</v>
      </c>
      <c r="CZ229" s="113">
        <f t="shared" si="396"/>
        <v>1622699775</v>
      </c>
      <c r="DA229" s="116">
        <f t="shared" si="396"/>
        <v>5042693863.47787</v>
      </c>
      <c r="DB229" s="619">
        <f t="shared" si="396"/>
        <v>5941467547</v>
      </c>
    </row>
    <row r="230" spans="1:106" ht="93.75" customHeight="1" x14ac:dyDescent="0.2">
      <c r="A230" s="585"/>
      <c r="B230" s="220"/>
      <c r="C230" s="188">
        <v>26</v>
      </c>
      <c r="D230" s="373" t="s">
        <v>558</v>
      </c>
      <c r="E230" s="504" t="s">
        <v>559</v>
      </c>
      <c r="F230" s="504" t="s">
        <v>560</v>
      </c>
      <c r="G230" s="173">
        <v>160</v>
      </c>
      <c r="H230" s="509" t="s">
        <v>561</v>
      </c>
      <c r="I230" s="179" t="s">
        <v>562</v>
      </c>
      <c r="J230" s="173" t="s">
        <v>439</v>
      </c>
      <c r="K230" s="167">
        <v>2</v>
      </c>
      <c r="L230" s="361" t="s">
        <v>53</v>
      </c>
      <c r="M230" s="172">
        <v>250</v>
      </c>
      <c r="N230" s="172">
        <v>300</v>
      </c>
      <c r="O230" s="357">
        <v>300</v>
      </c>
      <c r="P230" s="361">
        <v>300</v>
      </c>
      <c r="Q230" s="175"/>
      <c r="R230" s="361">
        <v>300</v>
      </c>
      <c r="S230" s="361"/>
      <c r="T230" s="361">
        <v>300</v>
      </c>
      <c r="U230" s="361"/>
      <c r="V230" s="380">
        <f>AQ230/$AQ$229</f>
        <v>0.77759987853520662</v>
      </c>
      <c r="W230" s="172">
        <v>3</v>
      </c>
      <c r="X230" s="172" t="s">
        <v>450</v>
      </c>
      <c r="Y230" s="18"/>
      <c r="Z230" s="18"/>
      <c r="AA230" s="18"/>
      <c r="AB230" s="18"/>
      <c r="AC230" s="18"/>
      <c r="AD230" s="18"/>
      <c r="AE230" s="18"/>
      <c r="AF230" s="18"/>
      <c r="AG230" s="18"/>
      <c r="AH230" s="18"/>
      <c r="AI230" s="18"/>
      <c r="AJ230" s="18"/>
      <c r="AK230" s="18"/>
      <c r="AL230" s="18"/>
      <c r="AM230" s="17">
        <v>937272404</v>
      </c>
      <c r="AN230" s="15">
        <v>937272404</v>
      </c>
      <c r="AO230" s="17"/>
      <c r="AP230" s="18"/>
      <c r="AQ230" s="13">
        <f>+Y230+AA230+AC230+AE230+AG230+AI230+AK230+AM230+AO230</f>
        <v>937272404</v>
      </c>
      <c r="AR230" s="14">
        <f>Z230+AB230+AD230+AF230+AH230+AJ230+AL230+AN230+AP230</f>
        <v>937272404</v>
      </c>
      <c r="AS230" s="44"/>
      <c r="AT230" s="44"/>
      <c r="AU230" s="44"/>
      <c r="AV230" s="43"/>
      <c r="AW230" s="44"/>
      <c r="AX230" s="44"/>
      <c r="AY230" s="44"/>
      <c r="AZ230" s="44"/>
      <c r="BA230" s="44"/>
      <c r="BB230" s="44"/>
      <c r="BC230" s="44"/>
      <c r="BD230" s="44"/>
      <c r="BE230" s="44"/>
      <c r="BF230" s="44"/>
      <c r="BG230" s="45">
        <v>965390576.12</v>
      </c>
      <c r="BH230" s="44">
        <v>1259315208</v>
      </c>
      <c r="BI230" s="44"/>
      <c r="BJ230" s="44"/>
      <c r="BK230" s="41">
        <f t="shared" ref="BK230:BL232" si="397">AS230+AU230+AW230+AY230+BA230+BC230+BE230+BG230+BI230</f>
        <v>965390576.12</v>
      </c>
      <c r="BL230" s="56">
        <f t="shared" si="397"/>
        <v>1259315208</v>
      </c>
      <c r="BM230" s="45"/>
      <c r="BN230" s="25"/>
      <c r="BO230" s="45"/>
      <c r="BP230" s="45">
        <v>103147456</v>
      </c>
      <c r="BQ230" s="45"/>
      <c r="BR230" s="45"/>
      <c r="BS230" s="45"/>
      <c r="BT230" s="45"/>
      <c r="BU230" s="45"/>
      <c r="BV230" s="45"/>
      <c r="BW230" s="45"/>
      <c r="BX230" s="45"/>
      <c r="BY230" s="45"/>
      <c r="BZ230" s="45"/>
      <c r="CA230" s="45">
        <v>994350000</v>
      </c>
      <c r="CB230" s="45">
        <f>[3]METAS!$O$83+[3]METAS!$O$85</f>
        <v>907705903</v>
      </c>
      <c r="CC230" s="45"/>
      <c r="CD230" s="44"/>
      <c r="CE230" s="41">
        <f t="shared" ref="CE230:CF232" si="398">BM230+BO230+BQ230+BS230+BU230+BW230+BY230+CA230+CC230</f>
        <v>994350000</v>
      </c>
      <c r="CF230" s="47">
        <f t="shared" si="398"/>
        <v>1010853359</v>
      </c>
      <c r="CG230" s="44"/>
      <c r="CH230" s="45"/>
      <c r="CI230" s="44"/>
      <c r="CJ230" s="44">
        <v>87233390</v>
      </c>
      <c r="CK230" s="44"/>
      <c r="CL230" s="44">
        <v>211942000</v>
      </c>
      <c r="CM230" s="44"/>
      <c r="CN230" s="44"/>
      <c r="CO230" s="44"/>
      <c r="CP230" s="44"/>
      <c r="CQ230" s="44"/>
      <c r="CR230" s="44"/>
      <c r="CS230" s="44"/>
      <c r="CT230" s="44"/>
      <c r="CU230" s="44">
        <v>1024000000</v>
      </c>
      <c r="CV230" s="459">
        <v>911058000</v>
      </c>
      <c r="CW230" s="44"/>
      <c r="CX230" s="44"/>
      <c r="CY230" s="41">
        <f t="shared" ref="CY230:CZ232" si="399">CG230+CI230+CK230+CM230+CO230+CQ230+CS230+CU230+CW230</f>
        <v>1024000000</v>
      </c>
      <c r="CZ230" s="41">
        <f t="shared" si="399"/>
        <v>1210233390</v>
      </c>
      <c r="DA230" s="50">
        <f t="shared" ref="DA230:DB232" si="400">AQ230+BK230+CE230+CY230</f>
        <v>3921012980.1199999</v>
      </c>
      <c r="DB230" s="576">
        <f t="shared" si="400"/>
        <v>4417674361</v>
      </c>
    </row>
    <row r="231" spans="1:106" ht="141.75" customHeight="1" x14ac:dyDescent="0.2">
      <c r="A231" s="585"/>
      <c r="B231" s="220"/>
      <c r="C231" s="507" t="s">
        <v>926</v>
      </c>
      <c r="D231" s="634" t="s">
        <v>563</v>
      </c>
      <c r="E231" s="577" t="s">
        <v>564</v>
      </c>
      <c r="F231" s="577" t="s">
        <v>565</v>
      </c>
      <c r="G231" s="173">
        <v>161</v>
      </c>
      <c r="H231" s="508" t="s">
        <v>566</v>
      </c>
      <c r="I231" s="179" t="s">
        <v>567</v>
      </c>
      <c r="J231" s="173" t="s">
        <v>439</v>
      </c>
      <c r="K231" s="167">
        <v>2</v>
      </c>
      <c r="L231" s="361" t="s">
        <v>53</v>
      </c>
      <c r="M231" s="172">
        <v>90</v>
      </c>
      <c r="N231" s="172">
        <v>100</v>
      </c>
      <c r="O231" s="357">
        <v>100</v>
      </c>
      <c r="P231" s="361">
        <v>100</v>
      </c>
      <c r="Q231" s="175"/>
      <c r="R231" s="361">
        <v>100</v>
      </c>
      <c r="S231" s="361"/>
      <c r="T231" s="361">
        <v>100</v>
      </c>
      <c r="U231" s="361"/>
      <c r="V231" s="380">
        <f>AQ231/$AQ$229</f>
        <v>4.9778476900630482E-2</v>
      </c>
      <c r="W231" s="172">
        <v>3</v>
      </c>
      <c r="X231" s="172" t="s">
        <v>450</v>
      </c>
      <c r="Y231" s="18"/>
      <c r="Z231" s="18"/>
      <c r="AA231" s="18"/>
      <c r="AB231" s="18"/>
      <c r="AC231" s="18"/>
      <c r="AD231" s="18"/>
      <c r="AE231" s="18"/>
      <c r="AF231" s="18"/>
      <c r="AG231" s="18"/>
      <c r="AH231" s="18"/>
      <c r="AI231" s="18"/>
      <c r="AJ231" s="18"/>
      <c r="AK231" s="18"/>
      <c r="AL231" s="18"/>
      <c r="AM231" s="17">
        <v>60000000</v>
      </c>
      <c r="AN231" s="18">
        <v>60000000</v>
      </c>
      <c r="AO231" s="17"/>
      <c r="AP231" s="18"/>
      <c r="AQ231" s="13">
        <f>+Y231+AA231+AC231+AE231+AG231+AI231+AK231+AM231+AO231</f>
        <v>60000000</v>
      </c>
      <c r="AR231" s="14">
        <f>Z231+AB231+AD231+AF231+AH231+AJ231+AL231+AN231+AP231</f>
        <v>60000000</v>
      </c>
      <c r="AS231" s="44"/>
      <c r="AT231" s="44"/>
      <c r="AU231" s="44"/>
      <c r="AV231" s="43"/>
      <c r="AW231" s="44"/>
      <c r="AX231" s="44"/>
      <c r="AY231" s="44"/>
      <c r="AZ231" s="44"/>
      <c r="BA231" s="44"/>
      <c r="BB231" s="44"/>
      <c r="BC231" s="44"/>
      <c r="BD231" s="44"/>
      <c r="BE231" s="44"/>
      <c r="BF231" s="44"/>
      <c r="BG231" s="45">
        <v>61800000.000000007</v>
      </c>
      <c r="BH231" s="44">
        <v>87500000</v>
      </c>
      <c r="BI231" s="44"/>
      <c r="BJ231" s="44"/>
      <c r="BK231" s="41">
        <f t="shared" si="397"/>
        <v>61800000.000000007</v>
      </c>
      <c r="BL231" s="56">
        <f t="shared" si="397"/>
        <v>87500000</v>
      </c>
      <c r="BM231" s="45"/>
      <c r="BN231" s="25"/>
      <c r="BO231" s="45"/>
      <c r="BP231" s="45">
        <v>46340000</v>
      </c>
      <c r="BQ231" s="45"/>
      <c r="BR231" s="45"/>
      <c r="BS231" s="45"/>
      <c r="BT231" s="45"/>
      <c r="BU231" s="45"/>
      <c r="BV231" s="45"/>
      <c r="BW231" s="45"/>
      <c r="BX231" s="45"/>
      <c r="BY231" s="45"/>
      <c r="BZ231" s="45"/>
      <c r="CA231" s="45">
        <v>63650000</v>
      </c>
      <c r="CB231" s="45">
        <v>90000000</v>
      </c>
      <c r="CC231" s="45"/>
      <c r="CD231" s="44"/>
      <c r="CE231" s="41">
        <f t="shared" si="398"/>
        <v>63650000</v>
      </c>
      <c r="CF231" s="47">
        <f t="shared" si="398"/>
        <v>136340000</v>
      </c>
      <c r="CG231" s="44"/>
      <c r="CH231" s="45"/>
      <c r="CI231" s="44"/>
      <c r="CJ231" s="44"/>
      <c r="CK231" s="44"/>
      <c r="CL231" s="44"/>
      <c r="CM231" s="44"/>
      <c r="CN231" s="44"/>
      <c r="CO231" s="44"/>
      <c r="CP231" s="44"/>
      <c r="CQ231" s="44"/>
      <c r="CR231" s="44"/>
      <c r="CS231" s="44"/>
      <c r="CT231" s="44"/>
      <c r="CU231" s="44">
        <v>65500000</v>
      </c>
      <c r="CV231" s="459">
        <f>76000000+28900970</f>
        <v>104900970</v>
      </c>
      <c r="CW231" s="44"/>
      <c r="CX231" s="44"/>
      <c r="CY231" s="41">
        <f t="shared" si="399"/>
        <v>65500000</v>
      </c>
      <c r="CZ231" s="41">
        <f t="shared" si="399"/>
        <v>104900970</v>
      </c>
      <c r="DA231" s="50">
        <f t="shared" si="400"/>
        <v>250950000</v>
      </c>
      <c r="DB231" s="576">
        <f t="shared" si="400"/>
        <v>388740970</v>
      </c>
    </row>
    <row r="232" spans="1:106" ht="171.75" customHeight="1" x14ac:dyDescent="0.2">
      <c r="A232" s="585"/>
      <c r="B232" s="223"/>
      <c r="C232" s="224"/>
      <c r="D232" s="384"/>
      <c r="E232" s="384"/>
      <c r="F232" s="384"/>
      <c r="G232" s="537">
        <v>162</v>
      </c>
      <c r="H232" s="508" t="s">
        <v>568</v>
      </c>
      <c r="I232" s="326" t="s">
        <v>569</v>
      </c>
      <c r="J232" s="183" t="s">
        <v>439</v>
      </c>
      <c r="K232" s="482">
        <v>2</v>
      </c>
      <c r="L232" s="361" t="s">
        <v>53</v>
      </c>
      <c r="M232" s="172">
        <v>83</v>
      </c>
      <c r="N232" s="172">
        <v>83</v>
      </c>
      <c r="O232" s="357">
        <v>83</v>
      </c>
      <c r="P232" s="361">
        <v>83</v>
      </c>
      <c r="Q232" s="175"/>
      <c r="R232" s="361">
        <v>83</v>
      </c>
      <c r="S232" s="361"/>
      <c r="T232" s="480">
        <v>83</v>
      </c>
      <c r="U232" s="480"/>
      <c r="V232" s="380">
        <f>AQ232/$AQ$229</f>
        <v>0.17262164456416287</v>
      </c>
      <c r="W232" s="172">
        <v>3</v>
      </c>
      <c r="X232" s="172" t="s">
        <v>450</v>
      </c>
      <c r="Y232" s="18"/>
      <c r="Z232" s="18"/>
      <c r="AA232" s="18"/>
      <c r="AB232" s="15"/>
      <c r="AC232" s="18"/>
      <c r="AD232" s="18"/>
      <c r="AE232" s="18"/>
      <c r="AF232" s="18"/>
      <c r="AG232" s="18"/>
      <c r="AH232" s="599"/>
      <c r="AI232" s="18"/>
      <c r="AJ232" s="18"/>
      <c r="AK232" s="18"/>
      <c r="AL232" s="18"/>
      <c r="AM232" s="17">
        <v>208067810</v>
      </c>
      <c r="AN232" s="14">
        <v>224890114</v>
      </c>
      <c r="AO232" s="17"/>
      <c r="AP232" s="18"/>
      <c r="AQ232" s="13">
        <f>+Y232+AA232+AC232+AE232+AG232+AI232+AK232+AM232+AO232</f>
        <v>208067810</v>
      </c>
      <c r="AR232" s="14">
        <f>Z232+AB232+AD232+AF232+AH232+AJ232+AL232+AN232+AP232</f>
        <v>224890114</v>
      </c>
      <c r="AS232" s="44"/>
      <c r="AT232" s="44"/>
      <c r="AU232" s="44"/>
      <c r="AV232" s="43"/>
      <c r="AW232" s="44"/>
      <c r="AX232" s="44"/>
      <c r="AY232" s="44"/>
      <c r="AZ232" s="44"/>
      <c r="BA232" s="44"/>
      <c r="BB232" s="44"/>
      <c r="BC232" s="44"/>
      <c r="BD232" s="44"/>
      <c r="BE232" s="44"/>
      <c r="BF232" s="44"/>
      <c r="BG232" s="45">
        <v>214309844.30000004</v>
      </c>
      <c r="BH232" s="44">
        <v>279309844</v>
      </c>
      <c r="BI232" s="44"/>
      <c r="BJ232" s="44"/>
      <c r="BK232" s="41">
        <f t="shared" si="397"/>
        <v>214309844.30000004</v>
      </c>
      <c r="BL232" s="56">
        <f t="shared" si="397"/>
        <v>279309844</v>
      </c>
      <c r="BM232" s="45"/>
      <c r="BN232" s="25"/>
      <c r="BO232" s="45"/>
      <c r="BP232" s="45">
        <v>70702000</v>
      </c>
      <c r="BQ232" s="45"/>
      <c r="BR232" s="45"/>
      <c r="BS232" s="45"/>
      <c r="BT232" s="45"/>
      <c r="BU232" s="45"/>
      <c r="BV232" s="45"/>
      <c r="BW232" s="45"/>
      <c r="BX232" s="45"/>
      <c r="BY232" s="45"/>
      <c r="BZ232" s="45"/>
      <c r="CA232" s="45">
        <v>220745433.03</v>
      </c>
      <c r="CB232" s="45">
        <v>252584843</v>
      </c>
      <c r="CC232" s="45"/>
      <c r="CD232" s="44"/>
      <c r="CE232" s="41">
        <f t="shared" si="398"/>
        <v>220745433.03</v>
      </c>
      <c r="CF232" s="47">
        <f t="shared" si="398"/>
        <v>323286843</v>
      </c>
      <c r="CG232" s="44"/>
      <c r="CH232" s="45"/>
      <c r="CI232" s="44"/>
      <c r="CJ232" s="44"/>
      <c r="CK232" s="44"/>
      <c r="CL232" s="44"/>
      <c r="CM232" s="44"/>
      <c r="CN232" s="44"/>
      <c r="CO232" s="44"/>
      <c r="CP232" s="44"/>
      <c r="CQ232" s="44"/>
      <c r="CR232" s="44"/>
      <c r="CS232" s="44"/>
      <c r="CT232" s="44"/>
      <c r="CU232" s="44">
        <v>227607796.02787006</v>
      </c>
      <c r="CV232" s="458">
        <f>243800000+5915987+20000000+37849428</f>
        <v>307565415</v>
      </c>
      <c r="CW232" s="44"/>
      <c r="CX232" s="44"/>
      <c r="CY232" s="41">
        <f t="shared" si="399"/>
        <v>227607796.02787006</v>
      </c>
      <c r="CZ232" s="41">
        <f t="shared" si="399"/>
        <v>307565415</v>
      </c>
      <c r="DA232" s="50">
        <f t="shared" si="400"/>
        <v>870730883.3578701</v>
      </c>
      <c r="DB232" s="576">
        <f t="shared" si="400"/>
        <v>1135052216</v>
      </c>
    </row>
    <row r="233" spans="1:106" ht="24.75" customHeight="1" x14ac:dyDescent="0.2">
      <c r="A233" s="585"/>
      <c r="B233" s="141">
        <v>13</v>
      </c>
      <c r="C233" s="218" t="s">
        <v>570</v>
      </c>
      <c r="D233" s="143"/>
      <c r="E233" s="143"/>
      <c r="F233" s="143"/>
      <c r="G233" s="385"/>
      <c r="H233" s="385"/>
      <c r="I233" s="385"/>
      <c r="J233" s="385"/>
      <c r="K233" s="385"/>
      <c r="L233" s="385"/>
      <c r="M233" s="385"/>
      <c r="N233" s="385"/>
      <c r="O233" s="385"/>
      <c r="P233" s="385"/>
      <c r="Q233" s="385"/>
      <c r="R233" s="385"/>
      <c r="S233" s="385"/>
      <c r="T233" s="385"/>
      <c r="U233" s="385"/>
      <c r="V233" s="385"/>
      <c r="W233" s="385"/>
      <c r="X233" s="385"/>
      <c r="Y233" s="108">
        <f t="shared" ref="Y233:BD233" si="401">Y234+Y236+Y238</f>
        <v>0</v>
      </c>
      <c r="Z233" s="108">
        <f t="shared" si="401"/>
        <v>0</v>
      </c>
      <c r="AA233" s="108">
        <f t="shared" si="401"/>
        <v>18910075816</v>
      </c>
      <c r="AB233" s="108">
        <f t="shared" si="401"/>
        <v>19181808428</v>
      </c>
      <c r="AC233" s="108">
        <f t="shared" si="401"/>
        <v>0</v>
      </c>
      <c r="AD233" s="108">
        <f t="shared" si="401"/>
        <v>0</v>
      </c>
      <c r="AE233" s="108">
        <f t="shared" si="401"/>
        <v>0</v>
      </c>
      <c r="AF233" s="108">
        <f t="shared" si="401"/>
        <v>124458172</v>
      </c>
      <c r="AG233" s="108">
        <f t="shared" si="401"/>
        <v>0</v>
      </c>
      <c r="AH233" s="108">
        <f t="shared" si="401"/>
        <v>0</v>
      </c>
      <c r="AI233" s="108">
        <f t="shared" si="401"/>
        <v>0</v>
      </c>
      <c r="AJ233" s="108">
        <f t="shared" si="401"/>
        <v>0</v>
      </c>
      <c r="AK233" s="108">
        <f t="shared" si="401"/>
        <v>0</v>
      </c>
      <c r="AL233" s="108">
        <f t="shared" si="401"/>
        <v>0</v>
      </c>
      <c r="AM233" s="108">
        <f t="shared" si="401"/>
        <v>0</v>
      </c>
      <c r="AN233" s="108">
        <f t="shared" si="401"/>
        <v>0</v>
      </c>
      <c r="AO233" s="108">
        <f t="shared" si="401"/>
        <v>0</v>
      </c>
      <c r="AP233" s="108">
        <f t="shared" si="401"/>
        <v>0</v>
      </c>
      <c r="AQ233" s="108">
        <f t="shared" si="401"/>
        <v>18910075816</v>
      </c>
      <c r="AR233" s="108">
        <f t="shared" si="401"/>
        <v>19306266600</v>
      </c>
      <c r="AS233" s="108">
        <f t="shared" si="401"/>
        <v>0</v>
      </c>
      <c r="AT233" s="108">
        <f t="shared" si="401"/>
        <v>0</v>
      </c>
      <c r="AU233" s="108">
        <f t="shared" si="401"/>
        <v>14820887397.66</v>
      </c>
      <c r="AV233" s="108">
        <f t="shared" si="401"/>
        <v>96518485</v>
      </c>
      <c r="AW233" s="108">
        <f t="shared" si="401"/>
        <v>0</v>
      </c>
      <c r="AX233" s="108">
        <f t="shared" si="401"/>
        <v>15798038104</v>
      </c>
      <c r="AY233" s="108">
        <f t="shared" si="401"/>
        <v>0</v>
      </c>
      <c r="AZ233" s="108">
        <f t="shared" si="401"/>
        <v>0</v>
      </c>
      <c r="BA233" s="108">
        <f t="shared" si="401"/>
        <v>0</v>
      </c>
      <c r="BB233" s="108">
        <f t="shared" si="401"/>
        <v>0</v>
      </c>
      <c r="BC233" s="108">
        <f t="shared" si="401"/>
        <v>0</v>
      </c>
      <c r="BD233" s="108">
        <f t="shared" si="401"/>
        <v>0</v>
      </c>
      <c r="BE233" s="108">
        <f t="shared" ref="BE233:CD233" si="402">BE234+BE236+BE238</f>
        <v>0</v>
      </c>
      <c r="BF233" s="108">
        <f t="shared" si="402"/>
        <v>0</v>
      </c>
      <c r="BG233" s="108">
        <f t="shared" si="402"/>
        <v>0</v>
      </c>
      <c r="BH233" s="108">
        <f t="shared" si="402"/>
        <v>0</v>
      </c>
      <c r="BI233" s="108">
        <f t="shared" si="402"/>
        <v>0</v>
      </c>
      <c r="BJ233" s="108">
        <f t="shared" si="402"/>
        <v>0</v>
      </c>
      <c r="BK233" s="108">
        <f t="shared" si="402"/>
        <v>14820887397.66</v>
      </c>
      <c r="BL233" s="108">
        <f t="shared" si="402"/>
        <v>15894556589</v>
      </c>
      <c r="BM233" s="108">
        <f t="shared" si="402"/>
        <v>0</v>
      </c>
      <c r="BN233" s="108">
        <f t="shared" si="402"/>
        <v>0</v>
      </c>
      <c r="BO233" s="108">
        <f t="shared" si="402"/>
        <v>15265514018.5298</v>
      </c>
      <c r="BP233" s="108">
        <f t="shared" si="402"/>
        <v>74566467</v>
      </c>
      <c r="BQ233" s="108">
        <f t="shared" si="402"/>
        <v>0</v>
      </c>
      <c r="BR233" s="108">
        <f t="shared" si="402"/>
        <v>0</v>
      </c>
      <c r="BS233" s="108">
        <f t="shared" si="402"/>
        <v>0</v>
      </c>
      <c r="BT233" s="108">
        <f t="shared" si="402"/>
        <v>20782250227</v>
      </c>
      <c r="BU233" s="108">
        <f t="shared" si="402"/>
        <v>0</v>
      </c>
      <c r="BV233" s="108">
        <f t="shared" si="402"/>
        <v>0</v>
      </c>
      <c r="BW233" s="108">
        <f t="shared" si="402"/>
        <v>0</v>
      </c>
      <c r="BX233" s="108">
        <f t="shared" si="402"/>
        <v>0</v>
      </c>
      <c r="BY233" s="108">
        <f t="shared" si="402"/>
        <v>0</v>
      </c>
      <c r="BZ233" s="108">
        <f t="shared" si="402"/>
        <v>0</v>
      </c>
      <c r="CA233" s="108">
        <f t="shared" si="402"/>
        <v>0</v>
      </c>
      <c r="CB233" s="108">
        <f t="shared" si="402"/>
        <v>0</v>
      </c>
      <c r="CC233" s="108">
        <f t="shared" si="402"/>
        <v>0</v>
      </c>
      <c r="CD233" s="108">
        <f t="shared" si="402"/>
        <v>0</v>
      </c>
      <c r="CE233" s="108">
        <f t="shared" ref="CE233" si="403">CE234+CE236+CE238</f>
        <v>15265514018.5298</v>
      </c>
      <c r="CF233" s="108">
        <f t="shared" ref="CF233:DA233" si="404">CF234+CF236+CF238</f>
        <v>20856816694</v>
      </c>
      <c r="CG233" s="108">
        <f t="shared" si="404"/>
        <v>0</v>
      </c>
      <c r="CH233" s="108">
        <f t="shared" si="404"/>
        <v>0</v>
      </c>
      <c r="CI233" s="108">
        <f t="shared" si="404"/>
        <v>15723479438.675694</v>
      </c>
      <c r="CJ233" s="108">
        <f t="shared" si="404"/>
        <v>130204383</v>
      </c>
      <c r="CK233" s="108">
        <f t="shared" si="404"/>
        <v>0</v>
      </c>
      <c r="CL233" s="108">
        <f t="shared" si="404"/>
        <v>51800000</v>
      </c>
      <c r="CM233" s="108">
        <f t="shared" si="404"/>
        <v>0</v>
      </c>
      <c r="CN233" s="108">
        <f t="shared" si="404"/>
        <v>21569879703</v>
      </c>
      <c r="CO233" s="108">
        <f t="shared" si="404"/>
        <v>0</v>
      </c>
      <c r="CP233" s="108">
        <f t="shared" si="404"/>
        <v>0</v>
      </c>
      <c r="CQ233" s="108">
        <f t="shared" si="404"/>
        <v>0</v>
      </c>
      <c r="CR233" s="108">
        <f t="shared" si="404"/>
        <v>0</v>
      </c>
      <c r="CS233" s="108">
        <f t="shared" si="404"/>
        <v>0</v>
      </c>
      <c r="CT233" s="108">
        <f t="shared" si="404"/>
        <v>0</v>
      </c>
      <c r="CU233" s="108">
        <f t="shared" si="404"/>
        <v>0</v>
      </c>
      <c r="CV233" s="108">
        <f t="shared" si="404"/>
        <v>0</v>
      </c>
      <c r="CW233" s="108">
        <f t="shared" si="404"/>
        <v>0</v>
      </c>
      <c r="CX233" s="108">
        <f t="shared" si="404"/>
        <v>0</v>
      </c>
      <c r="CY233" s="108">
        <f t="shared" si="404"/>
        <v>15723479438.675694</v>
      </c>
      <c r="CZ233" s="108">
        <f t="shared" si="404"/>
        <v>21751884086</v>
      </c>
      <c r="DA233" s="452">
        <f t="shared" si="404"/>
        <v>64719956670.865494</v>
      </c>
      <c r="DB233" s="624">
        <f t="shared" ref="DB233" si="405">DB234+DB236+DB238</f>
        <v>77809523969</v>
      </c>
    </row>
    <row r="234" spans="1:106" ht="24.75" customHeight="1" x14ac:dyDescent="0.2">
      <c r="A234" s="585"/>
      <c r="B234" s="586"/>
      <c r="C234" s="154">
        <v>47</v>
      </c>
      <c r="D234" s="155" t="s">
        <v>571</v>
      </c>
      <c r="E234" s="158"/>
      <c r="F234" s="158"/>
      <c r="G234" s="154"/>
      <c r="H234" s="154"/>
      <c r="I234" s="154"/>
      <c r="J234" s="154"/>
      <c r="K234" s="154"/>
      <c r="L234" s="154"/>
      <c r="M234" s="154"/>
      <c r="N234" s="154"/>
      <c r="O234" s="154"/>
      <c r="P234" s="154"/>
      <c r="Q234" s="154"/>
      <c r="R234" s="154"/>
      <c r="S234" s="154"/>
      <c r="T234" s="154"/>
      <c r="U234" s="154"/>
      <c r="V234" s="154"/>
      <c r="W234" s="154"/>
      <c r="X234" s="154"/>
      <c r="Y234" s="11">
        <f t="shared" ref="Y234:AP234" si="406">SUM(Y235)</f>
        <v>0</v>
      </c>
      <c r="Z234" s="11">
        <f t="shared" si="406"/>
        <v>0</v>
      </c>
      <c r="AA234" s="11">
        <f t="shared" si="406"/>
        <v>28200000</v>
      </c>
      <c r="AB234" s="11">
        <f t="shared" si="406"/>
        <v>28200000</v>
      </c>
      <c r="AC234" s="11">
        <f t="shared" si="406"/>
        <v>0</v>
      </c>
      <c r="AD234" s="11">
        <f t="shared" si="406"/>
        <v>0</v>
      </c>
      <c r="AE234" s="11">
        <f t="shared" si="406"/>
        <v>0</v>
      </c>
      <c r="AF234" s="11">
        <f t="shared" si="406"/>
        <v>0</v>
      </c>
      <c r="AG234" s="11">
        <f t="shared" si="406"/>
        <v>0</v>
      </c>
      <c r="AH234" s="11">
        <f t="shared" si="406"/>
        <v>0</v>
      </c>
      <c r="AI234" s="11">
        <f t="shared" si="406"/>
        <v>0</v>
      </c>
      <c r="AJ234" s="11">
        <f t="shared" si="406"/>
        <v>0</v>
      </c>
      <c r="AK234" s="11">
        <f t="shared" si="406"/>
        <v>0</v>
      </c>
      <c r="AL234" s="11">
        <f t="shared" si="406"/>
        <v>0</v>
      </c>
      <c r="AM234" s="11">
        <f t="shared" si="406"/>
        <v>0</v>
      </c>
      <c r="AN234" s="11">
        <f t="shared" si="406"/>
        <v>0</v>
      </c>
      <c r="AO234" s="11">
        <f t="shared" si="406"/>
        <v>0</v>
      </c>
      <c r="AP234" s="11">
        <f t="shared" si="406"/>
        <v>0</v>
      </c>
      <c r="AQ234" s="11">
        <f t="shared" ref="AQ234:BS234" si="407">SUM(AQ235)</f>
        <v>28200000</v>
      </c>
      <c r="AR234" s="11">
        <f t="shared" si="407"/>
        <v>28200000</v>
      </c>
      <c r="AS234" s="11">
        <f t="shared" si="407"/>
        <v>0</v>
      </c>
      <c r="AT234" s="11">
        <f t="shared" si="407"/>
        <v>0</v>
      </c>
      <c r="AU234" s="11">
        <f t="shared" si="407"/>
        <v>29046000</v>
      </c>
      <c r="AV234" s="11">
        <f t="shared" si="407"/>
        <v>0</v>
      </c>
      <c r="AW234" s="11">
        <f t="shared" si="407"/>
        <v>0</v>
      </c>
      <c r="AX234" s="11">
        <f t="shared" si="407"/>
        <v>29046000</v>
      </c>
      <c r="AY234" s="11">
        <f t="shared" si="407"/>
        <v>0</v>
      </c>
      <c r="AZ234" s="11">
        <f t="shared" si="407"/>
        <v>0</v>
      </c>
      <c r="BA234" s="11">
        <f t="shared" si="407"/>
        <v>0</v>
      </c>
      <c r="BB234" s="11">
        <f t="shared" si="407"/>
        <v>0</v>
      </c>
      <c r="BC234" s="11">
        <f t="shared" si="407"/>
        <v>0</v>
      </c>
      <c r="BD234" s="11">
        <f t="shared" si="407"/>
        <v>0</v>
      </c>
      <c r="BE234" s="11">
        <f t="shared" si="407"/>
        <v>0</v>
      </c>
      <c r="BF234" s="11">
        <f t="shared" si="407"/>
        <v>0</v>
      </c>
      <c r="BG234" s="11">
        <f t="shared" si="407"/>
        <v>0</v>
      </c>
      <c r="BH234" s="11">
        <f t="shared" si="407"/>
        <v>0</v>
      </c>
      <c r="BI234" s="11">
        <f t="shared" si="407"/>
        <v>0</v>
      </c>
      <c r="BJ234" s="11">
        <f t="shared" si="407"/>
        <v>0</v>
      </c>
      <c r="BK234" s="11">
        <f t="shared" si="407"/>
        <v>29046000</v>
      </c>
      <c r="BL234" s="11">
        <f t="shared" si="407"/>
        <v>29046000</v>
      </c>
      <c r="BM234" s="11">
        <f t="shared" si="407"/>
        <v>0</v>
      </c>
      <c r="BN234" s="11">
        <f t="shared" si="407"/>
        <v>0</v>
      </c>
      <c r="BO234" s="11">
        <f t="shared" si="407"/>
        <v>29917380</v>
      </c>
      <c r="BP234" s="11">
        <f t="shared" si="407"/>
        <v>0</v>
      </c>
      <c r="BQ234" s="11">
        <f t="shared" si="407"/>
        <v>0</v>
      </c>
      <c r="BR234" s="11">
        <f t="shared" si="407"/>
        <v>0</v>
      </c>
      <c r="BS234" s="11">
        <f t="shared" si="407"/>
        <v>0</v>
      </c>
      <c r="BT234" s="11">
        <f t="shared" ref="BT234:CE234" si="408">SUM(BT235)</f>
        <v>29046000</v>
      </c>
      <c r="BU234" s="11">
        <f t="shared" si="408"/>
        <v>0</v>
      </c>
      <c r="BV234" s="11">
        <f t="shared" si="408"/>
        <v>0</v>
      </c>
      <c r="BW234" s="11">
        <f t="shared" si="408"/>
        <v>0</v>
      </c>
      <c r="BX234" s="11">
        <f t="shared" si="408"/>
        <v>0</v>
      </c>
      <c r="BY234" s="11">
        <f t="shared" si="408"/>
        <v>0</v>
      </c>
      <c r="BZ234" s="11">
        <f t="shared" si="408"/>
        <v>0</v>
      </c>
      <c r="CA234" s="11">
        <f t="shared" si="408"/>
        <v>0</v>
      </c>
      <c r="CB234" s="11">
        <f t="shared" si="408"/>
        <v>0</v>
      </c>
      <c r="CC234" s="11">
        <f t="shared" si="408"/>
        <v>0</v>
      </c>
      <c r="CD234" s="11">
        <f t="shared" si="408"/>
        <v>0</v>
      </c>
      <c r="CE234" s="11">
        <f t="shared" si="408"/>
        <v>29917380</v>
      </c>
      <c r="CF234" s="11">
        <f t="shared" ref="CF234:DB234" si="409">SUM(CF235)</f>
        <v>29046000</v>
      </c>
      <c r="CG234" s="11">
        <f t="shared" si="409"/>
        <v>0</v>
      </c>
      <c r="CH234" s="11">
        <f t="shared" si="409"/>
        <v>0</v>
      </c>
      <c r="CI234" s="11">
        <f t="shared" si="409"/>
        <v>30814901.400000002</v>
      </c>
      <c r="CJ234" s="11">
        <f t="shared" si="409"/>
        <v>0</v>
      </c>
      <c r="CK234" s="11">
        <f t="shared" si="409"/>
        <v>0</v>
      </c>
      <c r="CL234" s="11">
        <f t="shared" si="409"/>
        <v>30800000</v>
      </c>
      <c r="CM234" s="11">
        <f t="shared" si="409"/>
        <v>0</v>
      </c>
      <c r="CN234" s="11">
        <f t="shared" si="409"/>
        <v>0</v>
      </c>
      <c r="CO234" s="11">
        <f t="shared" si="409"/>
        <v>0</v>
      </c>
      <c r="CP234" s="11">
        <f t="shared" si="409"/>
        <v>0</v>
      </c>
      <c r="CQ234" s="11">
        <f t="shared" si="409"/>
        <v>0</v>
      </c>
      <c r="CR234" s="11">
        <f t="shared" si="409"/>
        <v>0</v>
      </c>
      <c r="CS234" s="11">
        <f t="shared" si="409"/>
        <v>0</v>
      </c>
      <c r="CT234" s="11">
        <f t="shared" si="409"/>
        <v>0</v>
      </c>
      <c r="CU234" s="11">
        <f t="shared" si="409"/>
        <v>0</v>
      </c>
      <c r="CV234" s="11">
        <f t="shared" si="409"/>
        <v>0</v>
      </c>
      <c r="CW234" s="11">
        <f t="shared" si="409"/>
        <v>0</v>
      </c>
      <c r="CX234" s="11">
        <f t="shared" si="409"/>
        <v>0</v>
      </c>
      <c r="CY234" s="11">
        <f t="shared" si="409"/>
        <v>30814901.400000002</v>
      </c>
      <c r="CZ234" s="11">
        <f t="shared" si="409"/>
        <v>30800000</v>
      </c>
      <c r="DA234" s="11">
        <f t="shared" si="409"/>
        <v>117978281.40000001</v>
      </c>
      <c r="DB234" s="575">
        <f t="shared" si="409"/>
        <v>117092000</v>
      </c>
    </row>
    <row r="235" spans="1:106" ht="93.75" customHeight="1" x14ac:dyDescent="0.2">
      <c r="A235" s="585"/>
      <c r="B235" s="220"/>
      <c r="C235" s="340">
        <v>27</v>
      </c>
      <c r="D235" s="500" t="s">
        <v>572</v>
      </c>
      <c r="E235" s="167" t="s">
        <v>573</v>
      </c>
      <c r="F235" s="630">
        <v>0.92</v>
      </c>
      <c r="G235" s="173">
        <v>163</v>
      </c>
      <c r="H235" s="508" t="s">
        <v>574</v>
      </c>
      <c r="I235" s="326" t="s">
        <v>575</v>
      </c>
      <c r="J235" s="386" t="s">
        <v>439</v>
      </c>
      <c r="K235" s="344">
        <v>2</v>
      </c>
      <c r="L235" s="358" t="s">
        <v>53</v>
      </c>
      <c r="M235" s="172">
        <v>12</v>
      </c>
      <c r="N235" s="172">
        <v>12</v>
      </c>
      <c r="O235" s="357">
        <v>12</v>
      </c>
      <c r="P235" s="361">
        <v>12</v>
      </c>
      <c r="Q235" s="175"/>
      <c r="R235" s="361">
        <v>12</v>
      </c>
      <c r="S235" s="361"/>
      <c r="T235" s="361">
        <v>12</v>
      </c>
      <c r="U235" s="361"/>
      <c r="V235" s="387">
        <f>AQ235/AQ234</f>
        <v>1</v>
      </c>
      <c r="W235" s="172">
        <v>3</v>
      </c>
      <c r="X235" s="226" t="s">
        <v>450</v>
      </c>
      <c r="Y235" s="33"/>
      <c r="Z235" s="18"/>
      <c r="AA235" s="17">
        <v>28200000</v>
      </c>
      <c r="AB235" s="18">
        <v>28200000</v>
      </c>
      <c r="AC235" s="33"/>
      <c r="AD235" s="18"/>
      <c r="AE235" s="33"/>
      <c r="AF235" s="18"/>
      <c r="AG235" s="33"/>
      <c r="AH235" s="18"/>
      <c r="AI235" s="33"/>
      <c r="AJ235" s="18"/>
      <c r="AK235" s="33"/>
      <c r="AL235" s="18"/>
      <c r="AM235" s="33"/>
      <c r="AN235" s="18"/>
      <c r="AO235" s="33"/>
      <c r="AP235" s="18"/>
      <c r="AQ235" s="13">
        <f>+Y235+AA235+AC235+AE235+AG235+AI235+AK235+AM235+AO235</f>
        <v>28200000</v>
      </c>
      <c r="AR235" s="14">
        <f>Z235+AB235+AD235+AF235+AH235+AJ235+AL235+AN235+AP235</f>
        <v>28200000</v>
      </c>
      <c r="AS235" s="44"/>
      <c r="AT235" s="44"/>
      <c r="AU235" s="45">
        <v>29046000</v>
      </c>
      <c r="AV235" s="43"/>
      <c r="AW235" s="44"/>
      <c r="AX235" s="388">
        <v>29046000</v>
      </c>
      <c r="AY235" s="44"/>
      <c r="AZ235" s="388"/>
      <c r="BA235" s="44"/>
      <c r="BB235" s="44"/>
      <c r="BC235" s="44"/>
      <c r="BD235" s="44"/>
      <c r="BE235" s="44"/>
      <c r="BF235" s="44"/>
      <c r="BG235" s="44"/>
      <c r="BH235" s="388"/>
      <c r="BI235" s="44"/>
      <c r="BJ235" s="44"/>
      <c r="BK235" s="41">
        <f>AS235+AU235+AW235+AY235+BA235+BC235+BE235+BG235+BI235</f>
        <v>29046000</v>
      </c>
      <c r="BL235" s="56">
        <f>AT235+AV235+AX235+AZ235+BB235+BD235+BF235+BH235+BJ235</f>
        <v>29046000</v>
      </c>
      <c r="BM235" s="45"/>
      <c r="BN235" s="25"/>
      <c r="BO235" s="487">
        <v>29917380</v>
      </c>
      <c r="BP235" s="487"/>
      <c r="BQ235" s="487"/>
      <c r="BR235" s="487"/>
      <c r="BS235" s="487"/>
      <c r="BT235" s="487">
        <v>29046000</v>
      </c>
      <c r="BU235" s="487"/>
      <c r="BV235" s="487"/>
      <c r="BW235" s="45"/>
      <c r="BX235" s="45"/>
      <c r="BY235" s="45"/>
      <c r="BZ235" s="45"/>
      <c r="CA235" s="45"/>
      <c r="CB235" s="45"/>
      <c r="CC235" s="45"/>
      <c r="CD235" s="44"/>
      <c r="CE235" s="41">
        <f>BM235+BO235+BQ235+BS235+BU235+BW235+BY235+CA235+CC235</f>
        <v>29917380</v>
      </c>
      <c r="CF235" s="47">
        <f>BN235+BP235+BR235+BT235+BV235+BX235+BZ235+CB235+CD235</f>
        <v>29046000</v>
      </c>
      <c r="CG235" s="44"/>
      <c r="CH235" s="45"/>
      <c r="CI235" s="44">
        <v>30814901.400000002</v>
      </c>
      <c r="CJ235" s="44"/>
      <c r="CK235" s="44"/>
      <c r="CL235" s="44">
        <v>30800000</v>
      </c>
      <c r="CM235" s="44"/>
      <c r="CN235" s="44"/>
      <c r="CO235" s="44"/>
      <c r="CP235" s="44"/>
      <c r="CQ235" s="44"/>
      <c r="CR235" s="44"/>
      <c r="CS235" s="44"/>
      <c r="CT235" s="44"/>
      <c r="CU235" s="44"/>
      <c r="CV235" s="44"/>
      <c r="CW235" s="44"/>
      <c r="CX235" s="44"/>
      <c r="CY235" s="41">
        <f>CG235+CI235+CK235+CM235+CO235+CQ235+CS235+CU235+CW235</f>
        <v>30814901.400000002</v>
      </c>
      <c r="CZ235" s="41">
        <f>CH235+CJ235+CL235+CN235+CP235+CR235+CT235+CV235+CX235</f>
        <v>30800000</v>
      </c>
      <c r="DA235" s="50">
        <f>AQ235+BK235+CE235+CY235</f>
        <v>117978281.40000001</v>
      </c>
      <c r="DB235" s="576">
        <f>AR235+BL235+CF235+CZ235</f>
        <v>117092000</v>
      </c>
    </row>
    <row r="236" spans="1:106" ht="24.75" customHeight="1" x14ac:dyDescent="0.2">
      <c r="A236" s="585"/>
      <c r="B236" s="220"/>
      <c r="C236" s="154">
        <v>48</v>
      </c>
      <c r="D236" s="155" t="s">
        <v>576</v>
      </c>
      <c r="E236" s="158"/>
      <c r="F236" s="158"/>
      <c r="G236" s="154"/>
      <c r="H236" s="154"/>
      <c r="I236" s="154"/>
      <c r="J236" s="154"/>
      <c r="K236" s="154"/>
      <c r="L236" s="154"/>
      <c r="M236" s="154"/>
      <c r="N236" s="154"/>
      <c r="O236" s="154"/>
      <c r="P236" s="154"/>
      <c r="Q236" s="154"/>
      <c r="R236" s="154"/>
      <c r="S236" s="154"/>
      <c r="T236" s="154"/>
      <c r="U236" s="154"/>
      <c r="V236" s="154"/>
      <c r="W236" s="154"/>
      <c r="X236" s="154"/>
      <c r="Y236" s="11">
        <f t="shared" ref="Y236:AP236" si="410">SUM(Y237)</f>
        <v>0</v>
      </c>
      <c r="Z236" s="11">
        <f t="shared" si="410"/>
        <v>0</v>
      </c>
      <c r="AA236" s="11">
        <f t="shared" si="410"/>
        <v>18861571816</v>
      </c>
      <c r="AB236" s="11">
        <f t="shared" si="410"/>
        <v>19133304428</v>
      </c>
      <c r="AC236" s="11">
        <f t="shared" si="410"/>
        <v>0</v>
      </c>
      <c r="AD236" s="11">
        <f t="shared" si="410"/>
        <v>0</v>
      </c>
      <c r="AE236" s="11">
        <f t="shared" si="410"/>
        <v>0</v>
      </c>
      <c r="AF236" s="11">
        <f t="shared" si="410"/>
        <v>124458172</v>
      </c>
      <c r="AG236" s="11">
        <f t="shared" si="410"/>
        <v>0</v>
      </c>
      <c r="AH236" s="11">
        <f t="shared" si="410"/>
        <v>0</v>
      </c>
      <c r="AI236" s="11">
        <f t="shared" si="410"/>
        <v>0</v>
      </c>
      <c r="AJ236" s="11">
        <f t="shared" si="410"/>
        <v>0</v>
      </c>
      <c r="AK236" s="11">
        <f t="shared" si="410"/>
        <v>0</v>
      </c>
      <c r="AL236" s="11">
        <f t="shared" si="410"/>
        <v>0</v>
      </c>
      <c r="AM236" s="11">
        <f t="shared" si="410"/>
        <v>0</v>
      </c>
      <c r="AN236" s="11">
        <f t="shared" si="410"/>
        <v>0</v>
      </c>
      <c r="AO236" s="11">
        <f t="shared" si="410"/>
        <v>0</v>
      </c>
      <c r="AP236" s="11">
        <f t="shared" si="410"/>
        <v>0</v>
      </c>
      <c r="AQ236" s="11">
        <f t="shared" ref="AQ236:BS236" si="411">SUM(AQ237)</f>
        <v>18861571816</v>
      </c>
      <c r="AR236" s="11">
        <f t="shared" si="411"/>
        <v>19257762600</v>
      </c>
      <c r="AS236" s="11">
        <f t="shared" si="411"/>
        <v>0</v>
      </c>
      <c r="AT236" s="11">
        <f t="shared" si="411"/>
        <v>0</v>
      </c>
      <c r="AU236" s="11">
        <f t="shared" si="411"/>
        <v>14770928277.66</v>
      </c>
      <c r="AV236" s="11">
        <f t="shared" si="411"/>
        <v>96518485</v>
      </c>
      <c r="AW236" s="11">
        <f t="shared" si="411"/>
        <v>0</v>
      </c>
      <c r="AX236" s="11">
        <f t="shared" si="411"/>
        <v>15748078984</v>
      </c>
      <c r="AY236" s="11">
        <f t="shared" si="411"/>
        <v>0</v>
      </c>
      <c r="AZ236" s="11">
        <f t="shared" si="411"/>
        <v>0</v>
      </c>
      <c r="BA236" s="11">
        <f t="shared" si="411"/>
        <v>0</v>
      </c>
      <c r="BB236" s="11">
        <f t="shared" si="411"/>
        <v>0</v>
      </c>
      <c r="BC236" s="11">
        <f t="shared" si="411"/>
        <v>0</v>
      </c>
      <c r="BD236" s="11">
        <f t="shared" si="411"/>
        <v>0</v>
      </c>
      <c r="BE236" s="11">
        <f t="shared" si="411"/>
        <v>0</v>
      </c>
      <c r="BF236" s="11">
        <f t="shared" si="411"/>
        <v>0</v>
      </c>
      <c r="BG236" s="11">
        <f t="shared" si="411"/>
        <v>0</v>
      </c>
      <c r="BH236" s="11">
        <f t="shared" si="411"/>
        <v>0</v>
      </c>
      <c r="BI236" s="11">
        <f t="shared" si="411"/>
        <v>0</v>
      </c>
      <c r="BJ236" s="11">
        <f t="shared" si="411"/>
        <v>0</v>
      </c>
      <c r="BK236" s="11">
        <f t="shared" si="411"/>
        <v>14770928277.66</v>
      </c>
      <c r="BL236" s="11">
        <f t="shared" si="411"/>
        <v>15844597469</v>
      </c>
      <c r="BM236" s="11">
        <f t="shared" si="411"/>
        <v>0</v>
      </c>
      <c r="BN236" s="11">
        <f t="shared" si="411"/>
        <v>0</v>
      </c>
      <c r="BO236" s="11">
        <f t="shared" si="411"/>
        <v>15214056124.9298</v>
      </c>
      <c r="BP236" s="11">
        <f t="shared" si="411"/>
        <v>74566467</v>
      </c>
      <c r="BQ236" s="11">
        <f t="shared" si="411"/>
        <v>0</v>
      </c>
      <c r="BR236" s="11">
        <f t="shared" si="411"/>
        <v>0</v>
      </c>
      <c r="BS236" s="11">
        <f t="shared" si="411"/>
        <v>0</v>
      </c>
      <c r="BT236" s="11">
        <f t="shared" ref="BT236:CE236" si="412">SUM(BT237)</f>
        <v>20732291107</v>
      </c>
      <c r="BU236" s="11">
        <f t="shared" si="412"/>
        <v>0</v>
      </c>
      <c r="BV236" s="11">
        <f t="shared" si="412"/>
        <v>0</v>
      </c>
      <c r="BW236" s="11">
        <f t="shared" si="412"/>
        <v>0</v>
      </c>
      <c r="BX236" s="11">
        <f t="shared" si="412"/>
        <v>0</v>
      </c>
      <c r="BY236" s="11">
        <f t="shared" si="412"/>
        <v>0</v>
      </c>
      <c r="BZ236" s="11">
        <f t="shared" si="412"/>
        <v>0</v>
      </c>
      <c r="CA236" s="11">
        <f t="shared" si="412"/>
        <v>0</v>
      </c>
      <c r="CB236" s="11">
        <f t="shared" si="412"/>
        <v>0</v>
      </c>
      <c r="CC236" s="11">
        <f t="shared" si="412"/>
        <v>0</v>
      </c>
      <c r="CD236" s="11">
        <f t="shared" si="412"/>
        <v>0</v>
      </c>
      <c r="CE236" s="11">
        <f t="shared" si="412"/>
        <v>15214056124.9298</v>
      </c>
      <c r="CF236" s="11">
        <f t="shared" ref="CF236:DB236" si="413">SUM(CF237)</f>
        <v>20806857574</v>
      </c>
      <c r="CG236" s="11">
        <f t="shared" si="413"/>
        <v>0</v>
      </c>
      <c r="CH236" s="11">
        <f t="shared" si="413"/>
        <v>0</v>
      </c>
      <c r="CI236" s="11">
        <f t="shared" si="413"/>
        <v>15670477808.267694</v>
      </c>
      <c r="CJ236" s="11">
        <f t="shared" si="413"/>
        <v>78204383</v>
      </c>
      <c r="CK236" s="11">
        <f t="shared" si="413"/>
        <v>0</v>
      </c>
      <c r="CL236" s="11">
        <f t="shared" si="413"/>
        <v>0</v>
      </c>
      <c r="CM236" s="11">
        <f t="shared" si="413"/>
        <v>0</v>
      </c>
      <c r="CN236" s="11">
        <f t="shared" si="413"/>
        <v>21569879703</v>
      </c>
      <c r="CO236" s="11">
        <f t="shared" si="413"/>
        <v>0</v>
      </c>
      <c r="CP236" s="11">
        <f t="shared" si="413"/>
        <v>0</v>
      </c>
      <c r="CQ236" s="11">
        <f t="shared" si="413"/>
        <v>0</v>
      </c>
      <c r="CR236" s="11">
        <f t="shared" si="413"/>
        <v>0</v>
      </c>
      <c r="CS236" s="11">
        <f t="shared" si="413"/>
        <v>0</v>
      </c>
      <c r="CT236" s="11">
        <f t="shared" si="413"/>
        <v>0</v>
      </c>
      <c r="CU236" s="11">
        <f t="shared" si="413"/>
        <v>0</v>
      </c>
      <c r="CV236" s="11">
        <f t="shared" si="413"/>
        <v>0</v>
      </c>
      <c r="CW236" s="11">
        <f t="shared" si="413"/>
        <v>0</v>
      </c>
      <c r="CX236" s="11">
        <f t="shared" si="413"/>
        <v>0</v>
      </c>
      <c r="CY236" s="11">
        <f t="shared" si="413"/>
        <v>15670477808.267694</v>
      </c>
      <c r="CZ236" s="11">
        <f t="shared" si="413"/>
        <v>21648084086</v>
      </c>
      <c r="DA236" s="11">
        <f t="shared" si="413"/>
        <v>64517034026.857491</v>
      </c>
      <c r="DB236" s="575">
        <f t="shared" si="413"/>
        <v>77557301729</v>
      </c>
    </row>
    <row r="237" spans="1:106" ht="93.75" customHeight="1" x14ac:dyDescent="0.2">
      <c r="A237" s="585"/>
      <c r="B237" s="220"/>
      <c r="C237" s="182">
        <v>27</v>
      </c>
      <c r="D237" s="500" t="s">
        <v>572</v>
      </c>
      <c r="E237" s="188" t="s">
        <v>573</v>
      </c>
      <c r="F237" s="595">
        <v>0.92</v>
      </c>
      <c r="G237" s="173">
        <v>164</v>
      </c>
      <c r="H237" s="508" t="s">
        <v>577</v>
      </c>
      <c r="I237" s="326" t="s">
        <v>578</v>
      </c>
      <c r="J237" s="389" t="s">
        <v>439</v>
      </c>
      <c r="K237" s="345">
        <v>2</v>
      </c>
      <c r="L237" s="358" t="s">
        <v>53</v>
      </c>
      <c r="M237" s="172">
        <v>12</v>
      </c>
      <c r="N237" s="172">
        <v>12</v>
      </c>
      <c r="O237" s="357">
        <v>12</v>
      </c>
      <c r="P237" s="361">
        <v>12</v>
      </c>
      <c r="Q237" s="175"/>
      <c r="R237" s="361">
        <v>12</v>
      </c>
      <c r="S237" s="361"/>
      <c r="T237" s="361">
        <v>12</v>
      </c>
      <c r="U237" s="361"/>
      <c r="V237" s="387">
        <f>AQ237/AQ236</f>
        <v>1</v>
      </c>
      <c r="W237" s="172">
        <v>3</v>
      </c>
      <c r="X237" s="226" t="s">
        <v>450</v>
      </c>
      <c r="Y237" s="33">
        <v>0</v>
      </c>
      <c r="Z237" s="18"/>
      <c r="AA237" s="17">
        <v>18861571816</v>
      </c>
      <c r="AB237" s="18">
        <v>19133304428</v>
      </c>
      <c r="AC237" s="33">
        <v>0</v>
      </c>
      <c r="AD237" s="18"/>
      <c r="AE237" s="16">
        <v>0</v>
      </c>
      <c r="AF237" s="15">
        <v>124458172</v>
      </c>
      <c r="AG237" s="33">
        <v>0</v>
      </c>
      <c r="AH237" s="18"/>
      <c r="AI237" s="33">
        <v>0</v>
      </c>
      <c r="AJ237" s="18"/>
      <c r="AK237" s="33">
        <v>0</v>
      </c>
      <c r="AL237" s="18"/>
      <c r="AM237" s="33">
        <v>0</v>
      </c>
      <c r="AN237" s="18"/>
      <c r="AO237" s="33">
        <v>0</v>
      </c>
      <c r="AP237" s="18"/>
      <c r="AQ237" s="13">
        <f>+Y237+AA237+AC237+AE237+AG237+AI237+AK237+AM237+AO237</f>
        <v>18861571816</v>
      </c>
      <c r="AR237" s="14">
        <f>Z237+AB237+AD237+AF237+AH237+AJ237+AL237+AN237+AP237</f>
        <v>19257762600</v>
      </c>
      <c r="AS237" s="44"/>
      <c r="AT237" s="44"/>
      <c r="AU237" s="45">
        <v>14770928277.66</v>
      </c>
      <c r="AV237" s="43">
        <v>96518485</v>
      </c>
      <c r="AW237" s="43"/>
      <c r="AX237" s="43">
        <f>15844597469-96518485</f>
        <v>15748078984</v>
      </c>
      <c r="AY237" s="43"/>
      <c r="AZ237" s="43"/>
      <c r="BA237" s="43"/>
      <c r="BB237" s="43"/>
      <c r="BC237" s="44"/>
      <c r="BD237" s="44"/>
      <c r="BE237" s="44"/>
      <c r="BF237" s="44"/>
      <c r="BG237" s="44"/>
      <c r="BH237" s="44"/>
      <c r="BI237" s="44"/>
      <c r="BJ237" s="44"/>
      <c r="BK237" s="41">
        <f>AS237+AU237+AW237+AY237+BA237+BC237+BE237+BG237+BI237</f>
        <v>14770928277.66</v>
      </c>
      <c r="BL237" s="56">
        <f>AT237+AV237+AX237+AZ237+BB237+BD237+BF237+BH237+BJ237</f>
        <v>15844597469</v>
      </c>
      <c r="BM237" s="45"/>
      <c r="BN237" s="25"/>
      <c r="BO237" s="45">
        <v>15214056124.9298</v>
      </c>
      <c r="BP237" s="25">
        <v>74566467</v>
      </c>
      <c r="BQ237" s="45"/>
      <c r="BR237" s="487"/>
      <c r="BS237" s="487"/>
      <c r="BT237" s="487">
        <v>20732291107</v>
      </c>
      <c r="BU237" s="487"/>
      <c r="BV237" s="487"/>
      <c r="BW237" s="45"/>
      <c r="BX237" s="25"/>
      <c r="BY237" s="45"/>
      <c r="BZ237" s="25"/>
      <c r="CA237" s="45"/>
      <c r="CB237" s="25"/>
      <c r="CC237" s="45"/>
      <c r="CD237" s="43"/>
      <c r="CE237" s="41">
        <f>BM237+BO237+BQ237+BS237+BU237+BW237+BY237+CA237+CC237</f>
        <v>15214056124.9298</v>
      </c>
      <c r="CF237" s="46">
        <f>BN237+BP237+BR237+BT237+BV237+BX237+BZ237+CB237+CD237</f>
        <v>20806857574</v>
      </c>
      <c r="CG237" s="44"/>
      <c r="CH237" s="45"/>
      <c r="CI237" s="44">
        <v>15670477808.267694</v>
      </c>
      <c r="CJ237" s="455">
        <v>78204383</v>
      </c>
      <c r="CK237" s="44"/>
      <c r="CL237" s="44"/>
      <c r="CM237" s="44"/>
      <c r="CN237" s="479">
        <f>21389867264+180012439</f>
        <v>21569879703</v>
      </c>
      <c r="CO237" s="44"/>
      <c r="CP237" s="44"/>
      <c r="CQ237" s="44"/>
      <c r="CR237" s="44"/>
      <c r="CS237" s="44"/>
      <c r="CT237" s="44"/>
      <c r="CU237" s="44"/>
      <c r="CV237" s="44"/>
      <c r="CW237" s="44"/>
      <c r="CX237" s="44"/>
      <c r="CY237" s="41">
        <f>CG237+CI237+CK237+CM237+CO237+CQ237+CS237+CU237+CW237</f>
        <v>15670477808.267694</v>
      </c>
      <c r="CZ237" s="41">
        <f>CH237+CJ237+CL237+CN237+CP237+CR237+CT237+CV237+CX237</f>
        <v>21648084086</v>
      </c>
      <c r="DA237" s="50">
        <f>AQ237+BK237+CE237+CY237</f>
        <v>64517034026.857491</v>
      </c>
      <c r="DB237" s="576">
        <f>AR237+BL237+CF237+CZ237</f>
        <v>77557301729</v>
      </c>
    </row>
    <row r="238" spans="1:106" ht="24.75" customHeight="1" x14ac:dyDescent="0.2">
      <c r="A238" s="585"/>
      <c r="B238" s="220"/>
      <c r="C238" s="154">
        <v>49</v>
      </c>
      <c r="D238" s="155" t="s">
        <v>579</v>
      </c>
      <c r="E238" s="158"/>
      <c r="F238" s="158"/>
      <c r="G238" s="154"/>
      <c r="H238" s="154"/>
      <c r="I238" s="154"/>
      <c r="J238" s="154"/>
      <c r="K238" s="154"/>
      <c r="L238" s="154"/>
      <c r="M238" s="154"/>
      <c r="N238" s="154"/>
      <c r="O238" s="154"/>
      <c r="P238" s="154"/>
      <c r="Q238" s="154"/>
      <c r="R238" s="154"/>
      <c r="S238" s="154"/>
      <c r="T238" s="154"/>
      <c r="U238" s="154"/>
      <c r="V238" s="154"/>
      <c r="W238" s="154"/>
      <c r="X238" s="154"/>
      <c r="Y238" s="11">
        <f t="shared" ref="Y238:AP238" si="414">SUM(Y239)</f>
        <v>0</v>
      </c>
      <c r="Z238" s="11">
        <f t="shared" si="414"/>
        <v>0</v>
      </c>
      <c r="AA238" s="11">
        <f t="shared" si="414"/>
        <v>20304000</v>
      </c>
      <c r="AB238" s="11">
        <f t="shared" si="414"/>
        <v>20304000</v>
      </c>
      <c r="AC238" s="11">
        <f t="shared" si="414"/>
        <v>0</v>
      </c>
      <c r="AD238" s="11">
        <f t="shared" si="414"/>
        <v>0</v>
      </c>
      <c r="AE238" s="11">
        <f t="shared" si="414"/>
        <v>0</v>
      </c>
      <c r="AF238" s="11">
        <f t="shared" si="414"/>
        <v>0</v>
      </c>
      <c r="AG238" s="11">
        <f t="shared" si="414"/>
        <v>0</v>
      </c>
      <c r="AH238" s="11">
        <f t="shared" si="414"/>
        <v>0</v>
      </c>
      <c r="AI238" s="11">
        <f t="shared" si="414"/>
        <v>0</v>
      </c>
      <c r="AJ238" s="11">
        <f t="shared" si="414"/>
        <v>0</v>
      </c>
      <c r="AK238" s="11">
        <f t="shared" si="414"/>
        <v>0</v>
      </c>
      <c r="AL238" s="11">
        <f t="shared" si="414"/>
        <v>0</v>
      </c>
      <c r="AM238" s="11">
        <f t="shared" si="414"/>
        <v>0</v>
      </c>
      <c r="AN238" s="11">
        <f t="shared" si="414"/>
        <v>0</v>
      </c>
      <c r="AO238" s="11">
        <f t="shared" si="414"/>
        <v>0</v>
      </c>
      <c r="AP238" s="11">
        <f t="shared" si="414"/>
        <v>0</v>
      </c>
      <c r="AQ238" s="11">
        <f t="shared" ref="AQ238:BS238" si="415">SUM(AQ239)</f>
        <v>20304000</v>
      </c>
      <c r="AR238" s="11">
        <f t="shared" si="415"/>
        <v>20304000</v>
      </c>
      <c r="AS238" s="11">
        <f t="shared" si="415"/>
        <v>0</v>
      </c>
      <c r="AT238" s="11">
        <f t="shared" si="415"/>
        <v>0</v>
      </c>
      <c r="AU238" s="11">
        <f t="shared" si="415"/>
        <v>20913120</v>
      </c>
      <c r="AV238" s="11">
        <f t="shared" si="415"/>
        <v>0</v>
      </c>
      <c r="AW238" s="11">
        <f t="shared" si="415"/>
        <v>0</v>
      </c>
      <c r="AX238" s="11">
        <f t="shared" si="415"/>
        <v>20913120</v>
      </c>
      <c r="AY238" s="11">
        <f t="shared" si="415"/>
        <v>0</v>
      </c>
      <c r="AZ238" s="11">
        <f t="shared" si="415"/>
        <v>0</v>
      </c>
      <c r="BA238" s="11">
        <f t="shared" si="415"/>
        <v>0</v>
      </c>
      <c r="BB238" s="11">
        <f t="shared" si="415"/>
        <v>0</v>
      </c>
      <c r="BC238" s="11">
        <f t="shared" si="415"/>
        <v>0</v>
      </c>
      <c r="BD238" s="11">
        <f t="shared" si="415"/>
        <v>0</v>
      </c>
      <c r="BE238" s="11">
        <f t="shared" si="415"/>
        <v>0</v>
      </c>
      <c r="BF238" s="11">
        <f t="shared" si="415"/>
        <v>0</v>
      </c>
      <c r="BG238" s="11">
        <f t="shared" si="415"/>
        <v>0</v>
      </c>
      <c r="BH238" s="11">
        <f t="shared" si="415"/>
        <v>0</v>
      </c>
      <c r="BI238" s="11">
        <f t="shared" si="415"/>
        <v>0</v>
      </c>
      <c r="BJ238" s="11">
        <f t="shared" si="415"/>
        <v>0</v>
      </c>
      <c r="BK238" s="11">
        <f t="shared" si="415"/>
        <v>20913120</v>
      </c>
      <c r="BL238" s="11">
        <f t="shared" si="415"/>
        <v>20913120</v>
      </c>
      <c r="BM238" s="11">
        <f t="shared" si="415"/>
        <v>0</v>
      </c>
      <c r="BN238" s="11">
        <f t="shared" si="415"/>
        <v>0</v>
      </c>
      <c r="BO238" s="11">
        <f t="shared" si="415"/>
        <v>21540513.600000001</v>
      </c>
      <c r="BP238" s="11">
        <f t="shared" si="415"/>
        <v>0</v>
      </c>
      <c r="BQ238" s="11">
        <f t="shared" si="415"/>
        <v>0</v>
      </c>
      <c r="BR238" s="11">
        <f t="shared" si="415"/>
        <v>0</v>
      </c>
      <c r="BS238" s="11">
        <f t="shared" si="415"/>
        <v>0</v>
      </c>
      <c r="BT238" s="11">
        <f t="shared" ref="BT238:BV238" si="416">SUM(BT239)</f>
        <v>20913120</v>
      </c>
      <c r="BU238" s="11">
        <f t="shared" si="416"/>
        <v>0</v>
      </c>
      <c r="BV238" s="11">
        <f t="shared" si="416"/>
        <v>0</v>
      </c>
      <c r="BW238" s="11">
        <f t="shared" ref="BW238:CE238" si="417">SUM(BW239)</f>
        <v>0</v>
      </c>
      <c r="BX238" s="11">
        <f t="shared" si="417"/>
        <v>0</v>
      </c>
      <c r="BY238" s="11">
        <f t="shared" si="417"/>
        <v>0</v>
      </c>
      <c r="BZ238" s="11">
        <f t="shared" si="417"/>
        <v>0</v>
      </c>
      <c r="CA238" s="11">
        <f t="shared" si="417"/>
        <v>0</v>
      </c>
      <c r="CB238" s="11">
        <f t="shared" si="417"/>
        <v>0</v>
      </c>
      <c r="CC238" s="11">
        <f t="shared" si="417"/>
        <v>0</v>
      </c>
      <c r="CD238" s="11">
        <f t="shared" si="417"/>
        <v>0</v>
      </c>
      <c r="CE238" s="11">
        <f t="shared" si="417"/>
        <v>21540513.600000001</v>
      </c>
      <c r="CF238" s="11">
        <f t="shared" ref="CF238:DB238" si="418">SUM(CF239)</f>
        <v>20913120</v>
      </c>
      <c r="CG238" s="11">
        <f t="shared" si="418"/>
        <v>0</v>
      </c>
      <c r="CH238" s="11">
        <f t="shared" si="418"/>
        <v>0</v>
      </c>
      <c r="CI238" s="11">
        <f t="shared" si="418"/>
        <v>22186729.008000001</v>
      </c>
      <c r="CJ238" s="11">
        <f t="shared" si="418"/>
        <v>52000000</v>
      </c>
      <c r="CK238" s="11">
        <f t="shared" si="418"/>
        <v>0</v>
      </c>
      <c r="CL238" s="11">
        <f t="shared" si="418"/>
        <v>21000000</v>
      </c>
      <c r="CM238" s="11">
        <f t="shared" si="418"/>
        <v>0</v>
      </c>
      <c r="CN238" s="11">
        <f t="shared" si="418"/>
        <v>0</v>
      </c>
      <c r="CO238" s="11">
        <f t="shared" si="418"/>
        <v>0</v>
      </c>
      <c r="CP238" s="11">
        <f t="shared" si="418"/>
        <v>0</v>
      </c>
      <c r="CQ238" s="11">
        <f t="shared" si="418"/>
        <v>0</v>
      </c>
      <c r="CR238" s="11">
        <f t="shared" si="418"/>
        <v>0</v>
      </c>
      <c r="CS238" s="11">
        <f t="shared" si="418"/>
        <v>0</v>
      </c>
      <c r="CT238" s="11">
        <f t="shared" si="418"/>
        <v>0</v>
      </c>
      <c r="CU238" s="11">
        <f t="shared" si="418"/>
        <v>0</v>
      </c>
      <c r="CV238" s="11">
        <f t="shared" si="418"/>
        <v>0</v>
      </c>
      <c r="CW238" s="11">
        <f t="shared" si="418"/>
        <v>0</v>
      </c>
      <c r="CX238" s="11">
        <f t="shared" si="418"/>
        <v>0</v>
      </c>
      <c r="CY238" s="11">
        <f t="shared" si="418"/>
        <v>22186729.008000001</v>
      </c>
      <c r="CZ238" s="11">
        <f t="shared" si="418"/>
        <v>73000000</v>
      </c>
      <c r="DA238" s="11">
        <f t="shared" si="418"/>
        <v>84944362.60800001</v>
      </c>
      <c r="DB238" s="575">
        <f t="shared" si="418"/>
        <v>135130240</v>
      </c>
    </row>
    <row r="239" spans="1:106" ht="93.75" customHeight="1" x14ac:dyDescent="0.2">
      <c r="A239" s="585"/>
      <c r="B239" s="264"/>
      <c r="C239" s="181">
        <v>27</v>
      </c>
      <c r="D239" s="580" t="s">
        <v>572</v>
      </c>
      <c r="E239" s="167" t="s">
        <v>573</v>
      </c>
      <c r="F239" s="630">
        <v>0.92</v>
      </c>
      <c r="G239" s="173">
        <v>165</v>
      </c>
      <c r="H239" s="508" t="s">
        <v>580</v>
      </c>
      <c r="I239" s="326" t="s">
        <v>581</v>
      </c>
      <c r="J239" s="386" t="s">
        <v>439</v>
      </c>
      <c r="K239" s="344">
        <v>2</v>
      </c>
      <c r="L239" s="358" t="s">
        <v>53</v>
      </c>
      <c r="M239" s="356">
        <v>12</v>
      </c>
      <c r="N239" s="356">
        <v>12</v>
      </c>
      <c r="O239" s="357">
        <v>12</v>
      </c>
      <c r="P239" s="361">
        <v>12</v>
      </c>
      <c r="Q239" s="175"/>
      <c r="R239" s="361">
        <v>12</v>
      </c>
      <c r="S239" s="361"/>
      <c r="T239" s="361">
        <v>12</v>
      </c>
      <c r="U239" s="375"/>
      <c r="V239" s="387">
        <f>AQ239/AQ238</f>
        <v>1</v>
      </c>
      <c r="W239" s="172">
        <v>3</v>
      </c>
      <c r="X239" s="226" t="s">
        <v>450</v>
      </c>
      <c r="Y239" s="33"/>
      <c r="Z239" s="18"/>
      <c r="AA239" s="17">
        <v>20304000</v>
      </c>
      <c r="AB239" s="15">
        <v>20304000</v>
      </c>
      <c r="AC239" s="33"/>
      <c r="AD239" s="18"/>
      <c r="AE239" s="33"/>
      <c r="AF239" s="18"/>
      <c r="AG239" s="33"/>
      <c r="AH239" s="18"/>
      <c r="AI239" s="33"/>
      <c r="AJ239" s="18"/>
      <c r="AK239" s="33"/>
      <c r="AL239" s="18"/>
      <c r="AM239" s="33"/>
      <c r="AN239" s="18"/>
      <c r="AO239" s="33"/>
      <c r="AP239" s="18"/>
      <c r="AQ239" s="13">
        <f>+Y239+AA239+AC239+AE239+AG239+AI239+AK239+AM239+AO239</f>
        <v>20304000</v>
      </c>
      <c r="AR239" s="14">
        <f>Z239+AB239+AD239+AF239+AH239+AJ239+AL239+AN239+AP239</f>
        <v>20304000</v>
      </c>
      <c r="AS239" s="44"/>
      <c r="AT239" s="44"/>
      <c r="AU239" s="45">
        <v>20913120</v>
      </c>
      <c r="AV239" s="43"/>
      <c r="AW239" s="44"/>
      <c r="AX239" s="43">
        <v>20913120</v>
      </c>
      <c r="AY239" s="44"/>
      <c r="AZ239" s="43"/>
      <c r="BA239" s="44"/>
      <c r="BB239" s="44"/>
      <c r="BC239" s="44"/>
      <c r="BD239" s="44"/>
      <c r="BE239" s="44"/>
      <c r="BF239" s="44"/>
      <c r="BG239" s="44"/>
      <c r="BH239" s="44"/>
      <c r="BI239" s="44"/>
      <c r="BJ239" s="44"/>
      <c r="BK239" s="41">
        <f>AS239+AU239+AW239+AY239+BA239+BC239+BE239+BG239+BI239</f>
        <v>20913120</v>
      </c>
      <c r="BL239" s="56">
        <f>AT239+AV239+AX239+AZ239+BB239+BD239+BF239+BH239+BJ239</f>
        <v>20913120</v>
      </c>
      <c r="BM239" s="45"/>
      <c r="BN239" s="25"/>
      <c r="BO239" s="45">
        <v>21540513.600000001</v>
      </c>
      <c r="BP239" s="45"/>
      <c r="BQ239" s="45"/>
      <c r="BR239" s="487"/>
      <c r="BS239" s="487"/>
      <c r="BT239" s="469">
        <v>20913120</v>
      </c>
      <c r="BU239" s="45"/>
      <c r="BV239" s="45"/>
      <c r="BW239" s="45"/>
      <c r="BX239" s="45"/>
      <c r="BY239" s="45"/>
      <c r="BZ239" s="45"/>
      <c r="CA239" s="45"/>
      <c r="CB239" s="45"/>
      <c r="CC239" s="45"/>
      <c r="CD239" s="44"/>
      <c r="CE239" s="41">
        <f>BM239+BO239+BQ239+BS239+BU239+BW239+BY239+CA239+CC239</f>
        <v>21540513.600000001</v>
      </c>
      <c r="CF239" s="47">
        <f>BN239+BP239+BR239+BT239+BV239+BX239+BZ239+CB239+CD239</f>
        <v>20913120</v>
      </c>
      <c r="CG239" s="44"/>
      <c r="CH239" s="45"/>
      <c r="CI239" s="44">
        <v>22186729.008000001</v>
      </c>
      <c r="CJ239" s="44">
        <v>52000000</v>
      </c>
      <c r="CK239" s="44"/>
      <c r="CL239" s="44">
        <v>21000000</v>
      </c>
      <c r="CM239" s="44"/>
      <c r="CN239" s="44"/>
      <c r="CO239" s="44"/>
      <c r="CP239" s="44"/>
      <c r="CQ239" s="44"/>
      <c r="CR239" s="44"/>
      <c r="CS239" s="44"/>
      <c r="CT239" s="44"/>
      <c r="CU239" s="44"/>
      <c r="CV239" s="44"/>
      <c r="CW239" s="44"/>
      <c r="CX239" s="44"/>
      <c r="CY239" s="41">
        <f>CG239+CI239+CK239+CM239+CO239+CQ239+CS239+CU239+CW239</f>
        <v>22186729.008000001</v>
      </c>
      <c r="CZ239" s="41">
        <f>CH239+CJ239+CL239+CN239+CP239+CR239+CT239+CV239+CX239</f>
        <v>73000000</v>
      </c>
      <c r="DA239" s="50">
        <f>AQ239+BK239+CE239+CY239</f>
        <v>84944362.60800001</v>
      </c>
      <c r="DB239" s="576">
        <f>AR239+BL239+CF239+CZ239</f>
        <v>135130240</v>
      </c>
    </row>
    <row r="240" spans="1:106" ht="24.75" customHeight="1" x14ac:dyDescent="0.2">
      <c r="A240" s="585"/>
      <c r="B240" s="391">
        <v>14</v>
      </c>
      <c r="C240" s="218" t="s">
        <v>582</v>
      </c>
      <c r="D240" s="392"/>
      <c r="E240" s="392"/>
      <c r="F240" s="392"/>
      <c r="G240" s="219"/>
      <c r="H240" s="219"/>
      <c r="I240" s="219"/>
      <c r="J240" s="219"/>
      <c r="K240" s="219"/>
      <c r="L240" s="219"/>
      <c r="M240" s="219"/>
      <c r="N240" s="219"/>
      <c r="O240" s="219"/>
      <c r="P240" s="219"/>
      <c r="Q240" s="219"/>
      <c r="R240" s="219"/>
      <c r="S240" s="219"/>
      <c r="T240" s="219"/>
      <c r="U240" s="219"/>
      <c r="V240" s="219"/>
      <c r="W240" s="219"/>
      <c r="X240" s="219"/>
      <c r="Y240" s="10">
        <f t="shared" ref="Y240:BD240" si="419">Y241+Y245+Y247+Y251+Y254</f>
        <v>0</v>
      </c>
      <c r="Z240" s="10">
        <f t="shared" si="419"/>
        <v>0</v>
      </c>
      <c r="AA240" s="10">
        <f t="shared" si="419"/>
        <v>4620095942</v>
      </c>
      <c r="AB240" s="10">
        <f t="shared" si="419"/>
        <v>6456847097</v>
      </c>
      <c r="AC240" s="10">
        <f t="shared" si="419"/>
        <v>310000000</v>
      </c>
      <c r="AD240" s="10">
        <f t="shared" si="419"/>
        <v>310000000</v>
      </c>
      <c r="AE240" s="10">
        <f t="shared" si="419"/>
        <v>1159946856</v>
      </c>
      <c r="AF240" s="10">
        <f t="shared" si="419"/>
        <v>1420369214</v>
      </c>
      <c r="AG240" s="10">
        <f t="shared" si="419"/>
        <v>0</v>
      </c>
      <c r="AH240" s="10">
        <f t="shared" si="419"/>
        <v>0</v>
      </c>
      <c r="AI240" s="10">
        <f t="shared" si="419"/>
        <v>0</v>
      </c>
      <c r="AJ240" s="10">
        <f t="shared" si="419"/>
        <v>0</v>
      </c>
      <c r="AK240" s="10">
        <f t="shared" si="419"/>
        <v>0</v>
      </c>
      <c r="AL240" s="10">
        <f t="shared" si="419"/>
        <v>0</v>
      </c>
      <c r="AM240" s="10">
        <f t="shared" si="419"/>
        <v>7882699266</v>
      </c>
      <c r="AN240" s="10">
        <f t="shared" si="419"/>
        <v>10609236816</v>
      </c>
      <c r="AO240" s="10">
        <f t="shared" si="419"/>
        <v>0</v>
      </c>
      <c r="AP240" s="10">
        <f t="shared" si="419"/>
        <v>0</v>
      </c>
      <c r="AQ240" s="10">
        <f t="shared" si="419"/>
        <v>13972742064</v>
      </c>
      <c r="AR240" s="10">
        <f t="shared" si="419"/>
        <v>18796453127</v>
      </c>
      <c r="AS240" s="10">
        <f t="shared" si="419"/>
        <v>0</v>
      </c>
      <c r="AT240" s="10">
        <f t="shared" si="419"/>
        <v>0</v>
      </c>
      <c r="AU240" s="10">
        <f t="shared" si="419"/>
        <v>4134875595.7799997</v>
      </c>
      <c r="AV240" s="10">
        <f t="shared" si="419"/>
        <v>8636521107</v>
      </c>
      <c r="AW240" s="10">
        <f t="shared" si="419"/>
        <v>300000000</v>
      </c>
      <c r="AX240" s="10">
        <f t="shared" si="419"/>
        <v>5154087112</v>
      </c>
      <c r="AY240" s="10">
        <f t="shared" si="419"/>
        <v>0</v>
      </c>
      <c r="AZ240" s="10">
        <f t="shared" si="419"/>
        <v>1041292626</v>
      </c>
      <c r="BA240" s="10">
        <f t="shared" si="419"/>
        <v>0</v>
      </c>
      <c r="BB240" s="10">
        <f t="shared" si="419"/>
        <v>0</v>
      </c>
      <c r="BC240" s="10">
        <f t="shared" si="419"/>
        <v>0</v>
      </c>
      <c r="BD240" s="10">
        <f t="shared" si="419"/>
        <v>0</v>
      </c>
      <c r="BE240" s="10">
        <f t="shared" ref="BE240:CD240" si="420">BE241+BE245+BE247+BE251+BE254</f>
        <v>0</v>
      </c>
      <c r="BF240" s="10">
        <f t="shared" si="420"/>
        <v>0</v>
      </c>
      <c r="BG240" s="10">
        <f t="shared" si="420"/>
        <v>7334790933</v>
      </c>
      <c r="BH240" s="10">
        <f t="shared" si="420"/>
        <v>10050013964</v>
      </c>
      <c r="BI240" s="10">
        <f t="shared" si="420"/>
        <v>0</v>
      </c>
      <c r="BJ240" s="10">
        <f t="shared" si="420"/>
        <v>0</v>
      </c>
      <c r="BK240" s="10">
        <f t="shared" si="420"/>
        <v>11769666528.780001</v>
      </c>
      <c r="BL240" s="10">
        <f t="shared" si="420"/>
        <v>24881914809</v>
      </c>
      <c r="BM240" s="10">
        <f t="shared" si="420"/>
        <v>0</v>
      </c>
      <c r="BN240" s="10">
        <f t="shared" si="420"/>
        <v>0</v>
      </c>
      <c r="BO240" s="10">
        <f t="shared" si="420"/>
        <v>4258921863.6533999</v>
      </c>
      <c r="BP240" s="10">
        <f t="shared" si="420"/>
        <v>1215706200</v>
      </c>
      <c r="BQ240" s="10">
        <f t="shared" si="420"/>
        <v>150000000</v>
      </c>
      <c r="BR240" s="10">
        <f t="shared" si="420"/>
        <v>1671238455</v>
      </c>
      <c r="BS240" s="10">
        <f t="shared" si="420"/>
        <v>0</v>
      </c>
      <c r="BT240" s="10">
        <f t="shared" si="420"/>
        <v>14107753403</v>
      </c>
      <c r="BU240" s="10">
        <f t="shared" si="420"/>
        <v>0</v>
      </c>
      <c r="BV240" s="10">
        <f t="shared" si="420"/>
        <v>0</v>
      </c>
      <c r="BW240" s="10">
        <f t="shared" si="420"/>
        <v>0</v>
      </c>
      <c r="BX240" s="10">
        <f t="shared" si="420"/>
        <v>0</v>
      </c>
      <c r="BY240" s="10">
        <f t="shared" si="420"/>
        <v>0</v>
      </c>
      <c r="BZ240" s="10">
        <f t="shared" si="420"/>
        <v>0</v>
      </c>
      <c r="CA240" s="10">
        <f t="shared" si="420"/>
        <v>7554834662</v>
      </c>
      <c r="CB240" s="10">
        <f t="shared" si="420"/>
        <v>8361380435</v>
      </c>
      <c r="CC240" s="10">
        <f t="shared" si="420"/>
        <v>0</v>
      </c>
      <c r="CD240" s="10">
        <f t="shared" si="420"/>
        <v>0</v>
      </c>
      <c r="CE240" s="10">
        <f t="shared" ref="CE240" si="421">CE241+CE245+CE247+CE251+CE254</f>
        <v>11963756525.653402</v>
      </c>
      <c r="CF240" s="10">
        <f t="shared" ref="CF240:DA240" si="422">CF241+CF245+CF247+CF251+CF254</f>
        <v>25356078493</v>
      </c>
      <c r="CG240" s="10">
        <f t="shared" si="422"/>
        <v>0</v>
      </c>
      <c r="CH240" s="10">
        <f t="shared" si="422"/>
        <v>0</v>
      </c>
      <c r="CI240" s="10">
        <f t="shared" si="422"/>
        <v>4386689519.4150028</v>
      </c>
      <c r="CJ240" s="10">
        <f t="shared" si="422"/>
        <v>1242660616</v>
      </c>
      <c r="CK240" s="10">
        <f t="shared" si="422"/>
        <v>50000000</v>
      </c>
      <c r="CL240" s="10">
        <f t="shared" si="422"/>
        <v>327201641</v>
      </c>
      <c r="CM240" s="10">
        <f t="shared" si="422"/>
        <v>0</v>
      </c>
      <c r="CN240" s="10">
        <f t="shared" si="422"/>
        <v>5715400127</v>
      </c>
      <c r="CO240" s="10">
        <f t="shared" si="422"/>
        <v>0</v>
      </c>
      <c r="CP240" s="10">
        <f t="shared" si="422"/>
        <v>0</v>
      </c>
      <c r="CQ240" s="10">
        <f t="shared" si="422"/>
        <v>0</v>
      </c>
      <c r="CR240" s="10">
        <f t="shared" si="422"/>
        <v>0</v>
      </c>
      <c r="CS240" s="10">
        <f t="shared" si="422"/>
        <v>0</v>
      </c>
      <c r="CT240" s="10">
        <f t="shared" si="422"/>
        <v>0</v>
      </c>
      <c r="CU240" s="10">
        <f t="shared" si="422"/>
        <v>7781479701</v>
      </c>
      <c r="CV240" s="10">
        <f t="shared" si="422"/>
        <v>9978535274</v>
      </c>
      <c r="CW240" s="10">
        <f t="shared" si="422"/>
        <v>0</v>
      </c>
      <c r="CX240" s="10">
        <f t="shared" si="422"/>
        <v>0</v>
      </c>
      <c r="CY240" s="10">
        <f t="shared" si="422"/>
        <v>12218169220.415003</v>
      </c>
      <c r="CZ240" s="10">
        <f t="shared" si="422"/>
        <v>17263797658</v>
      </c>
      <c r="DA240" s="10">
        <f t="shared" si="422"/>
        <v>49924334338.848396</v>
      </c>
      <c r="DB240" s="572">
        <f t="shared" ref="DB240" si="423">DB241+DB245+DB247+DB251+DB254</f>
        <v>86298244087</v>
      </c>
    </row>
    <row r="241" spans="1:106" ht="24.75" customHeight="1" x14ac:dyDescent="0.2">
      <c r="A241" s="585"/>
      <c r="B241" s="586"/>
      <c r="C241" s="154">
        <v>50</v>
      </c>
      <c r="D241" s="155" t="s">
        <v>583</v>
      </c>
      <c r="E241" s="158"/>
      <c r="F241" s="158"/>
      <c r="G241" s="154"/>
      <c r="H241" s="154"/>
      <c r="I241" s="154"/>
      <c r="J241" s="154"/>
      <c r="K241" s="154"/>
      <c r="L241" s="154"/>
      <c r="M241" s="154"/>
      <c r="N241" s="154"/>
      <c r="O241" s="154"/>
      <c r="P241" s="154"/>
      <c r="Q241" s="154"/>
      <c r="R241" s="154"/>
      <c r="S241" s="154"/>
      <c r="T241" s="154"/>
      <c r="U241" s="154"/>
      <c r="V241" s="154"/>
      <c r="W241" s="154"/>
      <c r="X241" s="154"/>
      <c r="Y241" s="11">
        <f t="shared" ref="Y241:AP241" si="424">SUM(Y242:Y244)</f>
        <v>0</v>
      </c>
      <c r="Z241" s="11">
        <f t="shared" si="424"/>
        <v>0</v>
      </c>
      <c r="AA241" s="11">
        <f t="shared" si="424"/>
        <v>4379703942</v>
      </c>
      <c r="AB241" s="11">
        <f t="shared" si="424"/>
        <v>6005673137</v>
      </c>
      <c r="AC241" s="11">
        <f t="shared" si="424"/>
        <v>0</v>
      </c>
      <c r="AD241" s="11">
        <f t="shared" si="424"/>
        <v>0</v>
      </c>
      <c r="AE241" s="11">
        <f t="shared" si="424"/>
        <v>1159946856</v>
      </c>
      <c r="AF241" s="11">
        <f t="shared" si="424"/>
        <v>1420369214</v>
      </c>
      <c r="AG241" s="11">
        <f t="shared" si="424"/>
        <v>0</v>
      </c>
      <c r="AH241" s="11">
        <f t="shared" si="424"/>
        <v>0</v>
      </c>
      <c r="AI241" s="11">
        <f t="shared" si="424"/>
        <v>0</v>
      </c>
      <c r="AJ241" s="11">
        <f t="shared" si="424"/>
        <v>0</v>
      </c>
      <c r="AK241" s="11">
        <f t="shared" si="424"/>
        <v>0</v>
      </c>
      <c r="AL241" s="11">
        <f t="shared" si="424"/>
        <v>0</v>
      </c>
      <c r="AM241" s="11">
        <f t="shared" si="424"/>
        <v>7882699266</v>
      </c>
      <c r="AN241" s="11">
        <f t="shared" si="424"/>
        <v>10609236816</v>
      </c>
      <c r="AO241" s="11">
        <f t="shared" si="424"/>
        <v>0</v>
      </c>
      <c r="AP241" s="11">
        <f t="shared" si="424"/>
        <v>0</v>
      </c>
      <c r="AQ241" s="11">
        <f t="shared" ref="AQ241:BS241" si="425">SUM(AQ242:AQ244)</f>
        <v>13422350064</v>
      </c>
      <c r="AR241" s="11">
        <f t="shared" si="425"/>
        <v>18035279167</v>
      </c>
      <c r="AS241" s="11">
        <f t="shared" si="425"/>
        <v>0</v>
      </c>
      <c r="AT241" s="11">
        <f t="shared" si="425"/>
        <v>0</v>
      </c>
      <c r="AU241" s="11">
        <f t="shared" si="425"/>
        <v>3887271835.7800002</v>
      </c>
      <c r="AV241" s="11">
        <f t="shared" si="425"/>
        <v>8236521107</v>
      </c>
      <c r="AW241" s="11">
        <f t="shared" si="425"/>
        <v>0</v>
      </c>
      <c r="AX241" s="11">
        <f t="shared" si="425"/>
        <v>4606483352</v>
      </c>
      <c r="AY241" s="11">
        <f t="shared" si="425"/>
        <v>0</v>
      </c>
      <c r="AZ241" s="11">
        <f t="shared" si="425"/>
        <v>1041292626</v>
      </c>
      <c r="BA241" s="11">
        <f t="shared" si="425"/>
        <v>0</v>
      </c>
      <c r="BB241" s="11">
        <f t="shared" si="425"/>
        <v>0</v>
      </c>
      <c r="BC241" s="11">
        <f t="shared" si="425"/>
        <v>0</v>
      </c>
      <c r="BD241" s="11">
        <f t="shared" si="425"/>
        <v>0</v>
      </c>
      <c r="BE241" s="11">
        <f t="shared" si="425"/>
        <v>0</v>
      </c>
      <c r="BF241" s="11">
        <f t="shared" si="425"/>
        <v>0</v>
      </c>
      <c r="BG241" s="11">
        <f t="shared" si="425"/>
        <v>7334790933</v>
      </c>
      <c r="BH241" s="11">
        <f t="shared" si="425"/>
        <v>10050013964</v>
      </c>
      <c r="BI241" s="11">
        <f t="shared" si="425"/>
        <v>0</v>
      </c>
      <c r="BJ241" s="11">
        <f t="shared" si="425"/>
        <v>0</v>
      </c>
      <c r="BK241" s="11">
        <f t="shared" si="425"/>
        <v>11222062768.780001</v>
      </c>
      <c r="BL241" s="11">
        <f t="shared" si="425"/>
        <v>23934311049</v>
      </c>
      <c r="BM241" s="11">
        <f t="shared" si="425"/>
        <v>0</v>
      </c>
      <c r="BN241" s="11">
        <f t="shared" si="425"/>
        <v>0</v>
      </c>
      <c r="BO241" s="11">
        <f t="shared" si="425"/>
        <v>4003889990.8534002</v>
      </c>
      <c r="BP241" s="11">
        <f t="shared" si="425"/>
        <v>955706200</v>
      </c>
      <c r="BQ241" s="11">
        <f t="shared" si="425"/>
        <v>0</v>
      </c>
      <c r="BR241" s="11">
        <f t="shared" si="425"/>
        <v>0</v>
      </c>
      <c r="BS241" s="11">
        <f t="shared" si="425"/>
        <v>0</v>
      </c>
      <c r="BT241" s="11">
        <f t="shared" ref="BT241:CE241" si="426">SUM(BT242:BT244)</f>
        <v>14107753403</v>
      </c>
      <c r="BU241" s="11">
        <f t="shared" si="426"/>
        <v>0</v>
      </c>
      <c r="BV241" s="11">
        <f t="shared" si="426"/>
        <v>0</v>
      </c>
      <c r="BW241" s="11">
        <f t="shared" si="426"/>
        <v>0</v>
      </c>
      <c r="BX241" s="11">
        <f t="shared" si="426"/>
        <v>0</v>
      </c>
      <c r="BY241" s="11">
        <f t="shared" si="426"/>
        <v>0</v>
      </c>
      <c r="BZ241" s="11">
        <f t="shared" si="426"/>
        <v>0</v>
      </c>
      <c r="CA241" s="11">
        <f t="shared" si="426"/>
        <v>7554834662</v>
      </c>
      <c r="CB241" s="11">
        <f t="shared" si="426"/>
        <v>8361380435</v>
      </c>
      <c r="CC241" s="11">
        <f t="shared" si="426"/>
        <v>0</v>
      </c>
      <c r="CD241" s="11">
        <f t="shared" si="426"/>
        <v>0</v>
      </c>
      <c r="CE241" s="11">
        <f t="shared" si="426"/>
        <v>11558724652.853401</v>
      </c>
      <c r="CF241" s="11">
        <f t="shared" ref="CF241:DA241" si="427">SUM(CF242:CF244)</f>
        <v>23424840038</v>
      </c>
      <c r="CG241" s="11">
        <f t="shared" si="427"/>
        <v>0</v>
      </c>
      <c r="CH241" s="11">
        <f t="shared" si="427"/>
        <v>0</v>
      </c>
      <c r="CI241" s="11">
        <f t="shared" si="427"/>
        <v>4124006690.5790024</v>
      </c>
      <c r="CJ241" s="11">
        <f t="shared" si="427"/>
        <v>421160616</v>
      </c>
      <c r="CK241" s="11">
        <f t="shared" si="427"/>
        <v>0</v>
      </c>
      <c r="CL241" s="11">
        <f t="shared" si="427"/>
        <v>0</v>
      </c>
      <c r="CM241" s="11">
        <f t="shared" si="427"/>
        <v>0</v>
      </c>
      <c r="CN241" s="11">
        <f t="shared" si="427"/>
        <v>5715400127</v>
      </c>
      <c r="CO241" s="11">
        <f t="shared" si="427"/>
        <v>0</v>
      </c>
      <c r="CP241" s="11">
        <f t="shared" si="427"/>
        <v>0</v>
      </c>
      <c r="CQ241" s="11">
        <f t="shared" si="427"/>
        <v>0</v>
      </c>
      <c r="CR241" s="11">
        <f t="shared" si="427"/>
        <v>0</v>
      </c>
      <c r="CS241" s="11">
        <f t="shared" si="427"/>
        <v>0</v>
      </c>
      <c r="CT241" s="11">
        <f t="shared" si="427"/>
        <v>0</v>
      </c>
      <c r="CU241" s="11">
        <f t="shared" si="427"/>
        <v>7781479701</v>
      </c>
      <c r="CV241" s="11">
        <f t="shared" si="427"/>
        <v>9978535274</v>
      </c>
      <c r="CW241" s="11">
        <f t="shared" si="427"/>
        <v>0</v>
      </c>
      <c r="CX241" s="11">
        <f t="shared" si="427"/>
        <v>0</v>
      </c>
      <c r="CY241" s="11">
        <f t="shared" si="427"/>
        <v>11905486391.579002</v>
      </c>
      <c r="CZ241" s="11">
        <f t="shared" si="427"/>
        <v>16115096017</v>
      </c>
      <c r="DA241" s="11">
        <f t="shared" si="427"/>
        <v>48108623877.212402</v>
      </c>
      <c r="DB241" s="575">
        <f t="shared" ref="DB241" si="428">SUM(DB242:DB244)</f>
        <v>81509526271</v>
      </c>
    </row>
    <row r="242" spans="1:106" ht="93.75" customHeight="1" x14ac:dyDescent="0.2">
      <c r="A242" s="585"/>
      <c r="B242" s="220"/>
      <c r="C242" s="340">
        <v>28</v>
      </c>
      <c r="D242" s="611" t="s">
        <v>584</v>
      </c>
      <c r="E242" s="587">
        <v>0.5</v>
      </c>
      <c r="F242" s="587">
        <v>1</v>
      </c>
      <c r="G242" s="173">
        <v>166</v>
      </c>
      <c r="H242" s="508" t="s">
        <v>585</v>
      </c>
      <c r="I242" s="326" t="s">
        <v>586</v>
      </c>
      <c r="J242" s="386" t="s">
        <v>439</v>
      </c>
      <c r="K242" s="344">
        <v>2</v>
      </c>
      <c r="L242" s="358" t="s">
        <v>53</v>
      </c>
      <c r="M242" s="356">
        <v>1</v>
      </c>
      <c r="N242" s="356">
        <v>0.8</v>
      </c>
      <c r="O242" s="357">
        <v>1</v>
      </c>
      <c r="P242" s="361">
        <v>1</v>
      </c>
      <c r="Q242" s="175"/>
      <c r="R242" s="361">
        <v>1</v>
      </c>
      <c r="S242" s="361"/>
      <c r="T242" s="361">
        <v>1</v>
      </c>
      <c r="U242" s="358"/>
      <c r="V242" s="393"/>
      <c r="W242" s="173">
        <v>3</v>
      </c>
      <c r="X242" s="170" t="s">
        <v>450</v>
      </c>
      <c r="Y242" s="17"/>
      <c r="Z242" s="18"/>
      <c r="AA242" s="17"/>
      <c r="AB242" s="18"/>
      <c r="AC242" s="17"/>
      <c r="AD242" s="18"/>
      <c r="AE242" s="17"/>
      <c r="AF242" s="18"/>
      <c r="AG242" s="17"/>
      <c r="AH242" s="18"/>
      <c r="AI242" s="17"/>
      <c r="AJ242" s="18"/>
      <c r="AK242" s="17"/>
      <c r="AL242" s="18"/>
      <c r="AM242" s="17"/>
      <c r="AN242" s="18"/>
      <c r="AO242" s="17"/>
      <c r="AP242" s="18"/>
      <c r="AQ242" s="13">
        <f>+Y242+AA242+AC242+AE242+AG242+AI242+AK242+AM242+AO242</f>
        <v>0</v>
      </c>
      <c r="AR242" s="14">
        <f>Z242+AB242+AD242+AF242+AH242+AJ242+AL242+AN242+AP242</f>
        <v>0</v>
      </c>
      <c r="AS242" s="44"/>
      <c r="AT242" s="44"/>
      <c r="AU242" s="44"/>
      <c r="AV242" s="43"/>
      <c r="AW242" s="44"/>
      <c r="AX242" s="44"/>
      <c r="AY242" s="44"/>
      <c r="AZ242" s="44"/>
      <c r="BA242" s="44"/>
      <c r="BB242" s="44"/>
      <c r="BC242" s="44"/>
      <c r="BD242" s="44"/>
      <c r="BE242" s="44"/>
      <c r="BF242" s="44"/>
      <c r="BG242" s="44"/>
      <c r="BH242" s="44"/>
      <c r="BI242" s="44"/>
      <c r="BJ242" s="44"/>
      <c r="BK242" s="41">
        <f t="shared" ref="BK242:BL244" si="429">AS242+AU242+AW242+AY242+BA242+BC242+BE242+BG242+BI242</f>
        <v>0</v>
      </c>
      <c r="BL242" s="56">
        <f t="shared" si="429"/>
        <v>0</v>
      </c>
      <c r="BM242" s="45"/>
      <c r="BN242" s="25"/>
      <c r="BO242" s="45"/>
      <c r="BP242" s="45"/>
      <c r="BQ242" s="45"/>
      <c r="BR242" s="45"/>
      <c r="BS242" s="45"/>
      <c r="BT242" s="45"/>
      <c r="BU242" s="45"/>
      <c r="BV242" s="45"/>
      <c r="BW242" s="45"/>
      <c r="BX242" s="45"/>
      <c r="BY242" s="45"/>
      <c r="BZ242" s="45"/>
      <c r="CA242" s="45"/>
      <c r="CB242" s="45"/>
      <c r="CC242" s="45"/>
      <c r="CD242" s="44"/>
      <c r="CE242" s="41">
        <f t="shared" ref="CE242:CF244" si="430">BM242+BO242+BQ242+BS242+BU242+BW242+BY242+CA242+CC242</f>
        <v>0</v>
      </c>
      <c r="CF242" s="47">
        <f t="shared" si="430"/>
        <v>0</v>
      </c>
      <c r="CG242" s="44"/>
      <c r="CH242" s="45"/>
      <c r="CI242" s="44"/>
      <c r="CJ242" s="44"/>
      <c r="CK242" s="44"/>
      <c r="CL242" s="44"/>
      <c r="CM242" s="44"/>
      <c r="CN242" s="44"/>
      <c r="CO242" s="44"/>
      <c r="CP242" s="44"/>
      <c r="CQ242" s="44"/>
      <c r="CR242" s="44"/>
      <c r="CS242" s="44"/>
      <c r="CT242" s="44"/>
      <c r="CU242" s="44"/>
      <c r="CV242" s="44"/>
      <c r="CW242" s="44"/>
      <c r="CX242" s="44"/>
      <c r="CY242" s="41">
        <f t="shared" ref="CY242:CZ244" si="431">CG242+CI242+CK242+CM242+CO242+CQ242+CS242+CU242+CW242</f>
        <v>0</v>
      </c>
      <c r="CZ242" s="41">
        <f t="shared" si="431"/>
        <v>0</v>
      </c>
      <c r="DA242" s="50">
        <f t="shared" ref="DA242:DB244" si="432">AQ242+BK242+CE242+CY242</f>
        <v>0</v>
      </c>
      <c r="DB242" s="576">
        <f t="shared" si="432"/>
        <v>0</v>
      </c>
    </row>
    <row r="243" spans="1:106" s="180" customFormat="1" ht="93.75" customHeight="1" x14ac:dyDescent="0.25">
      <c r="A243" s="585"/>
      <c r="B243" s="220"/>
      <c r="C243" s="182"/>
      <c r="D243" s="318"/>
      <c r="E243" s="247"/>
      <c r="F243" s="247"/>
      <c r="G243" s="474">
        <v>167</v>
      </c>
      <c r="H243" s="508" t="s">
        <v>587</v>
      </c>
      <c r="I243" s="326" t="s">
        <v>588</v>
      </c>
      <c r="J243" s="386" t="s">
        <v>439</v>
      </c>
      <c r="K243" s="482">
        <v>2</v>
      </c>
      <c r="L243" s="358" t="s">
        <v>53</v>
      </c>
      <c r="M243" s="356">
        <v>15</v>
      </c>
      <c r="N243" s="356">
        <v>15</v>
      </c>
      <c r="O243" s="357">
        <v>15</v>
      </c>
      <c r="P243" s="361">
        <v>15</v>
      </c>
      <c r="Q243" s="175"/>
      <c r="R243" s="361">
        <v>15</v>
      </c>
      <c r="S243" s="361"/>
      <c r="T243" s="480">
        <v>15</v>
      </c>
      <c r="U243" s="483"/>
      <c r="V243" s="332">
        <f>AQ243/AQ241</f>
        <v>1</v>
      </c>
      <c r="W243" s="173">
        <v>3</v>
      </c>
      <c r="X243" s="170" t="s">
        <v>450</v>
      </c>
      <c r="Y243" s="17"/>
      <c r="Z243" s="18"/>
      <c r="AA243" s="599">
        <v>4379703942</v>
      </c>
      <c r="AB243" s="15">
        <v>6005673137</v>
      </c>
      <c r="AC243" s="17"/>
      <c r="AD243" s="18"/>
      <c r="AE243" s="16">
        <f>68256639+34500717+423437500+633752000</f>
        <v>1159946856</v>
      </c>
      <c r="AF243" s="15">
        <v>1420369214</v>
      </c>
      <c r="AG243" s="16"/>
      <c r="AH243" s="15"/>
      <c r="AI243" s="17"/>
      <c r="AJ243" s="18"/>
      <c r="AK243" s="17"/>
      <c r="AL243" s="18"/>
      <c r="AM243" s="15">
        <v>7882699266</v>
      </c>
      <c r="AN243" s="15">
        <v>10609236816</v>
      </c>
      <c r="AO243" s="17"/>
      <c r="AP243" s="18"/>
      <c r="AQ243" s="13">
        <f>+Y243+AA243+AC243+AE243+AG243+AI243+AK243+AM243+AO243</f>
        <v>13422350064</v>
      </c>
      <c r="AR243" s="14">
        <f>Z243+AB243+AD243+AF243+AH243+AJ243+AL243+AN243+AP243</f>
        <v>18035279167</v>
      </c>
      <c r="AS243" s="44"/>
      <c r="AT243" s="44"/>
      <c r="AU243" s="44">
        <v>3887271835.7800002</v>
      </c>
      <c r="AV243" s="43">
        <v>8236521107</v>
      </c>
      <c r="AW243" s="44"/>
      <c r="AX243" s="43">
        <v>4606483352</v>
      </c>
      <c r="AY243" s="44"/>
      <c r="AZ243" s="43">
        <v>1041292626</v>
      </c>
      <c r="BA243" s="44"/>
      <c r="BB243" s="44"/>
      <c r="BC243" s="44"/>
      <c r="BD243" s="44"/>
      <c r="BE243" s="44"/>
      <c r="BF243" s="44"/>
      <c r="BG243" s="44">
        <v>7334790933</v>
      </c>
      <c r="BH243" s="43">
        <v>10050013964</v>
      </c>
      <c r="BI243" s="44"/>
      <c r="BJ243" s="44"/>
      <c r="BK243" s="41">
        <f t="shared" si="429"/>
        <v>11222062768.780001</v>
      </c>
      <c r="BL243" s="56">
        <f t="shared" si="429"/>
        <v>23934311049</v>
      </c>
      <c r="BM243" s="45"/>
      <c r="BN243" s="25"/>
      <c r="BO243" s="25">
        <v>4003889990.8534002</v>
      </c>
      <c r="BP243" s="487">
        <v>955706200</v>
      </c>
      <c r="BQ243" s="487"/>
      <c r="BR243" s="487"/>
      <c r="BS243" s="487"/>
      <c r="BT243" s="487">
        <v>14107753403</v>
      </c>
      <c r="BU243" s="45"/>
      <c r="BV243" s="45"/>
      <c r="BW243" s="45"/>
      <c r="BX243" s="45"/>
      <c r="BY243" s="45"/>
      <c r="BZ243" s="45"/>
      <c r="CA243" s="45">
        <v>7554834662</v>
      </c>
      <c r="CB243" s="487">
        <v>8361380435</v>
      </c>
      <c r="CC243" s="45"/>
      <c r="CD243" s="44"/>
      <c r="CE243" s="41">
        <f t="shared" si="430"/>
        <v>11558724652.853401</v>
      </c>
      <c r="CF243" s="46">
        <f t="shared" si="430"/>
        <v>23424840038</v>
      </c>
      <c r="CG243" s="44"/>
      <c r="CH243" s="45"/>
      <c r="CI243" s="25">
        <v>4124006690.5790024</v>
      </c>
      <c r="CJ243" s="454">
        <v>421160616</v>
      </c>
      <c r="CK243" s="44"/>
      <c r="CL243" s="479"/>
      <c r="CM243" s="44"/>
      <c r="CN243" s="469">
        <v>5715400127</v>
      </c>
      <c r="CO243" s="44"/>
      <c r="CP243" s="44"/>
      <c r="CQ243" s="44"/>
      <c r="CR243" s="45"/>
      <c r="CS243" s="81"/>
      <c r="CT243" s="45"/>
      <c r="CU243" s="635">
        <v>7781479701</v>
      </c>
      <c r="CV243" s="390">
        <v>9978535274</v>
      </c>
      <c r="CW243" s="81"/>
      <c r="CX243" s="44"/>
      <c r="CY243" s="41">
        <f t="shared" si="431"/>
        <v>11905486391.579002</v>
      </c>
      <c r="CZ243" s="41">
        <f t="shared" si="431"/>
        <v>16115096017</v>
      </c>
      <c r="DA243" s="50">
        <f t="shared" si="432"/>
        <v>48108623877.212402</v>
      </c>
      <c r="DB243" s="576">
        <f t="shared" si="432"/>
        <v>81509526271</v>
      </c>
    </row>
    <row r="244" spans="1:106" ht="93.75" customHeight="1" x14ac:dyDescent="0.2">
      <c r="A244" s="585"/>
      <c r="B244" s="220"/>
      <c r="C244" s="181"/>
      <c r="D244" s="373"/>
      <c r="E244" s="266"/>
      <c r="F244" s="266"/>
      <c r="G244" s="173">
        <v>168</v>
      </c>
      <c r="H244" s="508" t="s">
        <v>589</v>
      </c>
      <c r="I244" s="326" t="s">
        <v>590</v>
      </c>
      <c r="J244" s="386" t="s">
        <v>439</v>
      </c>
      <c r="K244" s="344">
        <v>2</v>
      </c>
      <c r="L244" s="358" t="s">
        <v>53</v>
      </c>
      <c r="M244" s="356">
        <v>7</v>
      </c>
      <c r="N244" s="356">
        <v>14</v>
      </c>
      <c r="O244" s="357">
        <v>14</v>
      </c>
      <c r="P244" s="361">
        <v>14</v>
      </c>
      <c r="Q244" s="175"/>
      <c r="R244" s="361">
        <v>14</v>
      </c>
      <c r="S244" s="361"/>
      <c r="T244" s="361">
        <v>14</v>
      </c>
      <c r="U244" s="358"/>
      <c r="V244" s="393"/>
      <c r="W244" s="173">
        <v>3</v>
      </c>
      <c r="X244" s="170" t="s">
        <v>450</v>
      </c>
      <c r="Y244" s="17"/>
      <c r="Z244" s="18"/>
      <c r="AA244" s="17"/>
      <c r="AB244" s="18"/>
      <c r="AC244" s="17"/>
      <c r="AD244" s="18"/>
      <c r="AE244" s="17"/>
      <c r="AF244" s="18"/>
      <c r="AG244" s="17"/>
      <c r="AH244" s="18"/>
      <c r="AI244" s="17"/>
      <c r="AJ244" s="18"/>
      <c r="AK244" s="17"/>
      <c r="AL244" s="18"/>
      <c r="AM244" s="17"/>
      <c r="AN244" s="18"/>
      <c r="AO244" s="17"/>
      <c r="AP244" s="18"/>
      <c r="AQ244" s="13">
        <f>+Y244+AA244+AC244+AE244+AG244+AI244+AK244+AM244+AO244</f>
        <v>0</v>
      </c>
      <c r="AR244" s="14">
        <f>Z244+AB244+AD244+AF244+AH244+AJ244+AL244+AN244+AP244</f>
        <v>0</v>
      </c>
      <c r="AS244" s="44"/>
      <c r="AT244" s="44"/>
      <c r="AU244" s="44"/>
      <c r="AV244" s="43"/>
      <c r="AW244" s="44"/>
      <c r="AX244" s="44"/>
      <c r="AY244" s="44"/>
      <c r="AZ244" s="44"/>
      <c r="BA244" s="44"/>
      <c r="BB244" s="44"/>
      <c r="BC244" s="44"/>
      <c r="BD244" s="44"/>
      <c r="BE244" s="44"/>
      <c r="BF244" s="44"/>
      <c r="BG244" s="44"/>
      <c r="BH244" s="44"/>
      <c r="BI244" s="44"/>
      <c r="BJ244" s="44"/>
      <c r="BK244" s="41">
        <f t="shared" si="429"/>
        <v>0</v>
      </c>
      <c r="BL244" s="56">
        <f t="shared" si="429"/>
        <v>0</v>
      </c>
      <c r="BM244" s="45"/>
      <c r="BN244" s="25"/>
      <c r="BO244" s="45"/>
      <c r="BP244" s="45"/>
      <c r="BQ244" s="45"/>
      <c r="BR244" s="45"/>
      <c r="BS244" s="45"/>
      <c r="BT244" s="45"/>
      <c r="BU244" s="45"/>
      <c r="BV244" s="45"/>
      <c r="BW244" s="45"/>
      <c r="BX244" s="45"/>
      <c r="BY244" s="45"/>
      <c r="BZ244" s="45"/>
      <c r="CA244" s="45"/>
      <c r="CB244" s="45"/>
      <c r="CC244" s="45"/>
      <c r="CD244" s="44"/>
      <c r="CE244" s="41">
        <f t="shared" si="430"/>
        <v>0</v>
      </c>
      <c r="CF244" s="47">
        <f t="shared" si="430"/>
        <v>0</v>
      </c>
      <c r="CG244" s="44"/>
      <c r="CH244" s="45"/>
      <c r="CI244" s="44"/>
      <c r="CJ244" s="44"/>
      <c r="CK244" s="44"/>
      <c r="CL244" s="44"/>
      <c r="CM244" s="44"/>
      <c r="CN244" s="44"/>
      <c r="CO244" s="44"/>
      <c r="CP244" s="44"/>
      <c r="CQ244" s="44"/>
      <c r="CR244" s="44"/>
      <c r="CS244" s="44"/>
      <c r="CT244" s="44"/>
      <c r="CU244" s="44"/>
      <c r="CV244" s="44"/>
      <c r="CW244" s="44"/>
      <c r="CX244" s="44"/>
      <c r="CY244" s="41">
        <f t="shared" si="431"/>
        <v>0</v>
      </c>
      <c r="CZ244" s="41">
        <f t="shared" si="431"/>
        <v>0</v>
      </c>
      <c r="DA244" s="50">
        <f t="shared" si="432"/>
        <v>0</v>
      </c>
      <c r="DB244" s="576">
        <f t="shared" si="432"/>
        <v>0</v>
      </c>
    </row>
    <row r="245" spans="1:106" ht="24.75" customHeight="1" x14ac:dyDescent="0.2">
      <c r="A245" s="585"/>
      <c r="B245" s="220"/>
      <c r="C245" s="154">
        <v>51</v>
      </c>
      <c r="D245" s="155" t="s">
        <v>591</v>
      </c>
      <c r="E245" s="158"/>
      <c r="F245" s="158"/>
      <c r="G245" s="157"/>
      <c r="H245" s="157"/>
      <c r="I245" s="157"/>
      <c r="J245" s="157"/>
      <c r="K245" s="157"/>
      <c r="L245" s="157"/>
      <c r="M245" s="157"/>
      <c r="N245" s="157"/>
      <c r="O245" s="157"/>
      <c r="P245" s="157"/>
      <c r="Q245" s="157"/>
      <c r="R245" s="157"/>
      <c r="S245" s="157"/>
      <c r="T245" s="157"/>
      <c r="U245" s="157"/>
      <c r="V245" s="157"/>
      <c r="W245" s="157"/>
      <c r="X245" s="157"/>
      <c r="Y245" s="11">
        <f t="shared" ref="Y245:AP245" si="433">SUM(Y246)</f>
        <v>0</v>
      </c>
      <c r="Z245" s="11">
        <f t="shared" si="433"/>
        <v>0</v>
      </c>
      <c r="AA245" s="11">
        <f t="shared" si="433"/>
        <v>42864000</v>
      </c>
      <c r="AB245" s="11">
        <f t="shared" si="433"/>
        <v>53645960</v>
      </c>
      <c r="AC245" s="11">
        <f t="shared" si="433"/>
        <v>0</v>
      </c>
      <c r="AD245" s="11">
        <f t="shared" si="433"/>
        <v>0</v>
      </c>
      <c r="AE245" s="11">
        <f t="shared" si="433"/>
        <v>0</v>
      </c>
      <c r="AF245" s="11">
        <f t="shared" si="433"/>
        <v>0</v>
      </c>
      <c r="AG245" s="11">
        <f t="shared" si="433"/>
        <v>0</v>
      </c>
      <c r="AH245" s="11">
        <f t="shared" si="433"/>
        <v>0</v>
      </c>
      <c r="AI245" s="11">
        <f t="shared" si="433"/>
        <v>0</v>
      </c>
      <c r="AJ245" s="11">
        <f t="shared" si="433"/>
        <v>0</v>
      </c>
      <c r="AK245" s="11">
        <f t="shared" si="433"/>
        <v>0</v>
      </c>
      <c r="AL245" s="11">
        <f t="shared" si="433"/>
        <v>0</v>
      </c>
      <c r="AM245" s="11">
        <f t="shared" si="433"/>
        <v>0</v>
      </c>
      <c r="AN245" s="11">
        <f t="shared" si="433"/>
        <v>0</v>
      </c>
      <c r="AO245" s="11">
        <f t="shared" si="433"/>
        <v>0</v>
      </c>
      <c r="AP245" s="11">
        <f t="shared" si="433"/>
        <v>0</v>
      </c>
      <c r="AQ245" s="11">
        <f t="shared" ref="AQ245:BS245" si="434">SUM(AQ246)</f>
        <v>42864000</v>
      </c>
      <c r="AR245" s="11">
        <f t="shared" si="434"/>
        <v>53645960</v>
      </c>
      <c r="AS245" s="11">
        <f t="shared" si="434"/>
        <v>0</v>
      </c>
      <c r="AT245" s="11">
        <f t="shared" si="434"/>
        <v>0</v>
      </c>
      <c r="AU245" s="11">
        <f t="shared" si="434"/>
        <v>44149920</v>
      </c>
      <c r="AV245" s="11">
        <f t="shared" si="434"/>
        <v>0</v>
      </c>
      <c r="AW245" s="11">
        <f t="shared" si="434"/>
        <v>0</v>
      </c>
      <c r="AX245" s="11">
        <f t="shared" si="434"/>
        <v>44149920</v>
      </c>
      <c r="AY245" s="11">
        <f t="shared" si="434"/>
        <v>0</v>
      </c>
      <c r="AZ245" s="11">
        <f t="shared" si="434"/>
        <v>0</v>
      </c>
      <c r="BA245" s="11">
        <f t="shared" si="434"/>
        <v>0</v>
      </c>
      <c r="BB245" s="11">
        <f t="shared" si="434"/>
        <v>0</v>
      </c>
      <c r="BC245" s="11">
        <f t="shared" si="434"/>
        <v>0</v>
      </c>
      <c r="BD245" s="11">
        <f t="shared" si="434"/>
        <v>0</v>
      </c>
      <c r="BE245" s="11">
        <f t="shared" si="434"/>
        <v>0</v>
      </c>
      <c r="BF245" s="11">
        <f t="shared" si="434"/>
        <v>0</v>
      </c>
      <c r="BG245" s="11">
        <f t="shared" si="434"/>
        <v>0</v>
      </c>
      <c r="BH245" s="11">
        <f t="shared" si="434"/>
        <v>0</v>
      </c>
      <c r="BI245" s="11">
        <f t="shared" si="434"/>
        <v>0</v>
      </c>
      <c r="BJ245" s="11">
        <f t="shared" si="434"/>
        <v>0</v>
      </c>
      <c r="BK245" s="11">
        <f t="shared" si="434"/>
        <v>44149920</v>
      </c>
      <c r="BL245" s="11">
        <f t="shared" si="434"/>
        <v>44149920</v>
      </c>
      <c r="BM245" s="11">
        <f t="shared" si="434"/>
        <v>0</v>
      </c>
      <c r="BN245" s="11">
        <f t="shared" si="434"/>
        <v>0</v>
      </c>
      <c r="BO245" s="11">
        <f t="shared" si="434"/>
        <v>45474417.600000001</v>
      </c>
      <c r="BP245" s="11">
        <f t="shared" si="434"/>
        <v>0</v>
      </c>
      <c r="BQ245" s="11">
        <f t="shared" si="434"/>
        <v>0</v>
      </c>
      <c r="BR245" s="11">
        <f t="shared" si="434"/>
        <v>44149920</v>
      </c>
      <c r="BS245" s="11">
        <f t="shared" si="434"/>
        <v>0</v>
      </c>
      <c r="BT245" s="11">
        <f t="shared" ref="BT245:CE245" si="435">SUM(BT246)</f>
        <v>0</v>
      </c>
      <c r="BU245" s="11">
        <f t="shared" si="435"/>
        <v>0</v>
      </c>
      <c r="BV245" s="11">
        <f t="shared" si="435"/>
        <v>0</v>
      </c>
      <c r="BW245" s="11">
        <f t="shared" si="435"/>
        <v>0</v>
      </c>
      <c r="BX245" s="11">
        <f t="shared" si="435"/>
        <v>0</v>
      </c>
      <c r="BY245" s="11">
        <f t="shared" si="435"/>
        <v>0</v>
      </c>
      <c r="BZ245" s="11">
        <f t="shared" si="435"/>
        <v>0</v>
      </c>
      <c r="CA245" s="11">
        <f t="shared" si="435"/>
        <v>0</v>
      </c>
      <c r="CB245" s="11">
        <f t="shared" si="435"/>
        <v>0</v>
      </c>
      <c r="CC245" s="11">
        <f t="shared" si="435"/>
        <v>0</v>
      </c>
      <c r="CD245" s="11">
        <f t="shared" si="435"/>
        <v>0</v>
      </c>
      <c r="CE245" s="11">
        <f t="shared" si="435"/>
        <v>45474417.600000001</v>
      </c>
      <c r="CF245" s="11">
        <f t="shared" ref="CF245:DB245" si="436">SUM(CF246)</f>
        <v>44149920</v>
      </c>
      <c r="CG245" s="11">
        <f t="shared" si="436"/>
        <v>0</v>
      </c>
      <c r="CH245" s="11">
        <f t="shared" si="436"/>
        <v>0</v>
      </c>
      <c r="CI245" s="11">
        <f t="shared" si="436"/>
        <v>46838650.128000006</v>
      </c>
      <c r="CJ245" s="11">
        <f t="shared" si="436"/>
        <v>0</v>
      </c>
      <c r="CK245" s="11">
        <f t="shared" si="436"/>
        <v>0</v>
      </c>
      <c r="CL245" s="11">
        <f t="shared" si="436"/>
        <v>58080000</v>
      </c>
      <c r="CM245" s="11">
        <f t="shared" si="436"/>
        <v>0</v>
      </c>
      <c r="CN245" s="11">
        <f t="shared" si="436"/>
        <v>0</v>
      </c>
      <c r="CO245" s="11">
        <f t="shared" si="436"/>
        <v>0</v>
      </c>
      <c r="CP245" s="11">
        <f t="shared" si="436"/>
        <v>0</v>
      </c>
      <c r="CQ245" s="11">
        <f t="shared" si="436"/>
        <v>0</v>
      </c>
      <c r="CR245" s="11">
        <f t="shared" si="436"/>
        <v>0</v>
      </c>
      <c r="CS245" s="11">
        <f t="shared" si="436"/>
        <v>0</v>
      </c>
      <c r="CT245" s="11">
        <f t="shared" si="436"/>
        <v>0</v>
      </c>
      <c r="CU245" s="11">
        <f t="shared" si="436"/>
        <v>0</v>
      </c>
      <c r="CV245" s="11">
        <f t="shared" si="436"/>
        <v>0</v>
      </c>
      <c r="CW245" s="11">
        <f t="shared" si="436"/>
        <v>0</v>
      </c>
      <c r="CX245" s="11">
        <f t="shared" si="436"/>
        <v>0</v>
      </c>
      <c r="CY245" s="11">
        <f t="shared" si="436"/>
        <v>46838650.128000006</v>
      </c>
      <c r="CZ245" s="11">
        <f t="shared" si="436"/>
        <v>58080000</v>
      </c>
      <c r="DA245" s="11">
        <f t="shared" si="436"/>
        <v>179326987.72799999</v>
      </c>
      <c r="DB245" s="575">
        <f t="shared" si="436"/>
        <v>200025800</v>
      </c>
    </row>
    <row r="246" spans="1:106" ht="62.25" customHeight="1" x14ac:dyDescent="0.2">
      <c r="A246" s="585"/>
      <c r="B246" s="220"/>
      <c r="C246" s="188" t="s">
        <v>592</v>
      </c>
      <c r="D246" s="501" t="s">
        <v>593</v>
      </c>
      <c r="E246" s="506">
        <v>0.6</v>
      </c>
      <c r="F246" s="506">
        <v>1</v>
      </c>
      <c r="G246" s="173">
        <v>169</v>
      </c>
      <c r="H246" s="508" t="s">
        <v>594</v>
      </c>
      <c r="I246" s="326" t="s">
        <v>595</v>
      </c>
      <c r="J246" s="386" t="s">
        <v>439</v>
      </c>
      <c r="K246" s="344">
        <v>2</v>
      </c>
      <c r="L246" s="358" t="s">
        <v>53</v>
      </c>
      <c r="M246" s="356">
        <v>8</v>
      </c>
      <c r="N246" s="356">
        <v>12</v>
      </c>
      <c r="O246" s="357">
        <v>12</v>
      </c>
      <c r="P246" s="361">
        <v>12</v>
      </c>
      <c r="Q246" s="175"/>
      <c r="R246" s="361">
        <v>12</v>
      </c>
      <c r="S246" s="361"/>
      <c r="T246" s="361">
        <v>12</v>
      </c>
      <c r="U246" s="358"/>
      <c r="V246" s="278">
        <f>AQ246/AQ245</f>
        <v>1</v>
      </c>
      <c r="W246" s="173">
        <v>3</v>
      </c>
      <c r="X246" s="170" t="s">
        <v>450</v>
      </c>
      <c r="Y246" s="16"/>
      <c r="Z246" s="15"/>
      <c r="AA246" s="15">
        <v>42864000</v>
      </c>
      <c r="AB246" s="15">
        <v>53645960</v>
      </c>
      <c r="AC246" s="16"/>
      <c r="AD246" s="15"/>
      <c r="AE246" s="16"/>
      <c r="AF246" s="15"/>
      <c r="AG246" s="16"/>
      <c r="AH246" s="15"/>
      <c r="AI246" s="16"/>
      <c r="AJ246" s="15"/>
      <c r="AK246" s="16"/>
      <c r="AL246" s="15"/>
      <c r="AM246" s="16"/>
      <c r="AN246" s="15"/>
      <c r="AO246" s="16"/>
      <c r="AP246" s="15"/>
      <c r="AQ246" s="13">
        <f>+Y246+AA246+AC246+AE246+AG246+AI246+AK246+AM246+AO246</f>
        <v>42864000</v>
      </c>
      <c r="AR246" s="14">
        <f>Z246+AB246+AD246+AF246+AH246+AJ246+AL246+AN246+AP246</f>
        <v>53645960</v>
      </c>
      <c r="AS246" s="44"/>
      <c r="AT246" s="44"/>
      <c r="AU246" s="45">
        <v>44149920</v>
      </c>
      <c r="AV246" s="43"/>
      <c r="AW246" s="44"/>
      <c r="AX246" s="43">
        <v>44149920</v>
      </c>
      <c r="AY246" s="44"/>
      <c r="AZ246" s="43"/>
      <c r="BA246" s="44"/>
      <c r="BB246" s="44"/>
      <c r="BC246" s="44"/>
      <c r="BD246" s="44"/>
      <c r="BE246" s="44"/>
      <c r="BF246" s="44"/>
      <c r="BG246" s="44"/>
      <c r="BH246" s="44"/>
      <c r="BI246" s="44"/>
      <c r="BJ246" s="44"/>
      <c r="BK246" s="41">
        <f>AS246+AU246+AW246+AY246+BA246+BC246+BE246+BG246+BI246</f>
        <v>44149920</v>
      </c>
      <c r="BL246" s="56">
        <f>AT246+AV246+AX246+AZ246+BB246+BD246+BF246+BH246+BJ246</f>
        <v>44149920</v>
      </c>
      <c r="BM246" s="45"/>
      <c r="BN246" s="25"/>
      <c r="BO246" s="45">
        <v>45474417.600000001</v>
      </c>
      <c r="BP246" s="45"/>
      <c r="BQ246" s="45"/>
      <c r="BR246" s="45">
        <v>44149920</v>
      </c>
      <c r="BS246" s="45"/>
      <c r="BT246" s="45"/>
      <c r="BU246" s="45"/>
      <c r="BV246" s="45"/>
      <c r="BW246" s="45"/>
      <c r="BX246" s="45"/>
      <c r="BY246" s="45"/>
      <c r="BZ246" s="45"/>
      <c r="CA246" s="45"/>
      <c r="CB246" s="45"/>
      <c r="CC246" s="45"/>
      <c r="CD246" s="44"/>
      <c r="CE246" s="41">
        <f>BM246+BO246+BQ246+BS246+BU246+BW246+BY246+CA246+CC246</f>
        <v>45474417.600000001</v>
      </c>
      <c r="CF246" s="47">
        <f>BN246+BP246+BR246+BT246+BV246+BX246+BZ246+CB246+CD246</f>
        <v>44149920</v>
      </c>
      <c r="CG246" s="44"/>
      <c r="CH246" s="45"/>
      <c r="CI246" s="44">
        <v>46838650.128000006</v>
      </c>
      <c r="CJ246" s="44"/>
      <c r="CK246" s="44"/>
      <c r="CL246" s="44">
        <v>58080000</v>
      </c>
      <c r="CM246" s="44"/>
      <c r="CN246" s="44"/>
      <c r="CO246" s="44"/>
      <c r="CP246" s="44"/>
      <c r="CQ246" s="44"/>
      <c r="CR246" s="44"/>
      <c r="CS246" s="44"/>
      <c r="CT246" s="44"/>
      <c r="CU246" s="44"/>
      <c r="CV246" s="44"/>
      <c r="CW246" s="44"/>
      <c r="CX246" s="44"/>
      <c r="CY246" s="41">
        <f>CG246+CI246+CK246+CM246+CO246+CQ246+CS246+CU246+CW246</f>
        <v>46838650.128000006</v>
      </c>
      <c r="CZ246" s="41">
        <f>CH246+CJ246+CL246+CN246+CP246+CR246+CT246+CV246+CX246</f>
        <v>58080000</v>
      </c>
      <c r="DA246" s="50">
        <f>AQ246+BK246+CE246+CY246</f>
        <v>179326987.72799999</v>
      </c>
      <c r="DB246" s="576">
        <f>AR246+BL246+CF246+CZ246</f>
        <v>200025800</v>
      </c>
    </row>
    <row r="247" spans="1:106" ht="31.5" customHeight="1" x14ac:dyDescent="0.2">
      <c r="A247" s="585"/>
      <c r="B247" s="220"/>
      <c r="C247" s="154">
        <v>52</v>
      </c>
      <c r="D247" s="155" t="s">
        <v>596</v>
      </c>
      <c r="E247" s="194"/>
      <c r="F247" s="194"/>
      <c r="G247" s="157"/>
      <c r="H247" s="157"/>
      <c r="I247" s="157"/>
      <c r="J247" s="157"/>
      <c r="K247" s="157"/>
      <c r="L247" s="157"/>
      <c r="M247" s="157"/>
      <c r="N247" s="157"/>
      <c r="O247" s="157"/>
      <c r="P247" s="157"/>
      <c r="Q247" s="157"/>
      <c r="R247" s="157"/>
      <c r="S247" s="157"/>
      <c r="T247" s="157"/>
      <c r="U247" s="157"/>
      <c r="V247" s="157"/>
      <c r="W247" s="157"/>
      <c r="X247" s="157"/>
      <c r="Y247" s="114">
        <f t="shared" ref="Y247:AP247" si="437">SUM(Y248:Y250)</f>
        <v>0</v>
      </c>
      <c r="Z247" s="114">
        <f t="shared" si="437"/>
        <v>0</v>
      </c>
      <c r="AA247" s="114">
        <f t="shared" si="437"/>
        <v>140000000</v>
      </c>
      <c r="AB247" s="114">
        <f t="shared" si="437"/>
        <v>140000000</v>
      </c>
      <c r="AC247" s="114">
        <f t="shared" si="437"/>
        <v>310000000</v>
      </c>
      <c r="AD247" s="114">
        <f t="shared" si="437"/>
        <v>310000000</v>
      </c>
      <c r="AE247" s="114">
        <f t="shared" si="437"/>
        <v>0</v>
      </c>
      <c r="AF247" s="114">
        <f t="shared" si="437"/>
        <v>0</v>
      </c>
      <c r="AG247" s="114">
        <f t="shared" si="437"/>
        <v>0</v>
      </c>
      <c r="AH247" s="114">
        <f t="shared" si="437"/>
        <v>0</v>
      </c>
      <c r="AI247" s="114">
        <f t="shared" si="437"/>
        <v>0</v>
      </c>
      <c r="AJ247" s="114">
        <f t="shared" si="437"/>
        <v>0</v>
      </c>
      <c r="AK247" s="114">
        <f t="shared" si="437"/>
        <v>0</v>
      </c>
      <c r="AL247" s="114">
        <f t="shared" si="437"/>
        <v>0</v>
      </c>
      <c r="AM247" s="114">
        <f t="shared" si="437"/>
        <v>0</v>
      </c>
      <c r="AN247" s="114">
        <f t="shared" si="437"/>
        <v>0</v>
      </c>
      <c r="AO247" s="114">
        <f t="shared" si="437"/>
        <v>0</v>
      </c>
      <c r="AP247" s="114">
        <f t="shared" si="437"/>
        <v>0</v>
      </c>
      <c r="AQ247" s="114">
        <f t="shared" ref="AQ247:BS247" si="438">SUM(AQ248:AQ250)</f>
        <v>450000000</v>
      </c>
      <c r="AR247" s="114">
        <f t="shared" si="438"/>
        <v>450000000</v>
      </c>
      <c r="AS247" s="114">
        <f t="shared" si="438"/>
        <v>0</v>
      </c>
      <c r="AT247" s="114">
        <f t="shared" si="438"/>
        <v>0</v>
      </c>
      <c r="AU247" s="114">
        <f t="shared" si="438"/>
        <v>144199999.99999955</v>
      </c>
      <c r="AV247" s="114">
        <f t="shared" si="438"/>
        <v>400000000</v>
      </c>
      <c r="AW247" s="114">
        <f t="shared" si="438"/>
        <v>300000000</v>
      </c>
      <c r="AX247" s="114">
        <f t="shared" si="438"/>
        <v>444200000</v>
      </c>
      <c r="AY247" s="114">
        <f t="shared" si="438"/>
        <v>0</v>
      </c>
      <c r="AZ247" s="114">
        <f t="shared" si="438"/>
        <v>0</v>
      </c>
      <c r="BA247" s="114">
        <f t="shared" si="438"/>
        <v>0</v>
      </c>
      <c r="BB247" s="114">
        <f t="shared" si="438"/>
        <v>0</v>
      </c>
      <c r="BC247" s="114">
        <f t="shared" si="438"/>
        <v>0</v>
      </c>
      <c r="BD247" s="114">
        <f t="shared" si="438"/>
        <v>0</v>
      </c>
      <c r="BE247" s="114">
        <f t="shared" si="438"/>
        <v>0</v>
      </c>
      <c r="BF247" s="114">
        <f t="shared" si="438"/>
        <v>0</v>
      </c>
      <c r="BG247" s="114">
        <f t="shared" si="438"/>
        <v>0</v>
      </c>
      <c r="BH247" s="114">
        <f t="shared" si="438"/>
        <v>0</v>
      </c>
      <c r="BI247" s="114">
        <f t="shared" si="438"/>
        <v>0</v>
      </c>
      <c r="BJ247" s="114">
        <f t="shared" si="438"/>
        <v>0</v>
      </c>
      <c r="BK247" s="114">
        <f t="shared" si="438"/>
        <v>444199999.99999952</v>
      </c>
      <c r="BL247" s="114">
        <f t="shared" si="438"/>
        <v>844200000</v>
      </c>
      <c r="BM247" s="114">
        <f t="shared" si="438"/>
        <v>0</v>
      </c>
      <c r="BN247" s="114">
        <f t="shared" si="438"/>
        <v>0</v>
      </c>
      <c r="BO247" s="114">
        <f t="shared" si="438"/>
        <v>148526000</v>
      </c>
      <c r="BP247" s="114">
        <f t="shared" si="438"/>
        <v>110000000</v>
      </c>
      <c r="BQ247" s="114">
        <f t="shared" si="438"/>
        <v>150000000</v>
      </c>
      <c r="BR247" s="114">
        <f t="shared" si="438"/>
        <v>493200000</v>
      </c>
      <c r="BS247" s="114">
        <f t="shared" si="438"/>
        <v>0</v>
      </c>
      <c r="BT247" s="114">
        <f t="shared" ref="BT247:CE247" si="439">SUM(BT248:BT250)</f>
        <v>0</v>
      </c>
      <c r="BU247" s="114">
        <f t="shared" si="439"/>
        <v>0</v>
      </c>
      <c r="BV247" s="114">
        <f t="shared" si="439"/>
        <v>0</v>
      </c>
      <c r="BW247" s="114">
        <f t="shared" si="439"/>
        <v>0</v>
      </c>
      <c r="BX247" s="114">
        <f t="shared" si="439"/>
        <v>0</v>
      </c>
      <c r="BY247" s="114">
        <f t="shared" si="439"/>
        <v>0</v>
      </c>
      <c r="BZ247" s="114">
        <f t="shared" si="439"/>
        <v>0</v>
      </c>
      <c r="CA247" s="114">
        <f t="shared" si="439"/>
        <v>0</v>
      </c>
      <c r="CB247" s="114">
        <f t="shared" si="439"/>
        <v>0</v>
      </c>
      <c r="CC247" s="114">
        <f t="shared" si="439"/>
        <v>0</v>
      </c>
      <c r="CD247" s="114">
        <f t="shared" si="439"/>
        <v>0</v>
      </c>
      <c r="CE247" s="114">
        <f t="shared" si="439"/>
        <v>298526000</v>
      </c>
      <c r="CF247" s="114">
        <f t="shared" ref="CF247:DB247" si="440">SUM(CF248:CF250)</f>
        <v>603200000</v>
      </c>
      <c r="CG247" s="114">
        <f t="shared" si="440"/>
        <v>0</v>
      </c>
      <c r="CH247" s="114">
        <f t="shared" si="440"/>
        <v>0</v>
      </c>
      <c r="CI247" s="114">
        <f t="shared" si="440"/>
        <v>152981780</v>
      </c>
      <c r="CJ247" s="114">
        <f t="shared" si="440"/>
        <v>514000000</v>
      </c>
      <c r="CK247" s="114">
        <f t="shared" si="440"/>
        <v>50000000</v>
      </c>
      <c r="CL247" s="114">
        <f t="shared" si="440"/>
        <v>180441641</v>
      </c>
      <c r="CM247" s="114">
        <f t="shared" si="440"/>
        <v>0</v>
      </c>
      <c r="CN247" s="114">
        <f t="shared" si="440"/>
        <v>0</v>
      </c>
      <c r="CO247" s="114">
        <f t="shared" si="440"/>
        <v>0</v>
      </c>
      <c r="CP247" s="114">
        <f t="shared" si="440"/>
        <v>0</v>
      </c>
      <c r="CQ247" s="114">
        <f t="shared" si="440"/>
        <v>0</v>
      </c>
      <c r="CR247" s="114">
        <f t="shared" si="440"/>
        <v>0</v>
      </c>
      <c r="CS247" s="114">
        <f t="shared" si="440"/>
        <v>0</v>
      </c>
      <c r="CT247" s="114">
        <f t="shared" si="440"/>
        <v>0</v>
      </c>
      <c r="CU247" s="114">
        <f t="shared" si="440"/>
        <v>0</v>
      </c>
      <c r="CV247" s="114">
        <f t="shared" si="440"/>
        <v>0</v>
      </c>
      <c r="CW247" s="114">
        <f t="shared" si="440"/>
        <v>0</v>
      </c>
      <c r="CX247" s="114">
        <f t="shared" si="440"/>
        <v>0</v>
      </c>
      <c r="CY247" s="114">
        <f t="shared" si="440"/>
        <v>202981780</v>
      </c>
      <c r="CZ247" s="114">
        <f t="shared" si="440"/>
        <v>694441641</v>
      </c>
      <c r="DA247" s="114">
        <f t="shared" si="440"/>
        <v>1395707779.9999995</v>
      </c>
      <c r="DB247" s="626">
        <f t="shared" si="440"/>
        <v>2591841641</v>
      </c>
    </row>
    <row r="248" spans="1:106" ht="62.25" customHeight="1" x14ac:dyDescent="0.2">
      <c r="A248" s="585"/>
      <c r="B248" s="220"/>
      <c r="C248" s="340">
        <v>28</v>
      </c>
      <c r="D248" s="611" t="s">
        <v>584</v>
      </c>
      <c r="E248" s="587">
        <v>0.5</v>
      </c>
      <c r="F248" s="587">
        <v>1</v>
      </c>
      <c r="G248" s="173">
        <v>170</v>
      </c>
      <c r="H248" s="508" t="s">
        <v>597</v>
      </c>
      <c r="I248" s="394" t="s">
        <v>598</v>
      </c>
      <c r="J248" s="386" t="s">
        <v>439</v>
      </c>
      <c r="K248" s="344">
        <v>2</v>
      </c>
      <c r="L248" s="358" t="s">
        <v>53</v>
      </c>
      <c r="M248" s="366">
        <v>14</v>
      </c>
      <c r="N248" s="366">
        <v>14</v>
      </c>
      <c r="O248" s="357">
        <v>14</v>
      </c>
      <c r="P248" s="361">
        <v>14</v>
      </c>
      <c r="Q248" s="175"/>
      <c r="R248" s="361">
        <v>14</v>
      </c>
      <c r="S248" s="361"/>
      <c r="T248" s="361">
        <v>14</v>
      </c>
      <c r="U248" s="358"/>
      <c r="V248" s="332">
        <f>AQ248/$AQ$247</f>
        <v>8.8888888888888892E-2</v>
      </c>
      <c r="W248" s="172">
        <v>3</v>
      </c>
      <c r="X248" s="171" t="s">
        <v>450</v>
      </c>
      <c r="Y248" s="17"/>
      <c r="Z248" s="18"/>
      <c r="AA248" s="18">
        <v>40000000</v>
      </c>
      <c r="AB248" s="15">
        <v>40000000</v>
      </c>
      <c r="AC248" s="15"/>
      <c r="AD248" s="15"/>
      <c r="AE248" s="16"/>
      <c r="AF248" s="15"/>
      <c r="AG248" s="17"/>
      <c r="AH248" s="18"/>
      <c r="AI248" s="17"/>
      <c r="AJ248" s="18"/>
      <c r="AK248" s="17"/>
      <c r="AL248" s="18"/>
      <c r="AM248" s="17"/>
      <c r="AN248" s="18"/>
      <c r="AO248" s="17"/>
      <c r="AP248" s="18"/>
      <c r="AQ248" s="13">
        <f>+Y248+AA248+AC248+AE248+AG248+AI248+AK248+AM248+AO248</f>
        <v>40000000</v>
      </c>
      <c r="AR248" s="14">
        <f>Z248+AB248+AD248+AF248+AH248+AJ248+AL248+AN248+AP248</f>
        <v>40000000</v>
      </c>
      <c r="AS248" s="44"/>
      <c r="AT248" s="44"/>
      <c r="AU248" s="45">
        <v>39484444.444444448</v>
      </c>
      <c r="AV248" s="43"/>
      <c r="AW248" s="44"/>
      <c r="AX248" s="43">
        <v>39484445</v>
      </c>
      <c r="AY248" s="43"/>
      <c r="AZ248" s="43"/>
      <c r="BA248" s="44"/>
      <c r="BB248" s="44"/>
      <c r="BC248" s="44"/>
      <c r="BD248" s="44"/>
      <c r="BE248" s="44"/>
      <c r="BF248" s="44"/>
      <c r="BG248" s="44"/>
      <c r="BH248" s="44"/>
      <c r="BI248" s="44"/>
      <c r="BJ248" s="44"/>
      <c r="BK248" s="41">
        <f t="shared" ref="BK248:BL250" si="441">AS248+AU248+AW248+AY248+BA248+BC248+BE248+BG248+BI248</f>
        <v>39484444.444444448</v>
      </c>
      <c r="BL248" s="56">
        <f t="shared" si="441"/>
        <v>39484445</v>
      </c>
      <c r="BM248" s="45"/>
      <c r="BN248" s="25"/>
      <c r="BO248" s="45">
        <v>26500000</v>
      </c>
      <c r="BP248" s="45"/>
      <c r="BQ248" s="45"/>
      <c r="BR248" s="45">
        <v>138195556</v>
      </c>
      <c r="BS248" s="45"/>
      <c r="BT248" s="45"/>
      <c r="BU248" s="45"/>
      <c r="BV248" s="45"/>
      <c r="BW248" s="45"/>
      <c r="BX248" s="45"/>
      <c r="BY248" s="45"/>
      <c r="BZ248" s="45"/>
      <c r="CA248" s="45"/>
      <c r="CB248" s="45"/>
      <c r="CC248" s="45"/>
      <c r="CD248" s="44"/>
      <c r="CE248" s="41">
        <f t="shared" ref="CE248:CF250" si="442">BM248+BO248+BQ248+BS248+BU248+BW248+BY248+CA248+CC248</f>
        <v>26500000</v>
      </c>
      <c r="CF248" s="47">
        <f t="shared" si="442"/>
        <v>138195556</v>
      </c>
      <c r="CG248" s="44"/>
      <c r="CH248" s="45"/>
      <c r="CI248" s="44">
        <v>30781780</v>
      </c>
      <c r="CJ248" s="44"/>
      <c r="CK248" s="44"/>
      <c r="CL248" s="44">
        <v>10000000</v>
      </c>
      <c r="CM248" s="44"/>
      <c r="CN248" s="44"/>
      <c r="CO248" s="44"/>
      <c r="CP248" s="44"/>
      <c r="CQ248" s="44"/>
      <c r="CR248" s="44"/>
      <c r="CS248" s="44"/>
      <c r="CT248" s="44"/>
      <c r="CU248" s="44"/>
      <c r="CV248" s="44"/>
      <c r="CW248" s="44"/>
      <c r="CX248" s="44"/>
      <c r="CY248" s="41">
        <f t="shared" ref="CY248:CZ250" si="443">CG248+CI248+CK248+CM248+CO248+CQ248+CS248+CU248+CW248</f>
        <v>30781780</v>
      </c>
      <c r="CZ248" s="41">
        <f t="shared" si="443"/>
        <v>10000000</v>
      </c>
      <c r="DA248" s="50">
        <f t="shared" ref="DA248:DB250" si="444">AQ248+BK248+CE248+CY248</f>
        <v>136766224.44444445</v>
      </c>
      <c r="DB248" s="576">
        <f t="shared" si="444"/>
        <v>227680001</v>
      </c>
    </row>
    <row r="249" spans="1:106" ht="69.75" customHeight="1" x14ac:dyDescent="0.2">
      <c r="A249" s="585"/>
      <c r="B249" s="220"/>
      <c r="C249" s="182"/>
      <c r="D249" s="318"/>
      <c r="E249" s="247"/>
      <c r="F249" s="247"/>
      <c r="G249" s="173">
        <v>171</v>
      </c>
      <c r="H249" s="508" t="s">
        <v>599</v>
      </c>
      <c r="I249" s="394" t="s">
        <v>600</v>
      </c>
      <c r="J249" s="386" t="s">
        <v>439</v>
      </c>
      <c r="K249" s="344">
        <v>2</v>
      </c>
      <c r="L249" s="358" t="s">
        <v>53</v>
      </c>
      <c r="M249" s="366">
        <v>1</v>
      </c>
      <c r="N249" s="366">
        <v>1</v>
      </c>
      <c r="O249" s="357">
        <v>1</v>
      </c>
      <c r="P249" s="361">
        <v>1</v>
      </c>
      <c r="Q249" s="175"/>
      <c r="R249" s="361">
        <v>1</v>
      </c>
      <c r="S249" s="361"/>
      <c r="T249" s="361">
        <v>1</v>
      </c>
      <c r="U249" s="358"/>
      <c r="V249" s="332">
        <f>AQ249/$AQ$247</f>
        <v>0.22222222222222221</v>
      </c>
      <c r="W249" s="172">
        <v>3</v>
      </c>
      <c r="X249" s="171" t="s">
        <v>450</v>
      </c>
      <c r="Y249" s="17"/>
      <c r="Z249" s="18"/>
      <c r="AA249" s="18">
        <v>100000000</v>
      </c>
      <c r="AB249" s="15">
        <v>100000000</v>
      </c>
      <c r="AC249" s="15"/>
      <c r="AD249" s="15"/>
      <c r="AE249" s="16"/>
      <c r="AF249" s="15"/>
      <c r="AG249" s="17"/>
      <c r="AH249" s="18"/>
      <c r="AI249" s="17"/>
      <c r="AJ249" s="18"/>
      <c r="AK249" s="17"/>
      <c r="AL249" s="18"/>
      <c r="AM249" s="17"/>
      <c r="AN249" s="18"/>
      <c r="AO249" s="17"/>
      <c r="AP249" s="18"/>
      <c r="AQ249" s="13">
        <f>+Y249+AA249+AC249+AE249+AG249+AI249+AK249+AM249+AO249</f>
        <v>100000000</v>
      </c>
      <c r="AR249" s="14">
        <f>Z249+AB249+AD249+AF249+AH249+AJ249+AL249+AN249+AP249</f>
        <v>100000000</v>
      </c>
      <c r="AS249" s="44"/>
      <c r="AT249" s="44"/>
      <c r="AU249" s="45">
        <v>98711111.111111104</v>
      </c>
      <c r="AV249" s="43"/>
      <c r="AW249" s="44"/>
      <c r="AX249" s="43">
        <v>98711111</v>
      </c>
      <c r="AY249" s="43"/>
      <c r="AZ249" s="43"/>
      <c r="BA249" s="44"/>
      <c r="BB249" s="44"/>
      <c r="BC249" s="44"/>
      <c r="BD249" s="44"/>
      <c r="BE249" s="44"/>
      <c r="BF249" s="44"/>
      <c r="BG249" s="44"/>
      <c r="BH249" s="44"/>
      <c r="BI249" s="44"/>
      <c r="BJ249" s="44"/>
      <c r="BK249" s="41">
        <f t="shared" si="441"/>
        <v>98711111.111111104</v>
      </c>
      <c r="BL249" s="56">
        <f t="shared" si="441"/>
        <v>98711111</v>
      </c>
      <c r="BM249" s="45"/>
      <c r="BN249" s="25"/>
      <c r="BO249" s="45">
        <v>66300000</v>
      </c>
      <c r="BP249" s="45"/>
      <c r="BQ249" s="45"/>
      <c r="BR249" s="45"/>
      <c r="BS249" s="45"/>
      <c r="BT249" s="45"/>
      <c r="BU249" s="45"/>
      <c r="BV249" s="45"/>
      <c r="BW249" s="45"/>
      <c r="BX249" s="45"/>
      <c r="BY249" s="45"/>
      <c r="BZ249" s="45"/>
      <c r="CA249" s="45"/>
      <c r="CB249" s="45"/>
      <c r="CC249" s="45"/>
      <c r="CD249" s="44"/>
      <c r="CE249" s="41">
        <f t="shared" si="442"/>
        <v>66300000</v>
      </c>
      <c r="CF249" s="47">
        <f t="shared" si="442"/>
        <v>0</v>
      </c>
      <c r="CG249" s="44"/>
      <c r="CH249" s="45"/>
      <c r="CI249" s="44">
        <v>68000000</v>
      </c>
      <c r="CJ249" s="44"/>
      <c r="CK249" s="44"/>
      <c r="CL249" s="461">
        <v>10000000</v>
      </c>
      <c r="CM249" s="44"/>
      <c r="CN249" s="44"/>
      <c r="CO249" s="44"/>
      <c r="CP249" s="44"/>
      <c r="CQ249" s="44"/>
      <c r="CR249" s="44"/>
      <c r="CS249" s="44"/>
      <c r="CT249" s="44"/>
      <c r="CU249" s="44"/>
      <c r="CV249" s="44"/>
      <c r="CW249" s="44"/>
      <c r="CX249" s="44"/>
      <c r="CY249" s="41">
        <f t="shared" si="443"/>
        <v>68000000</v>
      </c>
      <c r="CZ249" s="41">
        <f t="shared" si="443"/>
        <v>10000000</v>
      </c>
      <c r="DA249" s="50">
        <f t="shared" si="444"/>
        <v>333011111.1111111</v>
      </c>
      <c r="DB249" s="576">
        <f t="shared" si="444"/>
        <v>208711111</v>
      </c>
    </row>
    <row r="250" spans="1:106" ht="122.25" customHeight="1" x14ac:dyDescent="0.2">
      <c r="A250" s="585"/>
      <c r="B250" s="220"/>
      <c r="C250" s="181"/>
      <c r="D250" s="373"/>
      <c r="E250" s="266"/>
      <c r="F250" s="266"/>
      <c r="G250" s="173">
        <v>172</v>
      </c>
      <c r="H250" s="508" t="s">
        <v>601</v>
      </c>
      <c r="I250" s="326" t="s">
        <v>602</v>
      </c>
      <c r="J250" s="386" t="s">
        <v>439</v>
      </c>
      <c r="K250" s="344">
        <v>2</v>
      </c>
      <c r="L250" s="358" t="s">
        <v>53</v>
      </c>
      <c r="M250" s="356">
        <v>12</v>
      </c>
      <c r="N250" s="356">
        <v>12</v>
      </c>
      <c r="O250" s="357">
        <v>12</v>
      </c>
      <c r="P250" s="361">
        <v>12</v>
      </c>
      <c r="Q250" s="175"/>
      <c r="R250" s="361">
        <v>12</v>
      </c>
      <c r="S250" s="361"/>
      <c r="T250" s="361">
        <v>12</v>
      </c>
      <c r="U250" s="358"/>
      <c r="V250" s="332">
        <f>AQ250/$AQ$247</f>
        <v>0.68888888888888888</v>
      </c>
      <c r="W250" s="172">
        <v>3</v>
      </c>
      <c r="X250" s="171" t="s">
        <v>450</v>
      </c>
      <c r="Y250" s="17"/>
      <c r="Z250" s="18"/>
      <c r="AA250" s="15"/>
      <c r="AB250" s="15"/>
      <c r="AC250" s="18">
        <v>310000000</v>
      </c>
      <c r="AD250" s="15">
        <v>310000000</v>
      </c>
      <c r="AE250" s="17"/>
      <c r="AF250" s="18"/>
      <c r="AG250" s="17"/>
      <c r="AH250" s="18"/>
      <c r="AI250" s="17"/>
      <c r="AJ250" s="18"/>
      <c r="AK250" s="17"/>
      <c r="AL250" s="18"/>
      <c r="AM250" s="17"/>
      <c r="AN250" s="18"/>
      <c r="AO250" s="17"/>
      <c r="AP250" s="18"/>
      <c r="AQ250" s="13">
        <f>+Y250+AA250+AC250+AE250+AG250+AI250+AK250+AM250+AO250</f>
        <v>310000000</v>
      </c>
      <c r="AR250" s="14">
        <f>Z250+AB250+AD250+AF250+AH250+AJ250+AL250+AN250+AP250</f>
        <v>310000000</v>
      </c>
      <c r="AS250" s="44"/>
      <c r="AT250" s="44"/>
      <c r="AU250" s="45">
        <v>6004444.4444439998</v>
      </c>
      <c r="AV250" s="43">
        <v>400000000</v>
      </c>
      <c r="AW250" s="44">
        <v>300000000</v>
      </c>
      <c r="AX250" s="43">
        <f>300000000+6004444</f>
        <v>306004444</v>
      </c>
      <c r="AY250" s="43"/>
      <c r="AZ250" s="395"/>
      <c r="BA250" s="44"/>
      <c r="BB250" s="44"/>
      <c r="BC250" s="44"/>
      <c r="BD250" s="44"/>
      <c r="BE250" s="44"/>
      <c r="BF250" s="44"/>
      <c r="BG250" s="44"/>
      <c r="BH250" s="44"/>
      <c r="BI250" s="44"/>
      <c r="BJ250" s="44"/>
      <c r="BK250" s="41">
        <f t="shared" si="441"/>
        <v>306004444.444444</v>
      </c>
      <c r="BL250" s="56">
        <f t="shared" si="441"/>
        <v>706004444</v>
      </c>
      <c r="BM250" s="45"/>
      <c r="BN250" s="25"/>
      <c r="BO250" s="45">
        <v>55726000</v>
      </c>
      <c r="BP250" s="25">
        <v>110000000</v>
      </c>
      <c r="BQ250" s="45">
        <v>150000000</v>
      </c>
      <c r="BR250" s="45">
        <v>355004444</v>
      </c>
      <c r="BS250" s="45"/>
      <c r="BT250" s="45"/>
      <c r="BU250" s="45"/>
      <c r="BV250" s="45"/>
      <c r="BW250" s="45"/>
      <c r="BX250" s="45"/>
      <c r="BY250" s="45"/>
      <c r="BZ250" s="45"/>
      <c r="CA250" s="45"/>
      <c r="CB250" s="45"/>
      <c r="CC250" s="45"/>
      <c r="CD250" s="44"/>
      <c r="CE250" s="41">
        <f t="shared" si="442"/>
        <v>205726000</v>
      </c>
      <c r="CF250" s="46">
        <f t="shared" si="442"/>
        <v>465004444</v>
      </c>
      <c r="CG250" s="44"/>
      <c r="CH250" s="45"/>
      <c r="CI250" s="44">
        <v>54200000</v>
      </c>
      <c r="CJ250" s="44">
        <f>400000000+114000000</f>
        <v>514000000</v>
      </c>
      <c r="CK250" s="44">
        <v>50000000</v>
      </c>
      <c r="CL250" s="44">
        <v>160441641</v>
      </c>
      <c r="CM250" s="44"/>
      <c r="CN250" s="44"/>
      <c r="CO250" s="44"/>
      <c r="CP250" s="44"/>
      <c r="CQ250" s="44"/>
      <c r="CR250" s="44"/>
      <c r="CS250" s="44"/>
      <c r="CT250" s="44"/>
      <c r="CU250" s="44"/>
      <c r="CV250" s="44"/>
      <c r="CW250" s="44"/>
      <c r="CX250" s="44"/>
      <c r="CY250" s="41">
        <f t="shared" si="443"/>
        <v>104200000</v>
      </c>
      <c r="CZ250" s="41">
        <f t="shared" si="443"/>
        <v>674441641</v>
      </c>
      <c r="DA250" s="50">
        <f t="shared" si="444"/>
        <v>925930444.44444394</v>
      </c>
      <c r="DB250" s="576">
        <f t="shared" si="444"/>
        <v>2155450529</v>
      </c>
    </row>
    <row r="251" spans="1:106" ht="24.75" customHeight="1" x14ac:dyDescent="0.2">
      <c r="A251" s="585"/>
      <c r="B251" s="220"/>
      <c r="C251" s="154">
        <v>53</v>
      </c>
      <c r="D251" s="155" t="s">
        <v>603</v>
      </c>
      <c r="E251" s="158"/>
      <c r="F251" s="158"/>
      <c r="G251" s="154"/>
      <c r="H251" s="154"/>
      <c r="I251" s="154"/>
      <c r="J251" s="154"/>
      <c r="K251" s="154"/>
      <c r="L251" s="154"/>
      <c r="M251" s="154"/>
      <c r="N251" s="154"/>
      <c r="O251" s="154"/>
      <c r="P251" s="154"/>
      <c r="Q251" s="154"/>
      <c r="R251" s="154"/>
      <c r="S251" s="154"/>
      <c r="T251" s="154"/>
      <c r="U251" s="154"/>
      <c r="V251" s="154"/>
      <c r="W251" s="154"/>
      <c r="X251" s="154"/>
      <c r="Y251" s="11">
        <f t="shared" ref="Y251:AP251" si="445">SUM(Y252:Y253)</f>
        <v>0</v>
      </c>
      <c r="Z251" s="11">
        <f t="shared" si="445"/>
        <v>0</v>
      </c>
      <c r="AA251" s="11">
        <f t="shared" si="445"/>
        <v>34404000</v>
      </c>
      <c r="AB251" s="11">
        <f t="shared" si="445"/>
        <v>34404000</v>
      </c>
      <c r="AC251" s="11">
        <f t="shared" si="445"/>
        <v>0</v>
      </c>
      <c r="AD251" s="11">
        <f t="shared" si="445"/>
        <v>0</v>
      </c>
      <c r="AE251" s="11">
        <f t="shared" si="445"/>
        <v>0</v>
      </c>
      <c r="AF251" s="11">
        <f t="shared" si="445"/>
        <v>0</v>
      </c>
      <c r="AG251" s="11">
        <f t="shared" si="445"/>
        <v>0</v>
      </c>
      <c r="AH251" s="11">
        <f t="shared" si="445"/>
        <v>0</v>
      </c>
      <c r="AI251" s="11">
        <f t="shared" si="445"/>
        <v>0</v>
      </c>
      <c r="AJ251" s="11">
        <f t="shared" si="445"/>
        <v>0</v>
      </c>
      <c r="AK251" s="11">
        <f t="shared" si="445"/>
        <v>0</v>
      </c>
      <c r="AL251" s="11">
        <f t="shared" si="445"/>
        <v>0</v>
      </c>
      <c r="AM251" s="11">
        <f t="shared" si="445"/>
        <v>0</v>
      </c>
      <c r="AN251" s="11">
        <f t="shared" si="445"/>
        <v>0</v>
      </c>
      <c r="AO251" s="11">
        <f t="shared" si="445"/>
        <v>0</v>
      </c>
      <c r="AP251" s="11">
        <f t="shared" si="445"/>
        <v>0</v>
      </c>
      <c r="AQ251" s="11">
        <f t="shared" ref="AQ251:BS251" si="446">SUM(AQ252:AQ253)</f>
        <v>34404000</v>
      </c>
      <c r="AR251" s="11">
        <f t="shared" si="446"/>
        <v>34404000</v>
      </c>
      <c r="AS251" s="11">
        <f t="shared" si="446"/>
        <v>0</v>
      </c>
      <c r="AT251" s="11">
        <f t="shared" si="446"/>
        <v>0</v>
      </c>
      <c r="AU251" s="11">
        <f t="shared" si="446"/>
        <v>35436120</v>
      </c>
      <c r="AV251" s="11">
        <f t="shared" si="446"/>
        <v>0</v>
      </c>
      <c r="AW251" s="11">
        <f t="shared" si="446"/>
        <v>0</v>
      </c>
      <c r="AX251" s="11">
        <f t="shared" si="446"/>
        <v>35436120</v>
      </c>
      <c r="AY251" s="11">
        <f t="shared" si="446"/>
        <v>0</v>
      </c>
      <c r="AZ251" s="11">
        <f t="shared" si="446"/>
        <v>0</v>
      </c>
      <c r="BA251" s="11">
        <f t="shared" si="446"/>
        <v>0</v>
      </c>
      <c r="BB251" s="11">
        <f t="shared" si="446"/>
        <v>0</v>
      </c>
      <c r="BC251" s="11">
        <f t="shared" si="446"/>
        <v>0</v>
      </c>
      <c r="BD251" s="11">
        <f t="shared" si="446"/>
        <v>0</v>
      </c>
      <c r="BE251" s="11">
        <f t="shared" si="446"/>
        <v>0</v>
      </c>
      <c r="BF251" s="11">
        <f t="shared" si="446"/>
        <v>0</v>
      </c>
      <c r="BG251" s="11">
        <f t="shared" si="446"/>
        <v>0</v>
      </c>
      <c r="BH251" s="11">
        <f t="shared" si="446"/>
        <v>0</v>
      </c>
      <c r="BI251" s="11">
        <f t="shared" si="446"/>
        <v>0</v>
      </c>
      <c r="BJ251" s="11">
        <f t="shared" si="446"/>
        <v>0</v>
      </c>
      <c r="BK251" s="11">
        <f t="shared" si="446"/>
        <v>35436120</v>
      </c>
      <c r="BL251" s="11">
        <f t="shared" si="446"/>
        <v>35436120</v>
      </c>
      <c r="BM251" s="11">
        <f t="shared" si="446"/>
        <v>0</v>
      </c>
      <c r="BN251" s="11">
        <f t="shared" si="446"/>
        <v>0</v>
      </c>
      <c r="BO251" s="11">
        <f t="shared" si="446"/>
        <v>36499203.600000001</v>
      </c>
      <c r="BP251" s="11">
        <f t="shared" si="446"/>
        <v>0</v>
      </c>
      <c r="BQ251" s="11">
        <f t="shared" si="446"/>
        <v>0</v>
      </c>
      <c r="BR251" s="11">
        <f t="shared" si="446"/>
        <v>35436120</v>
      </c>
      <c r="BS251" s="11">
        <f t="shared" si="446"/>
        <v>0</v>
      </c>
      <c r="BT251" s="11">
        <f t="shared" ref="BT251:CE251" si="447">SUM(BT252:BT253)</f>
        <v>0</v>
      </c>
      <c r="BU251" s="11">
        <f t="shared" si="447"/>
        <v>0</v>
      </c>
      <c r="BV251" s="11">
        <f t="shared" si="447"/>
        <v>0</v>
      </c>
      <c r="BW251" s="11">
        <f t="shared" si="447"/>
        <v>0</v>
      </c>
      <c r="BX251" s="11">
        <f t="shared" si="447"/>
        <v>0</v>
      </c>
      <c r="BY251" s="11">
        <f t="shared" si="447"/>
        <v>0</v>
      </c>
      <c r="BZ251" s="11">
        <f t="shared" si="447"/>
        <v>0</v>
      </c>
      <c r="CA251" s="11">
        <f t="shared" si="447"/>
        <v>0</v>
      </c>
      <c r="CB251" s="11">
        <f t="shared" si="447"/>
        <v>0</v>
      </c>
      <c r="CC251" s="11">
        <f t="shared" si="447"/>
        <v>0</v>
      </c>
      <c r="CD251" s="11">
        <f t="shared" si="447"/>
        <v>0</v>
      </c>
      <c r="CE251" s="11">
        <f t="shared" si="447"/>
        <v>36499203.600000001</v>
      </c>
      <c r="CF251" s="11">
        <f t="shared" ref="CF251:DB251" si="448">SUM(CF252:CF253)</f>
        <v>35436120</v>
      </c>
      <c r="CG251" s="11">
        <f t="shared" si="448"/>
        <v>0</v>
      </c>
      <c r="CH251" s="11">
        <f t="shared" si="448"/>
        <v>0</v>
      </c>
      <c r="CI251" s="11">
        <f t="shared" si="448"/>
        <v>37594179.708000004</v>
      </c>
      <c r="CJ251" s="11">
        <f t="shared" si="448"/>
        <v>7500000</v>
      </c>
      <c r="CK251" s="11">
        <f t="shared" si="448"/>
        <v>0</v>
      </c>
      <c r="CL251" s="11">
        <f t="shared" si="448"/>
        <v>48600000</v>
      </c>
      <c r="CM251" s="11">
        <f t="shared" si="448"/>
        <v>0</v>
      </c>
      <c r="CN251" s="11">
        <f t="shared" si="448"/>
        <v>0</v>
      </c>
      <c r="CO251" s="11">
        <f t="shared" si="448"/>
        <v>0</v>
      </c>
      <c r="CP251" s="11">
        <f t="shared" si="448"/>
        <v>0</v>
      </c>
      <c r="CQ251" s="11">
        <f t="shared" si="448"/>
        <v>0</v>
      </c>
      <c r="CR251" s="11">
        <f t="shared" si="448"/>
        <v>0</v>
      </c>
      <c r="CS251" s="11">
        <f t="shared" si="448"/>
        <v>0</v>
      </c>
      <c r="CT251" s="11">
        <f t="shared" si="448"/>
        <v>0</v>
      </c>
      <c r="CU251" s="11">
        <f t="shared" si="448"/>
        <v>0</v>
      </c>
      <c r="CV251" s="11">
        <f t="shared" si="448"/>
        <v>0</v>
      </c>
      <c r="CW251" s="11">
        <f t="shared" si="448"/>
        <v>0</v>
      </c>
      <c r="CX251" s="11">
        <f t="shared" si="448"/>
        <v>0</v>
      </c>
      <c r="CY251" s="11">
        <f t="shared" si="448"/>
        <v>37594179.708000004</v>
      </c>
      <c r="CZ251" s="11">
        <f t="shared" si="448"/>
        <v>56100000</v>
      </c>
      <c r="DA251" s="11">
        <f t="shared" si="448"/>
        <v>143933503.308</v>
      </c>
      <c r="DB251" s="575">
        <f t="shared" si="448"/>
        <v>161376240</v>
      </c>
    </row>
    <row r="252" spans="1:106" ht="93.75" customHeight="1" x14ac:dyDescent="0.2">
      <c r="A252" s="585"/>
      <c r="B252" s="220"/>
      <c r="C252" s="340">
        <v>28</v>
      </c>
      <c r="D252" s="500" t="s">
        <v>584</v>
      </c>
      <c r="E252" s="632">
        <v>0.5</v>
      </c>
      <c r="F252" s="632">
        <v>1</v>
      </c>
      <c r="G252" s="173">
        <v>173</v>
      </c>
      <c r="H252" s="508" t="s">
        <v>604</v>
      </c>
      <c r="I252" s="326" t="s">
        <v>605</v>
      </c>
      <c r="J252" s="386" t="s">
        <v>439</v>
      </c>
      <c r="K252" s="344">
        <v>2</v>
      </c>
      <c r="L252" s="358" t="s">
        <v>53</v>
      </c>
      <c r="M252" s="366" t="s">
        <v>48</v>
      </c>
      <c r="N252" s="366">
        <v>7</v>
      </c>
      <c r="O252" s="357">
        <v>7</v>
      </c>
      <c r="P252" s="361">
        <v>7</v>
      </c>
      <c r="Q252" s="175"/>
      <c r="R252" s="361">
        <v>7</v>
      </c>
      <c r="S252" s="361"/>
      <c r="T252" s="361">
        <v>7</v>
      </c>
      <c r="U252" s="358"/>
      <c r="V252" s="332">
        <f>AQ252/AQ251</f>
        <v>1</v>
      </c>
      <c r="W252" s="173">
        <v>3</v>
      </c>
      <c r="X252" s="170" t="s">
        <v>450</v>
      </c>
      <c r="Y252" s="17"/>
      <c r="Z252" s="18"/>
      <c r="AA252" s="17">
        <v>34404000</v>
      </c>
      <c r="AB252" s="15">
        <v>34404000</v>
      </c>
      <c r="AC252" s="17"/>
      <c r="AD252" s="18"/>
      <c r="AE252" s="17"/>
      <c r="AF252" s="18"/>
      <c r="AG252" s="17"/>
      <c r="AH252" s="18"/>
      <c r="AI252" s="17"/>
      <c r="AJ252" s="18"/>
      <c r="AK252" s="17"/>
      <c r="AL252" s="18"/>
      <c r="AM252" s="17"/>
      <c r="AN252" s="18"/>
      <c r="AO252" s="17"/>
      <c r="AP252" s="18"/>
      <c r="AQ252" s="13">
        <f>+Y252+AA252+AC252+AE252+AG252+AI252+AK252+AM252+AO252</f>
        <v>34404000</v>
      </c>
      <c r="AR252" s="14">
        <f>Z252+AB252+AD252+AF252+AH252+AJ252+AL252+AN252+AP252</f>
        <v>34404000</v>
      </c>
      <c r="AS252" s="44"/>
      <c r="AT252" s="44"/>
      <c r="AU252" s="45">
        <v>35436120</v>
      </c>
      <c r="AV252" s="44"/>
      <c r="AW252" s="44"/>
      <c r="AX252" s="43">
        <v>35436120</v>
      </c>
      <c r="AY252" s="43"/>
      <c r="AZ252" s="43"/>
      <c r="BA252" s="44"/>
      <c r="BB252" s="44"/>
      <c r="BC252" s="44"/>
      <c r="BD252" s="44"/>
      <c r="BE252" s="44"/>
      <c r="BF252" s="44"/>
      <c r="BG252" s="44"/>
      <c r="BH252" s="44"/>
      <c r="BI252" s="44"/>
      <c r="BJ252" s="44"/>
      <c r="BK252" s="41">
        <f>AS252+AU252+AW252+AY252+BA252+BC252+BE252+BG252+BI252</f>
        <v>35436120</v>
      </c>
      <c r="BL252" s="56">
        <f>AT252+AV252+AX252+AZ252+BB252+BD252+BF252+BH252+BJ252</f>
        <v>35436120</v>
      </c>
      <c r="BM252" s="45"/>
      <c r="BN252" s="25"/>
      <c r="BO252" s="45">
        <v>36499203.600000001</v>
      </c>
      <c r="BP252" s="45"/>
      <c r="BQ252" s="45"/>
      <c r="BR252" s="45">
        <v>35436120</v>
      </c>
      <c r="BS252" s="45"/>
      <c r="BT252" s="45"/>
      <c r="BU252" s="45"/>
      <c r="BV252" s="45"/>
      <c r="BW252" s="45"/>
      <c r="BX252" s="45"/>
      <c r="BY252" s="45"/>
      <c r="BZ252" s="45"/>
      <c r="CA252" s="45"/>
      <c r="CB252" s="45"/>
      <c r="CC252" s="45"/>
      <c r="CD252" s="44"/>
      <c r="CE252" s="41">
        <f>BM252+BO252+BQ252+BS252+BU252+BW252+BY252+CA252+CC252</f>
        <v>36499203.600000001</v>
      </c>
      <c r="CF252" s="47">
        <f>BN252+BP252+BR252+BT252+BV252+BX252+BZ252+CB252+CD252</f>
        <v>35436120</v>
      </c>
      <c r="CG252" s="44"/>
      <c r="CH252" s="45"/>
      <c r="CI252" s="44">
        <v>37594179.708000004</v>
      </c>
      <c r="CJ252" s="44">
        <v>7500000</v>
      </c>
      <c r="CK252" s="44"/>
      <c r="CL252" s="44">
        <v>18600000</v>
      </c>
      <c r="CM252" s="44"/>
      <c r="CN252" s="44"/>
      <c r="CO252" s="44"/>
      <c r="CP252" s="44"/>
      <c r="CQ252" s="44"/>
      <c r="CR252" s="44"/>
      <c r="CS252" s="44"/>
      <c r="CT252" s="44"/>
      <c r="CU252" s="44"/>
      <c r="CV252" s="44"/>
      <c r="CW252" s="44"/>
      <c r="CX252" s="44"/>
      <c r="CY252" s="41">
        <f>CG252+CI252+CK252+CM252+CO252+CQ252+CS252+CU252+CW252</f>
        <v>37594179.708000004</v>
      </c>
      <c r="CZ252" s="41">
        <f>CH252+CJ252+CL252+CN252+CP252+CR252+CT252+CV252+CX252</f>
        <v>26100000</v>
      </c>
      <c r="DA252" s="50">
        <f>AQ252+BK252+CE252+CY252</f>
        <v>143933503.308</v>
      </c>
      <c r="DB252" s="576">
        <f>AR252+BL252+CF252+CZ252</f>
        <v>131376240</v>
      </c>
    </row>
    <row r="253" spans="1:106" ht="62.25" customHeight="1" x14ac:dyDescent="0.2">
      <c r="A253" s="585"/>
      <c r="B253" s="220"/>
      <c r="C253" s="181"/>
      <c r="D253" s="501"/>
      <c r="E253" s="271"/>
      <c r="F253" s="271"/>
      <c r="G253" s="173">
        <v>174</v>
      </c>
      <c r="H253" s="508" t="s">
        <v>606</v>
      </c>
      <c r="I253" s="326" t="s">
        <v>607</v>
      </c>
      <c r="J253" s="386" t="s">
        <v>439</v>
      </c>
      <c r="K253" s="344">
        <v>2</v>
      </c>
      <c r="L253" s="358" t="s">
        <v>53</v>
      </c>
      <c r="M253" s="172">
        <v>100</v>
      </c>
      <c r="N253" s="172">
        <v>150</v>
      </c>
      <c r="O253" s="357">
        <v>150</v>
      </c>
      <c r="P253" s="361">
        <v>150</v>
      </c>
      <c r="Q253" s="175"/>
      <c r="R253" s="361">
        <v>150</v>
      </c>
      <c r="S253" s="361"/>
      <c r="T253" s="361">
        <v>150</v>
      </c>
      <c r="U253" s="358"/>
      <c r="V253" s="393">
        <f>AQ253/AQ251</f>
        <v>0</v>
      </c>
      <c r="W253" s="173">
        <v>3</v>
      </c>
      <c r="X253" s="170" t="s">
        <v>450</v>
      </c>
      <c r="Y253" s="17"/>
      <c r="Z253" s="18"/>
      <c r="AA253" s="17"/>
      <c r="AB253" s="18"/>
      <c r="AC253" s="17"/>
      <c r="AD253" s="18"/>
      <c r="AE253" s="17"/>
      <c r="AF253" s="18"/>
      <c r="AG253" s="17"/>
      <c r="AH253" s="18"/>
      <c r="AI253" s="17"/>
      <c r="AJ253" s="18"/>
      <c r="AK253" s="17"/>
      <c r="AL253" s="18"/>
      <c r="AM253" s="17"/>
      <c r="AN253" s="18"/>
      <c r="AO253" s="17"/>
      <c r="AP253" s="18"/>
      <c r="AQ253" s="13">
        <f>+Y253+AA253+AC253+AE253+AG253+AI253+AK253+AM253+AO253</f>
        <v>0</v>
      </c>
      <c r="AR253" s="14">
        <f>Z253+AB253+AD253+AF253+AH253+AJ253+AL253+AN253+AP253</f>
        <v>0</v>
      </c>
      <c r="AS253" s="44"/>
      <c r="AT253" s="44"/>
      <c r="AU253" s="44"/>
      <c r="AV253" s="44"/>
      <c r="AW253" s="44"/>
      <c r="AX253" s="44"/>
      <c r="AY253" s="44"/>
      <c r="AZ253" s="44"/>
      <c r="BA253" s="44"/>
      <c r="BB253" s="44"/>
      <c r="BC253" s="44"/>
      <c r="BD253" s="44"/>
      <c r="BE253" s="44"/>
      <c r="BF253" s="44"/>
      <c r="BG253" s="44"/>
      <c r="BH253" s="44"/>
      <c r="BI253" s="44"/>
      <c r="BJ253" s="44"/>
      <c r="BK253" s="41">
        <f>AS253+AU253+AW253+AY253+BA253+BC253+BE253+BG253+BI253</f>
        <v>0</v>
      </c>
      <c r="BL253" s="56">
        <f>AT253+AV253+AX253+AZ253+BB253+BD253+BF253+BH253+BJ253</f>
        <v>0</v>
      </c>
      <c r="BM253" s="45"/>
      <c r="BN253" s="25"/>
      <c r="BO253" s="45"/>
      <c r="BP253" s="45"/>
      <c r="BQ253" s="45"/>
      <c r="BR253" s="45"/>
      <c r="BS253" s="45"/>
      <c r="BT253" s="45"/>
      <c r="BU253" s="45"/>
      <c r="BV253" s="45"/>
      <c r="BW253" s="45"/>
      <c r="BX253" s="45"/>
      <c r="BY253" s="45"/>
      <c r="BZ253" s="45"/>
      <c r="CA253" s="45"/>
      <c r="CB253" s="45"/>
      <c r="CC253" s="45"/>
      <c r="CD253" s="44"/>
      <c r="CE253" s="41">
        <f>BM253+BO253+BQ253+BS253+BU253+BW253+BY253+CA253+CC253</f>
        <v>0</v>
      </c>
      <c r="CF253" s="47">
        <f>BN253+BP253+BR253+BT253+BV253+BX253+BZ253+CB253+CD253</f>
        <v>0</v>
      </c>
      <c r="CG253" s="44"/>
      <c r="CH253" s="45"/>
      <c r="CI253" s="44"/>
      <c r="CJ253" s="44"/>
      <c r="CK253" s="44"/>
      <c r="CL253" s="44">
        <v>30000000</v>
      </c>
      <c r="CM253" s="44"/>
      <c r="CN253" s="44"/>
      <c r="CO253" s="44"/>
      <c r="CP253" s="44"/>
      <c r="CQ253" s="44"/>
      <c r="CR253" s="44"/>
      <c r="CS253" s="44"/>
      <c r="CT253" s="44"/>
      <c r="CU253" s="44"/>
      <c r="CV253" s="44"/>
      <c r="CW253" s="44"/>
      <c r="CX253" s="44"/>
      <c r="CY253" s="41">
        <f>CG253+CI253+CK253+CM253+CO253+CQ253+CS253+CU253+CW253</f>
        <v>0</v>
      </c>
      <c r="CZ253" s="41">
        <f>CH253+CJ253+CL253+CN253+CP253+CR253+CT253+CV253+CX253</f>
        <v>30000000</v>
      </c>
      <c r="DA253" s="50">
        <f>AQ253+BK253+CE253+CY253</f>
        <v>0</v>
      </c>
      <c r="DB253" s="576">
        <f>AR253+BL253+CF253+CZ253</f>
        <v>30000000</v>
      </c>
    </row>
    <row r="254" spans="1:106" ht="24.75" customHeight="1" x14ac:dyDescent="0.2">
      <c r="A254" s="585"/>
      <c r="B254" s="220"/>
      <c r="C254" s="154">
        <v>54</v>
      </c>
      <c r="D254" s="155" t="s">
        <v>608</v>
      </c>
      <c r="E254" s="158"/>
      <c r="F254" s="158"/>
      <c r="G254" s="157"/>
      <c r="H254" s="157"/>
      <c r="I254" s="157"/>
      <c r="J254" s="157"/>
      <c r="K254" s="157"/>
      <c r="L254" s="157"/>
      <c r="M254" s="157"/>
      <c r="N254" s="157"/>
      <c r="O254" s="157"/>
      <c r="P254" s="157"/>
      <c r="Q254" s="157"/>
      <c r="R254" s="157"/>
      <c r="S254" s="157"/>
      <c r="T254" s="157"/>
      <c r="U254" s="157"/>
      <c r="V254" s="157"/>
      <c r="W254" s="157"/>
      <c r="X254" s="157"/>
      <c r="Y254" s="11">
        <f t="shared" ref="Y254:AP254" si="449">SUM(Y255:Y256)</f>
        <v>0</v>
      </c>
      <c r="Z254" s="11">
        <f t="shared" si="449"/>
        <v>0</v>
      </c>
      <c r="AA254" s="11">
        <f t="shared" si="449"/>
        <v>23124000</v>
      </c>
      <c r="AB254" s="11">
        <f t="shared" si="449"/>
        <v>223124000</v>
      </c>
      <c r="AC254" s="11">
        <f t="shared" si="449"/>
        <v>0</v>
      </c>
      <c r="AD254" s="11">
        <f t="shared" si="449"/>
        <v>0</v>
      </c>
      <c r="AE254" s="11">
        <f t="shared" si="449"/>
        <v>0</v>
      </c>
      <c r="AF254" s="11">
        <f t="shared" si="449"/>
        <v>0</v>
      </c>
      <c r="AG254" s="11">
        <f t="shared" si="449"/>
        <v>0</v>
      </c>
      <c r="AH254" s="11">
        <f t="shared" si="449"/>
        <v>0</v>
      </c>
      <c r="AI254" s="11">
        <f t="shared" si="449"/>
        <v>0</v>
      </c>
      <c r="AJ254" s="11">
        <f t="shared" si="449"/>
        <v>0</v>
      </c>
      <c r="AK254" s="11">
        <f t="shared" si="449"/>
        <v>0</v>
      </c>
      <c r="AL254" s="11">
        <f t="shared" si="449"/>
        <v>0</v>
      </c>
      <c r="AM254" s="11">
        <f t="shared" si="449"/>
        <v>0</v>
      </c>
      <c r="AN254" s="11">
        <f t="shared" si="449"/>
        <v>0</v>
      </c>
      <c r="AO254" s="11">
        <f t="shared" si="449"/>
        <v>0</v>
      </c>
      <c r="AP254" s="11">
        <f t="shared" si="449"/>
        <v>0</v>
      </c>
      <c r="AQ254" s="11">
        <f t="shared" ref="AQ254:BS254" si="450">SUM(AQ255:AQ256)</f>
        <v>23124000</v>
      </c>
      <c r="AR254" s="11">
        <f t="shared" si="450"/>
        <v>223124000</v>
      </c>
      <c r="AS254" s="11">
        <f t="shared" si="450"/>
        <v>0</v>
      </c>
      <c r="AT254" s="11">
        <f t="shared" si="450"/>
        <v>0</v>
      </c>
      <c r="AU254" s="11">
        <f t="shared" si="450"/>
        <v>23817720</v>
      </c>
      <c r="AV254" s="11">
        <f t="shared" si="450"/>
        <v>0</v>
      </c>
      <c r="AW254" s="11">
        <f t="shared" si="450"/>
        <v>0</v>
      </c>
      <c r="AX254" s="11">
        <f t="shared" si="450"/>
        <v>23817720</v>
      </c>
      <c r="AY254" s="11">
        <f t="shared" si="450"/>
        <v>0</v>
      </c>
      <c r="AZ254" s="11">
        <f t="shared" si="450"/>
        <v>0</v>
      </c>
      <c r="BA254" s="11">
        <f t="shared" si="450"/>
        <v>0</v>
      </c>
      <c r="BB254" s="11">
        <f t="shared" si="450"/>
        <v>0</v>
      </c>
      <c r="BC254" s="11">
        <f t="shared" si="450"/>
        <v>0</v>
      </c>
      <c r="BD254" s="11">
        <f t="shared" si="450"/>
        <v>0</v>
      </c>
      <c r="BE254" s="11">
        <f t="shared" si="450"/>
        <v>0</v>
      </c>
      <c r="BF254" s="11">
        <f t="shared" si="450"/>
        <v>0</v>
      </c>
      <c r="BG254" s="11">
        <f t="shared" si="450"/>
        <v>0</v>
      </c>
      <c r="BH254" s="11">
        <f t="shared" si="450"/>
        <v>0</v>
      </c>
      <c r="BI254" s="11">
        <f t="shared" si="450"/>
        <v>0</v>
      </c>
      <c r="BJ254" s="11">
        <f t="shared" si="450"/>
        <v>0</v>
      </c>
      <c r="BK254" s="11">
        <f t="shared" si="450"/>
        <v>23817720</v>
      </c>
      <c r="BL254" s="11">
        <f t="shared" si="450"/>
        <v>23817720</v>
      </c>
      <c r="BM254" s="11">
        <f t="shared" si="450"/>
        <v>0</v>
      </c>
      <c r="BN254" s="11">
        <f t="shared" si="450"/>
        <v>0</v>
      </c>
      <c r="BO254" s="11">
        <f t="shared" si="450"/>
        <v>24532251.600000001</v>
      </c>
      <c r="BP254" s="11">
        <f t="shared" si="450"/>
        <v>150000000</v>
      </c>
      <c r="BQ254" s="11">
        <f t="shared" si="450"/>
        <v>0</v>
      </c>
      <c r="BR254" s="11">
        <f t="shared" si="450"/>
        <v>1098452415</v>
      </c>
      <c r="BS254" s="11">
        <f t="shared" si="450"/>
        <v>0</v>
      </c>
      <c r="BT254" s="11">
        <f t="shared" ref="BT254:CE254" si="451">SUM(BT255:BT256)</f>
        <v>0</v>
      </c>
      <c r="BU254" s="11">
        <f t="shared" si="451"/>
        <v>0</v>
      </c>
      <c r="BV254" s="11">
        <f t="shared" si="451"/>
        <v>0</v>
      </c>
      <c r="BW254" s="11">
        <f t="shared" si="451"/>
        <v>0</v>
      </c>
      <c r="BX254" s="11">
        <f t="shared" si="451"/>
        <v>0</v>
      </c>
      <c r="BY254" s="11">
        <f t="shared" si="451"/>
        <v>0</v>
      </c>
      <c r="BZ254" s="11">
        <f t="shared" si="451"/>
        <v>0</v>
      </c>
      <c r="CA254" s="11">
        <f t="shared" si="451"/>
        <v>0</v>
      </c>
      <c r="CB254" s="11">
        <f t="shared" si="451"/>
        <v>0</v>
      </c>
      <c r="CC254" s="11">
        <f t="shared" si="451"/>
        <v>0</v>
      </c>
      <c r="CD254" s="11">
        <f t="shared" si="451"/>
        <v>0</v>
      </c>
      <c r="CE254" s="11">
        <f t="shared" si="451"/>
        <v>24532251.600000001</v>
      </c>
      <c r="CF254" s="11">
        <f t="shared" ref="CF254:DB254" si="452">SUM(CF255:CF256)</f>
        <v>1248452415</v>
      </c>
      <c r="CG254" s="11">
        <f t="shared" si="452"/>
        <v>0</v>
      </c>
      <c r="CH254" s="11">
        <f t="shared" si="452"/>
        <v>0</v>
      </c>
      <c r="CI254" s="11">
        <f t="shared" si="452"/>
        <v>25268219</v>
      </c>
      <c r="CJ254" s="11">
        <f t="shared" si="452"/>
        <v>300000000</v>
      </c>
      <c r="CK254" s="11">
        <f t="shared" si="452"/>
        <v>0</v>
      </c>
      <c r="CL254" s="11">
        <f t="shared" si="452"/>
        <v>40080000</v>
      </c>
      <c r="CM254" s="11">
        <f t="shared" si="452"/>
        <v>0</v>
      </c>
      <c r="CN254" s="11">
        <f t="shared" si="452"/>
        <v>0</v>
      </c>
      <c r="CO254" s="11">
        <f t="shared" si="452"/>
        <v>0</v>
      </c>
      <c r="CP254" s="11">
        <f t="shared" si="452"/>
        <v>0</v>
      </c>
      <c r="CQ254" s="11">
        <f t="shared" si="452"/>
        <v>0</v>
      </c>
      <c r="CR254" s="11">
        <f t="shared" si="452"/>
        <v>0</v>
      </c>
      <c r="CS254" s="11">
        <f t="shared" si="452"/>
        <v>0</v>
      </c>
      <c r="CT254" s="11">
        <f t="shared" si="452"/>
        <v>0</v>
      </c>
      <c r="CU254" s="11">
        <f t="shared" si="452"/>
        <v>0</v>
      </c>
      <c r="CV254" s="11">
        <f t="shared" si="452"/>
        <v>0</v>
      </c>
      <c r="CW254" s="11">
        <f t="shared" si="452"/>
        <v>0</v>
      </c>
      <c r="CX254" s="11">
        <f t="shared" si="452"/>
        <v>0</v>
      </c>
      <c r="CY254" s="11">
        <f t="shared" si="452"/>
        <v>25268219</v>
      </c>
      <c r="CZ254" s="11">
        <f t="shared" si="452"/>
        <v>340080000</v>
      </c>
      <c r="DA254" s="11">
        <f t="shared" si="452"/>
        <v>96742190.599999994</v>
      </c>
      <c r="DB254" s="575">
        <f t="shared" si="452"/>
        <v>1835474135</v>
      </c>
    </row>
    <row r="255" spans="1:106" ht="96.75" customHeight="1" x14ac:dyDescent="0.2">
      <c r="A255" s="585"/>
      <c r="B255" s="220"/>
      <c r="C255" s="340">
        <v>28</v>
      </c>
      <c r="D255" s="500" t="s">
        <v>584</v>
      </c>
      <c r="E255" s="632">
        <v>0.5</v>
      </c>
      <c r="F255" s="632">
        <v>1</v>
      </c>
      <c r="G255" s="173">
        <v>175</v>
      </c>
      <c r="H255" s="508" t="s">
        <v>609</v>
      </c>
      <c r="I255" s="396" t="s">
        <v>610</v>
      </c>
      <c r="J255" s="386" t="s">
        <v>439</v>
      </c>
      <c r="K255" s="344">
        <v>2</v>
      </c>
      <c r="L255" s="358" t="s">
        <v>53</v>
      </c>
      <c r="M255" s="172">
        <v>10</v>
      </c>
      <c r="N255" s="172">
        <v>14</v>
      </c>
      <c r="O255" s="357">
        <v>14</v>
      </c>
      <c r="P255" s="361">
        <v>14</v>
      </c>
      <c r="Q255" s="175"/>
      <c r="R255" s="361">
        <v>14</v>
      </c>
      <c r="S255" s="361"/>
      <c r="T255" s="361">
        <v>14</v>
      </c>
      <c r="U255" s="358"/>
      <c r="V255" s="332">
        <f>AQ255/AQ254</f>
        <v>1</v>
      </c>
      <c r="W255" s="173">
        <v>3</v>
      </c>
      <c r="X255" s="170" t="s">
        <v>450</v>
      </c>
      <c r="Y255" s="17"/>
      <c r="Z255" s="18"/>
      <c r="AA255" s="17">
        <f>23124000</f>
        <v>23124000</v>
      </c>
      <c r="AB255" s="15">
        <v>223124000</v>
      </c>
      <c r="AC255" s="16"/>
      <c r="AD255" s="18"/>
      <c r="AE255" s="17"/>
      <c r="AF255" s="18"/>
      <c r="AG255" s="17"/>
      <c r="AH255" s="18"/>
      <c r="AI255" s="17"/>
      <c r="AJ255" s="18"/>
      <c r="AK255" s="17"/>
      <c r="AL255" s="18"/>
      <c r="AM255" s="17"/>
      <c r="AN255" s="18"/>
      <c r="AO255" s="17"/>
      <c r="AP255" s="18"/>
      <c r="AQ255" s="13">
        <f>+Y255+AA255+AC255+AE255+AG255+AI255+AK255+AM255+AO255</f>
        <v>23124000</v>
      </c>
      <c r="AR255" s="14">
        <f>Z255+AB255+AD255+AF255+AH255+AJ255+AL255+AN255+AP255</f>
        <v>223124000</v>
      </c>
      <c r="AS255" s="44"/>
      <c r="AT255" s="44"/>
      <c r="AU255" s="45">
        <v>23817720</v>
      </c>
      <c r="AV255" s="44"/>
      <c r="AW255" s="44"/>
      <c r="AX255" s="43">
        <v>23817720</v>
      </c>
      <c r="AY255" s="43"/>
      <c r="AZ255" s="43"/>
      <c r="BA255" s="44"/>
      <c r="BB255" s="44"/>
      <c r="BC255" s="44"/>
      <c r="BD255" s="44"/>
      <c r="BE255" s="44"/>
      <c r="BF255" s="44"/>
      <c r="BG255" s="44"/>
      <c r="BH255" s="44"/>
      <c r="BI255" s="44"/>
      <c r="BJ255" s="44"/>
      <c r="BK255" s="41">
        <f>AS255+AU255+AW255+AY255+BA255+BC255+BE255+BG255+BI255</f>
        <v>23817720</v>
      </c>
      <c r="BL255" s="56">
        <f>AT255+AV255+AX255+AZ255+BB255+BD255+BF255+BH255+BJ255</f>
        <v>23817720</v>
      </c>
      <c r="BM255" s="45"/>
      <c r="BN255" s="25"/>
      <c r="BO255" s="45">
        <v>24532251.600000001</v>
      </c>
      <c r="BP255" s="45">
        <v>150000000</v>
      </c>
      <c r="BQ255" s="45"/>
      <c r="BR255" s="25">
        <v>1098452415</v>
      </c>
      <c r="BS255" s="45"/>
      <c r="BT255" s="45"/>
      <c r="BU255" s="45"/>
      <c r="BV255" s="45"/>
      <c r="BW255" s="45"/>
      <c r="BX255" s="45"/>
      <c r="BY255" s="45"/>
      <c r="BZ255" s="45"/>
      <c r="CA255" s="45"/>
      <c r="CB255" s="45"/>
      <c r="CC255" s="45"/>
      <c r="CD255" s="44"/>
      <c r="CE255" s="41">
        <f>BM255+BO255+BQ255+BS255+BU255+BW255+BY255+CA255+CC255</f>
        <v>24532251.600000001</v>
      </c>
      <c r="CF255" s="46">
        <f>BN255+BP255+BR255+BT255+BV255+BX255+BZ255+CB255+CD255</f>
        <v>1248452415</v>
      </c>
      <c r="CG255" s="44"/>
      <c r="CH255" s="45"/>
      <c r="CI255" s="44">
        <v>25268219</v>
      </c>
      <c r="CJ255" s="44">
        <v>300000000</v>
      </c>
      <c r="CK255" s="44"/>
      <c r="CL255" s="44">
        <v>28080000</v>
      </c>
      <c r="CM255" s="44"/>
      <c r="CN255" s="44"/>
      <c r="CO255" s="44"/>
      <c r="CP255" s="44"/>
      <c r="CQ255" s="44"/>
      <c r="CR255" s="44"/>
      <c r="CS255" s="44"/>
      <c r="CT255" s="44"/>
      <c r="CU255" s="44"/>
      <c r="CV255" s="44"/>
      <c r="CW255" s="44"/>
      <c r="CX255" s="44"/>
      <c r="CY255" s="41">
        <f>CG255+CI255+CK255+CM255+CO255+CQ255+CS255+CU255+CW255</f>
        <v>25268219</v>
      </c>
      <c r="CZ255" s="41">
        <f>CH255+CJ255+CL255+CN255+CP255+CR255+CT255+CV255+CX255</f>
        <v>328080000</v>
      </c>
      <c r="DA255" s="50">
        <f>AQ255+BK255+CE255+CY255</f>
        <v>96742190.599999994</v>
      </c>
      <c r="DB255" s="576">
        <f>AR255+BL255+CF255+CZ255</f>
        <v>1823474135</v>
      </c>
    </row>
    <row r="256" spans="1:106" ht="69.75" customHeight="1" x14ac:dyDescent="0.2">
      <c r="A256" s="585"/>
      <c r="B256" s="264"/>
      <c r="C256" s="181"/>
      <c r="D256" s="501"/>
      <c r="E256" s="271"/>
      <c r="F256" s="271"/>
      <c r="G256" s="173">
        <v>176</v>
      </c>
      <c r="H256" s="508" t="s">
        <v>611</v>
      </c>
      <c r="I256" s="326" t="s">
        <v>612</v>
      </c>
      <c r="J256" s="386" t="s">
        <v>439</v>
      </c>
      <c r="K256" s="344">
        <v>2</v>
      </c>
      <c r="L256" s="358" t="s">
        <v>53</v>
      </c>
      <c r="M256" s="172">
        <v>2</v>
      </c>
      <c r="N256" s="172">
        <v>2</v>
      </c>
      <c r="O256" s="357">
        <v>2</v>
      </c>
      <c r="P256" s="361">
        <v>2</v>
      </c>
      <c r="Q256" s="175"/>
      <c r="R256" s="361">
        <v>2</v>
      </c>
      <c r="S256" s="361"/>
      <c r="T256" s="361">
        <v>2</v>
      </c>
      <c r="U256" s="358"/>
      <c r="V256" s="393"/>
      <c r="W256" s="173">
        <v>3</v>
      </c>
      <c r="X256" s="170" t="s">
        <v>450</v>
      </c>
      <c r="Y256" s="17"/>
      <c r="Z256" s="18"/>
      <c r="AA256" s="17"/>
      <c r="AB256" s="18"/>
      <c r="AC256" s="17"/>
      <c r="AD256" s="18"/>
      <c r="AE256" s="17"/>
      <c r="AF256" s="18"/>
      <c r="AG256" s="17"/>
      <c r="AH256" s="18"/>
      <c r="AI256" s="17"/>
      <c r="AJ256" s="18"/>
      <c r="AK256" s="17"/>
      <c r="AL256" s="18"/>
      <c r="AM256" s="17"/>
      <c r="AN256" s="18"/>
      <c r="AO256" s="17"/>
      <c r="AP256" s="18"/>
      <c r="AQ256" s="13">
        <f>+Y256+AA256+AC256+AE256+AG256+AI256+AK256+AM256+AO256</f>
        <v>0</v>
      </c>
      <c r="AR256" s="14">
        <f>Z256+AB256+AD256+AF256+AH256+AJ256+AL256+AN256+AP256</f>
        <v>0</v>
      </c>
      <c r="AS256" s="44"/>
      <c r="AT256" s="44"/>
      <c r="AU256" s="44"/>
      <c r="AV256" s="44"/>
      <c r="AW256" s="44"/>
      <c r="AX256" s="44"/>
      <c r="AY256" s="44"/>
      <c r="AZ256" s="43"/>
      <c r="BA256" s="44"/>
      <c r="BB256" s="44"/>
      <c r="BC256" s="44"/>
      <c r="BD256" s="44"/>
      <c r="BE256" s="44"/>
      <c r="BF256" s="44"/>
      <c r="BG256" s="44"/>
      <c r="BH256" s="44"/>
      <c r="BI256" s="44"/>
      <c r="BJ256" s="44"/>
      <c r="BK256" s="41">
        <f>AS256+AU256+AW256+AY256+BA256+BC256+BE256+BG256+BI256</f>
        <v>0</v>
      </c>
      <c r="BL256" s="56">
        <f>AT256+AV256+AX256+AZ256+BB256+BD256+BF256+BH256+BJ256</f>
        <v>0</v>
      </c>
      <c r="BM256" s="45"/>
      <c r="BN256" s="25"/>
      <c r="BO256" s="45"/>
      <c r="BP256" s="45"/>
      <c r="BQ256" s="45"/>
      <c r="BR256" s="45"/>
      <c r="BS256" s="45"/>
      <c r="BT256" s="45"/>
      <c r="BU256" s="45"/>
      <c r="BV256" s="45"/>
      <c r="BW256" s="45"/>
      <c r="BX256" s="45"/>
      <c r="BY256" s="45"/>
      <c r="BZ256" s="45"/>
      <c r="CA256" s="45"/>
      <c r="CB256" s="45"/>
      <c r="CC256" s="45"/>
      <c r="CD256" s="44"/>
      <c r="CE256" s="41">
        <f>BM256+BO256+BQ256+BS256+BU256+BW256+BY256+CA256+CC256</f>
        <v>0</v>
      </c>
      <c r="CF256" s="47">
        <f>BN256+BP256+BR256+BT256+BV256+BX256+BZ256+CB256+CD256</f>
        <v>0</v>
      </c>
      <c r="CG256" s="44"/>
      <c r="CH256" s="45"/>
      <c r="CI256" s="44"/>
      <c r="CJ256" s="44"/>
      <c r="CK256" s="44"/>
      <c r="CL256" s="44">
        <v>12000000</v>
      </c>
      <c r="CM256" s="44"/>
      <c r="CN256" s="44"/>
      <c r="CO256" s="44"/>
      <c r="CP256" s="44"/>
      <c r="CQ256" s="44"/>
      <c r="CR256" s="44"/>
      <c r="CS256" s="44"/>
      <c r="CT256" s="44"/>
      <c r="CU256" s="44"/>
      <c r="CV256" s="44"/>
      <c r="CW256" s="44"/>
      <c r="CX256" s="44"/>
      <c r="CY256" s="41">
        <f>CG256+CI256+CK256+CM256+CO256+CQ256+CS256+CU256+CW256</f>
        <v>0</v>
      </c>
      <c r="CZ256" s="41">
        <f>CH256+CJ256+CL256+CN256+CP256+CR256+CT256+CV256+CX256</f>
        <v>12000000</v>
      </c>
      <c r="DA256" s="50">
        <f>AQ256+BK256+CE256+CY256</f>
        <v>0</v>
      </c>
      <c r="DB256" s="576">
        <f>AR256+BL256+CF256+CZ256</f>
        <v>12000000</v>
      </c>
    </row>
    <row r="257" spans="1:106" ht="24.75" customHeight="1" x14ac:dyDescent="0.2">
      <c r="A257" s="585"/>
      <c r="B257" s="141">
        <v>15</v>
      </c>
      <c r="C257" s="218" t="s">
        <v>613</v>
      </c>
      <c r="D257" s="143"/>
      <c r="E257" s="144"/>
      <c r="F257" s="144"/>
      <c r="G257" s="145"/>
      <c r="H257" s="145"/>
      <c r="I257" s="145"/>
      <c r="J257" s="145"/>
      <c r="K257" s="145"/>
      <c r="L257" s="145"/>
      <c r="M257" s="145"/>
      <c r="N257" s="145"/>
      <c r="O257" s="145"/>
      <c r="P257" s="145"/>
      <c r="Q257" s="145"/>
      <c r="R257" s="145"/>
      <c r="S257" s="145"/>
      <c r="T257" s="145"/>
      <c r="U257" s="145"/>
      <c r="V257" s="145"/>
      <c r="W257" s="145"/>
      <c r="X257" s="145"/>
      <c r="Y257" s="115">
        <f t="shared" ref="Y257:BD257" si="453">Y258</f>
        <v>0</v>
      </c>
      <c r="Z257" s="115">
        <f t="shared" si="453"/>
        <v>0</v>
      </c>
      <c r="AA257" s="115">
        <f t="shared" si="453"/>
        <v>125772000</v>
      </c>
      <c r="AB257" s="115">
        <f t="shared" si="453"/>
        <v>125772000</v>
      </c>
      <c r="AC257" s="115">
        <f t="shared" si="453"/>
        <v>0</v>
      </c>
      <c r="AD257" s="115">
        <f t="shared" si="453"/>
        <v>0</v>
      </c>
      <c r="AE257" s="115">
        <f t="shared" si="453"/>
        <v>0</v>
      </c>
      <c r="AF257" s="115">
        <f t="shared" si="453"/>
        <v>35000000</v>
      </c>
      <c r="AG257" s="115">
        <f t="shared" si="453"/>
        <v>0</v>
      </c>
      <c r="AH257" s="115">
        <f t="shared" si="453"/>
        <v>0</v>
      </c>
      <c r="AI257" s="115">
        <f t="shared" si="453"/>
        <v>0</v>
      </c>
      <c r="AJ257" s="115">
        <f t="shared" si="453"/>
        <v>0</v>
      </c>
      <c r="AK257" s="115">
        <f t="shared" si="453"/>
        <v>0</v>
      </c>
      <c r="AL257" s="115">
        <f t="shared" si="453"/>
        <v>0</v>
      </c>
      <c r="AM257" s="115">
        <f t="shared" si="453"/>
        <v>0</v>
      </c>
      <c r="AN257" s="115">
        <f t="shared" si="453"/>
        <v>0</v>
      </c>
      <c r="AO257" s="115">
        <f t="shared" si="453"/>
        <v>0</v>
      </c>
      <c r="AP257" s="115">
        <f t="shared" si="453"/>
        <v>0</v>
      </c>
      <c r="AQ257" s="115">
        <f t="shared" si="453"/>
        <v>125772000</v>
      </c>
      <c r="AR257" s="115">
        <f t="shared" si="453"/>
        <v>160772000</v>
      </c>
      <c r="AS257" s="115">
        <f t="shared" si="453"/>
        <v>0</v>
      </c>
      <c r="AT257" s="115">
        <f t="shared" si="453"/>
        <v>0</v>
      </c>
      <c r="AU257" s="115">
        <f t="shared" si="453"/>
        <v>129545160</v>
      </c>
      <c r="AV257" s="115">
        <f t="shared" si="453"/>
        <v>0</v>
      </c>
      <c r="AW257" s="115">
        <f t="shared" si="453"/>
        <v>0</v>
      </c>
      <c r="AX257" s="115">
        <f t="shared" si="453"/>
        <v>129545160</v>
      </c>
      <c r="AY257" s="115">
        <f t="shared" si="453"/>
        <v>0</v>
      </c>
      <c r="AZ257" s="115">
        <f t="shared" si="453"/>
        <v>0</v>
      </c>
      <c r="BA257" s="115">
        <f t="shared" si="453"/>
        <v>0</v>
      </c>
      <c r="BB257" s="115">
        <f t="shared" si="453"/>
        <v>0</v>
      </c>
      <c r="BC257" s="115">
        <f t="shared" si="453"/>
        <v>0</v>
      </c>
      <c r="BD257" s="115">
        <f t="shared" si="453"/>
        <v>0</v>
      </c>
      <c r="BE257" s="115">
        <f t="shared" ref="BE257:CD257" si="454">BE258</f>
        <v>0</v>
      </c>
      <c r="BF257" s="115">
        <f t="shared" si="454"/>
        <v>0</v>
      </c>
      <c r="BG257" s="115">
        <f t="shared" si="454"/>
        <v>0</v>
      </c>
      <c r="BH257" s="115">
        <f t="shared" si="454"/>
        <v>0</v>
      </c>
      <c r="BI257" s="115">
        <f t="shared" si="454"/>
        <v>0</v>
      </c>
      <c r="BJ257" s="115">
        <f t="shared" si="454"/>
        <v>0</v>
      </c>
      <c r="BK257" s="115">
        <f t="shared" si="454"/>
        <v>129545160</v>
      </c>
      <c r="BL257" s="115">
        <f t="shared" si="454"/>
        <v>129545160</v>
      </c>
      <c r="BM257" s="115">
        <f t="shared" si="454"/>
        <v>0</v>
      </c>
      <c r="BN257" s="115">
        <f t="shared" si="454"/>
        <v>0</v>
      </c>
      <c r="BO257" s="115">
        <f t="shared" si="454"/>
        <v>133431514.8</v>
      </c>
      <c r="BP257" s="115">
        <f t="shared" si="454"/>
        <v>0</v>
      </c>
      <c r="BQ257" s="115">
        <f t="shared" si="454"/>
        <v>0</v>
      </c>
      <c r="BR257" s="115">
        <f t="shared" si="454"/>
        <v>27396240</v>
      </c>
      <c r="BS257" s="115">
        <f t="shared" si="454"/>
        <v>0</v>
      </c>
      <c r="BT257" s="115">
        <f t="shared" si="454"/>
        <v>130000000</v>
      </c>
      <c r="BU257" s="115">
        <f t="shared" si="454"/>
        <v>0</v>
      </c>
      <c r="BV257" s="115">
        <f t="shared" si="454"/>
        <v>0</v>
      </c>
      <c r="BW257" s="115">
        <f t="shared" si="454"/>
        <v>0</v>
      </c>
      <c r="BX257" s="115">
        <f t="shared" si="454"/>
        <v>0</v>
      </c>
      <c r="BY257" s="115">
        <f t="shared" si="454"/>
        <v>0</v>
      </c>
      <c r="BZ257" s="115">
        <f t="shared" si="454"/>
        <v>0</v>
      </c>
      <c r="CA257" s="115">
        <f t="shared" si="454"/>
        <v>0</v>
      </c>
      <c r="CB257" s="115">
        <f t="shared" si="454"/>
        <v>0</v>
      </c>
      <c r="CC257" s="115">
        <f t="shared" si="454"/>
        <v>0</v>
      </c>
      <c r="CD257" s="115">
        <f t="shared" si="454"/>
        <v>0</v>
      </c>
      <c r="CE257" s="115">
        <f t="shared" ref="CE257" si="455">CE258</f>
        <v>133431514.8</v>
      </c>
      <c r="CF257" s="115">
        <f t="shared" ref="CF257:DB257" si="456">CF258</f>
        <v>157396240</v>
      </c>
      <c r="CG257" s="115">
        <f t="shared" si="456"/>
        <v>0</v>
      </c>
      <c r="CH257" s="115">
        <f t="shared" si="456"/>
        <v>0</v>
      </c>
      <c r="CI257" s="115">
        <f t="shared" si="456"/>
        <v>137434460.24399999</v>
      </c>
      <c r="CJ257" s="115">
        <f t="shared" si="456"/>
        <v>0</v>
      </c>
      <c r="CK257" s="115">
        <f t="shared" si="456"/>
        <v>0</v>
      </c>
      <c r="CL257" s="115">
        <f t="shared" si="456"/>
        <v>0</v>
      </c>
      <c r="CM257" s="115">
        <f t="shared" si="456"/>
        <v>0</v>
      </c>
      <c r="CN257" s="115">
        <f t="shared" si="456"/>
        <v>150000000</v>
      </c>
      <c r="CO257" s="115">
        <f t="shared" si="456"/>
        <v>0</v>
      </c>
      <c r="CP257" s="115">
        <f t="shared" si="456"/>
        <v>0</v>
      </c>
      <c r="CQ257" s="115">
        <f t="shared" si="456"/>
        <v>0</v>
      </c>
      <c r="CR257" s="115">
        <f t="shared" si="456"/>
        <v>0</v>
      </c>
      <c r="CS257" s="115">
        <f t="shared" si="456"/>
        <v>0</v>
      </c>
      <c r="CT257" s="115">
        <f t="shared" si="456"/>
        <v>0</v>
      </c>
      <c r="CU257" s="115">
        <f t="shared" si="456"/>
        <v>0</v>
      </c>
      <c r="CV257" s="115">
        <f t="shared" si="456"/>
        <v>0</v>
      </c>
      <c r="CW257" s="115">
        <f t="shared" si="456"/>
        <v>0</v>
      </c>
      <c r="CX257" s="115">
        <f t="shared" si="456"/>
        <v>0</v>
      </c>
      <c r="CY257" s="115">
        <f t="shared" si="456"/>
        <v>137434460.24399999</v>
      </c>
      <c r="CZ257" s="115">
        <f t="shared" si="456"/>
        <v>150000000</v>
      </c>
      <c r="DA257" s="115">
        <f t="shared" si="456"/>
        <v>526183135.04400003</v>
      </c>
      <c r="DB257" s="636">
        <f t="shared" si="456"/>
        <v>597713400</v>
      </c>
    </row>
    <row r="258" spans="1:106" ht="24.75" customHeight="1" x14ac:dyDescent="0.2">
      <c r="A258" s="585"/>
      <c r="B258" s="586"/>
      <c r="C258" s="154">
        <v>55</v>
      </c>
      <c r="D258" s="155" t="s">
        <v>614</v>
      </c>
      <c r="E258" s="158"/>
      <c r="F258" s="158"/>
      <c r="G258" s="157"/>
      <c r="H258" s="157"/>
      <c r="I258" s="157"/>
      <c r="J258" s="157"/>
      <c r="K258" s="157"/>
      <c r="L258" s="157"/>
      <c r="M258" s="157"/>
      <c r="N258" s="157"/>
      <c r="O258" s="157"/>
      <c r="P258" s="157"/>
      <c r="Q258" s="157"/>
      <c r="R258" s="157"/>
      <c r="S258" s="157"/>
      <c r="T258" s="157"/>
      <c r="U258" s="157"/>
      <c r="V258" s="157"/>
      <c r="W258" s="157"/>
      <c r="X258" s="157"/>
      <c r="Y258" s="11">
        <f t="shared" ref="Y258:AP258" si="457">SUM(Y259:Y261)</f>
        <v>0</v>
      </c>
      <c r="Z258" s="11">
        <f t="shared" si="457"/>
        <v>0</v>
      </c>
      <c r="AA258" s="11">
        <f t="shared" si="457"/>
        <v>125772000</v>
      </c>
      <c r="AB258" s="11">
        <f t="shared" si="457"/>
        <v>125772000</v>
      </c>
      <c r="AC258" s="11">
        <f t="shared" si="457"/>
        <v>0</v>
      </c>
      <c r="AD258" s="11">
        <f t="shared" si="457"/>
        <v>0</v>
      </c>
      <c r="AE258" s="11">
        <f t="shared" si="457"/>
        <v>0</v>
      </c>
      <c r="AF258" s="11">
        <f t="shared" si="457"/>
        <v>35000000</v>
      </c>
      <c r="AG258" s="11">
        <f t="shared" si="457"/>
        <v>0</v>
      </c>
      <c r="AH258" s="11">
        <f t="shared" si="457"/>
        <v>0</v>
      </c>
      <c r="AI258" s="11">
        <f t="shared" si="457"/>
        <v>0</v>
      </c>
      <c r="AJ258" s="11">
        <f t="shared" si="457"/>
        <v>0</v>
      </c>
      <c r="AK258" s="11">
        <f t="shared" si="457"/>
        <v>0</v>
      </c>
      <c r="AL258" s="11">
        <f t="shared" si="457"/>
        <v>0</v>
      </c>
      <c r="AM258" s="11">
        <f t="shared" si="457"/>
        <v>0</v>
      </c>
      <c r="AN258" s="11">
        <f t="shared" si="457"/>
        <v>0</v>
      </c>
      <c r="AO258" s="11">
        <f t="shared" si="457"/>
        <v>0</v>
      </c>
      <c r="AP258" s="11">
        <f t="shared" si="457"/>
        <v>0</v>
      </c>
      <c r="AQ258" s="11">
        <f t="shared" ref="AQ258:BS258" si="458">SUM(AQ259:AQ261)</f>
        <v>125772000</v>
      </c>
      <c r="AR258" s="11">
        <f t="shared" si="458"/>
        <v>160772000</v>
      </c>
      <c r="AS258" s="11">
        <f t="shared" si="458"/>
        <v>0</v>
      </c>
      <c r="AT258" s="11">
        <f t="shared" si="458"/>
        <v>0</v>
      </c>
      <c r="AU258" s="11">
        <f t="shared" si="458"/>
        <v>129545160</v>
      </c>
      <c r="AV258" s="11">
        <f t="shared" si="458"/>
        <v>0</v>
      </c>
      <c r="AW258" s="11">
        <f t="shared" si="458"/>
        <v>0</v>
      </c>
      <c r="AX258" s="11">
        <f t="shared" si="458"/>
        <v>129545160</v>
      </c>
      <c r="AY258" s="11">
        <f t="shared" si="458"/>
        <v>0</v>
      </c>
      <c r="AZ258" s="11">
        <f t="shared" si="458"/>
        <v>0</v>
      </c>
      <c r="BA258" s="11">
        <f t="shared" si="458"/>
        <v>0</v>
      </c>
      <c r="BB258" s="11">
        <f t="shared" si="458"/>
        <v>0</v>
      </c>
      <c r="BC258" s="11">
        <f t="shared" si="458"/>
        <v>0</v>
      </c>
      <c r="BD258" s="11">
        <f t="shared" si="458"/>
        <v>0</v>
      </c>
      <c r="BE258" s="11">
        <f t="shared" si="458"/>
        <v>0</v>
      </c>
      <c r="BF258" s="11">
        <f t="shared" si="458"/>
        <v>0</v>
      </c>
      <c r="BG258" s="11">
        <f t="shared" si="458"/>
        <v>0</v>
      </c>
      <c r="BH258" s="11">
        <f t="shared" si="458"/>
        <v>0</v>
      </c>
      <c r="BI258" s="11">
        <f t="shared" si="458"/>
        <v>0</v>
      </c>
      <c r="BJ258" s="11">
        <f t="shared" si="458"/>
        <v>0</v>
      </c>
      <c r="BK258" s="11">
        <f t="shared" si="458"/>
        <v>129545160</v>
      </c>
      <c r="BL258" s="11">
        <f t="shared" si="458"/>
        <v>129545160</v>
      </c>
      <c r="BM258" s="11">
        <f t="shared" si="458"/>
        <v>0</v>
      </c>
      <c r="BN258" s="11">
        <f t="shared" si="458"/>
        <v>0</v>
      </c>
      <c r="BO258" s="11">
        <f t="shared" si="458"/>
        <v>133431514.8</v>
      </c>
      <c r="BP258" s="11">
        <f t="shared" si="458"/>
        <v>0</v>
      </c>
      <c r="BQ258" s="11">
        <f t="shared" si="458"/>
        <v>0</v>
      </c>
      <c r="BR258" s="11">
        <f t="shared" si="458"/>
        <v>27396240</v>
      </c>
      <c r="BS258" s="11">
        <f t="shared" si="458"/>
        <v>0</v>
      </c>
      <c r="BT258" s="11">
        <f t="shared" ref="BT258:CE258" si="459">SUM(BT259:BT261)</f>
        <v>130000000</v>
      </c>
      <c r="BU258" s="11">
        <f t="shared" si="459"/>
        <v>0</v>
      </c>
      <c r="BV258" s="11">
        <f t="shared" si="459"/>
        <v>0</v>
      </c>
      <c r="BW258" s="11">
        <f t="shared" si="459"/>
        <v>0</v>
      </c>
      <c r="BX258" s="11">
        <f t="shared" si="459"/>
        <v>0</v>
      </c>
      <c r="BY258" s="11">
        <f t="shared" si="459"/>
        <v>0</v>
      </c>
      <c r="BZ258" s="11">
        <f t="shared" si="459"/>
        <v>0</v>
      </c>
      <c r="CA258" s="11">
        <f t="shared" si="459"/>
        <v>0</v>
      </c>
      <c r="CB258" s="11">
        <f t="shared" si="459"/>
        <v>0</v>
      </c>
      <c r="CC258" s="11">
        <f t="shared" si="459"/>
        <v>0</v>
      </c>
      <c r="CD258" s="11">
        <f t="shared" si="459"/>
        <v>0</v>
      </c>
      <c r="CE258" s="11">
        <f t="shared" si="459"/>
        <v>133431514.8</v>
      </c>
      <c r="CF258" s="11">
        <f t="shared" ref="CF258:DA258" si="460">SUM(CF259:CF261)</f>
        <v>157396240</v>
      </c>
      <c r="CG258" s="11">
        <f t="shared" si="460"/>
        <v>0</v>
      </c>
      <c r="CH258" s="11">
        <f t="shared" si="460"/>
        <v>0</v>
      </c>
      <c r="CI258" s="11">
        <f t="shared" si="460"/>
        <v>137434460.24399999</v>
      </c>
      <c r="CJ258" s="11">
        <f t="shared" si="460"/>
        <v>0</v>
      </c>
      <c r="CK258" s="11">
        <f t="shared" si="460"/>
        <v>0</v>
      </c>
      <c r="CL258" s="11">
        <f t="shared" si="460"/>
        <v>0</v>
      </c>
      <c r="CM258" s="11">
        <f t="shared" si="460"/>
        <v>0</v>
      </c>
      <c r="CN258" s="11">
        <f t="shared" si="460"/>
        <v>150000000</v>
      </c>
      <c r="CO258" s="11">
        <f t="shared" si="460"/>
        <v>0</v>
      </c>
      <c r="CP258" s="11">
        <f t="shared" si="460"/>
        <v>0</v>
      </c>
      <c r="CQ258" s="11">
        <f t="shared" si="460"/>
        <v>0</v>
      </c>
      <c r="CR258" s="11">
        <f t="shared" si="460"/>
        <v>0</v>
      </c>
      <c r="CS258" s="11">
        <f t="shared" si="460"/>
        <v>0</v>
      </c>
      <c r="CT258" s="11">
        <f t="shared" si="460"/>
        <v>0</v>
      </c>
      <c r="CU258" s="11">
        <f t="shared" si="460"/>
        <v>0</v>
      </c>
      <c r="CV258" s="11">
        <f t="shared" si="460"/>
        <v>0</v>
      </c>
      <c r="CW258" s="11">
        <f t="shared" si="460"/>
        <v>0</v>
      </c>
      <c r="CX258" s="11">
        <f t="shared" si="460"/>
        <v>0</v>
      </c>
      <c r="CY258" s="11">
        <f t="shared" si="460"/>
        <v>137434460.24399999</v>
      </c>
      <c r="CZ258" s="11">
        <f t="shared" si="460"/>
        <v>150000000</v>
      </c>
      <c r="DA258" s="11">
        <f t="shared" si="460"/>
        <v>526183135.04400003</v>
      </c>
      <c r="DB258" s="575">
        <f t="shared" ref="DB258" si="461">SUM(DB259:DB261)</f>
        <v>597713400</v>
      </c>
    </row>
    <row r="259" spans="1:106" ht="86.25" customHeight="1" x14ac:dyDescent="0.2">
      <c r="A259" s="585"/>
      <c r="B259" s="220"/>
      <c r="C259" s="188" t="s">
        <v>615</v>
      </c>
      <c r="D259" s="166" t="s">
        <v>616</v>
      </c>
      <c r="E259" s="356">
        <v>2</v>
      </c>
      <c r="F259" s="356">
        <v>2</v>
      </c>
      <c r="G259" s="173">
        <v>177</v>
      </c>
      <c r="H259" s="508" t="s">
        <v>617</v>
      </c>
      <c r="I259" s="326" t="s">
        <v>618</v>
      </c>
      <c r="J259" s="386" t="s">
        <v>439</v>
      </c>
      <c r="K259" s="344">
        <v>2</v>
      </c>
      <c r="L259" s="358" t="s">
        <v>53</v>
      </c>
      <c r="M259" s="172">
        <v>2</v>
      </c>
      <c r="N259" s="172">
        <v>2</v>
      </c>
      <c r="O259" s="357">
        <v>2</v>
      </c>
      <c r="P259" s="361">
        <v>2</v>
      </c>
      <c r="Q259" s="175"/>
      <c r="R259" s="361">
        <v>2</v>
      </c>
      <c r="S259" s="361"/>
      <c r="T259" s="361">
        <v>2</v>
      </c>
      <c r="U259" s="358"/>
      <c r="V259" s="393"/>
      <c r="W259" s="173">
        <v>3</v>
      </c>
      <c r="X259" s="170" t="s">
        <v>450</v>
      </c>
      <c r="Y259" s="17"/>
      <c r="Z259" s="18"/>
      <c r="AA259" s="17"/>
      <c r="AB259" s="18"/>
      <c r="AC259" s="17"/>
      <c r="AD259" s="18"/>
      <c r="AE259" s="17"/>
      <c r="AF259" s="18"/>
      <c r="AG259" s="17"/>
      <c r="AH259" s="18"/>
      <c r="AI259" s="17"/>
      <c r="AJ259" s="18"/>
      <c r="AK259" s="17"/>
      <c r="AL259" s="18"/>
      <c r="AM259" s="17"/>
      <c r="AN259" s="18"/>
      <c r="AO259" s="17"/>
      <c r="AP259" s="18"/>
      <c r="AQ259" s="13">
        <f>+Y259+AA259+AC259+AE259+AG259+AI259+AK259+AM259+AO259</f>
        <v>0</v>
      </c>
      <c r="AR259" s="14">
        <f>Z259+AB259+AD259+AF259+AH259+AJ259+AL259+AN259+AP259</f>
        <v>0</v>
      </c>
      <c r="AS259" s="44"/>
      <c r="AT259" s="44"/>
      <c r="AU259" s="44"/>
      <c r="AV259" s="44"/>
      <c r="AW259" s="44"/>
      <c r="AX259" s="44"/>
      <c r="AY259" s="44"/>
      <c r="AZ259" s="44"/>
      <c r="BA259" s="44"/>
      <c r="BB259" s="44"/>
      <c r="BC259" s="44"/>
      <c r="BD259" s="44"/>
      <c r="BE259" s="44"/>
      <c r="BF259" s="44"/>
      <c r="BG259" s="44"/>
      <c r="BH259" s="44"/>
      <c r="BI259" s="44"/>
      <c r="BJ259" s="44"/>
      <c r="BK259" s="41">
        <f t="shared" ref="BK259:BL261" si="462">AS259+AU259+AW259+AY259+BA259+BC259+BE259+BG259+BI259</f>
        <v>0</v>
      </c>
      <c r="BL259" s="56">
        <f t="shared" si="462"/>
        <v>0</v>
      </c>
      <c r="BM259" s="45"/>
      <c r="BN259" s="25"/>
      <c r="BO259" s="45"/>
      <c r="BP259" s="45"/>
      <c r="BQ259" s="45"/>
      <c r="BR259" s="45"/>
      <c r="BS259" s="45"/>
      <c r="BT259" s="45"/>
      <c r="BU259" s="45"/>
      <c r="BV259" s="45"/>
      <c r="BW259" s="45"/>
      <c r="BX259" s="45"/>
      <c r="BY259" s="45"/>
      <c r="BZ259" s="45"/>
      <c r="CA259" s="45"/>
      <c r="CB259" s="45"/>
      <c r="CC259" s="45"/>
      <c r="CD259" s="44"/>
      <c r="CE259" s="41">
        <f t="shared" ref="CE259:CF261" si="463">BM259+BO259+BQ259+BS259+BU259+BW259+BY259+CA259+CC259</f>
        <v>0</v>
      </c>
      <c r="CF259" s="47">
        <f t="shared" si="463"/>
        <v>0</v>
      </c>
      <c r="CG259" s="44"/>
      <c r="CH259" s="45"/>
      <c r="CI259" s="44"/>
      <c r="CJ259" s="44"/>
      <c r="CK259" s="44"/>
      <c r="CL259" s="44"/>
      <c r="CM259" s="44"/>
      <c r="CN259" s="44"/>
      <c r="CO259" s="44"/>
      <c r="CP259" s="44"/>
      <c r="CQ259" s="44"/>
      <c r="CR259" s="44"/>
      <c r="CS259" s="44"/>
      <c r="CT259" s="44"/>
      <c r="CU259" s="44"/>
      <c r="CV259" s="44"/>
      <c r="CW259" s="44"/>
      <c r="CX259" s="44"/>
      <c r="CY259" s="41">
        <f t="shared" ref="CY259:CZ261" si="464">CG259+CI259+CK259+CM259+CO259+CQ259+CS259+CU259+CW259</f>
        <v>0</v>
      </c>
      <c r="CZ259" s="41">
        <f t="shared" si="464"/>
        <v>0</v>
      </c>
      <c r="DA259" s="50">
        <f t="shared" ref="DA259:DB261" si="465">AQ259+BK259+CE259+CY259</f>
        <v>0</v>
      </c>
      <c r="DB259" s="576">
        <f t="shared" si="465"/>
        <v>0</v>
      </c>
    </row>
    <row r="260" spans="1:106" ht="177.75" customHeight="1" x14ac:dyDescent="0.2">
      <c r="A260" s="585"/>
      <c r="B260" s="220"/>
      <c r="C260" s="188" t="s">
        <v>619</v>
      </c>
      <c r="D260" s="166" t="s">
        <v>620</v>
      </c>
      <c r="E260" s="397">
        <v>0</v>
      </c>
      <c r="F260" s="397">
        <v>0.8</v>
      </c>
      <c r="G260" s="173">
        <v>178</v>
      </c>
      <c r="H260" s="508" t="s">
        <v>621</v>
      </c>
      <c r="I260" s="326" t="s">
        <v>622</v>
      </c>
      <c r="J260" s="386" t="s">
        <v>439</v>
      </c>
      <c r="K260" s="344">
        <v>2</v>
      </c>
      <c r="L260" s="358" t="s">
        <v>53</v>
      </c>
      <c r="M260" s="172">
        <v>0</v>
      </c>
      <c r="N260" s="172">
        <v>3</v>
      </c>
      <c r="O260" s="357">
        <v>3</v>
      </c>
      <c r="P260" s="361">
        <v>3</v>
      </c>
      <c r="Q260" s="175"/>
      <c r="R260" s="361">
        <v>3</v>
      </c>
      <c r="S260" s="361"/>
      <c r="T260" s="361">
        <v>3</v>
      </c>
      <c r="U260" s="358"/>
      <c r="V260" s="332">
        <f>AQ260/AQ258</f>
        <v>1</v>
      </c>
      <c r="W260" s="173">
        <v>3</v>
      </c>
      <c r="X260" s="170" t="s">
        <v>450</v>
      </c>
      <c r="Y260" s="17"/>
      <c r="Z260" s="18"/>
      <c r="AA260" s="17">
        <v>125772000</v>
      </c>
      <c r="AB260" s="15">
        <v>125772000</v>
      </c>
      <c r="AC260" s="17"/>
      <c r="AD260" s="18"/>
      <c r="AE260" s="17"/>
      <c r="AF260" s="15">
        <v>35000000</v>
      </c>
      <c r="AG260" s="17"/>
      <c r="AH260" s="18"/>
      <c r="AI260" s="17"/>
      <c r="AJ260" s="18"/>
      <c r="AK260" s="17"/>
      <c r="AL260" s="18"/>
      <c r="AM260" s="17"/>
      <c r="AN260" s="18"/>
      <c r="AO260" s="17"/>
      <c r="AP260" s="18"/>
      <c r="AQ260" s="13">
        <f>+Y260+AA260+AC260+AE260+AG260+AI260+AK260+AM260+AO260</f>
        <v>125772000</v>
      </c>
      <c r="AR260" s="14">
        <f>Z260+AB260+AD260+AF260+AH260+AJ260+AL260+AN260+AP260</f>
        <v>160772000</v>
      </c>
      <c r="AS260" s="44"/>
      <c r="AT260" s="44"/>
      <c r="AU260" s="45">
        <v>129545160</v>
      </c>
      <c r="AV260" s="44"/>
      <c r="AW260" s="44"/>
      <c r="AX260" s="43">
        <v>129545160</v>
      </c>
      <c r="AY260" s="43"/>
      <c r="AZ260" s="43"/>
      <c r="BA260" s="43"/>
      <c r="BB260" s="43"/>
      <c r="BC260" s="44"/>
      <c r="BD260" s="44"/>
      <c r="BE260" s="44"/>
      <c r="BF260" s="44"/>
      <c r="BG260" s="44"/>
      <c r="BH260" s="44"/>
      <c r="BI260" s="44"/>
      <c r="BJ260" s="44"/>
      <c r="BK260" s="41">
        <f t="shared" si="462"/>
        <v>129545160</v>
      </c>
      <c r="BL260" s="56">
        <f t="shared" si="462"/>
        <v>129545160</v>
      </c>
      <c r="BM260" s="45"/>
      <c r="BN260" s="25"/>
      <c r="BO260" s="45">
        <v>133431514.8</v>
      </c>
      <c r="BP260" s="45"/>
      <c r="BQ260" s="45"/>
      <c r="BR260" s="487">
        <v>27396240</v>
      </c>
      <c r="BS260" s="487"/>
      <c r="BT260" s="487">
        <v>130000000</v>
      </c>
      <c r="BU260" s="487"/>
      <c r="BV260" s="487"/>
      <c r="BW260" s="45"/>
      <c r="BX260" s="45"/>
      <c r="BY260" s="45"/>
      <c r="BZ260" s="45"/>
      <c r="CA260" s="45"/>
      <c r="CB260" s="45"/>
      <c r="CC260" s="45"/>
      <c r="CD260" s="44"/>
      <c r="CE260" s="41">
        <f t="shared" si="463"/>
        <v>133431514.8</v>
      </c>
      <c r="CF260" s="47">
        <f t="shared" si="463"/>
        <v>157396240</v>
      </c>
      <c r="CG260" s="44"/>
      <c r="CH260" s="45"/>
      <c r="CI260" s="44">
        <v>137434460.24399999</v>
      </c>
      <c r="CJ260" s="44"/>
      <c r="CK260" s="44"/>
      <c r="CL260" s="469"/>
      <c r="CM260" s="44"/>
      <c r="CN260" s="469">
        <v>150000000</v>
      </c>
      <c r="CO260" s="44"/>
      <c r="CP260" s="44"/>
      <c r="CQ260" s="44"/>
      <c r="CR260" s="44"/>
      <c r="CS260" s="44"/>
      <c r="CT260" s="44"/>
      <c r="CU260" s="44"/>
      <c r="CV260" s="44"/>
      <c r="CW260" s="44"/>
      <c r="CX260" s="44"/>
      <c r="CY260" s="41">
        <f t="shared" si="464"/>
        <v>137434460.24399999</v>
      </c>
      <c r="CZ260" s="41">
        <f t="shared" si="464"/>
        <v>150000000</v>
      </c>
      <c r="DA260" s="50">
        <f t="shared" si="465"/>
        <v>526183135.04400003</v>
      </c>
      <c r="DB260" s="576">
        <f t="shared" si="465"/>
        <v>597713400</v>
      </c>
    </row>
    <row r="261" spans="1:106" ht="86.25" customHeight="1" x14ac:dyDescent="0.2">
      <c r="A261" s="585"/>
      <c r="B261" s="264"/>
      <c r="C261" s="181" t="s">
        <v>623</v>
      </c>
      <c r="D261" s="166" t="s">
        <v>624</v>
      </c>
      <c r="E261" s="397" t="s">
        <v>48</v>
      </c>
      <c r="F261" s="397">
        <v>0.9</v>
      </c>
      <c r="G261" s="173">
        <v>179</v>
      </c>
      <c r="H261" s="508" t="s">
        <v>625</v>
      </c>
      <c r="I261" s="326" t="s">
        <v>626</v>
      </c>
      <c r="J261" s="386" t="s">
        <v>439</v>
      </c>
      <c r="K261" s="344">
        <v>2</v>
      </c>
      <c r="L261" s="358" t="s">
        <v>53</v>
      </c>
      <c r="M261" s="172">
        <v>4</v>
      </c>
      <c r="N261" s="172">
        <v>4</v>
      </c>
      <c r="O261" s="357">
        <v>4</v>
      </c>
      <c r="P261" s="361">
        <v>4</v>
      </c>
      <c r="Q261" s="175"/>
      <c r="R261" s="361">
        <v>4</v>
      </c>
      <c r="S261" s="361"/>
      <c r="T261" s="361">
        <v>4</v>
      </c>
      <c r="U261" s="358"/>
      <c r="V261" s="393"/>
      <c r="W261" s="173">
        <v>3</v>
      </c>
      <c r="X261" s="170" t="s">
        <v>450</v>
      </c>
      <c r="Y261" s="17"/>
      <c r="Z261" s="18"/>
      <c r="AA261" s="17"/>
      <c r="AB261" s="18"/>
      <c r="AC261" s="17"/>
      <c r="AD261" s="18"/>
      <c r="AE261" s="17"/>
      <c r="AF261" s="18"/>
      <c r="AG261" s="17"/>
      <c r="AH261" s="18"/>
      <c r="AI261" s="17"/>
      <c r="AJ261" s="18"/>
      <c r="AK261" s="17"/>
      <c r="AL261" s="18"/>
      <c r="AM261" s="17"/>
      <c r="AN261" s="18"/>
      <c r="AO261" s="17"/>
      <c r="AP261" s="18"/>
      <c r="AQ261" s="13">
        <f>+Y261+AA261+AC261+AE261+AG261+AI261+AK261+AM261+AO261</f>
        <v>0</v>
      </c>
      <c r="AR261" s="14">
        <f>Z261+AB261+AD261+AF261+AH261+AJ261+AL261+AN261+AP261</f>
        <v>0</v>
      </c>
      <c r="AS261" s="44"/>
      <c r="AT261" s="44"/>
      <c r="AU261" s="44"/>
      <c r="AV261" s="44"/>
      <c r="AW261" s="44"/>
      <c r="AX261" s="44"/>
      <c r="AY261" s="44"/>
      <c r="AZ261" s="44"/>
      <c r="BA261" s="44"/>
      <c r="BB261" s="44"/>
      <c r="BC261" s="44"/>
      <c r="BD261" s="44"/>
      <c r="BE261" s="44"/>
      <c r="BF261" s="44"/>
      <c r="BG261" s="44"/>
      <c r="BH261" s="44"/>
      <c r="BI261" s="44"/>
      <c r="BJ261" s="44"/>
      <c r="BK261" s="41">
        <f t="shared" si="462"/>
        <v>0</v>
      </c>
      <c r="BL261" s="56">
        <f t="shared" si="462"/>
        <v>0</v>
      </c>
      <c r="BM261" s="45"/>
      <c r="BN261" s="25"/>
      <c r="BO261" s="45"/>
      <c r="BP261" s="45"/>
      <c r="BQ261" s="45"/>
      <c r="BR261" s="45"/>
      <c r="BS261" s="45"/>
      <c r="BT261" s="45"/>
      <c r="BU261" s="45"/>
      <c r="BV261" s="45"/>
      <c r="BW261" s="45"/>
      <c r="BX261" s="45"/>
      <c r="BY261" s="45"/>
      <c r="BZ261" s="45"/>
      <c r="CA261" s="45"/>
      <c r="CB261" s="45"/>
      <c r="CC261" s="45"/>
      <c r="CD261" s="44"/>
      <c r="CE261" s="41">
        <f t="shared" si="463"/>
        <v>0</v>
      </c>
      <c r="CF261" s="47">
        <f t="shared" si="463"/>
        <v>0</v>
      </c>
      <c r="CG261" s="44"/>
      <c r="CH261" s="45"/>
      <c r="CI261" s="44"/>
      <c r="CJ261" s="44"/>
      <c r="CK261" s="44"/>
      <c r="CL261" s="44"/>
      <c r="CM261" s="44"/>
      <c r="CN261" s="44"/>
      <c r="CO261" s="44"/>
      <c r="CP261" s="44"/>
      <c r="CQ261" s="44"/>
      <c r="CR261" s="44"/>
      <c r="CS261" s="44"/>
      <c r="CT261" s="44"/>
      <c r="CU261" s="44"/>
      <c r="CV261" s="44"/>
      <c r="CW261" s="44"/>
      <c r="CX261" s="44"/>
      <c r="CY261" s="41">
        <f t="shared" si="464"/>
        <v>0</v>
      </c>
      <c r="CZ261" s="41">
        <f t="shared" si="464"/>
        <v>0</v>
      </c>
      <c r="DA261" s="42">
        <f t="shared" si="465"/>
        <v>0</v>
      </c>
      <c r="DB261" s="576">
        <f t="shared" si="465"/>
        <v>0</v>
      </c>
    </row>
    <row r="262" spans="1:106" ht="24.75" customHeight="1" x14ac:dyDescent="0.2">
      <c r="A262" s="585"/>
      <c r="B262" s="141">
        <v>16</v>
      </c>
      <c r="C262" s="218" t="s">
        <v>627</v>
      </c>
      <c r="D262" s="143"/>
      <c r="E262" s="143"/>
      <c r="F262" s="144"/>
      <c r="G262" s="145"/>
      <c r="H262" s="145"/>
      <c r="I262" s="145"/>
      <c r="J262" s="145"/>
      <c r="K262" s="145"/>
      <c r="L262" s="145"/>
      <c r="M262" s="145"/>
      <c r="N262" s="145"/>
      <c r="O262" s="145"/>
      <c r="P262" s="145"/>
      <c r="Q262" s="145"/>
      <c r="R262" s="145"/>
      <c r="S262" s="145"/>
      <c r="T262" s="145"/>
      <c r="U262" s="145"/>
      <c r="V262" s="145"/>
      <c r="W262" s="145"/>
      <c r="X262" s="145"/>
      <c r="Y262" s="10">
        <f t="shared" ref="Y262:BD262" si="466">Y263+Y266</f>
        <v>0</v>
      </c>
      <c r="Z262" s="10">
        <f t="shared" si="466"/>
        <v>0</v>
      </c>
      <c r="AA262" s="10">
        <f t="shared" si="466"/>
        <v>0</v>
      </c>
      <c r="AB262" s="10">
        <f t="shared" si="466"/>
        <v>0</v>
      </c>
      <c r="AC262" s="10">
        <f t="shared" si="466"/>
        <v>100000000</v>
      </c>
      <c r="AD262" s="10">
        <f t="shared" si="466"/>
        <v>100000000</v>
      </c>
      <c r="AE262" s="10">
        <f t="shared" si="466"/>
        <v>0</v>
      </c>
      <c r="AF262" s="10">
        <f t="shared" si="466"/>
        <v>0</v>
      </c>
      <c r="AG262" s="10">
        <f t="shared" si="466"/>
        <v>0</v>
      </c>
      <c r="AH262" s="10">
        <f t="shared" si="466"/>
        <v>0</v>
      </c>
      <c r="AI262" s="10">
        <f t="shared" si="466"/>
        <v>0</v>
      </c>
      <c r="AJ262" s="10">
        <f t="shared" si="466"/>
        <v>0</v>
      </c>
      <c r="AK262" s="10">
        <f t="shared" si="466"/>
        <v>0</v>
      </c>
      <c r="AL262" s="10">
        <f t="shared" si="466"/>
        <v>0</v>
      </c>
      <c r="AM262" s="10">
        <f t="shared" si="466"/>
        <v>0</v>
      </c>
      <c r="AN262" s="10">
        <f t="shared" si="466"/>
        <v>0</v>
      </c>
      <c r="AO262" s="10">
        <f t="shared" si="466"/>
        <v>0</v>
      </c>
      <c r="AP262" s="10">
        <f t="shared" si="466"/>
        <v>0</v>
      </c>
      <c r="AQ262" s="10">
        <f t="shared" si="466"/>
        <v>100000000</v>
      </c>
      <c r="AR262" s="10">
        <f t="shared" si="466"/>
        <v>100000000</v>
      </c>
      <c r="AS262" s="10">
        <f t="shared" si="466"/>
        <v>0</v>
      </c>
      <c r="AT262" s="10">
        <f t="shared" si="466"/>
        <v>0</v>
      </c>
      <c r="AU262" s="10">
        <f t="shared" si="466"/>
        <v>0</v>
      </c>
      <c r="AV262" s="10">
        <f t="shared" si="466"/>
        <v>200000000</v>
      </c>
      <c r="AW262" s="10">
        <f t="shared" si="466"/>
        <v>100000000</v>
      </c>
      <c r="AX262" s="10">
        <f t="shared" si="466"/>
        <v>100000000</v>
      </c>
      <c r="AY262" s="10">
        <f t="shared" si="466"/>
        <v>0</v>
      </c>
      <c r="AZ262" s="10">
        <f t="shared" si="466"/>
        <v>0</v>
      </c>
      <c r="BA262" s="10">
        <f t="shared" si="466"/>
        <v>0</v>
      </c>
      <c r="BB262" s="10">
        <f t="shared" si="466"/>
        <v>0</v>
      </c>
      <c r="BC262" s="10">
        <f t="shared" si="466"/>
        <v>0</v>
      </c>
      <c r="BD262" s="10">
        <f t="shared" si="466"/>
        <v>0</v>
      </c>
      <c r="BE262" s="10">
        <f t="shared" ref="BE262:CD262" si="467">BE263+BE266</f>
        <v>0</v>
      </c>
      <c r="BF262" s="10">
        <f t="shared" si="467"/>
        <v>0</v>
      </c>
      <c r="BG262" s="10">
        <f t="shared" si="467"/>
        <v>0</v>
      </c>
      <c r="BH262" s="10">
        <f t="shared" si="467"/>
        <v>0</v>
      </c>
      <c r="BI262" s="10">
        <f t="shared" si="467"/>
        <v>0</v>
      </c>
      <c r="BJ262" s="10">
        <f t="shared" si="467"/>
        <v>0</v>
      </c>
      <c r="BK262" s="10">
        <f t="shared" si="467"/>
        <v>100000000</v>
      </c>
      <c r="BL262" s="10">
        <f t="shared" si="467"/>
        <v>300000000</v>
      </c>
      <c r="BM262" s="10">
        <f t="shared" si="467"/>
        <v>0</v>
      </c>
      <c r="BN262" s="10">
        <f t="shared" si="467"/>
        <v>0</v>
      </c>
      <c r="BO262" s="10">
        <f t="shared" si="467"/>
        <v>0</v>
      </c>
      <c r="BP262" s="10">
        <f t="shared" si="467"/>
        <v>0</v>
      </c>
      <c r="BQ262" s="10">
        <f t="shared" si="467"/>
        <v>90000000</v>
      </c>
      <c r="BR262" s="10">
        <f t="shared" si="467"/>
        <v>89000000</v>
      </c>
      <c r="BS262" s="10">
        <f t="shared" si="467"/>
        <v>0</v>
      </c>
      <c r="BT262" s="10">
        <f t="shared" si="467"/>
        <v>0</v>
      </c>
      <c r="BU262" s="10">
        <f t="shared" si="467"/>
        <v>0</v>
      </c>
      <c r="BV262" s="10">
        <f t="shared" si="467"/>
        <v>0</v>
      </c>
      <c r="BW262" s="10">
        <f t="shared" si="467"/>
        <v>0</v>
      </c>
      <c r="BX262" s="10">
        <f t="shared" si="467"/>
        <v>0</v>
      </c>
      <c r="BY262" s="10">
        <f t="shared" si="467"/>
        <v>0</v>
      </c>
      <c r="BZ262" s="10">
        <f t="shared" si="467"/>
        <v>0</v>
      </c>
      <c r="CA262" s="10">
        <f t="shared" si="467"/>
        <v>0</v>
      </c>
      <c r="CB262" s="10">
        <f t="shared" si="467"/>
        <v>0</v>
      </c>
      <c r="CC262" s="10">
        <f t="shared" si="467"/>
        <v>0</v>
      </c>
      <c r="CD262" s="10">
        <f t="shared" si="467"/>
        <v>0</v>
      </c>
      <c r="CE262" s="10">
        <f t="shared" ref="CE262" si="468">CE263+CE266</f>
        <v>90000000</v>
      </c>
      <c r="CF262" s="10">
        <f t="shared" ref="CF262:DA262" si="469">CF263+CF266</f>
        <v>89000000</v>
      </c>
      <c r="CG262" s="10">
        <f t="shared" si="469"/>
        <v>0</v>
      </c>
      <c r="CH262" s="10">
        <f t="shared" si="469"/>
        <v>0</v>
      </c>
      <c r="CI262" s="10">
        <f t="shared" si="469"/>
        <v>0</v>
      </c>
      <c r="CJ262" s="10">
        <f t="shared" si="469"/>
        <v>0</v>
      </c>
      <c r="CK262" s="10">
        <f t="shared" si="469"/>
        <v>90000000</v>
      </c>
      <c r="CL262" s="10">
        <f t="shared" si="469"/>
        <v>82867998</v>
      </c>
      <c r="CM262" s="10">
        <f t="shared" si="469"/>
        <v>0</v>
      </c>
      <c r="CN262" s="10">
        <f t="shared" si="469"/>
        <v>0</v>
      </c>
      <c r="CO262" s="10">
        <f t="shared" si="469"/>
        <v>0</v>
      </c>
      <c r="CP262" s="10">
        <f t="shared" si="469"/>
        <v>0</v>
      </c>
      <c r="CQ262" s="10">
        <f t="shared" si="469"/>
        <v>0</v>
      </c>
      <c r="CR262" s="10">
        <f t="shared" si="469"/>
        <v>0</v>
      </c>
      <c r="CS262" s="10">
        <f t="shared" si="469"/>
        <v>0</v>
      </c>
      <c r="CT262" s="10">
        <f t="shared" si="469"/>
        <v>0</v>
      </c>
      <c r="CU262" s="10">
        <f t="shared" si="469"/>
        <v>0</v>
      </c>
      <c r="CV262" s="10">
        <f t="shared" si="469"/>
        <v>0</v>
      </c>
      <c r="CW262" s="10">
        <f t="shared" si="469"/>
        <v>0</v>
      </c>
      <c r="CX262" s="10">
        <f t="shared" si="469"/>
        <v>0</v>
      </c>
      <c r="CY262" s="10">
        <f t="shared" si="469"/>
        <v>90000000</v>
      </c>
      <c r="CZ262" s="10">
        <f t="shared" si="469"/>
        <v>82867998</v>
      </c>
      <c r="DA262" s="10">
        <f t="shared" si="469"/>
        <v>380000000</v>
      </c>
      <c r="DB262" s="572">
        <f t="shared" ref="DB262" si="470">DB263+DB266</f>
        <v>571867998</v>
      </c>
    </row>
    <row r="263" spans="1:106" ht="24.75" customHeight="1" x14ac:dyDescent="0.2">
      <c r="A263" s="585"/>
      <c r="B263" s="586"/>
      <c r="C263" s="154">
        <v>56</v>
      </c>
      <c r="D263" s="155" t="s">
        <v>628</v>
      </c>
      <c r="E263" s="158"/>
      <c r="F263" s="158"/>
      <c r="G263" s="157"/>
      <c r="H263" s="157"/>
      <c r="I263" s="157"/>
      <c r="J263" s="157"/>
      <c r="K263" s="157"/>
      <c r="L263" s="157"/>
      <c r="M263" s="157"/>
      <c r="N263" s="157"/>
      <c r="O263" s="157"/>
      <c r="P263" s="157"/>
      <c r="Q263" s="157"/>
      <c r="R263" s="157"/>
      <c r="S263" s="157"/>
      <c r="T263" s="157"/>
      <c r="U263" s="157"/>
      <c r="V263" s="157"/>
      <c r="W263" s="157"/>
      <c r="X263" s="157"/>
      <c r="Y263" s="11">
        <f t="shared" ref="Y263:AP263" si="471">SUM(Y264:Y265)</f>
        <v>0</v>
      </c>
      <c r="Z263" s="11">
        <f t="shared" si="471"/>
        <v>0</v>
      </c>
      <c r="AA263" s="11">
        <f t="shared" si="471"/>
        <v>0</v>
      </c>
      <c r="AB263" s="11">
        <f t="shared" si="471"/>
        <v>0</v>
      </c>
      <c r="AC263" s="11">
        <f t="shared" si="471"/>
        <v>60000000</v>
      </c>
      <c r="AD263" s="11">
        <f t="shared" si="471"/>
        <v>60000000</v>
      </c>
      <c r="AE263" s="11">
        <f t="shared" si="471"/>
        <v>0</v>
      </c>
      <c r="AF263" s="11">
        <f t="shared" si="471"/>
        <v>0</v>
      </c>
      <c r="AG263" s="11">
        <f t="shared" si="471"/>
        <v>0</v>
      </c>
      <c r="AH263" s="11">
        <f t="shared" si="471"/>
        <v>0</v>
      </c>
      <c r="AI263" s="11">
        <f t="shared" si="471"/>
        <v>0</v>
      </c>
      <c r="AJ263" s="11">
        <f t="shared" si="471"/>
        <v>0</v>
      </c>
      <c r="AK263" s="11">
        <f t="shared" si="471"/>
        <v>0</v>
      </c>
      <c r="AL263" s="11">
        <f t="shared" si="471"/>
        <v>0</v>
      </c>
      <c r="AM263" s="11">
        <f t="shared" si="471"/>
        <v>0</v>
      </c>
      <c r="AN263" s="11">
        <f t="shared" si="471"/>
        <v>0</v>
      </c>
      <c r="AO263" s="11">
        <f t="shared" si="471"/>
        <v>0</v>
      </c>
      <c r="AP263" s="11">
        <f t="shared" si="471"/>
        <v>0</v>
      </c>
      <c r="AQ263" s="11">
        <f t="shared" ref="AQ263:BS263" si="472">SUM(AQ264:AQ265)</f>
        <v>60000000</v>
      </c>
      <c r="AR263" s="11">
        <f t="shared" si="472"/>
        <v>60000000</v>
      </c>
      <c r="AS263" s="11">
        <f t="shared" si="472"/>
        <v>0</v>
      </c>
      <c r="AT263" s="11">
        <f t="shared" si="472"/>
        <v>0</v>
      </c>
      <c r="AU263" s="11">
        <f t="shared" si="472"/>
        <v>0</v>
      </c>
      <c r="AV263" s="11">
        <f t="shared" si="472"/>
        <v>200000000</v>
      </c>
      <c r="AW263" s="11">
        <f t="shared" si="472"/>
        <v>60000000</v>
      </c>
      <c r="AX263" s="11">
        <f t="shared" si="472"/>
        <v>60000000</v>
      </c>
      <c r="AY263" s="11">
        <f t="shared" si="472"/>
        <v>0</v>
      </c>
      <c r="AZ263" s="11">
        <f t="shared" si="472"/>
        <v>0</v>
      </c>
      <c r="BA263" s="11">
        <f t="shared" si="472"/>
        <v>0</v>
      </c>
      <c r="BB263" s="11">
        <f t="shared" si="472"/>
        <v>0</v>
      </c>
      <c r="BC263" s="11">
        <f t="shared" si="472"/>
        <v>0</v>
      </c>
      <c r="BD263" s="11">
        <f t="shared" si="472"/>
        <v>0</v>
      </c>
      <c r="BE263" s="11">
        <f t="shared" si="472"/>
        <v>0</v>
      </c>
      <c r="BF263" s="11">
        <f t="shared" si="472"/>
        <v>0</v>
      </c>
      <c r="BG263" s="11">
        <f t="shared" si="472"/>
        <v>0</v>
      </c>
      <c r="BH263" s="11">
        <f t="shared" si="472"/>
        <v>0</v>
      </c>
      <c r="BI263" s="11">
        <f t="shared" si="472"/>
        <v>0</v>
      </c>
      <c r="BJ263" s="11">
        <f t="shared" si="472"/>
        <v>0</v>
      </c>
      <c r="BK263" s="11">
        <f t="shared" si="472"/>
        <v>60000000</v>
      </c>
      <c r="BL263" s="11">
        <f t="shared" si="472"/>
        <v>260000000</v>
      </c>
      <c r="BM263" s="11">
        <f t="shared" si="472"/>
        <v>0</v>
      </c>
      <c r="BN263" s="11">
        <f t="shared" si="472"/>
        <v>0</v>
      </c>
      <c r="BO263" s="11">
        <f t="shared" si="472"/>
        <v>0</v>
      </c>
      <c r="BP263" s="11">
        <f t="shared" si="472"/>
        <v>0</v>
      </c>
      <c r="BQ263" s="11">
        <f t="shared" si="472"/>
        <v>60000000</v>
      </c>
      <c r="BR263" s="11">
        <f t="shared" si="472"/>
        <v>60000000</v>
      </c>
      <c r="BS263" s="11">
        <f t="shared" si="472"/>
        <v>0</v>
      </c>
      <c r="BT263" s="11">
        <f t="shared" ref="BT263:CE263" si="473">SUM(BT264:BT265)</f>
        <v>0</v>
      </c>
      <c r="BU263" s="11">
        <f t="shared" si="473"/>
        <v>0</v>
      </c>
      <c r="BV263" s="11">
        <f t="shared" si="473"/>
        <v>0</v>
      </c>
      <c r="BW263" s="11">
        <f t="shared" si="473"/>
        <v>0</v>
      </c>
      <c r="BX263" s="11">
        <f t="shared" si="473"/>
        <v>0</v>
      </c>
      <c r="BY263" s="11">
        <f t="shared" si="473"/>
        <v>0</v>
      </c>
      <c r="BZ263" s="11">
        <f t="shared" si="473"/>
        <v>0</v>
      </c>
      <c r="CA263" s="11">
        <f t="shared" si="473"/>
        <v>0</v>
      </c>
      <c r="CB263" s="11">
        <f t="shared" si="473"/>
        <v>0</v>
      </c>
      <c r="CC263" s="11">
        <f t="shared" si="473"/>
        <v>0</v>
      </c>
      <c r="CD263" s="11">
        <f t="shared" si="473"/>
        <v>0</v>
      </c>
      <c r="CE263" s="11">
        <f t="shared" si="473"/>
        <v>60000000</v>
      </c>
      <c r="CF263" s="11">
        <f t="shared" ref="CF263:DA263" si="474">SUM(CF264:CF265)</f>
        <v>60000000</v>
      </c>
      <c r="CG263" s="11">
        <f t="shared" si="474"/>
        <v>0</v>
      </c>
      <c r="CH263" s="11">
        <f t="shared" si="474"/>
        <v>0</v>
      </c>
      <c r="CI263" s="11">
        <f t="shared" si="474"/>
        <v>0</v>
      </c>
      <c r="CJ263" s="11">
        <f t="shared" si="474"/>
        <v>0</v>
      </c>
      <c r="CK263" s="11">
        <f t="shared" si="474"/>
        <v>60000000</v>
      </c>
      <c r="CL263" s="11">
        <f t="shared" si="474"/>
        <v>64050000</v>
      </c>
      <c r="CM263" s="11">
        <f t="shared" si="474"/>
        <v>0</v>
      </c>
      <c r="CN263" s="11">
        <f t="shared" si="474"/>
        <v>0</v>
      </c>
      <c r="CO263" s="11">
        <f t="shared" si="474"/>
        <v>0</v>
      </c>
      <c r="CP263" s="11">
        <f t="shared" si="474"/>
        <v>0</v>
      </c>
      <c r="CQ263" s="11">
        <f t="shared" si="474"/>
        <v>0</v>
      </c>
      <c r="CR263" s="11">
        <f t="shared" si="474"/>
        <v>0</v>
      </c>
      <c r="CS263" s="11">
        <f t="shared" si="474"/>
        <v>0</v>
      </c>
      <c r="CT263" s="11">
        <f t="shared" si="474"/>
        <v>0</v>
      </c>
      <c r="CU263" s="11">
        <f t="shared" si="474"/>
        <v>0</v>
      </c>
      <c r="CV263" s="11">
        <f t="shared" si="474"/>
        <v>0</v>
      </c>
      <c r="CW263" s="11">
        <f t="shared" si="474"/>
        <v>0</v>
      </c>
      <c r="CX263" s="11">
        <f t="shared" si="474"/>
        <v>0</v>
      </c>
      <c r="CY263" s="11">
        <f t="shared" si="474"/>
        <v>60000000</v>
      </c>
      <c r="CZ263" s="11">
        <f t="shared" si="474"/>
        <v>64050000</v>
      </c>
      <c r="DA263" s="11">
        <f t="shared" si="474"/>
        <v>240000000</v>
      </c>
      <c r="DB263" s="575">
        <f t="shared" ref="DB263" si="475">SUM(DB264:DB265)</f>
        <v>444050000</v>
      </c>
    </row>
    <row r="264" spans="1:106" ht="84.75" customHeight="1" x14ac:dyDescent="0.2">
      <c r="A264" s="585"/>
      <c r="B264" s="220"/>
      <c r="C264" s="188">
        <v>29</v>
      </c>
      <c r="D264" s="169" t="s">
        <v>540</v>
      </c>
      <c r="E264" s="167" t="s">
        <v>541</v>
      </c>
      <c r="F264" s="167" t="s">
        <v>541</v>
      </c>
      <c r="G264" s="173">
        <v>180</v>
      </c>
      <c r="H264" s="508" t="s">
        <v>629</v>
      </c>
      <c r="I264" s="166" t="s">
        <v>630</v>
      </c>
      <c r="J264" s="170" t="s">
        <v>631</v>
      </c>
      <c r="K264" s="170">
        <v>14</v>
      </c>
      <c r="L264" s="171" t="s">
        <v>53</v>
      </c>
      <c r="M264" s="172">
        <v>0</v>
      </c>
      <c r="N264" s="172">
        <v>1</v>
      </c>
      <c r="O264" s="173">
        <v>1</v>
      </c>
      <c r="P264" s="356">
        <v>1</v>
      </c>
      <c r="Q264" s="175"/>
      <c r="R264" s="172">
        <v>1</v>
      </c>
      <c r="S264" s="172"/>
      <c r="T264" s="172">
        <v>1</v>
      </c>
      <c r="U264" s="171"/>
      <c r="V264" s="263">
        <f>AQ264/AQ263</f>
        <v>0.79166666666666663</v>
      </c>
      <c r="W264" s="172">
        <v>4</v>
      </c>
      <c r="X264" s="171" t="s">
        <v>109</v>
      </c>
      <c r="Y264" s="20"/>
      <c r="Z264" s="19"/>
      <c r="AA264" s="20"/>
      <c r="AB264" s="19"/>
      <c r="AC264" s="17">
        <v>47500000</v>
      </c>
      <c r="AD264" s="15">
        <v>47500000</v>
      </c>
      <c r="AE264" s="17"/>
      <c r="AF264" s="18"/>
      <c r="AG264" s="20"/>
      <c r="AH264" s="19"/>
      <c r="AI264" s="20"/>
      <c r="AJ264" s="19"/>
      <c r="AK264" s="20"/>
      <c r="AL264" s="19"/>
      <c r="AM264" s="20"/>
      <c r="AN264" s="19"/>
      <c r="AO264" s="20"/>
      <c r="AP264" s="19"/>
      <c r="AQ264" s="13">
        <f>+Y264+AA264+AC264+AE264+AG264+AI264+AK264+AM264+AO264</f>
        <v>47500000</v>
      </c>
      <c r="AR264" s="14">
        <f>Z264+AB264+AD264+AF264+AH264+AJ264+AL264+AN264+AP264</f>
        <v>47500000</v>
      </c>
      <c r="AS264" s="44"/>
      <c r="AT264" s="44"/>
      <c r="AU264" s="44"/>
      <c r="AV264" s="44">
        <v>200000000</v>
      </c>
      <c r="AW264" s="44">
        <v>47500000</v>
      </c>
      <c r="AX264" s="44">
        <v>47500000</v>
      </c>
      <c r="AY264" s="44"/>
      <c r="AZ264" s="44"/>
      <c r="BA264" s="44"/>
      <c r="BB264" s="44"/>
      <c r="BC264" s="44"/>
      <c r="BD264" s="44"/>
      <c r="BE264" s="44"/>
      <c r="BF264" s="44"/>
      <c r="BG264" s="44"/>
      <c r="BH264" s="44"/>
      <c r="BI264" s="44"/>
      <c r="BJ264" s="44"/>
      <c r="BK264" s="41">
        <f>AS264+AU264+AW264+AY264+BA264+BC264+BE264+BG264+BI264</f>
        <v>47500000</v>
      </c>
      <c r="BL264" s="56">
        <f>AT264+AV264+AX264+AZ264+BB264+BD264+BF264+BH264+BJ264</f>
        <v>247500000</v>
      </c>
      <c r="BM264" s="44"/>
      <c r="BN264" s="43"/>
      <c r="BO264" s="44"/>
      <c r="BP264" s="44"/>
      <c r="BQ264" s="44">
        <v>47500000</v>
      </c>
      <c r="BR264" s="44">
        <v>45000000</v>
      </c>
      <c r="BS264" s="44"/>
      <c r="BT264" s="44"/>
      <c r="BU264" s="44"/>
      <c r="BV264" s="44"/>
      <c r="BW264" s="44"/>
      <c r="BX264" s="44"/>
      <c r="BY264" s="44"/>
      <c r="BZ264" s="44"/>
      <c r="CA264" s="44"/>
      <c r="CB264" s="44"/>
      <c r="CC264" s="44"/>
      <c r="CD264" s="44"/>
      <c r="CE264" s="41">
        <f>BM264+BO264+BQ264+BS264+BU264+BW264+BY264+CA264+CC264</f>
        <v>47500000</v>
      </c>
      <c r="CF264" s="47">
        <f>BN264+BP264+BR264+BT264+BV264+BX264+BZ264+CB264+CD264</f>
        <v>45000000</v>
      </c>
      <c r="CG264" s="44"/>
      <c r="CH264" s="45"/>
      <c r="CI264" s="44"/>
      <c r="CJ264" s="44"/>
      <c r="CK264" s="44">
        <v>47500000</v>
      </c>
      <c r="CL264" s="44">
        <v>44700000</v>
      </c>
      <c r="CM264" s="44"/>
      <c r="CN264" s="44"/>
      <c r="CO264" s="44"/>
      <c r="CP264" s="44"/>
      <c r="CQ264" s="44"/>
      <c r="CR264" s="44"/>
      <c r="CS264" s="44"/>
      <c r="CT264" s="44"/>
      <c r="CU264" s="44"/>
      <c r="CV264" s="44"/>
      <c r="CW264" s="44"/>
      <c r="CX264" s="44"/>
      <c r="CY264" s="41">
        <f>CG264+CI264+CK264+CM264+CO264+CQ264+CS264+CU264+CW264</f>
        <v>47500000</v>
      </c>
      <c r="CZ264" s="41">
        <f>CX264+CV264+CT264+CR264+CP264+CN264+CL264+CJ264+CH264</f>
        <v>44700000</v>
      </c>
      <c r="DA264" s="50">
        <f>AQ264+BK264+CE264+CY264</f>
        <v>190000000</v>
      </c>
      <c r="DB264" s="576">
        <f>AR264+BL264+CF264+CZ264</f>
        <v>384700000</v>
      </c>
    </row>
    <row r="265" spans="1:106" ht="84.75" customHeight="1" x14ac:dyDescent="0.2">
      <c r="A265" s="585"/>
      <c r="B265" s="220"/>
      <c r="C265" s="182">
        <v>30</v>
      </c>
      <c r="D265" s="169" t="s">
        <v>544</v>
      </c>
      <c r="E265" s="168" t="s">
        <v>545</v>
      </c>
      <c r="F265" s="597" t="s">
        <v>545</v>
      </c>
      <c r="G265" s="474">
        <v>181</v>
      </c>
      <c r="H265" s="508" t="s">
        <v>632</v>
      </c>
      <c r="I265" s="166" t="s">
        <v>633</v>
      </c>
      <c r="J265" s="170" t="s">
        <v>631</v>
      </c>
      <c r="K265" s="170">
        <v>14</v>
      </c>
      <c r="L265" s="171" t="s">
        <v>53</v>
      </c>
      <c r="M265" s="172">
        <v>6</v>
      </c>
      <c r="N265" s="172">
        <v>6</v>
      </c>
      <c r="O265" s="173">
        <v>6</v>
      </c>
      <c r="P265" s="356">
        <v>6</v>
      </c>
      <c r="Q265" s="175"/>
      <c r="R265" s="172">
        <v>6</v>
      </c>
      <c r="S265" s="172"/>
      <c r="T265" s="172">
        <v>6</v>
      </c>
      <c r="U265" s="171"/>
      <c r="V265" s="263">
        <f>AQ265/AQ263</f>
        <v>0.20833333333333334</v>
      </c>
      <c r="W265" s="172">
        <v>4</v>
      </c>
      <c r="X265" s="171" t="s">
        <v>109</v>
      </c>
      <c r="Y265" s="20"/>
      <c r="Z265" s="19"/>
      <c r="AA265" s="20"/>
      <c r="AB265" s="19"/>
      <c r="AC265" s="17">
        <v>12500000</v>
      </c>
      <c r="AD265" s="15">
        <v>12500000</v>
      </c>
      <c r="AE265" s="17"/>
      <c r="AF265" s="18"/>
      <c r="AG265" s="20"/>
      <c r="AH265" s="19"/>
      <c r="AI265" s="20"/>
      <c r="AJ265" s="19"/>
      <c r="AK265" s="20"/>
      <c r="AL265" s="19"/>
      <c r="AM265" s="20"/>
      <c r="AN265" s="19"/>
      <c r="AO265" s="20"/>
      <c r="AP265" s="19"/>
      <c r="AQ265" s="13">
        <f>+Y265+AA265+AC265+AE265+AG265+AI265+AK265+AM265+AO265</f>
        <v>12500000</v>
      </c>
      <c r="AR265" s="14">
        <f>Z265+AB265+AD265+AF265+AH265+AJ265+AL265+AN265+AP265</f>
        <v>12500000</v>
      </c>
      <c r="AS265" s="44"/>
      <c r="AT265" s="44"/>
      <c r="AU265" s="44"/>
      <c r="AV265" s="44"/>
      <c r="AW265" s="44">
        <v>12500000</v>
      </c>
      <c r="AX265" s="44">
        <v>12500000</v>
      </c>
      <c r="AY265" s="44"/>
      <c r="AZ265" s="44"/>
      <c r="BA265" s="44"/>
      <c r="BB265" s="44"/>
      <c r="BC265" s="44"/>
      <c r="BD265" s="44"/>
      <c r="BE265" s="44"/>
      <c r="BF265" s="44"/>
      <c r="BG265" s="44"/>
      <c r="BH265" s="44"/>
      <c r="BI265" s="44"/>
      <c r="BJ265" s="44"/>
      <c r="BK265" s="41">
        <f>AS265+AU265+AW265+AY265+BA265+BC265+BE265+BG265+BI265</f>
        <v>12500000</v>
      </c>
      <c r="BL265" s="56">
        <f>AT265+AV265+AX265+AZ265+BB265+BD265+BF265+BH265+BJ265</f>
        <v>12500000</v>
      </c>
      <c r="BM265" s="44"/>
      <c r="BN265" s="43"/>
      <c r="BO265" s="44"/>
      <c r="BP265" s="44"/>
      <c r="BQ265" s="44">
        <v>12500000</v>
      </c>
      <c r="BR265" s="44">
        <v>15000000</v>
      </c>
      <c r="BS265" s="44"/>
      <c r="BT265" s="44"/>
      <c r="BU265" s="44"/>
      <c r="BV265" s="44"/>
      <c r="BW265" s="44"/>
      <c r="BX265" s="44"/>
      <c r="BY265" s="44"/>
      <c r="BZ265" s="44"/>
      <c r="CA265" s="44"/>
      <c r="CB265" s="44"/>
      <c r="CC265" s="44"/>
      <c r="CD265" s="44"/>
      <c r="CE265" s="41">
        <f>BM265+BO265+BQ265+BS265+BU265+BW265+BY265+CA265+CC265</f>
        <v>12500000</v>
      </c>
      <c r="CF265" s="47">
        <f>BN265+BP265+BR265+BT265+BV265+BX265+BZ265+CB265+CD265</f>
        <v>15000000</v>
      </c>
      <c r="CG265" s="44"/>
      <c r="CH265" s="45"/>
      <c r="CI265" s="44"/>
      <c r="CJ265" s="44"/>
      <c r="CK265" s="44">
        <v>12500000</v>
      </c>
      <c r="CL265" s="44">
        <v>19350000</v>
      </c>
      <c r="CM265" s="44"/>
      <c r="CN265" s="44"/>
      <c r="CO265" s="44"/>
      <c r="CP265" s="44"/>
      <c r="CQ265" s="44"/>
      <c r="CR265" s="44"/>
      <c r="CS265" s="44"/>
      <c r="CT265" s="44"/>
      <c r="CU265" s="44"/>
      <c r="CV265" s="44"/>
      <c r="CW265" s="44"/>
      <c r="CX265" s="44"/>
      <c r="CY265" s="41">
        <f>CG265+CI265+CK265+CM265+CO265+CQ265+CS265+CU265+CW265</f>
        <v>12500000</v>
      </c>
      <c r="CZ265" s="41">
        <f>CX265+CV265+CT265+CR265+CP265+CN265+CL265+CJ265+CH265</f>
        <v>19350000</v>
      </c>
      <c r="DA265" s="50">
        <f>AQ265+BK265+CE265+CY265</f>
        <v>50000000</v>
      </c>
      <c r="DB265" s="576">
        <f>AR265+BL265+CF265+CZ265</f>
        <v>59350000</v>
      </c>
    </row>
    <row r="266" spans="1:106" ht="24.75" customHeight="1" x14ac:dyDescent="0.2">
      <c r="A266" s="585"/>
      <c r="B266" s="220"/>
      <c r="C266" s="154">
        <v>57</v>
      </c>
      <c r="D266" s="155" t="s">
        <v>634</v>
      </c>
      <c r="E266" s="158"/>
      <c r="F266" s="158"/>
      <c r="G266" s="157"/>
      <c r="H266" s="157"/>
      <c r="I266" s="157"/>
      <c r="J266" s="157"/>
      <c r="K266" s="157"/>
      <c r="L266" s="157"/>
      <c r="M266" s="157"/>
      <c r="N266" s="157"/>
      <c r="O266" s="157"/>
      <c r="P266" s="157"/>
      <c r="Q266" s="157"/>
      <c r="R266" s="157"/>
      <c r="S266" s="157"/>
      <c r="T266" s="157"/>
      <c r="U266" s="157"/>
      <c r="V266" s="157"/>
      <c r="W266" s="157"/>
      <c r="X266" s="157"/>
      <c r="Y266" s="11">
        <f t="shared" ref="Y266:AP266" si="476">SUM(Y267)</f>
        <v>0</v>
      </c>
      <c r="Z266" s="11">
        <f t="shared" si="476"/>
        <v>0</v>
      </c>
      <c r="AA266" s="11">
        <f t="shared" si="476"/>
        <v>0</v>
      </c>
      <c r="AB266" s="11">
        <f t="shared" si="476"/>
        <v>0</v>
      </c>
      <c r="AC266" s="11">
        <f t="shared" si="476"/>
        <v>40000000</v>
      </c>
      <c r="AD266" s="11">
        <f t="shared" si="476"/>
        <v>40000000</v>
      </c>
      <c r="AE266" s="11">
        <f t="shared" si="476"/>
        <v>0</v>
      </c>
      <c r="AF266" s="11">
        <f t="shared" si="476"/>
        <v>0</v>
      </c>
      <c r="AG266" s="11">
        <f t="shared" si="476"/>
        <v>0</v>
      </c>
      <c r="AH266" s="11">
        <f t="shared" si="476"/>
        <v>0</v>
      </c>
      <c r="AI266" s="11">
        <f t="shared" si="476"/>
        <v>0</v>
      </c>
      <c r="AJ266" s="11">
        <f t="shared" si="476"/>
        <v>0</v>
      </c>
      <c r="AK266" s="11">
        <f t="shared" si="476"/>
        <v>0</v>
      </c>
      <c r="AL266" s="11">
        <f t="shared" si="476"/>
        <v>0</v>
      </c>
      <c r="AM266" s="11">
        <f t="shared" si="476"/>
        <v>0</v>
      </c>
      <c r="AN266" s="11">
        <f t="shared" si="476"/>
        <v>0</v>
      </c>
      <c r="AO266" s="11">
        <f t="shared" si="476"/>
        <v>0</v>
      </c>
      <c r="AP266" s="11">
        <f t="shared" si="476"/>
        <v>0</v>
      </c>
      <c r="AQ266" s="11">
        <f t="shared" ref="AQ266:BS266" si="477">SUM(AQ267)</f>
        <v>40000000</v>
      </c>
      <c r="AR266" s="11">
        <f t="shared" si="477"/>
        <v>40000000</v>
      </c>
      <c r="AS266" s="11">
        <f t="shared" si="477"/>
        <v>0</v>
      </c>
      <c r="AT266" s="11">
        <f t="shared" si="477"/>
        <v>0</v>
      </c>
      <c r="AU266" s="11">
        <f t="shared" si="477"/>
        <v>0</v>
      </c>
      <c r="AV266" s="11">
        <f t="shared" si="477"/>
        <v>0</v>
      </c>
      <c r="AW266" s="11">
        <f t="shared" si="477"/>
        <v>40000000</v>
      </c>
      <c r="AX266" s="11">
        <f t="shared" si="477"/>
        <v>40000000</v>
      </c>
      <c r="AY266" s="11">
        <f t="shared" si="477"/>
        <v>0</v>
      </c>
      <c r="AZ266" s="11">
        <f t="shared" si="477"/>
        <v>0</v>
      </c>
      <c r="BA266" s="11">
        <f t="shared" si="477"/>
        <v>0</v>
      </c>
      <c r="BB266" s="11">
        <f t="shared" si="477"/>
        <v>0</v>
      </c>
      <c r="BC266" s="11">
        <f t="shared" si="477"/>
        <v>0</v>
      </c>
      <c r="BD266" s="11">
        <f t="shared" si="477"/>
        <v>0</v>
      </c>
      <c r="BE266" s="11">
        <f t="shared" si="477"/>
        <v>0</v>
      </c>
      <c r="BF266" s="11">
        <f t="shared" si="477"/>
        <v>0</v>
      </c>
      <c r="BG266" s="11">
        <f t="shared" si="477"/>
        <v>0</v>
      </c>
      <c r="BH266" s="11">
        <f t="shared" si="477"/>
        <v>0</v>
      </c>
      <c r="BI266" s="11">
        <f t="shared" si="477"/>
        <v>0</v>
      </c>
      <c r="BJ266" s="11">
        <f t="shared" si="477"/>
        <v>0</v>
      </c>
      <c r="BK266" s="11">
        <f t="shared" si="477"/>
        <v>40000000</v>
      </c>
      <c r="BL266" s="11">
        <f t="shared" si="477"/>
        <v>40000000</v>
      </c>
      <c r="BM266" s="11">
        <f t="shared" si="477"/>
        <v>0</v>
      </c>
      <c r="BN266" s="11">
        <f t="shared" si="477"/>
        <v>0</v>
      </c>
      <c r="BO266" s="11">
        <f t="shared" si="477"/>
        <v>0</v>
      </c>
      <c r="BP266" s="11">
        <f t="shared" si="477"/>
        <v>0</v>
      </c>
      <c r="BQ266" s="11">
        <f t="shared" si="477"/>
        <v>30000000</v>
      </c>
      <c r="BR266" s="11">
        <f t="shared" si="477"/>
        <v>29000000</v>
      </c>
      <c r="BS266" s="11">
        <f t="shared" si="477"/>
        <v>0</v>
      </c>
      <c r="BT266" s="11">
        <f t="shared" ref="BT266:CE266" si="478">SUM(BT267)</f>
        <v>0</v>
      </c>
      <c r="BU266" s="11">
        <f t="shared" si="478"/>
        <v>0</v>
      </c>
      <c r="BV266" s="11">
        <f t="shared" si="478"/>
        <v>0</v>
      </c>
      <c r="BW266" s="11">
        <f t="shared" si="478"/>
        <v>0</v>
      </c>
      <c r="BX266" s="11">
        <f t="shared" si="478"/>
        <v>0</v>
      </c>
      <c r="BY266" s="11">
        <f t="shared" si="478"/>
        <v>0</v>
      </c>
      <c r="BZ266" s="11">
        <f t="shared" si="478"/>
        <v>0</v>
      </c>
      <c r="CA266" s="11">
        <f t="shared" si="478"/>
        <v>0</v>
      </c>
      <c r="CB266" s="11">
        <f t="shared" si="478"/>
        <v>0</v>
      </c>
      <c r="CC266" s="11">
        <f t="shared" si="478"/>
        <v>0</v>
      </c>
      <c r="CD266" s="11">
        <f t="shared" si="478"/>
        <v>0</v>
      </c>
      <c r="CE266" s="11">
        <f t="shared" si="478"/>
        <v>30000000</v>
      </c>
      <c r="CF266" s="11">
        <f t="shared" ref="CF266:DB266" si="479">SUM(CF267)</f>
        <v>29000000</v>
      </c>
      <c r="CG266" s="11">
        <f t="shared" si="479"/>
        <v>0</v>
      </c>
      <c r="CH266" s="11">
        <f t="shared" si="479"/>
        <v>0</v>
      </c>
      <c r="CI266" s="11">
        <f t="shared" si="479"/>
        <v>0</v>
      </c>
      <c r="CJ266" s="11">
        <f t="shared" si="479"/>
        <v>0</v>
      </c>
      <c r="CK266" s="11">
        <f t="shared" si="479"/>
        <v>30000000</v>
      </c>
      <c r="CL266" s="11">
        <f t="shared" si="479"/>
        <v>18817998</v>
      </c>
      <c r="CM266" s="11">
        <f t="shared" si="479"/>
        <v>0</v>
      </c>
      <c r="CN266" s="11">
        <f t="shared" si="479"/>
        <v>0</v>
      </c>
      <c r="CO266" s="11">
        <f t="shared" si="479"/>
        <v>0</v>
      </c>
      <c r="CP266" s="11">
        <f t="shared" si="479"/>
        <v>0</v>
      </c>
      <c r="CQ266" s="11">
        <f t="shared" si="479"/>
        <v>0</v>
      </c>
      <c r="CR266" s="11">
        <f t="shared" si="479"/>
        <v>0</v>
      </c>
      <c r="CS266" s="11">
        <f t="shared" si="479"/>
        <v>0</v>
      </c>
      <c r="CT266" s="11">
        <f t="shared" si="479"/>
        <v>0</v>
      </c>
      <c r="CU266" s="11">
        <f t="shared" si="479"/>
        <v>0</v>
      </c>
      <c r="CV266" s="11">
        <f t="shared" si="479"/>
        <v>0</v>
      </c>
      <c r="CW266" s="11">
        <f t="shared" si="479"/>
        <v>0</v>
      </c>
      <c r="CX266" s="11">
        <f t="shared" si="479"/>
        <v>0</v>
      </c>
      <c r="CY266" s="11">
        <f t="shared" si="479"/>
        <v>30000000</v>
      </c>
      <c r="CZ266" s="11">
        <f t="shared" si="479"/>
        <v>18817998</v>
      </c>
      <c r="DA266" s="11">
        <f t="shared" si="479"/>
        <v>140000000</v>
      </c>
      <c r="DB266" s="575">
        <f t="shared" si="479"/>
        <v>127817998</v>
      </c>
    </row>
    <row r="267" spans="1:106" ht="64.5" customHeight="1" x14ac:dyDescent="0.2">
      <c r="A267" s="585"/>
      <c r="B267" s="264"/>
      <c r="C267" s="181">
        <v>14</v>
      </c>
      <c r="D267" s="166" t="s">
        <v>408</v>
      </c>
      <c r="E267" s="463" t="s">
        <v>270</v>
      </c>
      <c r="F267" s="330">
        <v>0.03</v>
      </c>
      <c r="G267" s="173">
        <v>182</v>
      </c>
      <c r="H267" s="508" t="s">
        <v>635</v>
      </c>
      <c r="I267" s="276" t="s">
        <v>539</v>
      </c>
      <c r="J267" s="277" t="s">
        <v>261</v>
      </c>
      <c r="K267" s="284">
        <v>1</v>
      </c>
      <c r="L267" s="202" t="s">
        <v>53</v>
      </c>
      <c r="M267" s="246">
        <v>1</v>
      </c>
      <c r="N267" s="246">
        <v>1</v>
      </c>
      <c r="O267" s="167">
        <v>1</v>
      </c>
      <c r="P267" s="287">
        <v>1</v>
      </c>
      <c r="Q267" s="175"/>
      <c r="R267" s="188">
        <v>1</v>
      </c>
      <c r="S267" s="188"/>
      <c r="T267" s="188">
        <v>1</v>
      </c>
      <c r="U267" s="202"/>
      <c r="V267" s="210">
        <f>AQ267/AQ266</f>
        <v>1</v>
      </c>
      <c r="W267" s="172">
        <v>4</v>
      </c>
      <c r="X267" s="171" t="s">
        <v>109</v>
      </c>
      <c r="Y267" s="13"/>
      <c r="Z267" s="14"/>
      <c r="AA267" s="13"/>
      <c r="AB267" s="14"/>
      <c r="AC267" s="17">
        <v>40000000</v>
      </c>
      <c r="AD267" s="15">
        <v>40000000</v>
      </c>
      <c r="AE267" s="17"/>
      <c r="AF267" s="18"/>
      <c r="AG267" s="13"/>
      <c r="AH267" s="14"/>
      <c r="AI267" s="13"/>
      <c r="AJ267" s="14"/>
      <c r="AK267" s="13"/>
      <c r="AL267" s="14"/>
      <c r="AM267" s="13"/>
      <c r="AN267" s="14"/>
      <c r="AO267" s="13"/>
      <c r="AP267" s="14"/>
      <c r="AQ267" s="13">
        <f>+Y267+AA267+AC267+AE267+AG267+AI267+AK267+AM267+AO267</f>
        <v>40000000</v>
      </c>
      <c r="AR267" s="14">
        <f>Z267+AB267+AD267+AF267+AH267+AJ267+AL267+AN267+AP267</f>
        <v>40000000</v>
      </c>
      <c r="AS267" s="44"/>
      <c r="AT267" s="44"/>
      <c r="AU267" s="44"/>
      <c r="AV267" s="44"/>
      <c r="AW267" s="44">
        <v>40000000</v>
      </c>
      <c r="AX267" s="43">
        <v>40000000</v>
      </c>
      <c r="AY267" s="44"/>
      <c r="AZ267" s="44"/>
      <c r="BA267" s="44"/>
      <c r="BB267" s="44"/>
      <c r="BC267" s="44"/>
      <c r="BD267" s="44"/>
      <c r="BE267" s="44"/>
      <c r="BF267" s="44"/>
      <c r="BG267" s="44"/>
      <c r="BH267" s="44"/>
      <c r="BI267" s="44"/>
      <c r="BJ267" s="44"/>
      <c r="BK267" s="41">
        <f>AS267+AU267+AW267+AY267+BA267+BC267+BE267+BG267+BI267</f>
        <v>40000000</v>
      </c>
      <c r="BL267" s="56">
        <f>AT267+AV267+AX267+AZ267+BB267+BD267+BF267+BH267+BJ267</f>
        <v>40000000</v>
      </c>
      <c r="BM267" s="44"/>
      <c r="BN267" s="43"/>
      <c r="BO267" s="44"/>
      <c r="BP267" s="44"/>
      <c r="BQ267" s="45">
        <v>30000000</v>
      </c>
      <c r="BR267" s="44">
        <v>29000000</v>
      </c>
      <c r="BS267" s="44"/>
      <c r="BT267" s="44"/>
      <c r="BU267" s="44"/>
      <c r="BV267" s="44"/>
      <c r="BW267" s="44"/>
      <c r="BX267" s="44"/>
      <c r="BY267" s="44"/>
      <c r="BZ267" s="44"/>
      <c r="CA267" s="44"/>
      <c r="CB267" s="44"/>
      <c r="CC267" s="44"/>
      <c r="CD267" s="44"/>
      <c r="CE267" s="41">
        <f>BM267+BO267+BQ267+BS267+BU267+BW267+BY267+CA267+CC267</f>
        <v>30000000</v>
      </c>
      <c r="CF267" s="47">
        <f>BN267+BP267+BR267+BT267+BV267+BX267+BZ267+CB267+CD267</f>
        <v>29000000</v>
      </c>
      <c r="CG267" s="44"/>
      <c r="CH267" s="45"/>
      <c r="CI267" s="44"/>
      <c r="CJ267" s="44"/>
      <c r="CK267" s="44">
        <v>30000000</v>
      </c>
      <c r="CL267" s="44">
        <v>18817998</v>
      </c>
      <c r="CM267" s="44"/>
      <c r="CN267" s="44"/>
      <c r="CO267" s="44"/>
      <c r="CP267" s="44"/>
      <c r="CQ267" s="44"/>
      <c r="CR267" s="44"/>
      <c r="CS267" s="44"/>
      <c r="CT267" s="44"/>
      <c r="CU267" s="44"/>
      <c r="CV267" s="44"/>
      <c r="CW267" s="44"/>
      <c r="CX267" s="44"/>
      <c r="CY267" s="41">
        <f>CG267+CI267+CK267+CM267+CO267+CQ267+CS267+CU267+CW267</f>
        <v>30000000</v>
      </c>
      <c r="CZ267" s="41">
        <f>CX267+CV267+CT267+CR267+CP267+CN267+CL267+CJ267+CH267</f>
        <v>18817998</v>
      </c>
      <c r="DA267" s="50">
        <f>AQ267+BK267+CE267+CY267</f>
        <v>140000000</v>
      </c>
      <c r="DB267" s="576">
        <f>AR267+BL267+CF267+CZ267</f>
        <v>127817998</v>
      </c>
    </row>
    <row r="268" spans="1:106" ht="24.75" customHeight="1" x14ac:dyDescent="0.2">
      <c r="A268" s="585"/>
      <c r="B268" s="141">
        <v>17</v>
      </c>
      <c r="C268" s="218" t="s">
        <v>636</v>
      </c>
      <c r="D268" s="143"/>
      <c r="E268" s="144"/>
      <c r="F268" s="143"/>
      <c r="G268" s="145"/>
      <c r="H268" s="145"/>
      <c r="I268" s="145"/>
      <c r="J268" s="145"/>
      <c r="K268" s="145"/>
      <c r="L268" s="145"/>
      <c r="M268" s="145"/>
      <c r="N268" s="145"/>
      <c r="O268" s="145"/>
      <c r="P268" s="145"/>
      <c r="Q268" s="145"/>
      <c r="R268" s="145"/>
      <c r="S268" s="145"/>
      <c r="T268" s="145"/>
      <c r="U268" s="145"/>
      <c r="V268" s="145"/>
      <c r="W268" s="145"/>
      <c r="X268" s="145"/>
      <c r="Y268" s="10">
        <f t="shared" ref="Y268:BD268" si="480">Y269+Y271+Y275+Y279</f>
        <v>0</v>
      </c>
      <c r="Z268" s="10">
        <f t="shared" si="480"/>
        <v>0</v>
      </c>
      <c r="AA268" s="10">
        <f t="shared" si="480"/>
        <v>0</v>
      </c>
      <c r="AB268" s="10">
        <f t="shared" si="480"/>
        <v>0</v>
      </c>
      <c r="AC268" s="10">
        <f t="shared" si="480"/>
        <v>440000000</v>
      </c>
      <c r="AD268" s="10">
        <f t="shared" si="480"/>
        <v>715000000</v>
      </c>
      <c r="AE268" s="10">
        <f t="shared" si="480"/>
        <v>0</v>
      </c>
      <c r="AF268" s="10">
        <f t="shared" si="480"/>
        <v>0</v>
      </c>
      <c r="AG268" s="10">
        <f t="shared" si="480"/>
        <v>0</v>
      </c>
      <c r="AH268" s="10">
        <f t="shared" si="480"/>
        <v>0</v>
      </c>
      <c r="AI268" s="10">
        <f t="shared" si="480"/>
        <v>0</v>
      </c>
      <c r="AJ268" s="10">
        <f t="shared" si="480"/>
        <v>0</v>
      </c>
      <c r="AK268" s="10">
        <f t="shared" si="480"/>
        <v>0</v>
      </c>
      <c r="AL268" s="10">
        <f t="shared" si="480"/>
        <v>0</v>
      </c>
      <c r="AM268" s="10">
        <f t="shared" si="480"/>
        <v>0</v>
      </c>
      <c r="AN268" s="10">
        <f t="shared" si="480"/>
        <v>0</v>
      </c>
      <c r="AO268" s="10">
        <f t="shared" si="480"/>
        <v>0</v>
      </c>
      <c r="AP268" s="10">
        <f t="shared" si="480"/>
        <v>0</v>
      </c>
      <c r="AQ268" s="10">
        <f t="shared" si="480"/>
        <v>440000000</v>
      </c>
      <c r="AR268" s="10">
        <f t="shared" si="480"/>
        <v>715000000</v>
      </c>
      <c r="AS268" s="10">
        <f t="shared" si="480"/>
        <v>0</v>
      </c>
      <c r="AT268" s="10">
        <f t="shared" si="480"/>
        <v>0</v>
      </c>
      <c r="AU268" s="10">
        <f t="shared" si="480"/>
        <v>0</v>
      </c>
      <c r="AV268" s="10">
        <f t="shared" si="480"/>
        <v>360000000</v>
      </c>
      <c r="AW268" s="10">
        <f t="shared" si="480"/>
        <v>440000000</v>
      </c>
      <c r="AX268" s="10">
        <f t="shared" si="480"/>
        <v>640000000</v>
      </c>
      <c r="AY268" s="10">
        <f t="shared" si="480"/>
        <v>0</v>
      </c>
      <c r="AZ268" s="10">
        <f t="shared" si="480"/>
        <v>0</v>
      </c>
      <c r="BA268" s="10">
        <f t="shared" si="480"/>
        <v>0</v>
      </c>
      <c r="BB268" s="10">
        <f t="shared" si="480"/>
        <v>0</v>
      </c>
      <c r="BC268" s="10">
        <f t="shared" si="480"/>
        <v>0</v>
      </c>
      <c r="BD268" s="10">
        <f t="shared" si="480"/>
        <v>0</v>
      </c>
      <c r="BE268" s="10">
        <f t="shared" ref="BE268:CD268" si="481">BE269+BE271+BE275+BE279</f>
        <v>0</v>
      </c>
      <c r="BF268" s="10">
        <f t="shared" si="481"/>
        <v>0</v>
      </c>
      <c r="BG268" s="10">
        <f t="shared" si="481"/>
        <v>0</v>
      </c>
      <c r="BH268" s="10">
        <f t="shared" si="481"/>
        <v>0</v>
      </c>
      <c r="BI268" s="10">
        <f t="shared" si="481"/>
        <v>0</v>
      </c>
      <c r="BJ268" s="10">
        <f t="shared" si="481"/>
        <v>0</v>
      </c>
      <c r="BK268" s="10">
        <f t="shared" si="481"/>
        <v>440000000</v>
      </c>
      <c r="BL268" s="10">
        <f t="shared" si="481"/>
        <v>1000000000</v>
      </c>
      <c r="BM268" s="10">
        <f t="shared" si="481"/>
        <v>0</v>
      </c>
      <c r="BN268" s="10">
        <f t="shared" si="481"/>
        <v>0</v>
      </c>
      <c r="BO268" s="10">
        <f t="shared" si="481"/>
        <v>0</v>
      </c>
      <c r="BP268" s="10">
        <f t="shared" si="481"/>
        <v>350000000</v>
      </c>
      <c r="BQ268" s="10">
        <f t="shared" si="481"/>
        <v>420000000</v>
      </c>
      <c r="BR268" s="10">
        <f t="shared" si="481"/>
        <v>646000000</v>
      </c>
      <c r="BS268" s="10">
        <f t="shared" si="481"/>
        <v>0</v>
      </c>
      <c r="BT268" s="10">
        <f t="shared" si="481"/>
        <v>0</v>
      </c>
      <c r="BU268" s="10">
        <f t="shared" si="481"/>
        <v>0</v>
      </c>
      <c r="BV268" s="10">
        <f t="shared" si="481"/>
        <v>0</v>
      </c>
      <c r="BW268" s="10">
        <f t="shared" si="481"/>
        <v>0</v>
      </c>
      <c r="BX268" s="10">
        <f t="shared" si="481"/>
        <v>0</v>
      </c>
      <c r="BY268" s="10">
        <f t="shared" si="481"/>
        <v>0</v>
      </c>
      <c r="BZ268" s="10">
        <f t="shared" si="481"/>
        <v>0</v>
      </c>
      <c r="CA268" s="10">
        <f t="shared" si="481"/>
        <v>0</v>
      </c>
      <c r="CB268" s="10">
        <f t="shared" si="481"/>
        <v>0</v>
      </c>
      <c r="CC268" s="10">
        <f t="shared" si="481"/>
        <v>0</v>
      </c>
      <c r="CD268" s="10">
        <f t="shared" si="481"/>
        <v>0</v>
      </c>
      <c r="CE268" s="10">
        <f t="shared" ref="CE268" si="482">CE269+CE271+CE275+CE279</f>
        <v>420000000</v>
      </c>
      <c r="CF268" s="10">
        <f t="shared" ref="CF268:DA268" si="483">CF269+CF271+CF275+CF279</f>
        <v>996000000</v>
      </c>
      <c r="CG268" s="10">
        <f t="shared" si="483"/>
        <v>0</v>
      </c>
      <c r="CH268" s="10">
        <f t="shared" si="483"/>
        <v>0</v>
      </c>
      <c r="CI268" s="10">
        <f t="shared" si="483"/>
        <v>0</v>
      </c>
      <c r="CJ268" s="10">
        <f t="shared" si="483"/>
        <v>0</v>
      </c>
      <c r="CK268" s="10">
        <f t="shared" si="483"/>
        <v>410000000</v>
      </c>
      <c r="CL268" s="10">
        <f t="shared" si="483"/>
        <v>658250000</v>
      </c>
      <c r="CM268" s="10">
        <f t="shared" si="483"/>
        <v>0</v>
      </c>
      <c r="CN268" s="10">
        <f t="shared" si="483"/>
        <v>0</v>
      </c>
      <c r="CO268" s="10">
        <f t="shared" si="483"/>
        <v>0</v>
      </c>
      <c r="CP268" s="10">
        <f t="shared" si="483"/>
        <v>0</v>
      </c>
      <c r="CQ268" s="10">
        <f t="shared" si="483"/>
        <v>0</v>
      </c>
      <c r="CR268" s="10">
        <f t="shared" si="483"/>
        <v>0</v>
      </c>
      <c r="CS268" s="10">
        <f t="shared" si="483"/>
        <v>0</v>
      </c>
      <c r="CT268" s="10">
        <f t="shared" si="483"/>
        <v>0</v>
      </c>
      <c r="CU268" s="10">
        <f t="shared" si="483"/>
        <v>0</v>
      </c>
      <c r="CV268" s="10">
        <f t="shared" si="483"/>
        <v>0</v>
      </c>
      <c r="CW268" s="10">
        <f t="shared" si="483"/>
        <v>0</v>
      </c>
      <c r="CX268" s="10">
        <f t="shared" si="483"/>
        <v>0</v>
      </c>
      <c r="CY268" s="10">
        <f t="shared" si="483"/>
        <v>410000000</v>
      </c>
      <c r="CZ268" s="10">
        <f t="shared" si="483"/>
        <v>658250000</v>
      </c>
      <c r="DA268" s="10">
        <f t="shared" si="483"/>
        <v>1710000000</v>
      </c>
      <c r="DB268" s="572">
        <f t="shared" ref="DB268" si="484">DB269+DB271+DB275+DB279</f>
        <v>3369250000</v>
      </c>
    </row>
    <row r="269" spans="1:106" ht="24.75" customHeight="1" x14ac:dyDescent="0.2">
      <c r="A269" s="585"/>
      <c r="B269" s="586"/>
      <c r="C269" s="154">
        <v>58</v>
      </c>
      <c r="D269" s="155" t="s">
        <v>637</v>
      </c>
      <c r="E269" s="158"/>
      <c r="F269" s="158"/>
      <c r="G269" s="157"/>
      <c r="H269" s="157"/>
      <c r="I269" s="157"/>
      <c r="J269" s="157"/>
      <c r="K269" s="157"/>
      <c r="L269" s="157"/>
      <c r="M269" s="157"/>
      <c r="N269" s="157"/>
      <c r="O269" s="157"/>
      <c r="P269" s="157"/>
      <c r="Q269" s="157"/>
      <c r="R269" s="157"/>
      <c r="S269" s="157"/>
      <c r="T269" s="157"/>
      <c r="U269" s="157"/>
      <c r="V269" s="157"/>
      <c r="W269" s="157"/>
      <c r="X269" s="157"/>
      <c r="Y269" s="11">
        <f t="shared" ref="Y269:AP269" si="485">SUM(Y270)</f>
        <v>0</v>
      </c>
      <c r="Z269" s="11">
        <f t="shared" si="485"/>
        <v>0</v>
      </c>
      <c r="AA269" s="11">
        <f t="shared" si="485"/>
        <v>0</v>
      </c>
      <c r="AB269" s="11">
        <f t="shared" si="485"/>
        <v>0</v>
      </c>
      <c r="AC269" s="11">
        <f t="shared" si="485"/>
        <v>90000000</v>
      </c>
      <c r="AD269" s="11">
        <f t="shared" si="485"/>
        <v>90000000</v>
      </c>
      <c r="AE269" s="11">
        <f t="shared" si="485"/>
        <v>0</v>
      </c>
      <c r="AF269" s="11">
        <f t="shared" si="485"/>
        <v>0</v>
      </c>
      <c r="AG269" s="11">
        <f t="shared" si="485"/>
        <v>0</v>
      </c>
      <c r="AH269" s="11">
        <f t="shared" si="485"/>
        <v>0</v>
      </c>
      <c r="AI269" s="11">
        <f t="shared" si="485"/>
        <v>0</v>
      </c>
      <c r="AJ269" s="11">
        <f t="shared" si="485"/>
        <v>0</v>
      </c>
      <c r="AK269" s="11">
        <f t="shared" si="485"/>
        <v>0</v>
      </c>
      <c r="AL269" s="11">
        <f t="shared" si="485"/>
        <v>0</v>
      </c>
      <c r="AM269" s="11">
        <f t="shared" si="485"/>
        <v>0</v>
      </c>
      <c r="AN269" s="11">
        <f t="shared" si="485"/>
        <v>0</v>
      </c>
      <c r="AO269" s="11">
        <f t="shared" si="485"/>
        <v>0</v>
      </c>
      <c r="AP269" s="11">
        <f t="shared" si="485"/>
        <v>0</v>
      </c>
      <c r="AQ269" s="11">
        <f t="shared" ref="AQ269:BS269" si="486">SUM(AQ270)</f>
        <v>90000000</v>
      </c>
      <c r="AR269" s="11">
        <f t="shared" si="486"/>
        <v>90000000</v>
      </c>
      <c r="AS269" s="11">
        <f t="shared" si="486"/>
        <v>0</v>
      </c>
      <c r="AT269" s="11">
        <f t="shared" si="486"/>
        <v>0</v>
      </c>
      <c r="AU269" s="11">
        <f t="shared" si="486"/>
        <v>0</v>
      </c>
      <c r="AV269" s="11">
        <f t="shared" si="486"/>
        <v>0</v>
      </c>
      <c r="AW269" s="11">
        <f t="shared" si="486"/>
        <v>80000000</v>
      </c>
      <c r="AX269" s="11">
        <f t="shared" si="486"/>
        <v>180000000</v>
      </c>
      <c r="AY269" s="11">
        <f t="shared" si="486"/>
        <v>0</v>
      </c>
      <c r="AZ269" s="11">
        <f t="shared" si="486"/>
        <v>0</v>
      </c>
      <c r="BA269" s="11">
        <f t="shared" si="486"/>
        <v>0</v>
      </c>
      <c r="BB269" s="11">
        <f t="shared" si="486"/>
        <v>0</v>
      </c>
      <c r="BC269" s="11">
        <f t="shared" si="486"/>
        <v>0</v>
      </c>
      <c r="BD269" s="11">
        <f t="shared" si="486"/>
        <v>0</v>
      </c>
      <c r="BE269" s="11">
        <f t="shared" si="486"/>
        <v>0</v>
      </c>
      <c r="BF269" s="11">
        <f t="shared" si="486"/>
        <v>0</v>
      </c>
      <c r="BG269" s="11">
        <f t="shared" si="486"/>
        <v>0</v>
      </c>
      <c r="BH269" s="11">
        <f t="shared" si="486"/>
        <v>0</v>
      </c>
      <c r="BI269" s="11">
        <f t="shared" si="486"/>
        <v>0</v>
      </c>
      <c r="BJ269" s="11">
        <f t="shared" si="486"/>
        <v>0</v>
      </c>
      <c r="BK269" s="11">
        <f t="shared" si="486"/>
        <v>80000000</v>
      </c>
      <c r="BL269" s="11">
        <f t="shared" si="486"/>
        <v>180000000</v>
      </c>
      <c r="BM269" s="11">
        <f t="shared" si="486"/>
        <v>0</v>
      </c>
      <c r="BN269" s="11">
        <f t="shared" si="486"/>
        <v>0</v>
      </c>
      <c r="BO269" s="11">
        <f t="shared" si="486"/>
        <v>0</v>
      </c>
      <c r="BP269" s="11">
        <f t="shared" si="486"/>
        <v>0</v>
      </c>
      <c r="BQ269" s="11">
        <f t="shared" si="486"/>
        <v>70000000</v>
      </c>
      <c r="BR269" s="11">
        <f t="shared" si="486"/>
        <v>185000000</v>
      </c>
      <c r="BS269" s="11">
        <f t="shared" si="486"/>
        <v>0</v>
      </c>
      <c r="BT269" s="11">
        <f t="shared" ref="BT269:CE269" si="487">SUM(BT270)</f>
        <v>0</v>
      </c>
      <c r="BU269" s="11">
        <f t="shared" si="487"/>
        <v>0</v>
      </c>
      <c r="BV269" s="11">
        <f t="shared" si="487"/>
        <v>0</v>
      </c>
      <c r="BW269" s="11">
        <f t="shared" si="487"/>
        <v>0</v>
      </c>
      <c r="BX269" s="11">
        <f t="shared" si="487"/>
        <v>0</v>
      </c>
      <c r="BY269" s="11">
        <f t="shared" si="487"/>
        <v>0</v>
      </c>
      <c r="BZ269" s="11">
        <f t="shared" si="487"/>
        <v>0</v>
      </c>
      <c r="CA269" s="11">
        <f t="shared" si="487"/>
        <v>0</v>
      </c>
      <c r="CB269" s="11">
        <f t="shared" si="487"/>
        <v>0</v>
      </c>
      <c r="CC269" s="11">
        <f t="shared" si="487"/>
        <v>0</v>
      </c>
      <c r="CD269" s="11">
        <f t="shared" si="487"/>
        <v>0</v>
      </c>
      <c r="CE269" s="11">
        <f t="shared" si="487"/>
        <v>70000000</v>
      </c>
      <c r="CF269" s="11">
        <f t="shared" ref="CF269:DB269" si="488">SUM(CF270)</f>
        <v>185000000</v>
      </c>
      <c r="CG269" s="11">
        <f t="shared" si="488"/>
        <v>0</v>
      </c>
      <c r="CH269" s="11">
        <f t="shared" si="488"/>
        <v>0</v>
      </c>
      <c r="CI269" s="11">
        <f t="shared" si="488"/>
        <v>0</v>
      </c>
      <c r="CJ269" s="11">
        <f t="shared" si="488"/>
        <v>0</v>
      </c>
      <c r="CK269" s="11">
        <f t="shared" si="488"/>
        <v>60000000</v>
      </c>
      <c r="CL269" s="11">
        <f t="shared" si="488"/>
        <v>178850000</v>
      </c>
      <c r="CM269" s="11">
        <f t="shared" si="488"/>
        <v>0</v>
      </c>
      <c r="CN269" s="11">
        <f t="shared" si="488"/>
        <v>0</v>
      </c>
      <c r="CO269" s="11">
        <f t="shared" si="488"/>
        <v>0</v>
      </c>
      <c r="CP269" s="11">
        <f t="shared" si="488"/>
        <v>0</v>
      </c>
      <c r="CQ269" s="11">
        <f t="shared" si="488"/>
        <v>0</v>
      </c>
      <c r="CR269" s="11">
        <f t="shared" si="488"/>
        <v>0</v>
      </c>
      <c r="CS269" s="11">
        <f t="shared" si="488"/>
        <v>0</v>
      </c>
      <c r="CT269" s="11">
        <f t="shared" si="488"/>
        <v>0</v>
      </c>
      <c r="CU269" s="11">
        <f t="shared" si="488"/>
        <v>0</v>
      </c>
      <c r="CV269" s="11">
        <f t="shared" si="488"/>
        <v>0</v>
      </c>
      <c r="CW269" s="11">
        <f t="shared" si="488"/>
        <v>0</v>
      </c>
      <c r="CX269" s="11">
        <f t="shared" si="488"/>
        <v>0</v>
      </c>
      <c r="CY269" s="11">
        <f t="shared" si="488"/>
        <v>60000000</v>
      </c>
      <c r="CZ269" s="11">
        <f t="shared" si="488"/>
        <v>178850000</v>
      </c>
      <c r="DA269" s="11">
        <f t="shared" si="488"/>
        <v>300000000</v>
      </c>
      <c r="DB269" s="575">
        <f t="shared" si="488"/>
        <v>633850000</v>
      </c>
    </row>
    <row r="270" spans="1:106" ht="93.75" customHeight="1" x14ac:dyDescent="0.2">
      <c r="A270" s="585"/>
      <c r="B270" s="220"/>
      <c r="C270" s="188">
        <v>22</v>
      </c>
      <c r="D270" s="373" t="s">
        <v>237</v>
      </c>
      <c r="E270" s="597" t="s">
        <v>238</v>
      </c>
      <c r="F270" s="255" t="s">
        <v>242</v>
      </c>
      <c r="G270" s="173">
        <v>183</v>
      </c>
      <c r="H270" s="512" t="s">
        <v>638</v>
      </c>
      <c r="I270" s="179" t="s">
        <v>639</v>
      </c>
      <c r="J270" s="170" t="s">
        <v>631</v>
      </c>
      <c r="K270" s="170">
        <v>14</v>
      </c>
      <c r="L270" s="202" t="s">
        <v>53</v>
      </c>
      <c r="M270" s="188">
        <v>0</v>
      </c>
      <c r="N270" s="188">
        <v>1</v>
      </c>
      <c r="O270" s="167">
        <v>1</v>
      </c>
      <c r="P270" s="345">
        <v>1</v>
      </c>
      <c r="Q270" s="175"/>
      <c r="R270" s="188">
        <v>1</v>
      </c>
      <c r="S270" s="188"/>
      <c r="T270" s="188">
        <v>1</v>
      </c>
      <c r="U270" s="202"/>
      <c r="V270" s="278">
        <f>AQ267/AQ266</f>
        <v>1</v>
      </c>
      <c r="W270" s="172">
        <v>10</v>
      </c>
      <c r="X270" s="171" t="s">
        <v>384</v>
      </c>
      <c r="Y270" s="16"/>
      <c r="Z270" s="15"/>
      <c r="AA270" s="16"/>
      <c r="AB270" s="15"/>
      <c r="AC270" s="17">
        <f>73000000+17000000</f>
        <v>90000000</v>
      </c>
      <c r="AD270" s="18">
        <v>90000000</v>
      </c>
      <c r="AE270" s="17"/>
      <c r="AF270" s="18"/>
      <c r="AG270" s="16"/>
      <c r="AH270" s="15"/>
      <c r="AI270" s="16"/>
      <c r="AJ270" s="15"/>
      <c r="AK270" s="16"/>
      <c r="AL270" s="15"/>
      <c r="AM270" s="16"/>
      <c r="AN270" s="15"/>
      <c r="AO270" s="16"/>
      <c r="AP270" s="15"/>
      <c r="AQ270" s="13">
        <f>+Y270+AA270+AC270+AE270+AG270+AI270+AK270+AM270+AO270</f>
        <v>90000000</v>
      </c>
      <c r="AR270" s="14">
        <f>Z270+AB270+AD270+AF270+AH270+AJ270+AL270+AN270+AP270</f>
        <v>90000000</v>
      </c>
      <c r="AS270" s="44"/>
      <c r="AT270" s="44"/>
      <c r="AU270" s="44"/>
      <c r="AV270" s="44"/>
      <c r="AW270" s="45">
        <v>80000000</v>
      </c>
      <c r="AX270" s="44">
        <v>180000000</v>
      </c>
      <c r="AY270" s="44"/>
      <c r="AZ270" s="44"/>
      <c r="BA270" s="44"/>
      <c r="BB270" s="44"/>
      <c r="BC270" s="44"/>
      <c r="BD270" s="44"/>
      <c r="BE270" s="44"/>
      <c r="BF270" s="44"/>
      <c r="BG270" s="44"/>
      <c r="BH270" s="44"/>
      <c r="BI270" s="44"/>
      <c r="BJ270" s="44"/>
      <c r="BK270" s="41">
        <f>AS270+AU270+AW270+AY270+BA270+BC270+BE270+BG270+BI270</f>
        <v>80000000</v>
      </c>
      <c r="BL270" s="56">
        <f>AT270+AV270+AX270+AZ270+BB270+BD270+BF270+BH270+BJ270</f>
        <v>180000000</v>
      </c>
      <c r="BM270" s="45"/>
      <c r="BN270" s="25"/>
      <c r="BO270" s="45"/>
      <c r="BP270" s="45"/>
      <c r="BQ270" s="45">
        <v>70000000</v>
      </c>
      <c r="BR270" s="45">
        <v>185000000</v>
      </c>
      <c r="BS270" s="45"/>
      <c r="BT270" s="45"/>
      <c r="BU270" s="45"/>
      <c r="BV270" s="45"/>
      <c r="BW270" s="45"/>
      <c r="BX270" s="45"/>
      <c r="BY270" s="45"/>
      <c r="BZ270" s="45"/>
      <c r="CA270" s="45"/>
      <c r="CB270" s="45"/>
      <c r="CC270" s="45"/>
      <c r="CD270" s="44"/>
      <c r="CE270" s="41">
        <f>BM270+BO270+BQ270+BS270+BU270+BW270+BY270+CA270+CC270</f>
        <v>70000000</v>
      </c>
      <c r="CF270" s="47">
        <f>BN270+BP270+BR270+BT270+BV270+BX270+BZ270+CB270+CD270</f>
        <v>185000000</v>
      </c>
      <c r="CG270" s="44"/>
      <c r="CH270" s="45"/>
      <c r="CI270" s="44"/>
      <c r="CJ270" s="44"/>
      <c r="CK270" s="44">
        <v>60000000</v>
      </c>
      <c r="CL270" s="44">
        <v>178850000</v>
      </c>
      <c r="CM270" s="44"/>
      <c r="CN270" s="44"/>
      <c r="CO270" s="44"/>
      <c r="CP270" s="44"/>
      <c r="CQ270" s="44"/>
      <c r="CR270" s="44"/>
      <c r="CS270" s="44"/>
      <c r="CT270" s="44"/>
      <c r="CU270" s="44"/>
      <c r="CV270" s="44"/>
      <c r="CW270" s="44"/>
      <c r="CX270" s="44"/>
      <c r="CY270" s="41">
        <f>CG270+CI270+CK270+CM270+CO270+CQ270+CS270+CU270+CW270</f>
        <v>60000000</v>
      </c>
      <c r="CZ270" s="41">
        <f>CX270+CV270+CT270+CR270+CP270+CN270+CL270+CJ270+CH270</f>
        <v>178850000</v>
      </c>
      <c r="DA270" s="50">
        <f>AQ270+BK270+CE270+CY270</f>
        <v>300000000</v>
      </c>
      <c r="DB270" s="576">
        <f>AR270+BL270+CF270+CZ270</f>
        <v>633850000</v>
      </c>
    </row>
    <row r="271" spans="1:106" ht="24.75" customHeight="1" x14ac:dyDescent="0.2">
      <c r="A271" s="585"/>
      <c r="B271" s="220"/>
      <c r="C271" s="154">
        <v>59</v>
      </c>
      <c r="D271" s="618" t="s">
        <v>640</v>
      </c>
      <c r="E271" s="618"/>
      <c r="F271" s="610"/>
      <c r="G271" s="157"/>
      <c r="H271" s="157"/>
      <c r="I271" s="157"/>
      <c r="J271" s="157"/>
      <c r="K271" s="157"/>
      <c r="L271" s="157"/>
      <c r="M271" s="157"/>
      <c r="N271" s="157"/>
      <c r="O271" s="157"/>
      <c r="P271" s="157"/>
      <c r="Q271" s="157"/>
      <c r="R271" s="157"/>
      <c r="S271" s="157"/>
      <c r="T271" s="157"/>
      <c r="U271" s="157"/>
      <c r="V271" s="157"/>
      <c r="W271" s="157"/>
      <c r="X271" s="157"/>
      <c r="Y271" s="11">
        <f t="shared" ref="Y271:AP271" si="489">SUM(Y272:Y274)</f>
        <v>0</v>
      </c>
      <c r="Z271" s="11">
        <f t="shared" si="489"/>
        <v>0</v>
      </c>
      <c r="AA271" s="11">
        <f t="shared" si="489"/>
        <v>0</v>
      </c>
      <c r="AB271" s="11">
        <f t="shared" si="489"/>
        <v>0</v>
      </c>
      <c r="AC271" s="11">
        <f t="shared" si="489"/>
        <v>70000000</v>
      </c>
      <c r="AD271" s="11">
        <f t="shared" si="489"/>
        <v>270000000</v>
      </c>
      <c r="AE271" s="11">
        <f t="shared" si="489"/>
        <v>0</v>
      </c>
      <c r="AF271" s="11">
        <f t="shared" si="489"/>
        <v>0</v>
      </c>
      <c r="AG271" s="11">
        <f t="shared" si="489"/>
        <v>0</v>
      </c>
      <c r="AH271" s="11">
        <f t="shared" si="489"/>
        <v>0</v>
      </c>
      <c r="AI271" s="11">
        <f t="shared" si="489"/>
        <v>0</v>
      </c>
      <c r="AJ271" s="11">
        <f t="shared" si="489"/>
        <v>0</v>
      </c>
      <c r="AK271" s="11">
        <f t="shared" si="489"/>
        <v>0</v>
      </c>
      <c r="AL271" s="11">
        <f t="shared" si="489"/>
        <v>0</v>
      </c>
      <c r="AM271" s="11">
        <f t="shared" si="489"/>
        <v>0</v>
      </c>
      <c r="AN271" s="11">
        <f t="shared" si="489"/>
        <v>0</v>
      </c>
      <c r="AO271" s="11">
        <f t="shared" si="489"/>
        <v>0</v>
      </c>
      <c r="AP271" s="11">
        <f t="shared" si="489"/>
        <v>0</v>
      </c>
      <c r="AQ271" s="11">
        <f t="shared" ref="AQ271:BS271" si="490">SUM(AQ272:AQ274)</f>
        <v>70000000</v>
      </c>
      <c r="AR271" s="11">
        <f t="shared" si="490"/>
        <v>270000000</v>
      </c>
      <c r="AS271" s="11">
        <f t="shared" si="490"/>
        <v>0</v>
      </c>
      <c r="AT271" s="11">
        <f t="shared" si="490"/>
        <v>0</v>
      </c>
      <c r="AU271" s="11">
        <f t="shared" si="490"/>
        <v>0</v>
      </c>
      <c r="AV271" s="11">
        <f t="shared" si="490"/>
        <v>300000000</v>
      </c>
      <c r="AW271" s="11">
        <f t="shared" si="490"/>
        <v>70000000</v>
      </c>
      <c r="AX271" s="11">
        <f t="shared" si="490"/>
        <v>170000000</v>
      </c>
      <c r="AY271" s="11">
        <f t="shared" si="490"/>
        <v>0</v>
      </c>
      <c r="AZ271" s="11">
        <f t="shared" si="490"/>
        <v>0</v>
      </c>
      <c r="BA271" s="11">
        <f t="shared" si="490"/>
        <v>0</v>
      </c>
      <c r="BB271" s="11">
        <f t="shared" si="490"/>
        <v>0</v>
      </c>
      <c r="BC271" s="11">
        <f t="shared" si="490"/>
        <v>0</v>
      </c>
      <c r="BD271" s="11">
        <f t="shared" si="490"/>
        <v>0</v>
      </c>
      <c r="BE271" s="11">
        <f t="shared" si="490"/>
        <v>0</v>
      </c>
      <c r="BF271" s="11">
        <f t="shared" si="490"/>
        <v>0</v>
      </c>
      <c r="BG271" s="11">
        <f t="shared" si="490"/>
        <v>0</v>
      </c>
      <c r="BH271" s="11">
        <f t="shared" si="490"/>
        <v>0</v>
      </c>
      <c r="BI271" s="11">
        <f t="shared" si="490"/>
        <v>0</v>
      </c>
      <c r="BJ271" s="11">
        <f t="shared" si="490"/>
        <v>0</v>
      </c>
      <c r="BK271" s="11">
        <f t="shared" si="490"/>
        <v>70000000</v>
      </c>
      <c r="BL271" s="11">
        <f t="shared" si="490"/>
        <v>470000000</v>
      </c>
      <c r="BM271" s="11">
        <f t="shared" si="490"/>
        <v>0</v>
      </c>
      <c r="BN271" s="11">
        <f t="shared" si="490"/>
        <v>0</v>
      </c>
      <c r="BO271" s="11">
        <f t="shared" si="490"/>
        <v>0</v>
      </c>
      <c r="BP271" s="11">
        <f t="shared" si="490"/>
        <v>350000000</v>
      </c>
      <c r="BQ271" s="11">
        <f t="shared" si="490"/>
        <v>70000000</v>
      </c>
      <c r="BR271" s="11">
        <f t="shared" si="490"/>
        <v>170000000</v>
      </c>
      <c r="BS271" s="11">
        <f t="shared" si="490"/>
        <v>0</v>
      </c>
      <c r="BT271" s="11">
        <f t="shared" ref="BT271:CE271" si="491">SUM(BT272:BT274)</f>
        <v>0</v>
      </c>
      <c r="BU271" s="11">
        <f t="shared" si="491"/>
        <v>0</v>
      </c>
      <c r="BV271" s="11">
        <f t="shared" si="491"/>
        <v>0</v>
      </c>
      <c r="BW271" s="11">
        <f t="shared" si="491"/>
        <v>0</v>
      </c>
      <c r="BX271" s="11">
        <f t="shared" si="491"/>
        <v>0</v>
      </c>
      <c r="BY271" s="11">
        <f t="shared" si="491"/>
        <v>0</v>
      </c>
      <c r="BZ271" s="11">
        <f t="shared" si="491"/>
        <v>0</v>
      </c>
      <c r="CA271" s="11">
        <f t="shared" si="491"/>
        <v>0</v>
      </c>
      <c r="CB271" s="11">
        <f t="shared" si="491"/>
        <v>0</v>
      </c>
      <c r="CC271" s="11">
        <f t="shared" si="491"/>
        <v>0</v>
      </c>
      <c r="CD271" s="11">
        <f t="shared" si="491"/>
        <v>0</v>
      </c>
      <c r="CE271" s="11">
        <f t="shared" si="491"/>
        <v>70000000</v>
      </c>
      <c r="CF271" s="11">
        <f t="shared" ref="CF271:DB271" si="492">SUM(CF272:CF274)</f>
        <v>520000000</v>
      </c>
      <c r="CG271" s="11">
        <f t="shared" si="492"/>
        <v>0</v>
      </c>
      <c r="CH271" s="11">
        <f t="shared" si="492"/>
        <v>0</v>
      </c>
      <c r="CI271" s="11">
        <f t="shared" si="492"/>
        <v>0</v>
      </c>
      <c r="CJ271" s="11">
        <f t="shared" si="492"/>
        <v>0</v>
      </c>
      <c r="CK271" s="11">
        <f t="shared" si="492"/>
        <v>70000000</v>
      </c>
      <c r="CL271" s="11">
        <f t="shared" si="492"/>
        <v>169400000</v>
      </c>
      <c r="CM271" s="11">
        <f t="shared" si="492"/>
        <v>0</v>
      </c>
      <c r="CN271" s="11">
        <f t="shared" si="492"/>
        <v>0</v>
      </c>
      <c r="CO271" s="11">
        <f t="shared" si="492"/>
        <v>0</v>
      </c>
      <c r="CP271" s="11">
        <f t="shared" si="492"/>
        <v>0</v>
      </c>
      <c r="CQ271" s="11">
        <f t="shared" si="492"/>
        <v>0</v>
      </c>
      <c r="CR271" s="11">
        <f t="shared" si="492"/>
        <v>0</v>
      </c>
      <c r="CS271" s="11">
        <f t="shared" si="492"/>
        <v>0</v>
      </c>
      <c r="CT271" s="11">
        <f t="shared" si="492"/>
        <v>0</v>
      </c>
      <c r="CU271" s="11">
        <f t="shared" si="492"/>
        <v>0</v>
      </c>
      <c r="CV271" s="11">
        <f t="shared" si="492"/>
        <v>0</v>
      </c>
      <c r="CW271" s="11">
        <f t="shared" si="492"/>
        <v>0</v>
      </c>
      <c r="CX271" s="11">
        <f t="shared" si="492"/>
        <v>0</v>
      </c>
      <c r="CY271" s="11">
        <f t="shared" si="492"/>
        <v>70000000</v>
      </c>
      <c r="CZ271" s="11">
        <f t="shared" si="492"/>
        <v>169400000</v>
      </c>
      <c r="DA271" s="11">
        <f t="shared" si="492"/>
        <v>280000000</v>
      </c>
      <c r="DB271" s="575">
        <f t="shared" si="492"/>
        <v>1429400000</v>
      </c>
    </row>
    <row r="272" spans="1:106" ht="93.75" customHeight="1" x14ac:dyDescent="0.2">
      <c r="A272" s="585"/>
      <c r="B272" s="220"/>
      <c r="C272" s="341"/>
      <c r="D272" s="586"/>
      <c r="E272" s="637"/>
      <c r="F272" s="586"/>
      <c r="G272" s="173">
        <v>184</v>
      </c>
      <c r="H272" s="512" t="s">
        <v>641</v>
      </c>
      <c r="I272" s="179" t="s">
        <v>642</v>
      </c>
      <c r="J272" s="170" t="s">
        <v>631</v>
      </c>
      <c r="K272" s="170">
        <v>14</v>
      </c>
      <c r="L272" s="202" t="s">
        <v>53</v>
      </c>
      <c r="M272" s="188">
        <v>1</v>
      </c>
      <c r="N272" s="188">
        <v>1</v>
      </c>
      <c r="O272" s="167">
        <v>1</v>
      </c>
      <c r="P272" s="345">
        <v>1</v>
      </c>
      <c r="Q272" s="175"/>
      <c r="R272" s="188">
        <v>1</v>
      </c>
      <c r="S272" s="188"/>
      <c r="T272" s="188">
        <v>1</v>
      </c>
      <c r="U272" s="202"/>
      <c r="V272" s="278">
        <f>AQ272/$AQ$271</f>
        <v>0.35714285714285715</v>
      </c>
      <c r="W272" s="172">
        <v>16</v>
      </c>
      <c r="X272" s="171" t="s">
        <v>371</v>
      </c>
      <c r="Y272" s="16"/>
      <c r="Z272" s="15"/>
      <c r="AA272" s="16"/>
      <c r="AB272" s="15"/>
      <c r="AC272" s="17">
        <f>6500000+6000000+12500000</f>
        <v>25000000</v>
      </c>
      <c r="AD272" s="18">
        <v>234942593</v>
      </c>
      <c r="AE272" s="17"/>
      <c r="AF272" s="18"/>
      <c r="AG272" s="16"/>
      <c r="AH272" s="15"/>
      <c r="AI272" s="16"/>
      <c r="AJ272" s="15"/>
      <c r="AK272" s="16"/>
      <c r="AL272" s="15"/>
      <c r="AM272" s="16"/>
      <c r="AN272" s="15"/>
      <c r="AO272" s="16"/>
      <c r="AP272" s="15"/>
      <c r="AQ272" s="13">
        <f>+Y272+AA272+AC272+AE272+AG272+AI272+AK272+AM272+AO272</f>
        <v>25000000</v>
      </c>
      <c r="AR272" s="14">
        <f>Z272+AB272+AD272+AF272+AH272+AJ272+AL272+AN272+AP272</f>
        <v>234942593</v>
      </c>
      <c r="AS272" s="44"/>
      <c r="AT272" s="44"/>
      <c r="AU272" s="44"/>
      <c r="AV272" s="398">
        <v>300000000</v>
      </c>
      <c r="AW272" s="44">
        <v>25000000</v>
      </c>
      <c r="AX272" s="44">
        <v>125000000</v>
      </c>
      <c r="AY272" s="44"/>
      <c r="AZ272" s="44"/>
      <c r="BA272" s="44"/>
      <c r="BB272" s="44"/>
      <c r="BC272" s="44"/>
      <c r="BD272" s="44"/>
      <c r="BE272" s="44"/>
      <c r="BF272" s="44"/>
      <c r="BG272" s="44"/>
      <c r="BH272" s="44"/>
      <c r="BI272" s="44"/>
      <c r="BJ272" s="44"/>
      <c r="BK272" s="41">
        <f t="shared" ref="BK272:BL274" si="493">AS272+AU272+AW272+AY272+BA272+BC272+BE272+BG272+BI272</f>
        <v>25000000</v>
      </c>
      <c r="BL272" s="56">
        <f t="shared" si="493"/>
        <v>425000000</v>
      </c>
      <c r="BM272" s="44"/>
      <c r="BN272" s="43"/>
      <c r="BO272" s="44"/>
      <c r="BP272" s="44">
        <v>350000000</v>
      </c>
      <c r="BQ272" s="44">
        <v>25000000</v>
      </c>
      <c r="BR272" s="44">
        <v>90000000</v>
      </c>
      <c r="BS272" s="44"/>
      <c r="BT272" s="44"/>
      <c r="BU272" s="44"/>
      <c r="BV272" s="44"/>
      <c r="BW272" s="44"/>
      <c r="BX272" s="44"/>
      <c r="BY272" s="44"/>
      <c r="BZ272" s="44"/>
      <c r="CA272" s="44"/>
      <c r="CB272" s="44"/>
      <c r="CC272" s="44"/>
      <c r="CD272" s="44"/>
      <c r="CE272" s="41">
        <f t="shared" ref="CE272:CF274" si="494">BM272+BO272+BQ272+BS272+BU272+BW272+BY272+CA272+CC272</f>
        <v>25000000</v>
      </c>
      <c r="CF272" s="47">
        <f t="shared" si="494"/>
        <v>440000000</v>
      </c>
      <c r="CG272" s="44"/>
      <c r="CH272" s="45"/>
      <c r="CI272" s="44"/>
      <c r="CJ272" s="44"/>
      <c r="CK272" s="44">
        <v>25000000</v>
      </c>
      <c r="CL272" s="44">
        <v>89400000</v>
      </c>
      <c r="CM272" s="44"/>
      <c r="CN272" s="44"/>
      <c r="CO272" s="44"/>
      <c r="CP272" s="44"/>
      <c r="CQ272" s="44"/>
      <c r="CR272" s="44"/>
      <c r="CS272" s="44"/>
      <c r="CT272" s="44"/>
      <c r="CU272" s="44"/>
      <c r="CV272" s="44"/>
      <c r="CW272" s="44"/>
      <c r="CX272" s="44"/>
      <c r="CY272" s="41">
        <f>CG272+CI272+CK272+CM272+CO272+CQ272+CS272+CU272+CW272</f>
        <v>25000000</v>
      </c>
      <c r="CZ272" s="41">
        <f>CX272+CV272+CT272+CR272+CP272+CN272+CL272+CJ272+CH272</f>
        <v>89400000</v>
      </c>
      <c r="DA272" s="50">
        <f t="shared" ref="DA272:DB274" si="495">AQ272+BK272+CE272+CY272</f>
        <v>100000000</v>
      </c>
      <c r="DB272" s="576">
        <f t="shared" si="495"/>
        <v>1189342593</v>
      </c>
    </row>
    <row r="273" spans="1:106" ht="93.75" customHeight="1" x14ac:dyDescent="0.2">
      <c r="A273" s="585"/>
      <c r="B273" s="220"/>
      <c r="C273" s="182">
        <v>31</v>
      </c>
      <c r="D273" s="503" t="s">
        <v>643</v>
      </c>
      <c r="E273" s="204" t="s">
        <v>455</v>
      </c>
      <c r="F273" s="247">
        <v>0.2</v>
      </c>
      <c r="G273" s="173">
        <v>185</v>
      </c>
      <c r="H273" s="512" t="s">
        <v>644</v>
      </c>
      <c r="I273" s="179" t="s">
        <v>645</v>
      </c>
      <c r="J273" s="170" t="s">
        <v>631</v>
      </c>
      <c r="K273" s="170">
        <v>14</v>
      </c>
      <c r="L273" s="202" t="s">
        <v>53</v>
      </c>
      <c r="M273" s="188" t="s">
        <v>48</v>
      </c>
      <c r="N273" s="188">
        <v>1</v>
      </c>
      <c r="O273" s="167">
        <v>1</v>
      </c>
      <c r="P273" s="345">
        <v>1</v>
      </c>
      <c r="Q273" s="175"/>
      <c r="R273" s="188">
        <v>1</v>
      </c>
      <c r="S273" s="188"/>
      <c r="T273" s="188">
        <v>1</v>
      </c>
      <c r="U273" s="202"/>
      <c r="V273" s="278">
        <f>AQ273/$AQ$271</f>
        <v>0.23571428571428571</v>
      </c>
      <c r="W273" s="172">
        <v>3</v>
      </c>
      <c r="X273" s="171" t="s">
        <v>450</v>
      </c>
      <c r="Y273" s="16"/>
      <c r="Z273" s="15"/>
      <c r="AA273" s="16"/>
      <c r="AB273" s="15"/>
      <c r="AC273" s="17">
        <v>16500000</v>
      </c>
      <c r="AD273" s="15">
        <v>8007407</v>
      </c>
      <c r="AE273" s="17"/>
      <c r="AF273" s="18"/>
      <c r="AG273" s="16"/>
      <c r="AH273" s="15"/>
      <c r="AI273" s="16"/>
      <c r="AJ273" s="15"/>
      <c r="AK273" s="16"/>
      <c r="AL273" s="15"/>
      <c r="AM273" s="16"/>
      <c r="AN273" s="15"/>
      <c r="AO273" s="16"/>
      <c r="AP273" s="15"/>
      <c r="AQ273" s="13">
        <f>+Y273+AA273+AC273+AE273+AG273+AI273+AK273+AM273+AO273</f>
        <v>16500000</v>
      </c>
      <c r="AR273" s="14">
        <f>Z273+AB273+AD273+AF273+AH273+AJ273+AL273+AN273+AP273</f>
        <v>8007407</v>
      </c>
      <c r="AS273" s="44"/>
      <c r="AT273" s="44"/>
      <c r="AU273" s="44"/>
      <c r="AV273" s="44"/>
      <c r="AW273" s="44">
        <v>16500000</v>
      </c>
      <c r="AX273" s="44">
        <v>16500000</v>
      </c>
      <c r="AY273" s="44"/>
      <c r="AZ273" s="44"/>
      <c r="BA273" s="44"/>
      <c r="BB273" s="44"/>
      <c r="BC273" s="44"/>
      <c r="BD273" s="44"/>
      <c r="BE273" s="44"/>
      <c r="BF273" s="44"/>
      <c r="BG273" s="44"/>
      <c r="BH273" s="44"/>
      <c r="BI273" s="44"/>
      <c r="BJ273" s="44"/>
      <c r="BK273" s="41">
        <f t="shared" si="493"/>
        <v>16500000</v>
      </c>
      <c r="BL273" s="56">
        <f t="shared" si="493"/>
        <v>16500000</v>
      </c>
      <c r="BM273" s="44"/>
      <c r="BN273" s="43"/>
      <c r="BO273" s="44"/>
      <c r="BP273" s="44"/>
      <c r="BQ273" s="44">
        <v>16500000</v>
      </c>
      <c r="BR273" s="44">
        <v>40000000</v>
      </c>
      <c r="BS273" s="44"/>
      <c r="BT273" s="44"/>
      <c r="BU273" s="44"/>
      <c r="BV273" s="44"/>
      <c r="BW273" s="44"/>
      <c r="BX273" s="44"/>
      <c r="BY273" s="44"/>
      <c r="BZ273" s="44"/>
      <c r="CA273" s="44"/>
      <c r="CB273" s="44"/>
      <c r="CC273" s="44"/>
      <c r="CD273" s="44"/>
      <c r="CE273" s="41">
        <f t="shared" si="494"/>
        <v>16500000</v>
      </c>
      <c r="CF273" s="47">
        <f t="shared" si="494"/>
        <v>40000000</v>
      </c>
      <c r="CG273" s="44"/>
      <c r="CH273" s="45"/>
      <c r="CI273" s="44"/>
      <c r="CJ273" s="44"/>
      <c r="CK273" s="44">
        <v>16500000</v>
      </c>
      <c r="CL273" s="44">
        <v>40000000</v>
      </c>
      <c r="CM273" s="44"/>
      <c r="CN273" s="44"/>
      <c r="CO273" s="44"/>
      <c r="CP273" s="44"/>
      <c r="CQ273" s="44"/>
      <c r="CR273" s="44"/>
      <c r="CS273" s="44"/>
      <c r="CT273" s="44"/>
      <c r="CU273" s="44"/>
      <c r="CV273" s="44"/>
      <c r="CW273" s="44"/>
      <c r="CX273" s="44"/>
      <c r="CY273" s="41">
        <f>CG273+CI273+CK273+CM273+CO273+CQ273+CS273+CU273+CW273</f>
        <v>16500000</v>
      </c>
      <c r="CZ273" s="41">
        <f>CX273+CV273+CT273+CR273+CP273+CN273+CL273+CJ273+CH273</f>
        <v>40000000</v>
      </c>
      <c r="DA273" s="50">
        <f t="shared" si="495"/>
        <v>66000000</v>
      </c>
      <c r="DB273" s="576">
        <f t="shared" si="495"/>
        <v>104507407</v>
      </c>
    </row>
    <row r="274" spans="1:106" ht="93.75" customHeight="1" x14ac:dyDescent="0.2">
      <c r="A274" s="585"/>
      <c r="B274" s="220"/>
      <c r="C274" s="181"/>
      <c r="D274" s="501"/>
      <c r="E274" s="185"/>
      <c r="F274" s="266"/>
      <c r="G274" s="173">
        <v>186</v>
      </c>
      <c r="H274" s="512" t="s">
        <v>646</v>
      </c>
      <c r="I274" s="179" t="s">
        <v>647</v>
      </c>
      <c r="J274" s="170" t="s">
        <v>631</v>
      </c>
      <c r="K274" s="170">
        <v>14</v>
      </c>
      <c r="L274" s="308" t="s">
        <v>53</v>
      </c>
      <c r="M274" s="167" t="s">
        <v>48</v>
      </c>
      <c r="N274" s="167">
        <v>1</v>
      </c>
      <c r="O274" s="167">
        <v>1</v>
      </c>
      <c r="P274" s="344">
        <v>1</v>
      </c>
      <c r="Q274" s="175"/>
      <c r="R274" s="188">
        <v>1</v>
      </c>
      <c r="S274" s="188"/>
      <c r="T274" s="188">
        <v>1</v>
      </c>
      <c r="U274" s="202"/>
      <c r="V274" s="278">
        <f>AQ274/$AQ$271</f>
        <v>0.40714285714285714</v>
      </c>
      <c r="W274" s="172">
        <v>8</v>
      </c>
      <c r="X274" s="171" t="s">
        <v>130</v>
      </c>
      <c r="Y274" s="16"/>
      <c r="Z274" s="15"/>
      <c r="AA274" s="16"/>
      <c r="AB274" s="15"/>
      <c r="AC274" s="15">
        <v>28500000</v>
      </c>
      <c r="AD274" s="14">
        <v>27050000</v>
      </c>
      <c r="AE274" s="17"/>
      <c r="AF274" s="18"/>
      <c r="AG274" s="16"/>
      <c r="AH274" s="15"/>
      <c r="AI274" s="16"/>
      <c r="AJ274" s="15"/>
      <c r="AK274" s="16"/>
      <c r="AL274" s="15"/>
      <c r="AM274" s="16"/>
      <c r="AN274" s="15"/>
      <c r="AO274" s="16"/>
      <c r="AP274" s="15"/>
      <c r="AQ274" s="13">
        <f>+Y274+AA274+AC274+AE274+AG274+AI274+AK274+AM274+AO274</f>
        <v>28500000</v>
      </c>
      <c r="AR274" s="14">
        <f>Z274+AB274+AD274+AF274+AH274+AJ274+AL274+AN274+AP274</f>
        <v>27050000</v>
      </c>
      <c r="AS274" s="44"/>
      <c r="AT274" s="44"/>
      <c r="AU274" s="44"/>
      <c r="AV274" s="44"/>
      <c r="AW274" s="44">
        <v>28500000</v>
      </c>
      <c r="AX274" s="44">
        <v>28500000</v>
      </c>
      <c r="AY274" s="44"/>
      <c r="AZ274" s="44"/>
      <c r="BA274" s="44"/>
      <c r="BB274" s="44"/>
      <c r="BC274" s="44"/>
      <c r="BD274" s="44"/>
      <c r="BE274" s="44"/>
      <c r="BF274" s="44"/>
      <c r="BG274" s="44"/>
      <c r="BH274" s="44"/>
      <c r="BI274" s="44"/>
      <c r="BJ274" s="44"/>
      <c r="BK274" s="41">
        <f t="shared" si="493"/>
        <v>28500000</v>
      </c>
      <c r="BL274" s="56">
        <f t="shared" si="493"/>
        <v>28500000</v>
      </c>
      <c r="BM274" s="44"/>
      <c r="BN274" s="43"/>
      <c r="BO274" s="44"/>
      <c r="BP274" s="44"/>
      <c r="BQ274" s="44">
        <v>28500000</v>
      </c>
      <c r="BR274" s="44">
        <v>40000000</v>
      </c>
      <c r="BS274" s="44"/>
      <c r="BT274" s="44"/>
      <c r="BU274" s="44"/>
      <c r="BV274" s="44"/>
      <c r="BW274" s="44"/>
      <c r="BX274" s="44"/>
      <c r="BY274" s="44"/>
      <c r="BZ274" s="44"/>
      <c r="CA274" s="44"/>
      <c r="CB274" s="44"/>
      <c r="CC274" s="44"/>
      <c r="CD274" s="44"/>
      <c r="CE274" s="41">
        <f t="shared" si="494"/>
        <v>28500000</v>
      </c>
      <c r="CF274" s="47">
        <f t="shared" si="494"/>
        <v>40000000</v>
      </c>
      <c r="CG274" s="44"/>
      <c r="CH274" s="45"/>
      <c r="CI274" s="44"/>
      <c r="CJ274" s="44"/>
      <c r="CK274" s="44">
        <v>28500000</v>
      </c>
      <c r="CL274" s="44">
        <v>40000000</v>
      </c>
      <c r="CM274" s="44"/>
      <c r="CN274" s="44"/>
      <c r="CO274" s="44"/>
      <c r="CP274" s="44"/>
      <c r="CQ274" s="44"/>
      <c r="CR274" s="44"/>
      <c r="CS274" s="44"/>
      <c r="CT274" s="44"/>
      <c r="CU274" s="44"/>
      <c r="CV274" s="44"/>
      <c r="CW274" s="44"/>
      <c r="CX274" s="44"/>
      <c r="CY274" s="41">
        <f>CG274+CI274+CK274+CM274+CO274+CQ274+CS274+CU274+CW274</f>
        <v>28500000</v>
      </c>
      <c r="CZ274" s="41">
        <f>CX274+CV274+CT274+CR274+CP274+CN274+CL274+CJ274+CH274</f>
        <v>40000000</v>
      </c>
      <c r="DA274" s="50">
        <f t="shared" si="495"/>
        <v>114000000</v>
      </c>
      <c r="DB274" s="576">
        <f t="shared" si="495"/>
        <v>135550000</v>
      </c>
    </row>
    <row r="275" spans="1:106" ht="24.75" customHeight="1" x14ac:dyDescent="0.2">
      <c r="A275" s="585"/>
      <c r="B275" s="220"/>
      <c r="C275" s="154">
        <v>60</v>
      </c>
      <c r="D275" s="155" t="s">
        <v>648</v>
      </c>
      <c r="E275" s="158"/>
      <c r="F275" s="158"/>
      <c r="G275" s="157"/>
      <c r="H275" s="157"/>
      <c r="I275" s="157"/>
      <c r="J275" s="157"/>
      <c r="K275" s="157"/>
      <c r="L275" s="157"/>
      <c r="M275" s="157"/>
      <c r="N275" s="157"/>
      <c r="O275" s="157"/>
      <c r="P275" s="157"/>
      <c r="Q275" s="157"/>
      <c r="R275" s="157"/>
      <c r="S275" s="157"/>
      <c r="T275" s="157"/>
      <c r="U275" s="157"/>
      <c r="V275" s="157"/>
      <c r="W275" s="157"/>
      <c r="X275" s="157"/>
      <c r="Y275" s="116">
        <f t="shared" ref="Y275:AP275" si="496">SUM(Y276:Y278)</f>
        <v>0</v>
      </c>
      <c r="Z275" s="116">
        <f t="shared" si="496"/>
        <v>0</v>
      </c>
      <c r="AA275" s="116">
        <f t="shared" si="496"/>
        <v>0</v>
      </c>
      <c r="AB275" s="116">
        <f t="shared" si="496"/>
        <v>0</v>
      </c>
      <c r="AC275" s="116">
        <f t="shared" si="496"/>
        <v>100000000</v>
      </c>
      <c r="AD275" s="116">
        <f t="shared" si="496"/>
        <v>175000000</v>
      </c>
      <c r="AE275" s="116">
        <f t="shared" si="496"/>
        <v>0</v>
      </c>
      <c r="AF275" s="116">
        <f t="shared" si="496"/>
        <v>0</v>
      </c>
      <c r="AG275" s="116">
        <f t="shared" si="496"/>
        <v>0</v>
      </c>
      <c r="AH275" s="116">
        <f t="shared" si="496"/>
        <v>0</v>
      </c>
      <c r="AI275" s="116">
        <f t="shared" si="496"/>
        <v>0</v>
      </c>
      <c r="AJ275" s="116">
        <f t="shared" si="496"/>
        <v>0</v>
      </c>
      <c r="AK275" s="116">
        <f t="shared" si="496"/>
        <v>0</v>
      </c>
      <c r="AL275" s="116">
        <f t="shared" si="496"/>
        <v>0</v>
      </c>
      <c r="AM275" s="116">
        <f t="shared" si="496"/>
        <v>0</v>
      </c>
      <c r="AN275" s="116">
        <f t="shared" si="496"/>
        <v>0</v>
      </c>
      <c r="AO275" s="116">
        <f t="shared" si="496"/>
        <v>0</v>
      </c>
      <c r="AP275" s="116">
        <f t="shared" si="496"/>
        <v>0</v>
      </c>
      <c r="AQ275" s="116">
        <f t="shared" ref="AQ275:BS275" si="497">SUM(AQ276:AQ278)</f>
        <v>100000000</v>
      </c>
      <c r="AR275" s="116">
        <f t="shared" si="497"/>
        <v>175000000</v>
      </c>
      <c r="AS275" s="116">
        <f t="shared" si="497"/>
        <v>0</v>
      </c>
      <c r="AT275" s="116">
        <f t="shared" si="497"/>
        <v>0</v>
      </c>
      <c r="AU275" s="116">
        <f t="shared" si="497"/>
        <v>0</v>
      </c>
      <c r="AV275" s="116">
        <f t="shared" si="497"/>
        <v>60000000</v>
      </c>
      <c r="AW275" s="116">
        <f t="shared" si="497"/>
        <v>100000000</v>
      </c>
      <c r="AX275" s="116">
        <f t="shared" si="497"/>
        <v>100000000</v>
      </c>
      <c r="AY275" s="116">
        <f t="shared" si="497"/>
        <v>0</v>
      </c>
      <c r="AZ275" s="116">
        <f t="shared" si="497"/>
        <v>0</v>
      </c>
      <c r="BA275" s="116">
        <f t="shared" si="497"/>
        <v>0</v>
      </c>
      <c r="BB275" s="116">
        <f t="shared" si="497"/>
        <v>0</v>
      </c>
      <c r="BC275" s="116">
        <f t="shared" si="497"/>
        <v>0</v>
      </c>
      <c r="BD275" s="116">
        <f t="shared" si="497"/>
        <v>0</v>
      </c>
      <c r="BE275" s="116">
        <f t="shared" si="497"/>
        <v>0</v>
      </c>
      <c r="BF275" s="116">
        <f t="shared" si="497"/>
        <v>0</v>
      </c>
      <c r="BG275" s="116">
        <f t="shared" si="497"/>
        <v>0</v>
      </c>
      <c r="BH275" s="116">
        <f t="shared" si="497"/>
        <v>0</v>
      </c>
      <c r="BI275" s="116">
        <f t="shared" si="497"/>
        <v>0</v>
      </c>
      <c r="BJ275" s="116">
        <f t="shared" si="497"/>
        <v>0</v>
      </c>
      <c r="BK275" s="116">
        <f t="shared" si="497"/>
        <v>100000000</v>
      </c>
      <c r="BL275" s="116">
        <f t="shared" si="497"/>
        <v>160000000</v>
      </c>
      <c r="BM275" s="116">
        <f t="shared" si="497"/>
        <v>0</v>
      </c>
      <c r="BN275" s="116">
        <f t="shared" si="497"/>
        <v>0</v>
      </c>
      <c r="BO275" s="116">
        <f t="shared" si="497"/>
        <v>0</v>
      </c>
      <c r="BP275" s="116">
        <f t="shared" si="497"/>
        <v>0</v>
      </c>
      <c r="BQ275" s="116">
        <f t="shared" si="497"/>
        <v>100000000</v>
      </c>
      <c r="BR275" s="116">
        <f t="shared" si="497"/>
        <v>101000000</v>
      </c>
      <c r="BS275" s="116">
        <f t="shared" si="497"/>
        <v>0</v>
      </c>
      <c r="BT275" s="116">
        <f t="shared" ref="BT275:CE275" si="498">SUM(BT276:BT278)</f>
        <v>0</v>
      </c>
      <c r="BU275" s="116">
        <f t="shared" si="498"/>
        <v>0</v>
      </c>
      <c r="BV275" s="116">
        <f t="shared" si="498"/>
        <v>0</v>
      </c>
      <c r="BW275" s="116">
        <f t="shared" si="498"/>
        <v>0</v>
      </c>
      <c r="BX275" s="116">
        <f t="shared" si="498"/>
        <v>0</v>
      </c>
      <c r="BY275" s="116">
        <f t="shared" si="498"/>
        <v>0</v>
      </c>
      <c r="BZ275" s="116">
        <f t="shared" si="498"/>
        <v>0</v>
      </c>
      <c r="CA275" s="116">
        <f t="shared" si="498"/>
        <v>0</v>
      </c>
      <c r="CB275" s="116">
        <f t="shared" si="498"/>
        <v>0</v>
      </c>
      <c r="CC275" s="116">
        <f t="shared" si="498"/>
        <v>0</v>
      </c>
      <c r="CD275" s="116">
        <f t="shared" si="498"/>
        <v>0</v>
      </c>
      <c r="CE275" s="116">
        <f t="shared" si="498"/>
        <v>100000000</v>
      </c>
      <c r="CF275" s="116">
        <f t="shared" ref="CF275:DB275" si="499">SUM(CF276:CF278)</f>
        <v>101000000</v>
      </c>
      <c r="CG275" s="116">
        <f t="shared" si="499"/>
        <v>0</v>
      </c>
      <c r="CH275" s="116">
        <f t="shared" si="499"/>
        <v>0</v>
      </c>
      <c r="CI275" s="116">
        <f t="shared" si="499"/>
        <v>0</v>
      </c>
      <c r="CJ275" s="116">
        <f t="shared" si="499"/>
        <v>0</v>
      </c>
      <c r="CK275" s="116">
        <f t="shared" si="499"/>
        <v>100000000</v>
      </c>
      <c r="CL275" s="116">
        <f t="shared" si="499"/>
        <v>120000000</v>
      </c>
      <c r="CM275" s="116">
        <f t="shared" si="499"/>
        <v>0</v>
      </c>
      <c r="CN275" s="116">
        <f t="shared" si="499"/>
        <v>0</v>
      </c>
      <c r="CO275" s="116">
        <f t="shared" si="499"/>
        <v>0</v>
      </c>
      <c r="CP275" s="116">
        <f t="shared" si="499"/>
        <v>0</v>
      </c>
      <c r="CQ275" s="116">
        <f t="shared" si="499"/>
        <v>0</v>
      </c>
      <c r="CR275" s="116">
        <f t="shared" si="499"/>
        <v>0</v>
      </c>
      <c r="CS275" s="116">
        <f t="shared" si="499"/>
        <v>0</v>
      </c>
      <c r="CT275" s="116">
        <f t="shared" si="499"/>
        <v>0</v>
      </c>
      <c r="CU275" s="116">
        <f t="shared" si="499"/>
        <v>0</v>
      </c>
      <c r="CV275" s="116">
        <f t="shared" si="499"/>
        <v>0</v>
      </c>
      <c r="CW275" s="116">
        <f t="shared" si="499"/>
        <v>0</v>
      </c>
      <c r="CX275" s="116">
        <f t="shared" si="499"/>
        <v>0</v>
      </c>
      <c r="CY275" s="116">
        <f t="shared" si="499"/>
        <v>100000000</v>
      </c>
      <c r="CZ275" s="116">
        <f t="shared" si="499"/>
        <v>120000000</v>
      </c>
      <c r="DA275" s="116">
        <f t="shared" si="499"/>
        <v>400000000</v>
      </c>
      <c r="DB275" s="619">
        <f t="shared" si="499"/>
        <v>556000000</v>
      </c>
    </row>
    <row r="276" spans="1:106" ht="93.75" customHeight="1" x14ac:dyDescent="0.2">
      <c r="A276" s="585"/>
      <c r="B276" s="220"/>
      <c r="C276" s="340"/>
      <c r="D276" s="586"/>
      <c r="E276" s="586"/>
      <c r="F276" s="586"/>
      <c r="G276" s="173">
        <v>187</v>
      </c>
      <c r="H276" s="512" t="s">
        <v>649</v>
      </c>
      <c r="I276" s="179" t="s">
        <v>650</v>
      </c>
      <c r="J276" s="170" t="s">
        <v>631</v>
      </c>
      <c r="K276" s="170">
        <v>14</v>
      </c>
      <c r="L276" s="202" t="s">
        <v>53</v>
      </c>
      <c r="M276" s="188">
        <v>1</v>
      </c>
      <c r="N276" s="188">
        <v>1</v>
      </c>
      <c r="O276" s="167">
        <v>1</v>
      </c>
      <c r="P276" s="345">
        <v>1</v>
      </c>
      <c r="Q276" s="175"/>
      <c r="R276" s="188">
        <v>1</v>
      </c>
      <c r="S276" s="188"/>
      <c r="T276" s="188">
        <v>1</v>
      </c>
      <c r="U276" s="202"/>
      <c r="V276" s="332">
        <f>AQ276/$AQ$275</f>
        <v>0.24349999999999999</v>
      </c>
      <c r="W276" s="172">
        <v>8</v>
      </c>
      <c r="X276" s="171" t="s">
        <v>130</v>
      </c>
      <c r="Y276" s="17"/>
      <c r="Z276" s="18"/>
      <c r="AA276" s="17"/>
      <c r="AB276" s="18"/>
      <c r="AC276" s="17">
        <v>24350000</v>
      </c>
      <c r="AD276" s="14">
        <v>45449950</v>
      </c>
      <c r="AE276" s="17"/>
      <c r="AF276" s="18"/>
      <c r="AG276" s="17"/>
      <c r="AH276" s="18"/>
      <c r="AI276" s="17"/>
      <c r="AJ276" s="18"/>
      <c r="AK276" s="17"/>
      <c r="AL276" s="18"/>
      <c r="AM276" s="17"/>
      <c r="AN276" s="18"/>
      <c r="AO276" s="17"/>
      <c r="AP276" s="18"/>
      <c r="AQ276" s="13">
        <f>+Y276+AA276+AC276+AE276+AG276+AI276+AK276+AM276+AO276</f>
        <v>24350000</v>
      </c>
      <c r="AR276" s="14">
        <f>Z276+AB276+AD276+AF276+AH276+AJ276+AL276+AN276+AP276</f>
        <v>45449950</v>
      </c>
      <c r="AS276" s="44"/>
      <c r="AT276" s="44"/>
      <c r="AU276" s="44"/>
      <c r="AV276" s="44"/>
      <c r="AW276" s="44">
        <v>24350000</v>
      </c>
      <c r="AX276" s="44">
        <v>24350000</v>
      </c>
      <c r="AY276" s="44"/>
      <c r="AZ276" s="44"/>
      <c r="BA276" s="44"/>
      <c r="BB276" s="44"/>
      <c r="BC276" s="44"/>
      <c r="BD276" s="44"/>
      <c r="BE276" s="44"/>
      <c r="BF276" s="44"/>
      <c r="BG276" s="44"/>
      <c r="BH276" s="44"/>
      <c r="BI276" s="44"/>
      <c r="BJ276" s="44"/>
      <c r="BK276" s="41">
        <f t="shared" ref="BK276:BL278" si="500">AS276+AU276+AW276+AY276+BA276+BC276+BE276+BG276+BI276</f>
        <v>24350000</v>
      </c>
      <c r="BL276" s="56">
        <f t="shared" si="500"/>
        <v>24350000</v>
      </c>
      <c r="BM276" s="44"/>
      <c r="BN276" s="43"/>
      <c r="BO276" s="44"/>
      <c r="BP276" s="44"/>
      <c r="BQ276" s="44">
        <v>24350000</v>
      </c>
      <c r="BR276" s="44">
        <v>25000000</v>
      </c>
      <c r="BS276" s="44"/>
      <c r="BT276" s="44"/>
      <c r="BU276" s="44"/>
      <c r="BV276" s="44"/>
      <c r="BW276" s="44"/>
      <c r="BX276" s="44"/>
      <c r="BY276" s="44"/>
      <c r="BZ276" s="44"/>
      <c r="CA276" s="44"/>
      <c r="CB276" s="44"/>
      <c r="CC276" s="44"/>
      <c r="CD276" s="44"/>
      <c r="CE276" s="41">
        <f t="shared" ref="CE276:CF278" si="501">BM276+BO276+BQ276+BS276+BU276+BW276+BY276+CA276+CC276</f>
        <v>24350000</v>
      </c>
      <c r="CF276" s="47">
        <f t="shared" si="501"/>
        <v>25000000</v>
      </c>
      <c r="CG276" s="44"/>
      <c r="CH276" s="45"/>
      <c r="CI276" s="44"/>
      <c r="CJ276" s="44"/>
      <c r="CK276" s="44">
        <v>24350000</v>
      </c>
      <c r="CL276" s="44">
        <v>40000000</v>
      </c>
      <c r="CM276" s="44"/>
      <c r="CN276" s="44"/>
      <c r="CO276" s="44"/>
      <c r="CP276" s="44"/>
      <c r="CQ276" s="44"/>
      <c r="CR276" s="44"/>
      <c r="CS276" s="44"/>
      <c r="CT276" s="44"/>
      <c r="CU276" s="44"/>
      <c r="CV276" s="44"/>
      <c r="CW276" s="44"/>
      <c r="CX276" s="44"/>
      <c r="CY276" s="41">
        <f>CG276+CI276+CK276+CM276+CO276+CQ276+CS276+CU276+CW276</f>
        <v>24350000</v>
      </c>
      <c r="CZ276" s="41">
        <f>CX276+CV276+CT276+CR276+CP276+CN276+CL276+CJ276+CH276</f>
        <v>40000000</v>
      </c>
      <c r="DA276" s="50">
        <f t="shared" ref="DA276:DB278" si="502">AQ276+BK276+CE276+CY276</f>
        <v>97400000</v>
      </c>
      <c r="DB276" s="576">
        <f t="shared" si="502"/>
        <v>134799950</v>
      </c>
    </row>
    <row r="277" spans="1:106" ht="93.75" customHeight="1" x14ac:dyDescent="0.2">
      <c r="A277" s="585"/>
      <c r="B277" s="220"/>
      <c r="C277" s="224">
        <v>32</v>
      </c>
      <c r="D277" s="307" t="s">
        <v>651</v>
      </c>
      <c r="E277" s="235" t="s">
        <v>246</v>
      </c>
      <c r="F277" s="235" t="s">
        <v>247</v>
      </c>
      <c r="G277" s="173">
        <v>188</v>
      </c>
      <c r="H277" s="512" t="s">
        <v>652</v>
      </c>
      <c r="I277" s="179" t="s">
        <v>653</v>
      </c>
      <c r="J277" s="170" t="s">
        <v>631</v>
      </c>
      <c r="K277" s="170">
        <v>14</v>
      </c>
      <c r="L277" s="202" t="s">
        <v>53</v>
      </c>
      <c r="M277" s="188" t="s">
        <v>48</v>
      </c>
      <c r="N277" s="188">
        <v>2</v>
      </c>
      <c r="O277" s="167">
        <v>2</v>
      </c>
      <c r="P277" s="345">
        <v>2</v>
      </c>
      <c r="Q277" s="175"/>
      <c r="R277" s="188">
        <v>2</v>
      </c>
      <c r="S277" s="188"/>
      <c r="T277" s="188">
        <v>2</v>
      </c>
      <c r="U277" s="202"/>
      <c r="V277" s="332">
        <f>AQ277/$AQ$275</f>
        <v>0.3165</v>
      </c>
      <c r="W277" s="172">
        <v>16</v>
      </c>
      <c r="X277" s="171" t="s">
        <v>371</v>
      </c>
      <c r="Y277" s="17"/>
      <c r="Z277" s="18"/>
      <c r="AA277" s="17"/>
      <c r="AB277" s="18"/>
      <c r="AC277" s="17">
        <f>25000000+6650000</f>
        <v>31650000</v>
      </c>
      <c r="AD277" s="18">
        <v>48800050</v>
      </c>
      <c r="AE277" s="17"/>
      <c r="AF277" s="18"/>
      <c r="AG277" s="17"/>
      <c r="AH277" s="18"/>
      <c r="AI277" s="17"/>
      <c r="AJ277" s="18"/>
      <c r="AK277" s="17"/>
      <c r="AL277" s="18"/>
      <c r="AM277" s="17"/>
      <c r="AN277" s="18"/>
      <c r="AO277" s="17"/>
      <c r="AP277" s="18"/>
      <c r="AQ277" s="13">
        <f>+Y277+AA277+AC277+AE277+AG277+AI277+AK277+AM277+AO277</f>
        <v>31650000</v>
      </c>
      <c r="AR277" s="14">
        <f>Z277+AB277+AD277+AF277+AH277+AJ277+AL277+AN277+AP277</f>
        <v>48800050</v>
      </c>
      <c r="AS277" s="44"/>
      <c r="AT277" s="44"/>
      <c r="AU277" s="44"/>
      <c r="AV277" s="44"/>
      <c r="AW277" s="44">
        <v>31650000</v>
      </c>
      <c r="AX277" s="44">
        <v>31650000</v>
      </c>
      <c r="AY277" s="44"/>
      <c r="AZ277" s="44"/>
      <c r="BA277" s="44"/>
      <c r="BB277" s="44"/>
      <c r="BC277" s="44"/>
      <c r="BD277" s="44"/>
      <c r="BE277" s="44"/>
      <c r="BF277" s="44"/>
      <c r="BG277" s="44"/>
      <c r="BH277" s="44"/>
      <c r="BI277" s="44"/>
      <c r="BJ277" s="44"/>
      <c r="BK277" s="41">
        <f t="shared" si="500"/>
        <v>31650000</v>
      </c>
      <c r="BL277" s="56">
        <f t="shared" si="500"/>
        <v>31650000</v>
      </c>
      <c r="BM277" s="44"/>
      <c r="BN277" s="43"/>
      <c r="BO277" s="44"/>
      <c r="BP277" s="44"/>
      <c r="BQ277" s="44">
        <v>31650000</v>
      </c>
      <c r="BR277" s="44">
        <v>38000000</v>
      </c>
      <c r="BS277" s="44"/>
      <c r="BT277" s="44"/>
      <c r="BU277" s="44"/>
      <c r="BV277" s="44"/>
      <c r="BW277" s="44"/>
      <c r="BX277" s="44"/>
      <c r="BY277" s="44"/>
      <c r="BZ277" s="44"/>
      <c r="CA277" s="44"/>
      <c r="CB277" s="44"/>
      <c r="CC277" s="44"/>
      <c r="CD277" s="44"/>
      <c r="CE277" s="41">
        <f t="shared" si="501"/>
        <v>31650000</v>
      </c>
      <c r="CF277" s="47">
        <f t="shared" si="501"/>
        <v>38000000</v>
      </c>
      <c r="CG277" s="44"/>
      <c r="CH277" s="45"/>
      <c r="CI277" s="44"/>
      <c r="CJ277" s="44"/>
      <c r="CK277" s="44">
        <v>44000000</v>
      </c>
      <c r="CL277" s="44">
        <v>40000000</v>
      </c>
      <c r="CM277" s="44"/>
      <c r="CN277" s="44"/>
      <c r="CO277" s="44"/>
      <c r="CP277" s="44"/>
      <c r="CQ277" s="44"/>
      <c r="CR277" s="44"/>
      <c r="CS277" s="44"/>
      <c r="CT277" s="44"/>
      <c r="CU277" s="44"/>
      <c r="CV277" s="44"/>
      <c r="CW277" s="44"/>
      <c r="CX277" s="44"/>
      <c r="CY277" s="41">
        <f>CG277+CI277+CK277+CM277+CO277+CQ277+CS277+CU277+CW277</f>
        <v>44000000</v>
      </c>
      <c r="CZ277" s="41">
        <f>CX277+CV277+CT277+CR277+CP277+CN277+CL277+CJ277+CH277</f>
        <v>40000000</v>
      </c>
      <c r="DA277" s="50">
        <f t="shared" si="502"/>
        <v>138950000</v>
      </c>
      <c r="DB277" s="576">
        <f t="shared" si="502"/>
        <v>158450050</v>
      </c>
    </row>
    <row r="278" spans="1:106" ht="93.75" customHeight="1" x14ac:dyDescent="0.2">
      <c r="A278" s="585"/>
      <c r="B278" s="220"/>
      <c r="C278" s="181"/>
      <c r="D278" s="501"/>
      <c r="E278" s="185"/>
      <c r="F278" s="185"/>
      <c r="G278" s="173">
        <v>189</v>
      </c>
      <c r="H278" s="512" t="s">
        <v>654</v>
      </c>
      <c r="I278" s="179" t="s">
        <v>655</v>
      </c>
      <c r="J278" s="170" t="s">
        <v>631</v>
      </c>
      <c r="K278" s="170">
        <v>14</v>
      </c>
      <c r="L278" s="202" t="s">
        <v>53</v>
      </c>
      <c r="M278" s="188" t="s">
        <v>48</v>
      </c>
      <c r="N278" s="188">
        <v>1</v>
      </c>
      <c r="O278" s="167">
        <v>1</v>
      </c>
      <c r="P278" s="345">
        <v>1</v>
      </c>
      <c r="Q278" s="175"/>
      <c r="R278" s="188">
        <v>1</v>
      </c>
      <c r="S278" s="188"/>
      <c r="T278" s="188">
        <v>1</v>
      </c>
      <c r="U278" s="202"/>
      <c r="V278" s="332">
        <f>AQ278/$AQ$275</f>
        <v>0.44</v>
      </c>
      <c r="W278" s="172">
        <v>3</v>
      </c>
      <c r="X278" s="171" t="s">
        <v>450</v>
      </c>
      <c r="Y278" s="17"/>
      <c r="Z278" s="18"/>
      <c r="AA278" s="17"/>
      <c r="AB278" s="18"/>
      <c r="AC278" s="17">
        <v>44000000</v>
      </c>
      <c r="AD278" s="18">
        <v>80750000</v>
      </c>
      <c r="AE278" s="17"/>
      <c r="AF278" s="18"/>
      <c r="AG278" s="17"/>
      <c r="AH278" s="18"/>
      <c r="AI278" s="17"/>
      <c r="AJ278" s="18"/>
      <c r="AK278" s="17"/>
      <c r="AL278" s="18"/>
      <c r="AM278" s="17"/>
      <c r="AN278" s="18"/>
      <c r="AO278" s="17"/>
      <c r="AP278" s="18"/>
      <c r="AQ278" s="13">
        <f>+Y278+AA278+AC278+AE278+AG278+AI278+AK278+AM278+AO278</f>
        <v>44000000</v>
      </c>
      <c r="AR278" s="14">
        <f>Z278+AB278+AD278+AF278+AH278+AJ278+AL278+AN278+AP278</f>
        <v>80750000</v>
      </c>
      <c r="AS278" s="44"/>
      <c r="AT278" s="44"/>
      <c r="AU278" s="44"/>
      <c r="AV278" s="44">
        <v>60000000</v>
      </c>
      <c r="AW278" s="44">
        <v>44000000</v>
      </c>
      <c r="AX278" s="44">
        <v>44000000</v>
      </c>
      <c r="AY278" s="44"/>
      <c r="AZ278" s="44"/>
      <c r="BA278" s="44"/>
      <c r="BB278" s="44"/>
      <c r="BC278" s="44"/>
      <c r="BD278" s="44"/>
      <c r="BE278" s="44"/>
      <c r="BF278" s="44"/>
      <c r="BG278" s="44"/>
      <c r="BH278" s="44"/>
      <c r="BI278" s="44"/>
      <c r="BJ278" s="44"/>
      <c r="BK278" s="41">
        <f t="shared" si="500"/>
        <v>44000000</v>
      </c>
      <c r="BL278" s="56">
        <f t="shared" si="500"/>
        <v>104000000</v>
      </c>
      <c r="BM278" s="44"/>
      <c r="BN278" s="43"/>
      <c r="BO278" s="44"/>
      <c r="BP278" s="44"/>
      <c r="BQ278" s="44">
        <v>44000000</v>
      </c>
      <c r="BR278" s="28">
        <v>38000000</v>
      </c>
      <c r="BS278" s="44"/>
      <c r="BT278" s="44"/>
      <c r="BU278" s="44"/>
      <c r="BV278" s="44"/>
      <c r="BW278" s="44"/>
      <c r="BX278" s="44"/>
      <c r="BY278" s="44"/>
      <c r="BZ278" s="44"/>
      <c r="CA278" s="44"/>
      <c r="CB278" s="44"/>
      <c r="CC278" s="44"/>
      <c r="CD278" s="44"/>
      <c r="CE278" s="41">
        <f t="shared" si="501"/>
        <v>44000000</v>
      </c>
      <c r="CF278" s="47">
        <f t="shared" si="501"/>
        <v>38000000</v>
      </c>
      <c r="CG278" s="44"/>
      <c r="CH278" s="45"/>
      <c r="CI278" s="44"/>
      <c r="CJ278" s="44"/>
      <c r="CK278" s="44">
        <v>31650000</v>
      </c>
      <c r="CL278" s="44">
        <v>40000000</v>
      </c>
      <c r="CM278" s="44"/>
      <c r="CN278" s="44"/>
      <c r="CO278" s="44"/>
      <c r="CP278" s="44"/>
      <c r="CQ278" s="44"/>
      <c r="CR278" s="44"/>
      <c r="CS278" s="44"/>
      <c r="CT278" s="44"/>
      <c r="CU278" s="44"/>
      <c r="CV278" s="44"/>
      <c r="CW278" s="44"/>
      <c r="CX278" s="44"/>
      <c r="CY278" s="41">
        <f>CG278+CI278+CK278+CM278+CO278+CQ278+CS278+CU278+CW278</f>
        <v>31650000</v>
      </c>
      <c r="CZ278" s="41">
        <f>CX278+CV278+CT278+CR278+CP278+CN278+CL278+CJ278+CH278</f>
        <v>40000000</v>
      </c>
      <c r="DA278" s="50">
        <f t="shared" si="502"/>
        <v>163650000</v>
      </c>
      <c r="DB278" s="576">
        <f t="shared" si="502"/>
        <v>262750000</v>
      </c>
    </row>
    <row r="279" spans="1:106" ht="24.75" customHeight="1" x14ac:dyDescent="0.2">
      <c r="A279" s="585"/>
      <c r="B279" s="220"/>
      <c r="C279" s="154">
        <v>61</v>
      </c>
      <c r="D279" s="297" t="s">
        <v>656</v>
      </c>
      <c r="E279" s="194"/>
      <c r="F279" s="194"/>
      <c r="G279" s="157"/>
      <c r="H279" s="157"/>
      <c r="I279" s="157"/>
      <c r="J279" s="157"/>
      <c r="K279" s="157"/>
      <c r="L279" s="157"/>
      <c r="M279" s="157"/>
      <c r="N279" s="157"/>
      <c r="O279" s="157"/>
      <c r="P279" s="157"/>
      <c r="Q279" s="157"/>
      <c r="R279" s="157"/>
      <c r="S279" s="157"/>
      <c r="T279" s="157"/>
      <c r="U279" s="157"/>
      <c r="V279" s="157"/>
      <c r="W279" s="157"/>
      <c r="X279" s="157"/>
      <c r="Y279" s="101">
        <f t="shared" ref="Y279:AP279" si="503">SUM(Y280)</f>
        <v>0</v>
      </c>
      <c r="Z279" s="101">
        <f t="shared" si="503"/>
        <v>0</v>
      </c>
      <c r="AA279" s="101">
        <f t="shared" si="503"/>
        <v>0</v>
      </c>
      <c r="AB279" s="101">
        <f t="shared" si="503"/>
        <v>0</v>
      </c>
      <c r="AC279" s="101">
        <f t="shared" si="503"/>
        <v>180000000</v>
      </c>
      <c r="AD279" s="101">
        <f t="shared" si="503"/>
        <v>180000000</v>
      </c>
      <c r="AE279" s="101">
        <f t="shared" si="503"/>
        <v>0</v>
      </c>
      <c r="AF279" s="101">
        <f t="shared" si="503"/>
        <v>0</v>
      </c>
      <c r="AG279" s="101">
        <f t="shared" si="503"/>
        <v>0</v>
      </c>
      <c r="AH279" s="101">
        <f t="shared" si="503"/>
        <v>0</v>
      </c>
      <c r="AI279" s="101">
        <f t="shared" si="503"/>
        <v>0</v>
      </c>
      <c r="AJ279" s="101">
        <f t="shared" si="503"/>
        <v>0</v>
      </c>
      <c r="AK279" s="101">
        <f t="shared" si="503"/>
        <v>0</v>
      </c>
      <c r="AL279" s="101">
        <f t="shared" si="503"/>
        <v>0</v>
      </c>
      <c r="AM279" s="101">
        <f t="shared" si="503"/>
        <v>0</v>
      </c>
      <c r="AN279" s="101">
        <f t="shared" si="503"/>
        <v>0</v>
      </c>
      <c r="AO279" s="101">
        <f t="shared" si="503"/>
        <v>0</v>
      </c>
      <c r="AP279" s="101">
        <f t="shared" si="503"/>
        <v>0</v>
      </c>
      <c r="AQ279" s="101">
        <f t="shared" ref="AQ279:BS279" si="504">SUM(AQ280)</f>
        <v>180000000</v>
      </c>
      <c r="AR279" s="101">
        <f t="shared" si="504"/>
        <v>180000000</v>
      </c>
      <c r="AS279" s="101">
        <f t="shared" si="504"/>
        <v>0</v>
      </c>
      <c r="AT279" s="101">
        <f t="shared" si="504"/>
        <v>0</v>
      </c>
      <c r="AU279" s="101">
        <f t="shared" si="504"/>
        <v>0</v>
      </c>
      <c r="AV279" s="101">
        <f t="shared" si="504"/>
        <v>0</v>
      </c>
      <c r="AW279" s="101">
        <f t="shared" si="504"/>
        <v>190000000</v>
      </c>
      <c r="AX279" s="101">
        <f t="shared" si="504"/>
        <v>190000000</v>
      </c>
      <c r="AY279" s="101">
        <f t="shared" si="504"/>
        <v>0</v>
      </c>
      <c r="AZ279" s="101">
        <f t="shared" si="504"/>
        <v>0</v>
      </c>
      <c r="BA279" s="101">
        <f t="shared" si="504"/>
        <v>0</v>
      </c>
      <c r="BB279" s="101">
        <f t="shared" si="504"/>
        <v>0</v>
      </c>
      <c r="BC279" s="101">
        <f t="shared" si="504"/>
        <v>0</v>
      </c>
      <c r="BD279" s="101">
        <f t="shared" si="504"/>
        <v>0</v>
      </c>
      <c r="BE279" s="101">
        <f t="shared" si="504"/>
        <v>0</v>
      </c>
      <c r="BF279" s="101">
        <f t="shared" si="504"/>
        <v>0</v>
      </c>
      <c r="BG279" s="101">
        <f t="shared" si="504"/>
        <v>0</v>
      </c>
      <c r="BH279" s="101">
        <f t="shared" si="504"/>
        <v>0</v>
      </c>
      <c r="BI279" s="101">
        <f t="shared" si="504"/>
        <v>0</v>
      </c>
      <c r="BJ279" s="101">
        <f t="shared" si="504"/>
        <v>0</v>
      </c>
      <c r="BK279" s="101">
        <f t="shared" si="504"/>
        <v>190000000</v>
      </c>
      <c r="BL279" s="101">
        <f t="shared" si="504"/>
        <v>190000000</v>
      </c>
      <c r="BM279" s="101">
        <f t="shared" si="504"/>
        <v>0</v>
      </c>
      <c r="BN279" s="101">
        <f t="shared" si="504"/>
        <v>0</v>
      </c>
      <c r="BO279" s="101">
        <f t="shared" si="504"/>
        <v>0</v>
      </c>
      <c r="BP279" s="101">
        <f t="shared" si="504"/>
        <v>0</v>
      </c>
      <c r="BQ279" s="101">
        <f t="shared" si="504"/>
        <v>180000000</v>
      </c>
      <c r="BR279" s="101">
        <f t="shared" si="504"/>
        <v>190000000</v>
      </c>
      <c r="BS279" s="101">
        <f t="shared" si="504"/>
        <v>0</v>
      </c>
      <c r="BT279" s="101">
        <f t="shared" ref="BT279:CE279" si="505">SUM(BT280)</f>
        <v>0</v>
      </c>
      <c r="BU279" s="101">
        <f t="shared" si="505"/>
        <v>0</v>
      </c>
      <c r="BV279" s="101">
        <f t="shared" si="505"/>
        <v>0</v>
      </c>
      <c r="BW279" s="101">
        <f t="shared" si="505"/>
        <v>0</v>
      </c>
      <c r="BX279" s="101">
        <f t="shared" si="505"/>
        <v>0</v>
      </c>
      <c r="BY279" s="101">
        <f t="shared" si="505"/>
        <v>0</v>
      </c>
      <c r="BZ279" s="101">
        <f t="shared" si="505"/>
        <v>0</v>
      </c>
      <c r="CA279" s="101">
        <f t="shared" si="505"/>
        <v>0</v>
      </c>
      <c r="CB279" s="101">
        <f t="shared" si="505"/>
        <v>0</v>
      </c>
      <c r="CC279" s="101">
        <f t="shared" si="505"/>
        <v>0</v>
      </c>
      <c r="CD279" s="101">
        <f t="shared" si="505"/>
        <v>0</v>
      </c>
      <c r="CE279" s="101">
        <f t="shared" si="505"/>
        <v>180000000</v>
      </c>
      <c r="CF279" s="101">
        <f t="shared" ref="CF279:DB279" si="506">SUM(CF280)</f>
        <v>190000000</v>
      </c>
      <c r="CG279" s="101">
        <f t="shared" si="506"/>
        <v>0</v>
      </c>
      <c r="CH279" s="101">
        <f t="shared" si="506"/>
        <v>0</v>
      </c>
      <c r="CI279" s="101">
        <f t="shared" si="506"/>
        <v>0</v>
      </c>
      <c r="CJ279" s="101">
        <f t="shared" si="506"/>
        <v>0</v>
      </c>
      <c r="CK279" s="101">
        <f t="shared" si="506"/>
        <v>180000000</v>
      </c>
      <c r="CL279" s="101">
        <f t="shared" si="506"/>
        <v>190000000</v>
      </c>
      <c r="CM279" s="101">
        <f t="shared" si="506"/>
        <v>0</v>
      </c>
      <c r="CN279" s="101">
        <f t="shared" si="506"/>
        <v>0</v>
      </c>
      <c r="CO279" s="101">
        <f t="shared" si="506"/>
        <v>0</v>
      </c>
      <c r="CP279" s="101">
        <f t="shared" si="506"/>
        <v>0</v>
      </c>
      <c r="CQ279" s="101">
        <f t="shared" si="506"/>
        <v>0</v>
      </c>
      <c r="CR279" s="101">
        <f t="shared" si="506"/>
        <v>0</v>
      </c>
      <c r="CS279" s="101">
        <f t="shared" si="506"/>
        <v>0</v>
      </c>
      <c r="CT279" s="101">
        <f t="shared" si="506"/>
        <v>0</v>
      </c>
      <c r="CU279" s="101">
        <f t="shared" si="506"/>
        <v>0</v>
      </c>
      <c r="CV279" s="101">
        <f t="shared" si="506"/>
        <v>0</v>
      </c>
      <c r="CW279" s="101">
        <f t="shared" si="506"/>
        <v>0</v>
      </c>
      <c r="CX279" s="101">
        <f t="shared" si="506"/>
        <v>0</v>
      </c>
      <c r="CY279" s="101">
        <f t="shared" si="506"/>
        <v>180000000</v>
      </c>
      <c r="CZ279" s="101">
        <f t="shared" si="506"/>
        <v>190000000</v>
      </c>
      <c r="DA279" s="101">
        <f t="shared" si="506"/>
        <v>730000000</v>
      </c>
      <c r="DB279" s="579">
        <f t="shared" si="506"/>
        <v>750000000</v>
      </c>
    </row>
    <row r="280" spans="1:106" ht="46.5" customHeight="1" x14ac:dyDescent="0.2">
      <c r="A280" s="585"/>
      <c r="B280" s="264"/>
      <c r="C280" s="188">
        <v>34</v>
      </c>
      <c r="D280" s="166" t="s">
        <v>657</v>
      </c>
      <c r="E280" s="188" t="s">
        <v>48</v>
      </c>
      <c r="F280" s="630">
        <v>0.4</v>
      </c>
      <c r="G280" s="173">
        <v>190</v>
      </c>
      <c r="H280" s="512" t="s">
        <v>658</v>
      </c>
      <c r="I280" s="166" t="s">
        <v>659</v>
      </c>
      <c r="J280" s="170" t="s">
        <v>631</v>
      </c>
      <c r="K280" s="170">
        <v>14</v>
      </c>
      <c r="L280" s="171" t="s">
        <v>53</v>
      </c>
      <c r="M280" s="172">
        <v>1</v>
      </c>
      <c r="N280" s="172">
        <v>1</v>
      </c>
      <c r="O280" s="173">
        <v>1</v>
      </c>
      <c r="P280" s="356">
        <v>1</v>
      </c>
      <c r="Q280" s="175"/>
      <c r="R280" s="172">
        <v>1</v>
      </c>
      <c r="S280" s="172"/>
      <c r="T280" s="172">
        <v>1</v>
      </c>
      <c r="U280" s="171"/>
      <c r="V280" s="210">
        <f>AQ280/AQ279</f>
        <v>1</v>
      </c>
      <c r="W280" s="172">
        <v>10</v>
      </c>
      <c r="X280" s="171" t="s">
        <v>384</v>
      </c>
      <c r="Y280" s="13"/>
      <c r="Z280" s="14"/>
      <c r="AA280" s="13"/>
      <c r="AB280" s="14"/>
      <c r="AC280" s="17">
        <f>150400000+22000000+7600000</f>
        <v>180000000</v>
      </c>
      <c r="AD280" s="18">
        <v>180000000</v>
      </c>
      <c r="AE280" s="17"/>
      <c r="AF280" s="18"/>
      <c r="AG280" s="13"/>
      <c r="AH280" s="14"/>
      <c r="AI280" s="13"/>
      <c r="AJ280" s="14"/>
      <c r="AK280" s="13"/>
      <c r="AL280" s="14"/>
      <c r="AM280" s="13"/>
      <c r="AN280" s="14"/>
      <c r="AO280" s="13"/>
      <c r="AP280" s="14"/>
      <c r="AQ280" s="13">
        <f>+Y280+AA280+AC280+AE280+AG280+AI280+AK280+AM280+AO280</f>
        <v>180000000</v>
      </c>
      <c r="AR280" s="14">
        <f>Z280+AB280+AD280+AF280+AH280+AJ280+AL280+AN280+AP280</f>
        <v>180000000</v>
      </c>
      <c r="AS280" s="44"/>
      <c r="AT280" s="44"/>
      <c r="AU280" s="44"/>
      <c r="AV280" s="44"/>
      <c r="AW280" s="45">
        <v>190000000</v>
      </c>
      <c r="AX280" s="44">
        <v>190000000</v>
      </c>
      <c r="AY280" s="44"/>
      <c r="AZ280" s="44"/>
      <c r="BA280" s="44"/>
      <c r="BB280" s="44"/>
      <c r="BC280" s="44"/>
      <c r="BD280" s="44"/>
      <c r="BE280" s="44"/>
      <c r="BF280" s="44"/>
      <c r="BG280" s="44"/>
      <c r="BH280" s="44"/>
      <c r="BI280" s="44"/>
      <c r="BJ280" s="44"/>
      <c r="BK280" s="41">
        <f>AS280+AU280+AW280+AY280+BA280+BC280+BE280+BG280+BI280</f>
        <v>190000000</v>
      </c>
      <c r="BL280" s="56">
        <f>AT280+AV280+AX280+AZ280+BB280+BD280+BF280+BH280+BJ280</f>
        <v>190000000</v>
      </c>
      <c r="BM280" s="45"/>
      <c r="BN280" s="25"/>
      <c r="BO280" s="45"/>
      <c r="BP280" s="45"/>
      <c r="BQ280" s="45">
        <v>180000000</v>
      </c>
      <c r="BR280" s="45">
        <v>190000000</v>
      </c>
      <c r="BS280" s="45"/>
      <c r="BT280" s="45"/>
      <c r="BU280" s="45"/>
      <c r="BV280" s="45"/>
      <c r="BW280" s="45"/>
      <c r="BX280" s="45"/>
      <c r="BY280" s="45"/>
      <c r="BZ280" s="45"/>
      <c r="CA280" s="45"/>
      <c r="CB280" s="45"/>
      <c r="CC280" s="45"/>
      <c r="CD280" s="44"/>
      <c r="CE280" s="41">
        <f>BM280+BO280+BQ280+BS280+BU280+BW280+BY280+CA280+CC280</f>
        <v>180000000</v>
      </c>
      <c r="CF280" s="47">
        <f>BN280+BP280+BR280+BT280+BV280+BX280+BZ280+CB280+CD280</f>
        <v>190000000</v>
      </c>
      <c r="CG280" s="44"/>
      <c r="CH280" s="45"/>
      <c r="CI280" s="44"/>
      <c r="CJ280" s="44"/>
      <c r="CK280" s="44">
        <v>180000000</v>
      </c>
      <c r="CL280" s="44">
        <v>190000000</v>
      </c>
      <c r="CM280" s="44"/>
      <c r="CN280" s="44"/>
      <c r="CO280" s="44"/>
      <c r="CP280" s="44"/>
      <c r="CQ280" s="44"/>
      <c r="CR280" s="44"/>
      <c r="CS280" s="44"/>
      <c r="CT280" s="44"/>
      <c r="CU280" s="44"/>
      <c r="CV280" s="44"/>
      <c r="CW280" s="44"/>
      <c r="CX280" s="44"/>
      <c r="CY280" s="41">
        <f>CG280+CI280+CK280+CM280+CO280+CQ280+CS280+CU280+CW280</f>
        <v>180000000</v>
      </c>
      <c r="CZ280" s="41">
        <f>CX280+CV280+CT280+CR280+CP280+CN280+CL280+CJ280+CH280</f>
        <v>190000000</v>
      </c>
      <c r="DA280" s="50">
        <f>AQ280+BK280+CE280+CY280</f>
        <v>730000000</v>
      </c>
      <c r="DB280" s="576">
        <f>AR280+BL280+CF280+CZ280</f>
        <v>750000000</v>
      </c>
    </row>
    <row r="281" spans="1:106" ht="22.5" customHeight="1" x14ac:dyDescent="0.2">
      <c r="A281" s="585"/>
      <c r="B281" s="141">
        <v>18</v>
      </c>
      <c r="C281" s="218" t="s">
        <v>660</v>
      </c>
      <c r="D281" s="143"/>
      <c r="E281" s="143"/>
      <c r="F281" s="143"/>
      <c r="G281" s="219"/>
      <c r="H281" s="219"/>
      <c r="I281" s="219"/>
      <c r="J281" s="219"/>
      <c r="K281" s="219"/>
      <c r="L281" s="219"/>
      <c r="M281" s="219"/>
      <c r="N281" s="219"/>
      <c r="O281" s="219"/>
      <c r="P281" s="219"/>
      <c r="Q281" s="219"/>
      <c r="R281" s="219"/>
      <c r="S281" s="219"/>
      <c r="T281" s="219"/>
      <c r="U281" s="219"/>
      <c r="V281" s="219"/>
      <c r="W281" s="219"/>
      <c r="X281" s="219"/>
      <c r="Y281" s="10">
        <f t="shared" ref="Y281:BD281" si="507">Y282+Y285+Y288+Y290+Y292</f>
        <v>0</v>
      </c>
      <c r="Z281" s="10">
        <f t="shared" si="507"/>
        <v>0</v>
      </c>
      <c r="AA281" s="10">
        <f t="shared" si="507"/>
        <v>0</v>
      </c>
      <c r="AB281" s="10">
        <f t="shared" si="507"/>
        <v>0</v>
      </c>
      <c r="AC281" s="10">
        <f t="shared" si="507"/>
        <v>230000000</v>
      </c>
      <c r="AD281" s="10">
        <f t="shared" si="507"/>
        <v>435000000</v>
      </c>
      <c r="AE281" s="10">
        <f t="shared" si="507"/>
        <v>0</v>
      </c>
      <c r="AF281" s="10">
        <f t="shared" si="507"/>
        <v>0</v>
      </c>
      <c r="AG281" s="10">
        <f t="shared" si="507"/>
        <v>0</v>
      </c>
      <c r="AH281" s="10">
        <f t="shared" si="507"/>
        <v>0</v>
      </c>
      <c r="AI281" s="10">
        <f t="shared" si="507"/>
        <v>0</v>
      </c>
      <c r="AJ281" s="10">
        <f t="shared" si="507"/>
        <v>0</v>
      </c>
      <c r="AK281" s="10">
        <f t="shared" si="507"/>
        <v>0</v>
      </c>
      <c r="AL281" s="10">
        <f t="shared" si="507"/>
        <v>0</v>
      </c>
      <c r="AM281" s="10">
        <f t="shared" si="507"/>
        <v>0</v>
      </c>
      <c r="AN281" s="10">
        <f t="shared" si="507"/>
        <v>0</v>
      </c>
      <c r="AO281" s="10">
        <f t="shared" si="507"/>
        <v>500000000</v>
      </c>
      <c r="AP281" s="10">
        <f t="shared" si="507"/>
        <v>0</v>
      </c>
      <c r="AQ281" s="10">
        <f t="shared" si="507"/>
        <v>730000000</v>
      </c>
      <c r="AR281" s="10">
        <f t="shared" si="507"/>
        <v>435000000</v>
      </c>
      <c r="AS281" s="10">
        <f t="shared" si="507"/>
        <v>0</v>
      </c>
      <c r="AT281" s="10">
        <f t="shared" si="507"/>
        <v>0</v>
      </c>
      <c r="AU281" s="10">
        <f t="shared" si="507"/>
        <v>0</v>
      </c>
      <c r="AV281" s="10">
        <f t="shared" si="507"/>
        <v>199000000</v>
      </c>
      <c r="AW281" s="10">
        <f t="shared" si="507"/>
        <v>243000000</v>
      </c>
      <c r="AX281" s="10">
        <f t="shared" si="507"/>
        <v>1430000000</v>
      </c>
      <c r="AY281" s="10">
        <f t="shared" si="507"/>
        <v>0</v>
      </c>
      <c r="AZ281" s="10">
        <f t="shared" si="507"/>
        <v>0</v>
      </c>
      <c r="BA281" s="10">
        <f t="shared" si="507"/>
        <v>0</v>
      </c>
      <c r="BB281" s="10">
        <f t="shared" si="507"/>
        <v>0</v>
      </c>
      <c r="BC281" s="10">
        <f t="shared" si="507"/>
        <v>0</v>
      </c>
      <c r="BD281" s="10">
        <f t="shared" si="507"/>
        <v>0</v>
      </c>
      <c r="BE281" s="10">
        <f t="shared" ref="BE281:CD281" si="508">BE282+BE285+BE288+BE290+BE292</f>
        <v>0</v>
      </c>
      <c r="BF281" s="10">
        <f t="shared" si="508"/>
        <v>0</v>
      </c>
      <c r="BG281" s="10">
        <f t="shared" si="508"/>
        <v>0</v>
      </c>
      <c r="BH281" s="10">
        <f t="shared" si="508"/>
        <v>0</v>
      </c>
      <c r="BI281" s="10">
        <f t="shared" si="508"/>
        <v>500000000</v>
      </c>
      <c r="BJ281" s="10">
        <f t="shared" si="508"/>
        <v>0</v>
      </c>
      <c r="BK281" s="10">
        <f t="shared" si="508"/>
        <v>743000000</v>
      </c>
      <c r="BL281" s="10">
        <f t="shared" si="508"/>
        <v>1629000000</v>
      </c>
      <c r="BM281" s="10">
        <f t="shared" si="508"/>
        <v>0</v>
      </c>
      <c r="BN281" s="10">
        <f t="shared" si="508"/>
        <v>0</v>
      </c>
      <c r="BO281" s="10">
        <f t="shared" si="508"/>
        <v>0</v>
      </c>
      <c r="BP281" s="10">
        <f t="shared" si="508"/>
        <v>225700000</v>
      </c>
      <c r="BQ281" s="10">
        <f t="shared" si="508"/>
        <v>235000000</v>
      </c>
      <c r="BR281" s="10">
        <f t="shared" si="508"/>
        <v>1583520000</v>
      </c>
      <c r="BS281" s="10">
        <f t="shared" si="508"/>
        <v>0</v>
      </c>
      <c r="BT281" s="10">
        <f t="shared" si="508"/>
        <v>0</v>
      </c>
      <c r="BU281" s="10">
        <f t="shared" si="508"/>
        <v>0</v>
      </c>
      <c r="BV281" s="10">
        <f t="shared" si="508"/>
        <v>0</v>
      </c>
      <c r="BW281" s="10">
        <f t="shared" si="508"/>
        <v>0</v>
      </c>
      <c r="BX281" s="10">
        <f t="shared" si="508"/>
        <v>0</v>
      </c>
      <c r="BY281" s="10">
        <f t="shared" si="508"/>
        <v>0</v>
      </c>
      <c r="BZ281" s="10">
        <f t="shared" si="508"/>
        <v>0</v>
      </c>
      <c r="CA281" s="10">
        <f t="shared" si="508"/>
        <v>0</v>
      </c>
      <c r="CB281" s="10">
        <f t="shared" si="508"/>
        <v>0</v>
      </c>
      <c r="CC281" s="10">
        <f t="shared" si="508"/>
        <v>500000000</v>
      </c>
      <c r="CD281" s="10">
        <f t="shared" si="508"/>
        <v>0</v>
      </c>
      <c r="CE281" s="10">
        <f t="shared" ref="CE281" si="509">CE282+CE285+CE288+CE290+CE292</f>
        <v>735000000</v>
      </c>
      <c r="CF281" s="10">
        <f t="shared" ref="CF281:DA281" si="510">CF282+CF285+CF288+CF290+CF292</f>
        <v>1809220000</v>
      </c>
      <c r="CG281" s="10">
        <f t="shared" si="510"/>
        <v>0</v>
      </c>
      <c r="CH281" s="10">
        <f t="shared" si="510"/>
        <v>0</v>
      </c>
      <c r="CI281" s="10">
        <f t="shared" si="510"/>
        <v>0</v>
      </c>
      <c r="CJ281" s="10">
        <f t="shared" si="510"/>
        <v>0</v>
      </c>
      <c r="CK281" s="10">
        <f t="shared" si="510"/>
        <v>237000000</v>
      </c>
      <c r="CL281" s="10">
        <f t="shared" si="510"/>
        <v>1367460000</v>
      </c>
      <c r="CM281" s="10">
        <f t="shared" si="510"/>
        <v>0</v>
      </c>
      <c r="CN281" s="10">
        <f t="shared" si="510"/>
        <v>0</v>
      </c>
      <c r="CO281" s="10">
        <f t="shared" si="510"/>
        <v>0</v>
      </c>
      <c r="CP281" s="10">
        <f t="shared" si="510"/>
        <v>0</v>
      </c>
      <c r="CQ281" s="10">
        <f t="shared" si="510"/>
        <v>0</v>
      </c>
      <c r="CR281" s="10">
        <f t="shared" si="510"/>
        <v>0</v>
      </c>
      <c r="CS281" s="10">
        <f t="shared" si="510"/>
        <v>0</v>
      </c>
      <c r="CT281" s="10">
        <f t="shared" si="510"/>
        <v>0</v>
      </c>
      <c r="CU281" s="10">
        <f t="shared" si="510"/>
        <v>0</v>
      </c>
      <c r="CV281" s="10">
        <f t="shared" si="510"/>
        <v>0</v>
      </c>
      <c r="CW281" s="10">
        <f t="shared" si="510"/>
        <v>1500000000</v>
      </c>
      <c r="CX281" s="10">
        <f t="shared" si="510"/>
        <v>0</v>
      </c>
      <c r="CY281" s="10">
        <f t="shared" si="510"/>
        <v>1737000000</v>
      </c>
      <c r="CZ281" s="10">
        <f t="shared" si="510"/>
        <v>1367460000</v>
      </c>
      <c r="DA281" s="10">
        <f t="shared" si="510"/>
        <v>3945000000</v>
      </c>
      <c r="DB281" s="572">
        <f t="shared" ref="DB281" si="511">DB282+DB285+DB288+DB290+DB292</f>
        <v>5240680000</v>
      </c>
    </row>
    <row r="282" spans="1:106" ht="27.75" customHeight="1" x14ac:dyDescent="0.2">
      <c r="A282" s="585"/>
      <c r="B282" s="586"/>
      <c r="C282" s="154">
        <v>62</v>
      </c>
      <c r="D282" s="155" t="s">
        <v>661</v>
      </c>
      <c r="E282" s="158"/>
      <c r="F282" s="158"/>
      <c r="G282" s="154"/>
      <c r="H282" s="154"/>
      <c r="I282" s="154"/>
      <c r="J282" s="154"/>
      <c r="K282" s="154"/>
      <c r="L282" s="154"/>
      <c r="M282" s="154"/>
      <c r="N282" s="154"/>
      <c r="O282" s="154"/>
      <c r="P282" s="154"/>
      <c r="Q282" s="154"/>
      <c r="R282" s="154"/>
      <c r="S282" s="154"/>
      <c r="T282" s="154"/>
      <c r="U282" s="154"/>
      <c r="V282" s="154"/>
      <c r="W282" s="154"/>
      <c r="X282" s="154"/>
      <c r="Y282" s="116">
        <f t="shared" ref="Y282:AP282" si="512">SUM(Y283:Y284)</f>
        <v>0</v>
      </c>
      <c r="Z282" s="116">
        <f t="shared" si="512"/>
        <v>0</v>
      </c>
      <c r="AA282" s="116">
        <f t="shared" si="512"/>
        <v>0</v>
      </c>
      <c r="AB282" s="116">
        <f t="shared" si="512"/>
        <v>0</v>
      </c>
      <c r="AC282" s="116">
        <f t="shared" si="512"/>
        <v>70000000</v>
      </c>
      <c r="AD282" s="116">
        <f t="shared" si="512"/>
        <v>145000000</v>
      </c>
      <c r="AE282" s="116">
        <f t="shared" si="512"/>
        <v>0</v>
      </c>
      <c r="AF282" s="116">
        <f t="shared" si="512"/>
        <v>0</v>
      </c>
      <c r="AG282" s="116">
        <f t="shared" si="512"/>
        <v>0</v>
      </c>
      <c r="AH282" s="116">
        <f t="shared" si="512"/>
        <v>0</v>
      </c>
      <c r="AI282" s="116">
        <f t="shared" si="512"/>
        <v>0</v>
      </c>
      <c r="AJ282" s="116">
        <f t="shared" si="512"/>
        <v>0</v>
      </c>
      <c r="AK282" s="116">
        <f t="shared" si="512"/>
        <v>0</v>
      </c>
      <c r="AL282" s="116">
        <f t="shared" si="512"/>
        <v>0</v>
      </c>
      <c r="AM282" s="116">
        <f t="shared" si="512"/>
        <v>0</v>
      </c>
      <c r="AN282" s="116">
        <f t="shared" si="512"/>
        <v>0</v>
      </c>
      <c r="AO282" s="116">
        <f t="shared" si="512"/>
        <v>500000000</v>
      </c>
      <c r="AP282" s="116">
        <f t="shared" si="512"/>
        <v>0</v>
      </c>
      <c r="AQ282" s="116">
        <f t="shared" ref="AQ282:BS282" si="513">SUM(AQ283:AQ284)</f>
        <v>570000000</v>
      </c>
      <c r="AR282" s="116">
        <f t="shared" si="513"/>
        <v>145000000</v>
      </c>
      <c r="AS282" s="116">
        <f t="shared" si="513"/>
        <v>0</v>
      </c>
      <c r="AT282" s="116">
        <f t="shared" si="513"/>
        <v>0</v>
      </c>
      <c r="AU282" s="116">
        <f t="shared" si="513"/>
        <v>0</v>
      </c>
      <c r="AV282" s="116">
        <f t="shared" si="513"/>
        <v>15000000</v>
      </c>
      <c r="AW282" s="116">
        <f t="shared" si="513"/>
        <v>70000000</v>
      </c>
      <c r="AX282" s="116">
        <f t="shared" si="513"/>
        <v>1167000000</v>
      </c>
      <c r="AY282" s="116">
        <f t="shared" si="513"/>
        <v>0</v>
      </c>
      <c r="AZ282" s="116">
        <f t="shared" si="513"/>
        <v>0</v>
      </c>
      <c r="BA282" s="116">
        <f t="shared" si="513"/>
        <v>0</v>
      </c>
      <c r="BB282" s="116">
        <f t="shared" si="513"/>
        <v>0</v>
      </c>
      <c r="BC282" s="116">
        <f t="shared" si="513"/>
        <v>0</v>
      </c>
      <c r="BD282" s="116">
        <f t="shared" si="513"/>
        <v>0</v>
      </c>
      <c r="BE282" s="116">
        <f t="shared" si="513"/>
        <v>0</v>
      </c>
      <c r="BF282" s="116">
        <f t="shared" si="513"/>
        <v>0</v>
      </c>
      <c r="BG282" s="116">
        <f t="shared" si="513"/>
        <v>0</v>
      </c>
      <c r="BH282" s="116">
        <f t="shared" si="513"/>
        <v>0</v>
      </c>
      <c r="BI282" s="116">
        <f t="shared" si="513"/>
        <v>500000000</v>
      </c>
      <c r="BJ282" s="116">
        <f t="shared" si="513"/>
        <v>0</v>
      </c>
      <c r="BK282" s="116">
        <f t="shared" si="513"/>
        <v>570000000</v>
      </c>
      <c r="BL282" s="116">
        <f t="shared" si="513"/>
        <v>1182000000</v>
      </c>
      <c r="BM282" s="116">
        <f t="shared" si="513"/>
        <v>0</v>
      </c>
      <c r="BN282" s="116">
        <f t="shared" si="513"/>
        <v>0</v>
      </c>
      <c r="BO282" s="116">
        <f t="shared" si="513"/>
        <v>0</v>
      </c>
      <c r="BP282" s="116">
        <f t="shared" si="513"/>
        <v>170000000</v>
      </c>
      <c r="BQ282" s="116">
        <f t="shared" si="513"/>
        <v>70000000</v>
      </c>
      <c r="BR282" s="116">
        <f t="shared" si="513"/>
        <v>1194000000</v>
      </c>
      <c r="BS282" s="116">
        <f t="shared" si="513"/>
        <v>0</v>
      </c>
      <c r="BT282" s="116">
        <f t="shared" ref="BT282:CE282" si="514">SUM(BT283:BT284)</f>
        <v>0</v>
      </c>
      <c r="BU282" s="116">
        <f t="shared" si="514"/>
        <v>0</v>
      </c>
      <c r="BV282" s="116">
        <f t="shared" si="514"/>
        <v>0</v>
      </c>
      <c r="BW282" s="116">
        <f t="shared" si="514"/>
        <v>0</v>
      </c>
      <c r="BX282" s="116">
        <f t="shared" si="514"/>
        <v>0</v>
      </c>
      <c r="BY282" s="116">
        <f t="shared" si="514"/>
        <v>0</v>
      </c>
      <c r="BZ282" s="116">
        <f t="shared" si="514"/>
        <v>0</v>
      </c>
      <c r="CA282" s="116">
        <f t="shared" si="514"/>
        <v>0</v>
      </c>
      <c r="CB282" s="116">
        <f t="shared" si="514"/>
        <v>0</v>
      </c>
      <c r="CC282" s="116">
        <f t="shared" si="514"/>
        <v>500000000</v>
      </c>
      <c r="CD282" s="116">
        <f t="shared" si="514"/>
        <v>0</v>
      </c>
      <c r="CE282" s="116">
        <f t="shared" si="514"/>
        <v>570000000</v>
      </c>
      <c r="CF282" s="116">
        <f t="shared" ref="CF282:DA282" si="515">SUM(CF283:CF284)</f>
        <v>1364000000</v>
      </c>
      <c r="CG282" s="116">
        <f t="shared" si="515"/>
        <v>0</v>
      </c>
      <c r="CH282" s="116">
        <f t="shared" si="515"/>
        <v>0</v>
      </c>
      <c r="CI282" s="116">
        <f t="shared" si="515"/>
        <v>0</v>
      </c>
      <c r="CJ282" s="116">
        <f t="shared" si="515"/>
        <v>0</v>
      </c>
      <c r="CK282" s="116">
        <f t="shared" si="515"/>
        <v>70000000</v>
      </c>
      <c r="CL282" s="116">
        <f t="shared" si="515"/>
        <v>1088100000</v>
      </c>
      <c r="CM282" s="116">
        <f t="shared" si="515"/>
        <v>0</v>
      </c>
      <c r="CN282" s="116">
        <f t="shared" si="515"/>
        <v>0</v>
      </c>
      <c r="CO282" s="116">
        <f t="shared" si="515"/>
        <v>0</v>
      </c>
      <c r="CP282" s="116">
        <f t="shared" si="515"/>
        <v>0</v>
      </c>
      <c r="CQ282" s="116">
        <f t="shared" si="515"/>
        <v>0</v>
      </c>
      <c r="CR282" s="116">
        <f t="shared" si="515"/>
        <v>0</v>
      </c>
      <c r="CS282" s="116">
        <f t="shared" si="515"/>
        <v>0</v>
      </c>
      <c r="CT282" s="116">
        <f t="shared" si="515"/>
        <v>0</v>
      </c>
      <c r="CU282" s="116">
        <f t="shared" si="515"/>
        <v>0</v>
      </c>
      <c r="CV282" s="116">
        <f t="shared" si="515"/>
        <v>0</v>
      </c>
      <c r="CW282" s="116">
        <f t="shared" si="515"/>
        <v>1500000000</v>
      </c>
      <c r="CX282" s="116">
        <f t="shared" si="515"/>
        <v>0</v>
      </c>
      <c r="CY282" s="116">
        <f t="shared" si="515"/>
        <v>1570000000</v>
      </c>
      <c r="CZ282" s="116">
        <f t="shared" si="515"/>
        <v>1088100000</v>
      </c>
      <c r="DA282" s="116">
        <f t="shared" si="515"/>
        <v>3280000000</v>
      </c>
      <c r="DB282" s="619">
        <f t="shared" ref="DB282" si="516">SUM(DB283:DB284)</f>
        <v>3779100000</v>
      </c>
    </row>
    <row r="283" spans="1:106" ht="165.75" customHeight="1" x14ac:dyDescent="0.2">
      <c r="A283" s="585"/>
      <c r="B283" s="220"/>
      <c r="C283" s="188">
        <v>5</v>
      </c>
      <c r="D283" s="169" t="s">
        <v>406</v>
      </c>
      <c r="E283" s="173" t="s">
        <v>116</v>
      </c>
      <c r="F283" s="173" t="s">
        <v>117</v>
      </c>
      <c r="G283" s="173">
        <v>191</v>
      </c>
      <c r="H283" s="512" t="s">
        <v>662</v>
      </c>
      <c r="I283" s="166" t="s">
        <v>663</v>
      </c>
      <c r="J283" s="170" t="s">
        <v>631</v>
      </c>
      <c r="K283" s="170">
        <v>14</v>
      </c>
      <c r="L283" s="171" t="s">
        <v>53</v>
      </c>
      <c r="M283" s="172" t="s">
        <v>48</v>
      </c>
      <c r="N283" s="172">
        <v>1</v>
      </c>
      <c r="O283" s="173">
        <v>1</v>
      </c>
      <c r="P283" s="356">
        <v>1</v>
      </c>
      <c r="Q283" s="175"/>
      <c r="R283" s="172">
        <v>1</v>
      </c>
      <c r="S283" s="172"/>
      <c r="T283" s="172">
        <v>1</v>
      </c>
      <c r="U283" s="171"/>
      <c r="V283" s="210">
        <f>AQ283/AQ282</f>
        <v>0.89473684210526316</v>
      </c>
      <c r="W283" s="172">
        <v>10</v>
      </c>
      <c r="X283" s="171" t="s">
        <v>384</v>
      </c>
      <c r="Y283" s="13"/>
      <c r="Z283" s="14"/>
      <c r="AA283" s="13"/>
      <c r="AB283" s="14"/>
      <c r="AC283" s="15">
        <v>10000000</v>
      </c>
      <c r="AD283" s="15">
        <v>85000000</v>
      </c>
      <c r="AE283" s="13"/>
      <c r="AF283" s="14"/>
      <c r="AG283" s="13"/>
      <c r="AH283" s="14"/>
      <c r="AI283" s="13"/>
      <c r="AJ283" s="14"/>
      <c r="AK283" s="13"/>
      <c r="AL283" s="14"/>
      <c r="AM283" s="13"/>
      <c r="AN283" s="14"/>
      <c r="AO283" s="13">
        <v>500000000</v>
      </c>
      <c r="AP283" s="14"/>
      <c r="AQ283" s="13">
        <f>+Y283+AA283+AC283+AE283+AG283+AI283+AK283+AM283+AO283</f>
        <v>510000000</v>
      </c>
      <c r="AR283" s="14">
        <f>Z283+AB283+AD283+AF283+AH283+AJ283+AL283+AN283+AP283</f>
        <v>85000000</v>
      </c>
      <c r="AS283" s="44"/>
      <c r="AT283" s="44"/>
      <c r="AU283" s="44"/>
      <c r="AV283" s="44"/>
      <c r="AW283" s="44">
        <v>10000000</v>
      </c>
      <c r="AX283" s="44">
        <v>1100000000</v>
      </c>
      <c r="AY283" s="44"/>
      <c r="AZ283" s="44"/>
      <c r="BA283" s="44"/>
      <c r="BB283" s="44"/>
      <c r="BC283" s="44"/>
      <c r="BD283" s="44"/>
      <c r="BE283" s="44"/>
      <c r="BF283" s="44"/>
      <c r="BG283" s="44"/>
      <c r="BH283" s="44"/>
      <c r="BI283" s="44">
        <v>500000000</v>
      </c>
      <c r="BJ283" s="44"/>
      <c r="BK283" s="41">
        <f>AS283+AU283+AW283+AY283+BA283+BC283+BE283+BG283+BI283</f>
        <v>510000000</v>
      </c>
      <c r="BL283" s="56">
        <f>AT283+AV283+AX283+AZ283+BB283+BD283+BF283+BH283+BJ283</f>
        <v>1100000000</v>
      </c>
      <c r="BM283" s="44"/>
      <c r="BN283" s="43"/>
      <c r="BO283" s="44"/>
      <c r="BP283" s="44">
        <v>170000000</v>
      </c>
      <c r="BQ283" s="44">
        <v>10000000</v>
      </c>
      <c r="BR283" s="44">
        <v>1114000000</v>
      </c>
      <c r="BS283" s="44"/>
      <c r="BT283" s="44"/>
      <c r="BU283" s="44"/>
      <c r="BV283" s="44"/>
      <c r="BW283" s="44"/>
      <c r="BX283" s="44"/>
      <c r="BY283" s="44"/>
      <c r="BZ283" s="44"/>
      <c r="CA283" s="44"/>
      <c r="CB283" s="44"/>
      <c r="CC283" s="44">
        <v>500000000</v>
      </c>
      <c r="CD283" s="44"/>
      <c r="CE283" s="41">
        <f>BM283+BO283+BQ283+BS283+BU283+BW283+BY283+CA283+CC283</f>
        <v>510000000</v>
      </c>
      <c r="CF283" s="47">
        <f>BN283+BP283+BR283+BT283+BV283+BX283+BZ283+CB283+CD283</f>
        <v>1284000000</v>
      </c>
      <c r="CG283" s="44"/>
      <c r="CH283" s="45"/>
      <c r="CI283" s="44"/>
      <c r="CJ283" s="44"/>
      <c r="CK283" s="44">
        <v>62631579</v>
      </c>
      <c r="CL283" s="44">
        <v>1008600000</v>
      </c>
      <c r="CM283" s="44"/>
      <c r="CN283" s="44"/>
      <c r="CO283" s="44"/>
      <c r="CP283" s="44"/>
      <c r="CQ283" s="44"/>
      <c r="CR283" s="44"/>
      <c r="CS283" s="44"/>
      <c r="CT283" s="44"/>
      <c r="CU283" s="44"/>
      <c r="CV283" s="44"/>
      <c r="CW283" s="44">
        <v>1500000000</v>
      </c>
      <c r="CX283" s="44"/>
      <c r="CY283" s="41">
        <f>CG283+CI283+CK283+CM283+CO283+CQ283+CS283+CU283+CW283</f>
        <v>1562631579</v>
      </c>
      <c r="CZ283" s="41">
        <f>CX283+CV283+CT283+CR283+CP283+CN283+CL283+CJ283+CH283</f>
        <v>1008600000</v>
      </c>
      <c r="DA283" s="50">
        <f>AQ283+BK283+CE283+CY283</f>
        <v>3092631579</v>
      </c>
      <c r="DB283" s="576">
        <f>AR283+BL283+CF283+CZ283</f>
        <v>3477600000</v>
      </c>
    </row>
    <row r="284" spans="1:106" ht="144" customHeight="1" x14ac:dyDescent="0.2">
      <c r="A284" s="585"/>
      <c r="B284" s="220"/>
      <c r="C284" s="181">
        <v>27</v>
      </c>
      <c r="D284" s="166" t="s">
        <v>572</v>
      </c>
      <c r="E284" s="222" t="s">
        <v>664</v>
      </c>
      <c r="F284" s="222">
        <v>0.92</v>
      </c>
      <c r="G284" s="173">
        <v>192</v>
      </c>
      <c r="H284" s="512" t="s">
        <v>665</v>
      </c>
      <c r="I284" s="166" t="s">
        <v>666</v>
      </c>
      <c r="J284" s="170" t="s">
        <v>631</v>
      </c>
      <c r="K284" s="170">
        <v>14</v>
      </c>
      <c r="L284" s="171" t="s">
        <v>53</v>
      </c>
      <c r="M284" s="172">
        <v>1</v>
      </c>
      <c r="N284" s="172">
        <v>1</v>
      </c>
      <c r="O284" s="173">
        <v>1</v>
      </c>
      <c r="P284" s="356">
        <v>1</v>
      </c>
      <c r="Q284" s="175"/>
      <c r="R284" s="172">
        <v>1</v>
      </c>
      <c r="S284" s="172"/>
      <c r="T284" s="172">
        <v>1</v>
      </c>
      <c r="U284" s="171"/>
      <c r="V284" s="210">
        <f>AQ284/AQ282</f>
        <v>0.10526315789473684</v>
      </c>
      <c r="W284" s="172">
        <v>8</v>
      </c>
      <c r="X284" s="171" t="s">
        <v>130</v>
      </c>
      <c r="Y284" s="13"/>
      <c r="Z284" s="14"/>
      <c r="AA284" s="13"/>
      <c r="AB284" s="14"/>
      <c r="AC284" s="13">
        <v>60000000</v>
      </c>
      <c r="AD284" s="14">
        <v>60000000</v>
      </c>
      <c r="AE284" s="13"/>
      <c r="AF284" s="14"/>
      <c r="AG284" s="13"/>
      <c r="AH284" s="14"/>
      <c r="AI284" s="13"/>
      <c r="AJ284" s="14"/>
      <c r="AK284" s="13"/>
      <c r="AL284" s="14"/>
      <c r="AM284" s="13"/>
      <c r="AN284" s="14"/>
      <c r="AO284" s="13"/>
      <c r="AP284" s="14"/>
      <c r="AQ284" s="13">
        <f>+Y284+AA284+AC284+AE284+AG284+AI284+AK284+AM284+AO284</f>
        <v>60000000</v>
      </c>
      <c r="AR284" s="14">
        <f>Z284+AB284+AD284+AF284+AH284+AJ284+AL284+AN284+AP284</f>
        <v>60000000</v>
      </c>
      <c r="AS284" s="44">
        <v>0</v>
      </c>
      <c r="AT284" s="44">
        <v>0</v>
      </c>
      <c r="AU284" s="44">
        <v>0</v>
      </c>
      <c r="AV284" s="44">
        <v>15000000</v>
      </c>
      <c r="AW284" s="44">
        <v>60000000</v>
      </c>
      <c r="AX284" s="44">
        <v>67000000</v>
      </c>
      <c r="AY284" s="44">
        <v>0</v>
      </c>
      <c r="AZ284" s="44">
        <v>0</v>
      </c>
      <c r="BA284" s="44">
        <v>0</v>
      </c>
      <c r="BB284" s="44">
        <v>0</v>
      </c>
      <c r="BC284" s="44">
        <v>0</v>
      </c>
      <c r="BD284" s="44">
        <v>0</v>
      </c>
      <c r="BE284" s="44">
        <v>0</v>
      </c>
      <c r="BF284" s="44">
        <v>0</v>
      </c>
      <c r="BG284" s="44">
        <v>0</v>
      </c>
      <c r="BH284" s="44">
        <v>0</v>
      </c>
      <c r="BI284" s="44">
        <v>0</v>
      </c>
      <c r="BJ284" s="44">
        <v>0</v>
      </c>
      <c r="BK284" s="41">
        <f>AS284+AU284+AW284+AY284+BA284+BC284+BE284+BG284+BI284</f>
        <v>60000000</v>
      </c>
      <c r="BL284" s="56">
        <f>AT284+AV284+AX284+AZ284+BB284+BD284+BF284+BH284+BJ284</f>
        <v>82000000</v>
      </c>
      <c r="BM284" s="44"/>
      <c r="BN284" s="43"/>
      <c r="BO284" s="44"/>
      <c r="BP284" s="44"/>
      <c r="BQ284" s="44">
        <v>60000000</v>
      </c>
      <c r="BR284" s="44">
        <v>80000000</v>
      </c>
      <c r="BS284" s="44"/>
      <c r="BT284" s="44"/>
      <c r="BU284" s="44"/>
      <c r="BV284" s="44"/>
      <c r="BW284" s="44"/>
      <c r="BX284" s="44"/>
      <c r="BY284" s="44"/>
      <c r="BZ284" s="44"/>
      <c r="CA284" s="44"/>
      <c r="CB284" s="44"/>
      <c r="CC284" s="44"/>
      <c r="CD284" s="44"/>
      <c r="CE284" s="41">
        <f>BM284+BO284+BQ284+BS284+BU284+BW284+BY284+CA284+CC284</f>
        <v>60000000</v>
      </c>
      <c r="CF284" s="47">
        <f>BN284+BP284+BR284+BT284+BV284+BX284+BZ284+CB284+CD284</f>
        <v>80000000</v>
      </c>
      <c r="CG284" s="44"/>
      <c r="CH284" s="45"/>
      <c r="CI284" s="44"/>
      <c r="CJ284" s="44"/>
      <c r="CK284" s="44">
        <v>7368421</v>
      </c>
      <c r="CL284" s="44">
        <v>79500000</v>
      </c>
      <c r="CM284" s="44"/>
      <c r="CN284" s="44"/>
      <c r="CO284" s="44"/>
      <c r="CP284" s="44"/>
      <c r="CQ284" s="44"/>
      <c r="CR284" s="44"/>
      <c r="CS284" s="44"/>
      <c r="CT284" s="44"/>
      <c r="CU284" s="44"/>
      <c r="CV284" s="44"/>
      <c r="CW284" s="44"/>
      <c r="CX284" s="44"/>
      <c r="CY284" s="41">
        <f>CG284+CI284+CK284+CM284+CO284+CQ284+CS284+CU284+CW284</f>
        <v>7368421</v>
      </c>
      <c r="CZ284" s="41">
        <f>CX284+CV284+CT284+CR284+CP284+CN284+CL284+CJ284+CH284</f>
        <v>79500000</v>
      </c>
      <c r="DA284" s="50">
        <f>AQ284+BK284+CE284+CY284</f>
        <v>187368421</v>
      </c>
      <c r="DB284" s="576">
        <f>AR284+BL284+CF284+CZ284</f>
        <v>301500000</v>
      </c>
    </row>
    <row r="285" spans="1:106" ht="24.75" customHeight="1" x14ac:dyDescent="0.2">
      <c r="A285" s="585"/>
      <c r="B285" s="220"/>
      <c r="C285" s="154">
        <v>63</v>
      </c>
      <c r="D285" s="155" t="s">
        <v>667</v>
      </c>
      <c r="E285" s="155"/>
      <c r="F285" s="158"/>
      <c r="G285" s="159"/>
      <c r="H285" s="159"/>
      <c r="I285" s="159"/>
      <c r="J285" s="159"/>
      <c r="K285" s="159"/>
      <c r="L285" s="159"/>
      <c r="M285" s="159"/>
      <c r="N285" s="159"/>
      <c r="O285" s="159"/>
      <c r="P285" s="159"/>
      <c r="Q285" s="159"/>
      <c r="R285" s="159"/>
      <c r="S285" s="159"/>
      <c r="T285" s="159"/>
      <c r="U285" s="159"/>
      <c r="V285" s="159"/>
      <c r="W285" s="159"/>
      <c r="X285" s="159"/>
      <c r="Y285" s="11">
        <f t="shared" ref="Y285:AP285" si="517">SUM(Y286:Y287)</f>
        <v>0</v>
      </c>
      <c r="Z285" s="11">
        <f t="shared" si="517"/>
        <v>0</v>
      </c>
      <c r="AA285" s="11">
        <f t="shared" si="517"/>
        <v>0</v>
      </c>
      <c r="AB285" s="11">
        <f t="shared" si="517"/>
        <v>0</v>
      </c>
      <c r="AC285" s="11">
        <f t="shared" si="517"/>
        <v>50000000</v>
      </c>
      <c r="AD285" s="11">
        <f t="shared" si="517"/>
        <v>100000000</v>
      </c>
      <c r="AE285" s="11">
        <f t="shared" si="517"/>
        <v>0</v>
      </c>
      <c r="AF285" s="11">
        <f t="shared" si="517"/>
        <v>0</v>
      </c>
      <c r="AG285" s="11">
        <f t="shared" si="517"/>
        <v>0</v>
      </c>
      <c r="AH285" s="11">
        <f t="shared" si="517"/>
        <v>0</v>
      </c>
      <c r="AI285" s="11">
        <f t="shared" si="517"/>
        <v>0</v>
      </c>
      <c r="AJ285" s="11">
        <f t="shared" si="517"/>
        <v>0</v>
      </c>
      <c r="AK285" s="11">
        <f t="shared" si="517"/>
        <v>0</v>
      </c>
      <c r="AL285" s="11">
        <f t="shared" si="517"/>
        <v>0</v>
      </c>
      <c r="AM285" s="11">
        <f t="shared" si="517"/>
        <v>0</v>
      </c>
      <c r="AN285" s="11">
        <f t="shared" si="517"/>
        <v>0</v>
      </c>
      <c r="AO285" s="11">
        <f t="shared" si="517"/>
        <v>0</v>
      </c>
      <c r="AP285" s="11">
        <f t="shared" si="517"/>
        <v>0</v>
      </c>
      <c r="AQ285" s="11">
        <f t="shared" ref="AQ285:BS285" si="518">SUM(AQ286:AQ287)</f>
        <v>50000000</v>
      </c>
      <c r="AR285" s="11">
        <f t="shared" si="518"/>
        <v>100000000</v>
      </c>
      <c r="AS285" s="11">
        <f t="shared" si="518"/>
        <v>0</v>
      </c>
      <c r="AT285" s="11">
        <f t="shared" si="518"/>
        <v>0</v>
      </c>
      <c r="AU285" s="11">
        <f t="shared" si="518"/>
        <v>0</v>
      </c>
      <c r="AV285" s="11">
        <f t="shared" si="518"/>
        <v>55000000</v>
      </c>
      <c r="AW285" s="11">
        <f t="shared" si="518"/>
        <v>50000000</v>
      </c>
      <c r="AX285" s="11">
        <f t="shared" si="518"/>
        <v>120000000</v>
      </c>
      <c r="AY285" s="11">
        <f t="shared" si="518"/>
        <v>0</v>
      </c>
      <c r="AZ285" s="11">
        <f t="shared" si="518"/>
        <v>0</v>
      </c>
      <c r="BA285" s="11">
        <f t="shared" si="518"/>
        <v>0</v>
      </c>
      <c r="BB285" s="11">
        <f t="shared" si="518"/>
        <v>0</v>
      </c>
      <c r="BC285" s="11">
        <f t="shared" si="518"/>
        <v>0</v>
      </c>
      <c r="BD285" s="11">
        <f t="shared" si="518"/>
        <v>0</v>
      </c>
      <c r="BE285" s="11">
        <f t="shared" si="518"/>
        <v>0</v>
      </c>
      <c r="BF285" s="11">
        <f t="shared" si="518"/>
        <v>0</v>
      </c>
      <c r="BG285" s="11">
        <f t="shared" si="518"/>
        <v>0</v>
      </c>
      <c r="BH285" s="11">
        <f t="shared" si="518"/>
        <v>0</v>
      </c>
      <c r="BI285" s="11">
        <f t="shared" si="518"/>
        <v>0</v>
      </c>
      <c r="BJ285" s="11">
        <f t="shared" si="518"/>
        <v>0</v>
      </c>
      <c r="BK285" s="11">
        <f t="shared" si="518"/>
        <v>50000000</v>
      </c>
      <c r="BL285" s="11">
        <f t="shared" si="518"/>
        <v>175000000</v>
      </c>
      <c r="BM285" s="11">
        <f t="shared" si="518"/>
        <v>0</v>
      </c>
      <c r="BN285" s="11">
        <f t="shared" si="518"/>
        <v>0</v>
      </c>
      <c r="BO285" s="11">
        <f t="shared" si="518"/>
        <v>0</v>
      </c>
      <c r="BP285" s="11">
        <f t="shared" si="518"/>
        <v>0</v>
      </c>
      <c r="BQ285" s="11">
        <f t="shared" si="518"/>
        <v>50000000</v>
      </c>
      <c r="BR285" s="11">
        <f t="shared" si="518"/>
        <v>121000000</v>
      </c>
      <c r="BS285" s="11">
        <f t="shared" si="518"/>
        <v>0</v>
      </c>
      <c r="BT285" s="11">
        <f t="shared" ref="BT285:CE285" si="519">SUM(BT286:BT287)</f>
        <v>0</v>
      </c>
      <c r="BU285" s="11">
        <f t="shared" si="519"/>
        <v>0</v>
      </c>
      <c r="BV285" s="11">
        <f t="shared" si="519"/>
        <v>0</v>
      </c>
      <c r="BW285" s="11">
        <f t="shared" si="519"/>
        <v>0</v>
      </c>
      <c r="BX285" s="11">
        <f t="shared" si="519"/>
        <v>0</v>
      </c>
      <c r="BY285" s="11">
        <f t="shared" si="519"/>
        <v>0</v>
      </c>
      <c r="BZ285" s="11">
        <f t="shared" si="519"/>
        <v>0</v>
      </c>
      <c r="CA285" s="11">
        <f t="shared" si="519"/>
        <v>0</v>
      </c>
      <c r="CB285" s="11">
        <f t="shared" si="519"/>
        <v>0</v>
      </c>
      <c r="CC285" s="11">
        <f t="shared" si="519"/>
        <v>0</v>
      </c>
      <c r="CD285" s="11">
        <f t="shared" si="519"/>
        <v>0</v>
      </c>
      <c r="CE285" s="11">
        <f t="shared" si="519"/>
        <v>50000000</v>
      </c>
      <c r="CF285" s="11">
        <f t="shared" ref="CF285:DB285" si="520">SUM(CF286:CF287)</f>
        <v>121000000</v>
      </c>
      <c r="CG285" s="11">
        <f t="shared" si="520"/>
        <v>0</v>
      </c>
      <c r="CH285" s="11">
        <f t="shared" si="520"/>
        <v>0</v>
      </c>
      <c r="CI285" s="11">
        <f t="shared" si="520"/>
        <v>0</v>
      </c>
      <c r="CJ285" s="11">
        <f t="shared" si="520"/>
        <v>0</v>
      </c>
      <c r="CK285" s="11">
        <f t="shared" si="520"/>
        <v>50000000</v>
      </c>
      <c r="CL285" s="11">
        <f t="shared" si="520"/>
        <v>99360000</v>
      </c>
      <c r="CM285" s="11">
        <f t="shared" si="520"/>
        <v>0</v>
      </c>
      <c r="CN285" s="11">
        <f t="shared" si="520"/>
        <v>0</v>
      </c>
      <c r="CO285" s="11">
        <f t="shared" si="520"/>
        <v>0</v>
      </c>
      <c r="CP285" s="11">
        <f t="shared" si="520"/>
        <v>0</v>
      </c>
      <c r="CQ285" s="11">
        <f t="shared" si="520"/>
        <v>0</v>
      </c>
      <c r="CR285" s="11">
        <f t="shared" si="520"/>
        <v>0</v>
      </c>
      <c r="CS285" s="11">
        <f t="shared" si="520"/>
        <v>0</v>
      </c>
      <c r="CT285" s="11">
        <f t="shared" si="520"/>
        <v>0</v>
      </c>
      <c r="CU285" s="11">
        <f t="shared" si="520"/>
        <v>0</v>
      </c>
      <c r="CV285" s="11">
        <f t="shared" si="520"/>
        <v>0</v>
      </c>
      <c r="CW285" s="11">
        <f t="shared" si="520"/>
        <v>0</v>
      </c>
      <c r="CX285" s="11">
        <f t="shared" si="520"/>
        <v>0</v>
      </c>
      <c r="CY285" s="11">
        <f t="shared" si="520"/>
        <v>50000000</v>
      </c>
      <c r="CZ285" s="11">
        <f t="shared" si="520"/>
        <v>99360000</v>
      </c>
      <c r="DA285" s="11">
        <f t="shared" si="520"/>
        <v>200000000</v>
      </c>
      <c r="DB285" s="575">
        <f t="shared" si="520"/>
        <v>495360000</v>
      </c>
    </row>
    <row r="286" spans="1:106" ht="59.25" customHeight="1" x14ac:dyDescent="0.2">
      <c r="A286" s="585"/>
      <c r="B286" s="220"/>
      <c r="C286" s="188">
        <v>14</v>
      </c>
      <c r="D286" s="179" t="s">
        <v>408</v>
      </c>
      <c r="E286" s="222">
        <v>6.2E-2</v>
      </c>
      <c r="F286" s="222">
        <v>0.03</v>
      </c>
      <c r="G286" s="173">
        <v>193</v>
      </c>
      <c r="H286" s="512" t="s">
        <v>668</v>
      </c>
      <c r="I286" s="166" t="s">
        <v>669</v>
      </c>
      <c r="J286" s="170" t="s">
        <v>631</v>
      </c>
      <c r="K286" s="170">
        <v>14</v>
      </c>
      <c r="L286" s="171" t="s">
        <v>53</v>
      </c>
      <c r="M286" s="172">
        <v>1</v>
      </c>
      <c r="N286" s="172">
        <v>1</v>
      </c>
      <c r="O286" s="173">
        <v>1</v>
      </c>
      <c r="P286" s="356">
        <v>1</v>
      </c>
      <c r="Q286" s="175"/>
      <c r="R286" s="172">
        <v>1</v>
      </c>
      <c r="S286" s="172"/>
      <c r="T286" s="172">
        <v>1</v>
      </c>
      <c r="U286" s="171"/>
      <c r="V286" s="210">
        <f>AQ286/AQ285</f>
        <v>0.3</v>
      </c>
      <c r="W286" s="172">
        <v>4</v>
      </c>
      <c r="X286" s="171" t="s">
        <v>109</v>
      </c>
      <c r="Y286" s="13"/>
      <c r="Z286" s="14"/>
      <c r="AA286" s="13"/>
      <c r="AB286" s="14"/>
      <c r="AC286" s="17">
        <v>15000000</v>
      </c>
      <c r="AD286" s="15">
        <f>15000000+25000000</f>
        <v>40000000</v>
      </c>
      <c r="AE286" s="17"/>
      <c r="AF286" s="18"/>
      <c r="AG286" s="13"/>
      <c r="AH286" s="14"/>
      <c r="AI286" s="13"/>
      <c r="AJ286" s="14"/>
      <c r="AK286" s="13"/>
      <c r="AL286" s="14"/>
      <c r="AM286" s="13"/>
      <c r="AN286" s="14"/>
      <c r="AO286" s="13"/>
      <c r="AP286" s="14"/>
      <c r="AQ286" s="13">
        <f>+Y286+AA286+AC286+AE286+AG286+AI286+AK286+AM286+AO286</f>
        <v>15000000</v>
      </c>
      <c r="AR286" s="14">
        <f>Z286+AB286+AD286+AF286+AH286+AJ286+AL286+AN286+AP286</f>
        <v>40000000</v>
      </c>
      <c r="AS286" s="44"/>
      <c r="AT286" s="44"/>
      <c r="AU286" s="44"/>
      <c r="AV286" s="44"/>
      <c r="AW286" s="44">
        <v>15000000</v>
      </c>
      <c r="AX286" s="44">
        <v>75000000</v>
      </c>
      <c r="AY286" s="44"/>
      <c r="AZ286" s="44"/>
      <c r="BA286" s="44"/>
      <c r="BB286" s="44"/>
      <c r="BC286" s="44"/>
      <c r="BD286" s="44"/>
      <c r="BE286" s="44"/>
      <c r="BF286" s="44"/>
      <c r="BG286" s="44"/>
      <c r="BH286" s="44"/>
      <c r="BI286" s="44"/>
      <c r="BJ286" s="44"/>
      <c r="BK286" s="41">
        <f>AS286+AU286+AW286+AY286+BA286+BC286+BE286+BG286+BI286</f>
        <v>15000000</v>
      </c>
      <c r="BL286" s="56">
        <f>AT286+AV286+AX286+AZ286+BB286+BD286+BF286+BH286+BJ286</f>
        <v>75000000</v>
      </c>
      <c r="BM286" s="44"/>
      <c r="BN286" s="43"/>
      <c r="BO286" s="44"/>
      <c r="BP286" s="44"/>
      <c r="BQ286" s="44">
        <v>15000000</v>
      </c>
      <c r="BR286" s="28">
        <v>30000000</v>
      </c>
      <c r="BS286" s="44"/>
      <c r="BT286" s="44"/>
      <c r="BU286" s="44"/>
      <c r="BV286" s="44"/>
      <c r="BW286" s="44"/>
      <c r="BX286" s="44"/>
      <c r="BY286" s="44"/>
      <c r="BZ286" s="44"/>
      <c r="CA286" s="44"/>
      <c r="CB286" s="44"/>
      <c r="CC286" s="44"/>
      <c r="CD286" s="44"/>
      <c r="CE286" s="41">
        <f>BM286+BO286+BQ286+BS286+BU286+BW286+BY286+CA286+CC286</f>
        <v>15000000</v>
      </c>
      <c r="CF286" s="47">
        <f>BN286+BP286+BR286+BT286+BV286+BX286+BZ286+CB286+CD286</f>
        <v>30000000</v>
      </c>
      <c r="CG286" s="44"/>
      <c r="CH286" s="45"/>
      <c r="CI286" s="44"/>
      <c r="CJ286" s="44"/>
      <c r="CK286" s="44">
        <v>15000000</v>
      </c>
      <c r="CL286" s="44">
        <v>29800000</v>
      </c>
      <c r="CM286" s="44"/>
      <c r="CN286" s="44"/>
      <c r="CO286" s="44"/>
      <c r="CP286" s="44"/>
      <c r="CQ286" s="44"/>
      <c r="CR286" s="44"/>
      <c r="CS286" s="44"/>
      <c r="CT286" s="44"/>
      <c r="CU286" s="44"/>
      <c r="CV286" s="44"/>
      <c r="CW286" s="44"/>
      <c r="CX286" s="44"/>
      <c r="CY286" s="41">
        <f>CG286+CI286+CK286+CM286+CO286+CQ286+CS286+CU286+CW286</f>
        <v>15000000</v>
      </c>
      <c r="CZ286" s="41">
        <f>CX286+CV286+CT286+CR286+CP286+CN286+CL286+CJ286+CH286</f>
        <v>29800000</v>
      </c>
      <c r="DA286" s="50">
        <f>AQ286+BK286+CE286+CY286</f>
        <v>60000000</v>
      </c>
      <c r="DB286" s="576">
        <f>AR286+BL286+CF286+CZ286</f>
        <v>174800000</v>
      </c>
    </row>
    <row r="287" spans="1:106" ht="69.75" customHeight="1" x14ac:dyDescent="0.2">
      <c r="A287" s="585"/>
      <c r="B287" s="220"/>
      <c r="C287" s="181">
        <v>13</v>
      </c>
      <c r="D287" s="169" t="s">
        <v>535</v>
      </c>
      <c r="E287" s="185" t="s">
        <v>670</v>
      </c>
      <c r="F287" s="463" t="s">
        <v>537</v>
      </c>
      <c r="G287" s="173">
        <v>194</v>
      </c>
      <c r="H287" s="512" t="s">
        <v>671</v>
      </c>
      <c r="I287" s="166" t="s">
        <v>672</v>
      </c>
      <c r="J287" s="170" t="s">
        <v>631</v>
      </c>
      <c r="K287" s="170">
        <v>14</v>
      </c>
      <c r="L287" s="171" t="s">
        <v>53</v>
      </c>
      <c r="M287" s="172">
        <v>1</v>
      </c>
      <c r="N287" s="172">
        <v>1</v>
      </c>
      <c r="O287" s="173">
        <v>1</v>
      </c>
      <c r="P287" s="356">
        <v>1</v>
      </c>
      <c r="Q287" s="175"/>
      <c r="R287" s="172">
        <v>1</v>
      </c>
      <c r="S287" s="172"/>
      <c r="T287" s="172">
        <v>1</v>
      </c>
      <c r="U287" s="171"/>
      <c r="V287" s="210">
        <f>AQ287/AQ285</f>
        <v>0.7</v>
      </c>
      <c r="W287" s="172">
        <v>2</v>
      </c>
      <c r="X287" s="171" t="s">
        <v>136</v>
      </c>
      <c r="Y287" s="13"/>
      <c r="Z287" s="14"/>
      <c r="AA287" s="13"/>
      <c r="AB287" s="14"/>
      <c r="AC287" s="17">
        <f>35000000</f>
        <v>35000000</v>
      </c>
      <c r="AD287" s="15">
        <v>60000000</v>
      </c>
      <c r="AE287" s="17"/>
      <c r="AF287" s="18"/>
      <c r="AG287" s="13"/>
      <c r="AH287" s="14"/>
      <c r="AI287" s="13"/>
      <c r="AJ287" s="14"/>
      <c r="AK287" s="13"/>
      <c r="AL287" s="14"/>
      <c r="AM287" s="13"/>
      <c r="AN287" s="14"/>
      <c r="AO287" s="13"/>
      <c r="AP287" s="14"/>
      <c r="AQ287" s="13">
        <f>+Y287+AA287+AC287+AE287+AG287+AI287+AK287+AM287+AO287</f>
        <v>35000000</v>
      </c>
      <c r="AR287" s="14">
        <f>Z287+AB287+AD287+AF287+AH287+AJ287+AL287+AN287+AP287</f>
        <v>60000000</v>
      </c>
      <c r="AS287" s="44"/>
      <c r="AT287" s="44"/>
      <c r="AU287" s="44"/>
      <c r="AV287" s="44">
        <v>55000000</v>
      </c>
      <c r="AW287" s="44">
        <v>35000000</v>
      </c>
      <c r="AX287" s="44">
        <v>45000000</v>
      </c>
      <c r="AY287" s="44"/>
      <c r="AZ287" s="44"/>
      <c r="BA287" s="44"/>
      <c r="BB287" s="44"/>
      <c r="BC287" s="44"/>
      <c r="BD287" s="44"/>
      <c r="BE287" s="44"/>
      <c r="BF287" s="44"/>
      <c r="BG287" s="44"/>
      <c r="BH287" s="44"/>
      <c r="BI287" s="44"/>
      <c r="BJ287" s="44"/>
      <c r="BK287" s="41">
        <f>AS287+AU287+AW287+AY287+BA287+BC287+BE287+BG287+BI287</f>
        <v>35000000</v>
      </c>
      <c r="BL287" s="56">
        <f>AT287+AV287+AX287+AZ287+BB287+BD287+BF287+BH287+BJ287</f>
        <v>100000000</v>
      </c>
      <c r="BM287" s="44"/>
      <c r="BN287" s="43"/>
      <c r="BO287" s="44"/>
      <c r="BP287" s="44"/>
      <c r="BQ287" s="44">
        <v>35000000</v>
      </c>
      <c r="BR287" s="44">
        <v>91000000</v>
      </c>
      <c r="BS287" s="44"/>
      <c r="BT287" s="44"/>
      <c r="BU287" s="44"/>
      <c r="BV287" s="44"/>
      <c r="BW287" s="44"/>
      <c r="BX287" s="44"/>
      <c r="BY287" s="44"/>
      <c r="BZ287" s="44"/>
      <c r="CA287" s="44"/>
      <c r="CB287" s="44"/>
      <c r="CC287" s="44"/>
      <c r="CD287" s="44"/>
      <c r="CE287" s="41">
        <f>BM287+BO287+BQ287+BS287+BU287+BW287+BY287+CA287+CC287</f>
        <v>35000000</v>
      </c>
      <c r="CF287" s="47">
        <f>BN287+BP287+BR287+BT287+BV287+BX287+BZ287+CB287+CD287</f>
        <v>91000000</v>
      </c>
      <c r="CG287" s="44"/>
      <c r="CH287" s="45"/>
      <c r="CI287" s="44"/>
      <c r="CJ287" s="44"/>
      <c r="CK287" s="44">
        <v>35000000</v>
      </c>
      <c r="CL287" s="44">
        <v>69560000</v>
      </c>
      <c r="CM287" s="44"/>
      <c r="CN287" s="44"/>
      <c r="CO287" s="44"/>
      <c r="CP287" s="44"/>
      <c r="CQ287" s="44"/>
      <c r="CR287" s="44"/>
      <c r="CS287" s="44"/>
      <c r="CT287" s="44"/>
      <c r="CU287" s="44"/>
      <c r="CV287" s="44"/>
      <c r="CW287" s="44"/>
      <c r="CX287" s="44"/>
      <c r="CY287" s="41">
        <f>CG287+CI287+CK287+CM287+CO287+CQ287+CS287+CU287+CW287</f>
        <v>35000000</v>
      </c>
      <c r="CZ287" s="41">
        <f>CX287+CV287+CT287+CR287+CP287+CN287+CL287+CJ287+CH287</f>
        <v>69560000</v>
      </c>
      <c r="DA287" s="50">
        <f>AQ287+BK287+CE287+CY287</f>
        <v>140000000</v>
      </c>
      <c r="DB287" s="576">
        <f>AR287+BL287+CF287+CZ287</f>
        <v>320560000</v>
      </c>
    </row>
    <row r="288" spans="1:106" ht="24.75" customHeight="1" x14ac:dyDescent="0.2">
      <c r="A288" s="585"/>
      <c r="B288" s="220"/>
      <c r="C288" s="154">
        <v>64</v>
      </c>
      <c r="D288" s="155" t="s">
        <v>673</v>
      </c>
      <c r="E288" s="158"/>
      <c r="F288" s="158"/>
      <c r="G288" s="157"/>
      <c r="H288" s="157"/>
      <c r="I288" s="157"/>
      <c r="J288" s="157"/>
      <c r="K288" s="157"/>
      <c r="L288" s="157"/>
      <c r="M288" s="157"/>
      <c r="N288" s="157"/>
      <c r="O288" s="157"/>
      <c r="P288" s="157"/>
      <c r="Q288" s="157"/>
      <c r="R288" s="157"/>
      <c r="S288" s="157"/>
      <c r="T288" s="157"/>
      <c r="U288" s="157"/>
      <c r="V288" s="157"/>
      <c r="W288" s="157"/>
      <c r="X288" s="157"/>
      <c r="Y288" s="11">
        <f t="shared" ref="Y288:AP288" si="521">SUM(Y289)</f>
        <v>0</v>
      </c>
      <c r="Z288" s="11">
        <f t="shared" si="521"/>
        <v>0</v>
      </c>
      <c r="AA288" s="11">
        <f t="shared" si="521"/>
        <v>0</v>
      </c>
      <c r="AB288" s="11">
        <f t="shared" si="521"/>
        <v>0</v>
      </c>
      <c r="AC288" s="11">
        <f t="shared" si="521"/>
        <v>50000000</v>
      </c>
      <c r="AD288" s="11">
        <f t="shared" si="521"/>
        <v>100000000</v>
      </c>
      <c r="AE288" s="11">
        <f t="shared" si="521"/>
        <v>0</v>
      </c>
      <c r="AF288" s="11">
        <f t="shared" si="521"/>
        <v>0</v>
      </c>
      <c r="AG288" s="11">
        <f t="shared" si="521"/>
        <v>0</v>
      </c>
      <c r="AH288" s="11">
        <f t="shared" si="521"/>
        <v>0</v>
      </c>
      <c r="AI288" s="11">
        <f t="shared" si="521"/>
        <v>0</v>
      </c>
      <c r="AJ288" s="11">
        <f t="shared" si="521"/>
        <v>0</v>
      </c>
      <c r="AK288" s="11">
        <f t="shared" si="521"/>
        <v>0</v>
      </c>
      <c r="AL288" s="11">
        <f t="shared" si="521"/>
        <v>0</v>
      </c>
      <c r="AM288" s="11">
        <f t="shared" si="521"/>
        <v>0</v>
      </c>
      <c r="AN288" s="11">
        <f t="shared" si="521"/>
        <v>0</v>
      </c>
      <c r="AO288" s="11">
        <f t="shared" si="521"/>
        <v>0</v>
      </c>
      <c r="AP288" s="11">
        <f t="shared" si="521"/>
        <v>0</v>
      </c>
      <c r="AQ288" s="11">
        <f t="shared" ref="AQ288:BS288" si="522">SUM(AQ289)</f>
        <v>50000000</v>
      </c>
      <c r="AR288" s="11">
        <f t="shared" si="522"/>
        <v>100000000</v>
      </c>
      <c r="AS288" s="11">
        <f t="shared" si="522"/>
        <v>0</v>
      </c>
      <c r="AT288" s="11">
        <f t="shared" si="522"/>
        <v>0</v>
      </c>
      <c r="AU288" s="11">
        <f t="shared" si="522"/>
        <v>0</v>
      </c>
      <c r="AV288" s="11">
        <f t="shared" si="522"/>
        <v>40000000</v>
      </c>
      <c r="AW288" s="11">
        <f t="shared" si="522"/>
        <v>60000000</v>
      </c>
      <c r="AX288" s="11">
        <f t="shared" si="522"/>
        <v>60000000</v>
      </c>
      <c r="AY288" s="11">
        <f t="shared" si="522"/>
        <v>0</v>
      </c>
      <c r="AZ288" s="11">
        <f t="shared" si="522"/>
        <v>0</v>
      </c>
      <c r="BA288" s="11">
        <f t="shared" si="522"/>
        <v>0</v>
      </c>
      <c r="BB288" s="11">
        <f t="shared" si="522"/>
        <v>0</v>
      </c>
      <c r="BC288" s="11">
        <f t="shared" si="522"/>
        <v>0</v>
      </c>
      <c r="BD288" s="11">
        <f t="shared" si="522"/>
        <v>0</v>
      </c>
      <c r="BE288" s="11">
        <f t="shared" si="522"/>
        <v>0</v>
      </c>
      <c r="BF288" s="11">
        <f t="shared" si="522"/>
        <v>0</v>
      </c>
      <c r="BG288" s="11">
        <f t="shared" si="522"/>
        <v>0</v>
      </c>
      <c r="BH288" s="11">
        <f t="shared" si="522"/>
        <v>0</v>
      </c>
      <c r="BI288" s="11">
        <f t="shared" si="522"/>
        <v>0</v>
      </c>
      <c r="BJ288" s="11">
        <f t="shared" si="522"/>
        <v>0</v>
      </c>
      <c r="BK288" s="11">
        <f t="shared" si="522"/>
        <v>60000000</v>
      </c>
      <c r="BL288" s="11">
        <f t="shared" si="522"/>
        <v>100000000</v>
      </c>
      <c r="BM288" s="11">
        <f t="shared" si="522"/>
        <v>0</v>
      </c>
      <c r="BN288" s="11">
        <f t="shared" si="522"/>
        <v>0</v>
      </c>
      <c r="BO288" s="11">
        <f t="shared" si="522"/>
        <v>0</v>
      </c>
      <c r="BP288" s="11">
        <f t="shared" si="522"/>
        <v>0</v>
      </c>
      <c r="BQ288" s="11">
        <f t="shared" si="522"/>
        <v>50000000</v>
      </c>
      <c r="BR288" s="11">
        <f t="shared" si="522"/>
        <v>90000000</v>
      </c>
      <c r="BS288" s="11">
        <f t="shared" si="522"/>
        <v>0</v>
      </c>
      <c r="BT288" s="11">
        <f t="shared" ref="BT288:CE288" si="523">SUM(BT289)</f>
        <v>0</v>
      </c>
      <c r="BU288" s="11">
        <f t="shared" si="523"/>
        <v>0</v>
      </c>
      <c r="BV288" s="11">
        <f t="shared" si="523"/>
        <v>0</v>
      </c>
      <c r="BW288" s="11">
        <f t="shared" si="523"/>
        <v>0</v>
      </c>
      <c r="BX288" s="11">
        <f t="shared" si="523"/>
        <v>0</v>
      </c>
      <c r="BY288" s="11">
        <f t="shared" si="523"/>
        <v>0</v>
      </c>
      <c r="BZ288" s="11">
        <f t="shared" si="523"/>
        <v>0</v>
      </c>
      <c r="CA288" s="11">
        <f t="shared" si="523"/>
        <v>0</v>
      </c>
      <c r="CB288" s="11">
        <f t="shared" si="523"/>
        <v>0</v>
      </c>
      <c r="CC288" s="11">
        <f t="shared" si="523"/>
        <v>0</v>
      </c>
      <c r="CD288" s="11">
        <f t="shared" si="523"/>
        <v>0</v>
      </c>
      <c r="CE288" s="11">
        <f t="shared" si="523"/>
        <v>50000000</v>
      </c>
      <c r="CF288" s="11">
        <f t="shared" ref="CF288:DB288" si="524">SUM(CF289)</f>
        <v>90000000</v>
      </c>
      <c r="CG288" s="11">
        <f t="shared" si="524"/>
        <v>0</v>
      </c>
      <c r="CH288" s="11">
        <f t="shared" si="524"/>
        <v>0</v>
      </c>
      <c r="CI288" s="11">
        <f t="shared" si="524"/>
        <v>0</v>
      </c>
      <c r="CJ288" s="11">
        <f t="shared" si="524"/>
        <v>0</v>
      </c>
      <c r="CK288" s="11">
        <f t="shared" si="524"/>
        <v>50000000</v>
      </c>
      <c r="CL288" s="11">
        <f t="shared" si="524"/>
        <v>100000000</v>
      </c>
      <c r="CM288" s="11">
        <f t="shared" si="524"/>
        <v>0</v>
      </c>
      <c r="CN288" s="11">
        <f t="shared" si="524"/>
        <v>0</v>
      </c>
      <c r="CO288" s="11">
        <f t="shared" si="524"/>
        <v>0</v>
      </c>
      <c r="CP288" s="11">
        <f t="shared" si="524"/>
        <v>0</v>
      </c>
      <c r="CQ288" s="11">
        <f t="shared" si="524"/>
        <v>0</v>
      </c>
      <c r="CR288" s="11">
        <f t="shared" si="524"/>
        <v>0</v>
      </c>
      <c r="CS288" s="11">
        <f t="shared" si="524"/>
        <v>0</v>
      </c>
      <c r="CT288" s="11">
        <f t="shared" si="524"/>
        <v>0</v>
      </c>
      <c r="CU288" s="11">
        <f t="shared" si="524"/>
        <v>0</v>
      </c>
      <c r="CV288" s="11">
        <f t="shared" si="524"/>
        <v>0</v>
      </c>
      <c r="CW288" s="11">
        <f t="shared" si="524"/>
        <v>0</v>
      </c>
      <c r="CX288" s="11">
        <f t="shared" si="524"/>
        <v>0</v>
      </c>
      <c r="CY288" s="11">
        <f t="shared" si="524"/>
        <v>50000000</v>
      </c>
      <c r="CZ288" s="11">
        <f t="shared" si="524"/>
        <v>100000000</v>
      </c>
      <c r="DA288" s="11">
        <f t="shared" si="524"/>
        <v>210000000</v>
      </c>
      <c r="DB288" s="575">
        <f t="shared" si="524"/>
        <v>390000000</v>
      </c>
    </row>
    <row r="289" spans="1:106" ht="120.75" customHeight="1" x14ac:dyDescent="0.2">
      <c r="A289" s="585"/>
      <c r="B289" s="220"/>
      <c r="C289" s="188">
        <v>37</v>
      </c>
      <c r="D289" s="169" t="s">
        <v>531</v>
      </c>
      <c r="E289" s="399">
        <v>0.54610000000000003</v>
      </c>
      <c r="F289" s="330">
        <v>0.6</v>
      </c>
      <c r="G289" s="173">
        <v>195</v>
      </c>
      <c r="H289" s="512" t="s">
        <v>674</v>
      </c>
      <c r="I289" s="166" t="s">
        <v>675</v>
      </c>
      <c r="J289" s="170" t="s">
        <v>631</v>
      </c>
      <c r="K289" s="170">
        <v>14</v>
      </c>
      <c r="L289" s="171" t="s">
        <v>53</v>
      </c>
      <c r="M289" s="172">
        <v>0</v>
      </c>
      <c r="N289" s="172">
        <v>1</v>
      </c>
      <c r="O289" s="173">
        <v>1</v>
      </c>
      <c r="P289" s="356">
        <v>1</v>
      </c>
      <c r="Q289" s="175"/>
      <c r="R289" s="172">
        <v>1</v>
      </c>
      <c r="S289" s="172"/>
      <c r="T289" s="172">
        <v>1</v>
      </c>
      <c r="U289" s="171"/>
      <c r="V289" s="263">
        <f>AQ289/AQ288</f>
        <v>1</v>
      </c>
      <c r="W289" s="172">
        <v>10</v>
      </c>
      <c r="X289" s="171" t="s">
        <v>384</v>
      </c>
      <c r="Y289" s="20"/>
      <c r="Z289" s="19"/>
      <c r="AA289" s="20"/>
      <c r="AB289" s="19"/>
      <c r="AC289" s="17">
        <v>50000000</v>
      </c>
      <c r="AD289" s="18">
        <v>100000000</v>
      </c>
      <c r="AE289" s="17"/>
      <c r="AF289" s="18"/>
      <c r="AG289" s="20"/>
      <c r="AH289" s="19"/>
      <c r="AI289" s="20"/>
      <c r="AJ289" s="19"/>
      <c r="AK289" s="20"/>
      <c r="AL289" s="19"/>
      <c r="AM289" s="20"/>
      <c r="AN289" s="19"/>
      <c r="AO289" s="20"/>
      <c r="AP289" s="19"/>
      <c r="AQ289" s="13">
        <f>+Y289+AA289+AC289+AE289+AG289+AI289+AK289+AM289+AO289</f>
        <v>50000000</v>
      </c>
      <c r="AR289" s="14">
        <f>Z289+AB289+AD289+AF289+AH289+AJ289+AL289+AN289+AP289</f>
        <v>100000000</v>
      </c>
      <c r="AS289" s="44"/>
      <c r="AT289" s="44"/>
      <c r="AU289" s="44"/>
      <c r="AV289" s="44">
        <v>40000000</v>
      </c>
      <c r="AW289" s="44">
        <v>60000000</v>
      </c>
      <c r="AX289" s="44">
        <v>60000000</v>
      </c>
      <c r="AY289" s="44"/>
      <c r="AZ289" s="44"/>
      <c r="BA289" s="44"/>
      <c r="BB289" s="44"/>
      <c r="BC289" s="44"/>
      <c r="BD289" s="44"/>
      <c r="BE289" s="44"/>
      <c r="BF289" s="44"/>
      <c r="BG289" s="44"/>
      <c r="BH289" s="44"/>
      <c r="BI289" s="44"/>
      <c r="BJ289" s="44"/>
      <c r="BK289" s="41">
        <f>AS289+AU289+AW289+AY289+BA289+BC289+BE289+BG289+BI289</f>
        <v>60000000</v>
      </c>
      <c r="BL289" s="56">
        <f>AT289+AV289+AX289+AZ289+BB289+BD289+BF289+BH289+BJ289</f>
        <v>100000000</v>
      </c>
      <c r="BM289" s="44"/>
      <c r="BN289" s="43"/>
      <c r="BO289" s="44"/>
      <c r="BP289" s="44"/>
      <c r="BQ289" s="44">
        <v>50000000</v>
      </c>
      <c r="BR289" s="44">
        <v>90000000</v>
      </c>
      <c r="BS289" s="44"/>
      <c r="BT289" s="44"/>
      <c r="BU289" s="44"/>
      <c r="BV289" s="44"/>
      <c r="BW289" s="44"/>
      <c r="BX289" s="44"/>
      <c r="BY289" s="44"/>
      <c r="BZ289" s="44"/>
      <c r="CA289" s="44"/>
      <c r="CB289" s="44"/>
      <c r="CC289" s="44"/>
      <c r="CD289" s="44"/>
      <c r="CE289" s="41">
        <f>BM289+BO289+BQ289+BS289+BU289+BW289+BY289+CA289+CC289</f>
        <v>50000000</v>
      </c>
      <c r="CF289" s="47">
        <f>BN289+BP289+BR289+BT289+BV289+BX289+BZ289+CB289+CD289</f>
        <v>90000000</v>
      </c>
      <c r="CG289" s="44"/>
      <c r="CH289" s="45"/>
      <c r="CI289" s="44"/>
      <c r="CJ289" s="44"/>
      <c r="CK289" s="44">
        <v>50000000</v>
      </c>
      <c r="CL289" s="44">
        <v>100000000</v>
      </c>
      <c r="CM289" s="44"/>
      <c r="CN289" s="44"/>
      <c r="CO289" s="44"/>
      <c r="CP289" s="44"/>
      <c r="CQ289" s="44"/>
      <c r="CR289" s="44"/>
      <c r="CS289" s="44"/>
      <c r="CT289" s="44"/>
      <c r="CU289" s="44"/>
      <c r="CV289" s="44"/>
      <c r="CW289" s="44"/>
      <c r="CX289" s="44"/>
      <c r="CY289" s="41">
        <f>CG289+CI289+CK289+CM289+CO289+CQ289+CS289+CU289+CW289</f>
        <v>50000000</v>
      </c>
      <c r="CZ289" s="41">
        <f>CX289+CV289+CT289+CR289+CP289+CN289+CL289+CJ289+CH289</f>
        <v>100000000</v>
      </c>
      <c r="DA289" s="50">
        <f>AQ289+BK289+CE289+CY289</f>
        <v>210000000</v>
      </c>
      <c r="DB289" s="576">
        <f>AR289+BL289+CF289+CZ289</f>
        <v>390000000</v>
      </c>
    </row>
    <row r="290" spans="1:106" ht="24.75" customHeight="1" x14ac:dyDescent="0.2">
      <c r="A290" s="585"/>
      <c r="B290" s="220"/>
      <c r="C290" s="154">
        <v>65</v>
      </c>
      <c r="D290" s="155" t="s">
        <v>676</v>
      </c>
      <c r="E290" s="158"/>
      <c r="F290" s="158"/>
      <c r="G290" s="157"/>
      <c r="H290" s="157"/>
      <c r="I290" s="157"/>
      <c r="J290" s="157"/>
      <c r="K290" s="157"/>
      <c r="L290" s="157"/>
      <c r="M290" s="157"/>
      <c r="N290" s="157"/>
      <c r="O290" s="157"/>
      <c r="P290" s="157"/>
      <c r="Q290" s="157"/>
      <c r="R290" s="157"/>
      <c r="S290" s="157"/>
      <c r="T290" s="157"/>
      <c r="U290" s="157"/>
      <c r="V290" s="157"/>
      <c r="W290" s="157"/>
      <c r="X290" s="157"/>
      <c r="Y290" s="116">
        <f t="shared" ref="Y290:AP290" si="525">SUM(Y291)</f>
        <v>0</v>
      </c>
      <c r="Z290" s="116">
        <f t="shared" si="525"/>
        <v>0</v>
      </c>
      <c r="AA290" s="116">
        <f t="shared" si="525"/>
        <v>0</v>
      </c>
      <c r="AB290" s="116">
        <f t="shared" si="525"/>
        <v>0</v>
      </c>
      <c r="AC290" s="116">
        <f t="shared" si="525"/>
        <v>20000000</v>
      </c>
      <c r="AD290" s="116">
        <f t="shared" si="525"/>
        <v>40000000</v>
      </c>
      <c r="AE290" s="116">
        <f t="shared" si="525"/>
        <v>0</v>
      </c>
      <c r="AF290" s="116">
        <f t="shared" si="525"/>
        <v>0</v>
      </c>
      <c r="AG290" s="116">
        <f t="shared" si="525"/>
        <v>0</v>
      </c>
      <c r="AH290" s="116">
        <f t="shared" si="525"/>
        <v>0</v>
      </c>
      <c r="AI290" s="116">
        <f t="shared" si="525"/>
        <v>0</v>
      </c>
      <c r="AJ290" s="116">
        <f t="shared" si="525"/>
        <v>0</v>
      </c>
      <c r="AK290" s="116">
        <f t="shared" si="525"/>
        <v>0</v>
      </c>
      <c r="AL290" s="116">
        <f t="shared" si="525"/>
        <v>0</v>
      </c>
      <c r="AM290" s="116">
        <f t="shared" si="525"/>
        <v>0</v>
      </c>
      <c r="AN290" s="116">
        <f t="shared" si="525"/>
        <v>0</v>
      </c>
      <c r="AO290" s="116">
        <f t="shared" si="525"/>
        <v>0</v>
      </c>
      <c r="AP290" s="116">
        <f t="shared" si="525"/>
        <v>0</v>
      </c>
      <c r="AQ290" s="116">
        <f t="shared" ref="AQ290:BS290" si="526">SUM(AQ291)</f>
        <v>20000000</v>
      </c>
      <c r="AR290" s="116">
        <f t="shared" si="526"/>
        <v>40000000</v>
      </c>
      <c r="AS290" s="116">
        <f t="shared" si="526"/>
        <v>0</v>
      </c>
      <c r="AT290" s="116">
        <f t="shared" si="526"/>
        <v>0</v>
      </c>
      <c r="AU290" s="116">
        <f t="shared" si="526"/>
        <v>0</v>
      </c>
      <c r="AV290" s="116">
        <f t="shared" si="526"/>
        <v>49000000</v>
      </c>
      <c r="AW290" s="116">
        <f t="shared" si="526"/>
        <v>21000000</v>
      </c>
      <c r="AX290" s="116">
        <f t="shared" si="526"/>
        <v>41000000</v>
      </c>
      <c r="AY290" s="116">
        <f t="shared" si="526"/>
        <v>0</v>
      </c>
      <c r="AZ290" s="116">
        <f t="shared" si="526"/>
        <v>0</v>
      </c>
      <c r="BA290" s="116">
        <f t="shared" si="526"/>
        <v>0</v>
      </c>
      <c r="BB290" s="116">
        <f t="shared" si="526"/>
        <v>0</v>
      </c>
      <c r="BC290" s="116">
        <f t="shared" si="526"/>
        <v>0</v>
      </c>
      <c r="BD290" s="116">
        <f t="shared" si="526"/>
        <v>0</v>
      </c>
      <c r="BE290" s="116">
        <f t="shared" si="526"/>
        <v>0</v>
      </c>
      <c r="BF290" s="116">
        <f t="shared" si="526"/>
        <v>0</v>
      </c>
      <c r="BG290" s="116">
        <f t="shared" si="526"/>
        <v>0</v>
      </c>
      <c r="BH290" s="116">
        <f t="shared" si="526"/>
        <v>0</v>
      </c>
      <c r="BI290" s="116">
        <f t="shared" si="526"/>
        <v>0</v>
      </c>
      <c r="BJ290" s="116">
        <f t="shared" si="526"/>
        <v>0</v>
      </c>
      <c r="BK290" s="116">
        <f t="shared" si="526"/>
        <v>21000000</v>
      </c>
      <c r="BL290" s="116">
        <f t="shared" si="526"/>
        <v>90000000</v>
      </c>
      <c r="BM290" s="116">
        <f t="shared" si="526"/>
        <v>0</v>
      </c>
      <c r="BN290" s="116">
        <f t="shared" si="526"/>
        <v>0</v>
      </c>
      <c r="BO290" s="116">
        <f t="shared" si="526"/>
        <v>0</v>
      </c>
      <c r="BP290" s="116">
        <f t="shared" si="526"/>
        <v>31400000</v>
      </c>
      <c r="BQ290" s="116">
        <f t="shared" si="526"/>
        <v>22000000</v>
      </c>
      <c r="BR290" s="116">
        <f t="shared" si="526"/>
        <v>25000000</v>
      </c>
      <c r="BS290" s="116">
        <f t="shared" si="526"/>
        <v>0</v>
      </c>
      <c r="BT290" s="116">
        <f t="shared" ref="BT290:CE290" si="527">SUM(BT291)</f>
        <v>0</v>
      </c>
      <c r="BU290" s="116">
        <f t="shared" si="527"/>
        <v>0</v>
      </c>
      <c r="BV290" s="116">
        <f t="shared" si="527"/>
        <v>0</v>
      </c>
      <c r="BW290" s="116">
        <f t="shared" si="527"/>
        <v>0</v>
      </c>
      <c r="BX290" s="116">
        <f t="shared" si="527"/>
        <v>0</v>
      </c>
      <c r="BY290" s="116">
        <f t="shared" si="527"/>
        <v>0</v>
      </c>
      <c r="BZ290" s="116">
        <f t="shared" si="527"/>
        <v>0</v>
      </c>
      <c r="CA290" s="116">
        <f t="shared" si="527"/>
        <v>0</v>
      </c>
      <c r="CB290" s="116">
        <f t="shared" si="527"/>
        <v>0</v>
      </c>
      <c r="CC290" s="116">
        <f t="shared" si="527"/>
        <v>0</v>
      </c>
      <c r="CD290" s="116">
        <f t="shared" si="527"/>
        <v>0</v>
      </c>
      <c r="CE290" s="116">
        <f t="shared" si="527"/>
        <v>22000000</v>
      </c>
      <c r="CF290" s="116">
        <f t="shared" ref="CF290:DB290" si="528">SUM(CF291)</f>
        <v>56400000</v>
      </c>
      <c r="CG290" s="116">
        <f t="shared" si="528"/>
        <v>0</v>
      </c>
      <c r="CH290" s="116">
        <f t="shared" si="528"/>
        <v>0</v>
      </c>
      <c r="CI290" s="116">
        <f t="shared" si="528"/>
        <v>0</v>
      </c>
      <c r="CJ290" s="116">
        <f t="shared" si="528"/>
        <v>0</v>
      </c>
      <c r="CK290" s="116">
        <f t="shared" si="528"/>
        <v>23000000</v>
      </c>
      <c r="CL290" s="116">
        <f t="shared" si="528"/>
        <v>30000000</v>
      </c>
      <c r="CM290" s="116">
        <f t="shared" si="528"/>
        <v>0</v>
      </c>
      <c r="CN290" s="116">
        <f t="shared" si="528"/>
        <v>0</v>
      </c>
      <c r="CO290" s="116">
        <f t="shared" si="528"/>
        <v>0</v>
      </c>
      <c r="CP290" s="116">
        <f t="shared" si="528"/>
        <v>0</v>
      </c>
      <c r="CQ290" s="116">
        <f t="shared" si="528"/>
        <v>0</v>
      </c>
      <c r="CR290" s="116">
        <f t="shared" si="528"/>
        <v>0</v>
      </c>
      <c r="CS290" s="116">
        <f t="shared" si="528"/>
        <v>0</v>
      </c>
      <c r="CT290" s="116">
        <f t="shared" si="528"/>
        <v>0</v>
      </c>
      <c r="CU290" s="116">
        <f t="shared" si="528"/>
        <v>0</v>
      </c>
      <c r="CV290" s="116">
        <f t="shared" si="528"/>
        <v>0</v>
      </c>
      <c r="CW290" s="116">
        <f t="shared" si="528"/>
        <v>0</v>
      </c>
      <c r="CX290" s="116">
        <f t="shared" si="528"/>
        <v>0</v>
      </c>
      <c r="CY290" s="116">
        <f t="shared" si="528"/>
        <v>23000000</v>
      </c>
      <c r="CZ290" s="116">
        <f t="shared" si="528"/>
        <v>30000000</v>
      </c>
      <c r="DA290" s="116">
        <f t="shared" si="528"/>
        <v>86000000</v>
      </c>
      <c r="DB290" s="619">
        <f t="shared" si="528"/>
        <v>216400000</v>
      </c>
    </row>
    <row r="291" spans="1:106" ht="106.5" customHeight="1" x14ac:dyDescent="0.2">
      <c r="A291" s="585"/>
      <c r="B291" s="220"/>
      <c r="C291" s="172" t="s">
        <v>922</v>
      </c>
      <c r="D291" s="169" t="s">
        <v>933</v>
      </c>
      <c r="E291" s="169" t="s">
        <v>677</v>
      </c>
      <c r="F291" s="169" t="s">
        <v>678</v>
      </c>
      <c r="G291" s="173">
        <v>196</v>
      </c>
      <c r="H291" s="512" t="s">
        <v>679</v>
      </c>
      <c r="I291" s="166" t="s">
        <v>680</v>
      </c>
      <c r="J291" s="170" t="s">
        <v>631</v>
      </c>
      <c r="K291" s="170">
        <v>14</v>
      </c>
      <c r="L291" s="171" t="s">
        <v>53</v>
      </c>
      <c r="M291" s="172">
        <v>0</v>
      </c>
      <c r="N291" s="172">
        <v>1</v>
      </c>
      <c r="O291" s="173">
        <v>1</v>
      </c>
      <c r="P291" s="356">
        <v>1</v>
      </c>
      <c r="Q291" s="175"/>
      <c r="R291" s="172">
        <v>1</v>
      </c>
      <c r="S291" s="172"/>
      <c r="T291" s="172">
        <v>1</v>
      </c>
      <c r="U291" s="171"/>
      <c r="V291" s="210">
        <f>AQ291/AQ290</f>
        <v>1</v>
      </c>
      <c r="W291" s="172">
        <v>5</v>
      </c>
      <c r="X291" s="171" t="s">
        <v>681</v>
      </c>
      <c r="Y291" s="13"/>
      <c r="Z291" s="14"/>
      <c r="AA291" s="13"/>
      <c r="AB291" s="14"/>
      <c r="AC291" s="17">
        <f>20000000</f>
        <v>20000000</v>
      </c>
      <c r="AD291" s="15">
        <v>40000000</v>
      </c>
      <c r="AE291" s="17"/>
      <c r="AF291" s="18"/>
      <c r="AG291" s="13"/>
      <c r="AH291" s="14"/>
      <c r="AI291" s="13"/>
      <c r="AJ291" s="14"/>
      <c r="AK291" s="13"/>
      <c r="AL291" s="14"/>
      <c r="AM291" s="13"/>
      <c r="AN291" s="14"/>
      <c r="AO291" s="13"/>
      <c r="AP291" s="14"/>
      <c r="AQ291" s="13">
        <f>+Y291+AA291+AC291+AE291+AG291+AI291+AK291+AM291+AO291</f>
        <v>20000000</v>
      </c>
      <c r="AR291" s="14">
        <f>Z291+AB291+AD291+AF291+AH291+AJ291+AL291+AN291+AP291</f>
        <v>40000000</v>
      </c>
      <c r="AS291" s="44"/>
      <c r="AT291" s="44"/>
      <c r="AU291" s="44"/>
      <c r="AV291" s="44">
        <v>49000000</v>
      </c>
      <c r="AW291" s="25">
        <v>21000000</v>
      </c>
      <c r="AX291" s="43">
        <v>41000000</v>
      </c>
      <c r="AY291" s="43"/>
      <c r="AZ291" s="43"/>
      <c r="BA291" s="44"/>
      <c r="BB291" s="44"/>
      <c r="BC291" s="44"/>
      <c r="BD291" s="44"/>
      <c r="BE291" s="44"/>
      <c r="BF291" s="44"/>
      <c r="BG291" s="44"/>
      <c r="BH291" s="44"/>
      <c r="BI291" s="44"/>
      <c r="BJ291" s="44"/>
      <c r="BK291" s="41">
        <f>AS291+AU291+AW291+AY291+BA291+BC291+BE291+BG291+BI291</f>
        <v>21000000</v>
      </c>
      <c r="BL291" s="56">
        <f>AT291+AV291+AX291+AZ291+BB291+BD291+BF291+BH291+BJ291</f>
        <v>90000000</v>
      </c>
      <c r="BM291" s="25"/>
      <c r="BN291" s="25"/>
      <c r="BO291" s="25"/>
      <c r="BP291" s="25">
        <v>31400000</v>
      </c>
      <c r="BQ291" s="45">
        <v>22000000</v>
      </c>
      <c r="BR291" s="45">
        <v>25000000</v>
      </c>
      <c r="BS291" s="45"/>
      <c r="BT291" s="45"/>
      <c r="BU291" s="25"/>
      <c r="BV291" s="25"/>
      <c r="BW291" s="25"/>
      <c r="BX291" s="25"/>
      <c r="BY291" s="25"/>
      <c r="BZ291" s="25"/>
      <c r="CA291" s="25"/>
      <c r="CB291" s="25"/>
      <c r="CC291" s="25"/>
      <c r="CD291" s="43"/>
      <c r="CE291" s="41">
        <f>BM291+BO291+BQ291+BS291+BU291+BW291+BY291+CA291+CC291</f>
        <v>22000000</v>
      </c>
      <c r="CF291" s="47">
        <f>BN291+BP291+BR291+BT291+BV291+BX291+BZ291+CB291+CD291</f>
        <v>56400000</v>
      </c>
      <c r="CG291" s="44"/>
      <c r="CH291" s="45"/>
      <c r="CI291" s="44"/>
      <c r="CJ291" s="44"/>
      <c r="CK291" s="44">
        <v>23000000</v>
      </c>
      <c r="CL291" s="44">
        <v>30000000</v>
      </c>
      <c r="CM291" s="44"/>
      <c r="CN291" s="44"/>
      <c r="CO291" s="44"/>
      <c r="CP291" s="44"/>
      <c r="CQ291" s="44"/>
      <c r="CR291" s="44"/>
      <c r="CS291" s="44"/>
      <c r="CT291" s="44"/>
      <c r="CU291" s="44"/>
      <c r="CV291" s="44"/>
      <c r="CW291" s="44"/>
      <c r="CX291" s="44"/>
      <c r="CY291" s="41">
        <f>CG291+CI291+CK291+CM291+CO291+CQ291+CS291+CU291+CW291</f>
        <v>23000000</v>
      </c>
      <c r="CZ291" s="41">
        <f>CX291+CV291+CT291+CR291+CP291+CN291+CL291+CJ291+CH291</f>
        <v>30000000</v>
      </c>
      <c r="DA291" s="50">
        <f>AQ291+BK291+CE291+CY291</f>
        <v>86000000</v>
      </c>
      <c r="DB291" s="576">
        <f>AR291+BL291+CF291+CZ291</f>
        <v>216400000</v>
      </c>
    </row>
    <row r="292" spans="1:106" ht="24.75" customHeight="1" x14ac:dyDescent="0.2">
      <c r="A292" s="585"/>
      <c r="B292" s="220"/>
      <c r="C292" s="154">
        <v>66</v>
      </c>
      <c r="D292" s="155" t="s">
        <v>682</v>
      </c>
      <c r="E292" s="158"/>
      <c r="F292" s="158"/>
      <c r="G292" s="157"/>
      <c r="H292" s="157"/>
      <c r="I292" s="157"/>
      <c r="J292" s="157"/>
      <c r="K292" s="157"/>
      <c r="L292" s="157"/>
      <c r="M292" s="157"/>
      <c r="N292" s="157"/>
      <c r="O292" s="157"/>
      <c r="P292" s="157"/>
      <c r="Q292" s="157"/>
      <c r="R292" s="157"/>
      <c r="S292" s="157"/>
      <c r="T292" s="157"/>
      <c r="U292" s="157"/>
      <c r="V292" s="157"/>
      <c r="W292" s="157"/>
      <c r="X292" s="157"/>
      <c r="Y292" s="11">
        <f t="shared" ref="Y292:AP292" si="529">SUM(Y293)</f>
        <v>0</v>
      </c>
      <c r="Z292" s="11">
        <f t="shared" si="529"/>
        <v>0</v>
      </c>
      <c r="AA292" s="11">
        <f t="shared" si="529"/>
        <v>0</v>
      </c>
      <c r="AB292" s="11">
        <f t="shared" si="529"/>
        <v>0</v>
      </c>
      <c r="AC292" s="11">
        <f t="shared" si="529"/>
        <v>40000000</v>
      </c>
      <c r="AD292" s="11">
        <f t="shared" si="529"/>
        <v>50000000</v>
      </c>
      <c r="AE292" s="11">
        <f t="shared" si="529"/>
        <v>0</v>
      </c>
      <c r="AF292" s="11">
        <f t="shared" si="529"/>
        <v>0</v>
      </c>
      <c r="AG292" s="11">
        <f t="shared" si="529"/>
        <v>0</v>
      </c>
      <c r="AH292" s="11">
        <f t="shared" si="529"/>
        <v>0</v>
      </c>
      <c r="AI292" s="11">
        <f t="shared" si="529"/>
        <v>0</v>
      </c>
      <c r="AJ292" s="11">
        <f t="shared" si="529"/>
        <v>0</v>
      </c>
      <c r="AK292" s="11">
        <f t="shared" si="529"/>
        <v>0</v>
      </c>
      <c r="AL292" s="11">
        <f t="shared" si="529"/>
        <v>0</v>
      </c>
      <c r="AM292" s="11">
        <f t="shared" si="529"/>
        <v>0</v>
      </c>
      <c r="AN292" s="11">
        <f t="shared" si="529"/>
        <v>0</v>
      </c>
      <c r="AO292" s="11">
        <f t="shared" si="529"/>
        <v>0</v>
      </c>
      <c r="AP292" s="11">
        <f t="shared" si="529"/>
        <v>0</v>
      </c>
      <c r="AQ292" s="11">
        <f t="shared" ref="AQ292:BS292" si="530">SUM(AQ293)</f>
        <v>40000000</v>
      </c>
      <c r="AR292" s="11">
        <f t="shared" si="530"/>
        <v>50000000</v>
      </c>
      <c r="AS292" s="11">
        <f t="shared" si="530"/>
        <v>0</v>
      </c>
      <c r="AT292" s="11">
        <f t="shared" si="530"/>
        <v>0</v>
      </c>
      <c r="AU292" s="11">
        <f t="shared" si="530"/>
        <v>0</v>
      </c>
      <c r="AV292" s="11">
        <f t="shared" si="530"/>
        <v>40000000</v>
      </c>
      <c r="AW292" s="11">
        <f t="shared" si="530"/>
        <v>42000000</v>
      </c>
      <c r="AX292" s="11">
        <f t="shared" si="530"/>
        <v>42000000</v>
      </c>
      <c r="AY292" s="11">
        <f t="shared" si="530"/>
        <v>0</v>
      </c>
      <c r="AZ292" s="11">
        <f t="shared" si="530"/>
        <v>0</v>
      </c>
      <c r="BA292" s="11">
        <f t="shared" si="530"/>
        <v>0</v>
      </c>
      <c r="BB292" s="11">
        <f t="shared" si="530"/>
        <v>0</v>
      </c>
      <c r="BC292" s="11">
        <f t="shared" si="530"/>
        <v>0</v>
      </c>
      <c r="BD292" s="11">
        <f t="shared" si="530"/>
        <v>0</v>
      </c>
      <c r="BE292" s="11">
        <f t="shared" si="530"/>
        <v>0</v>
      </c>
      <c r="BF292" s="11">
        <f t="shared" si="530"/>
        <v>0</v>
      </c>
      <c r="BG292" s="11">
        <f t="shared" si="530"/>
        <v>0</v>
      </c>
      <c r="BH292" s="11">
        <f t="shared" si="530"/>
        <v>0</v>
      </c>
      <c r="BI292" s="11">
        <f t="shared" si="530"/>
        <v>0</v>
      </c>
      <c r="BJ292" s="11">
        <f t="shared" si="530"/>
        <v>0</v>
      </c>
      <c r="BK292" s="11">
        <f t="shared" si="530"/>
        <v>42000000</v>
      </c>
      <c r="BL292" s="11">
        <f t="shared" si="530"/>
        <v>82000000</v>
      </c>
      <c r="BM292" s="11">
        <f t="shared" si="530"/>
        <v>0</v>
      </c>
      <c r="BN292" s="11">
        <f t="shared" si="530"/>
        <v>0</v>
      </c>
      <c r="BO292" s="11">
        <f t="shared" si="530"/>
        <v>0</v>
      </c>
      <c r="BP292" s="11">
        <f t="shared" si="530"/>
        <v>24300000</v>
      </c>
      <c r="BQ292" s="11">
        <f t="shared" si="530"/>
        <v>43000000</v>
      </c>
      <c r="BR292" s="11">
        <f t="shared" si="530"/>
        <v>153520000</v>
      </c>
      <c r="BS292" s="11">
        <f t="shared" si="530"/>
        <v>0</v>
      </c>
      <c r="BT292" s="11">
        <f t="shared" ref="BT292:CE292" si="531">SUM(BT293)</f>
        <v>0</v>
      </c>
      <c r="BU292" s="11">
        <f t="shared" si="531"/>
        <v>0</v>
      </c>
      <c r="BV292" s="11">
        <f t="shared" si="531"/>
        <v>0</v>
      </c>
      <c r="BW292" s="11">
        <f t="shared" si="531"/>
        <v>0</v>
      </c>
      <c r="BX292" s="11">
        <f t="shared" si="531"/>
        <v>0</v>
      </c>
      <c r="BY292" s="11">
        <f t="shared" si="531"/>
        <v>0</v>
      </c>
      <c r="BZ292" s="11">
        <f t="shared" si="531"/>
        <v>0</v>
      </c>
      <c r="CA292" s="11">
        <f t="shared" si="531"/>
        <v>0</v>
      </c>
      <c r="CB292" s="11">
        <f t="shared" si="531"/>
        <v>0</v>
      </c>
      <c r="CC292" s="11">
        <f t="shared" si="531"/>
        <v>0</v>
      </c>
      <c r="CD292" s="11">
        <f t="shared" si="531"/>
        <v>0</v>
      </c>
      <c r="CE292" s="11">
        <f t="shared" si="531"/>
        <v>43000000</v>
      </c>
      <c r="CF292" s="11">
        <f t="shared" ref="CF292:DB292" si="532">SUM(CF293)</f>
        <v>177820000</v>
      </c>
      <c r="CG292" s="11">
        <f t="shared" si="532"/>
        <v>0</v>
      </c>
      <c r="CH292" s="11">
        <f t="shared" si="532"/>
        <v>0</v>
      </c>
      <c r="CI292" s="11">
        <f t="shared" si="532"/>
        <v>0</v>
      </c>
      <c r="CJ292" s="11">
        <f t="shared" si="532"/>
        <v>0</v>
      </c>
      <c r="CK292" s="11">
        <f t="shared" si="532"/>
        <v>44000000</v>
      </c>
      <c r="CL292" s="11">
        <f t="shared" si="532"/>
        <v>50000000</v>
      </c>
      <c r="CM292" s="11">
        <f t="shared" si="532"/>
        <v>0</v>
      </c>
      <c r="CN292" s="11">
        <f t="shared" si="532"/>
        <v>0</v>
      </c>
      <c r="CO292" s="11">
        <f t="shared" si="532"/>
        <v>0</v>
      </c>
      <c r="CP292" s="11">
        <f t="shared" si="532"/>
        <v>0</v>
      </c>
      <c r="CQ292" s="11">
        <f t="shared" si="532"/>
        <v>0</v>
      </c>
      <c r="CR292" s="11">
        <f t="shared" si="532"/>
        <v>0</v>
      </c>
      <c r="CS292" s="11">
        <f t="shared" si="532"/>
        <v>0</v>
      </c>
      <c r="CT292" s="11">
        <f t="shared" si="532"/>
        <v>0</v>
      </c>
      <c r="CU292" s="11">
        <f t="shared" si="532"/>
        <v>0</v>
      </c>
      <c r="CV292" s="11">
        <f t="shared" si="532"/>
        <v>0</v>
      </c>
      <c r="CW292" s="11">
        <f t="shared" si="532"/>
        <v>0</v>
      </c>
      <c r="CX292" s="11">
        <f t="shared" si="532"/>
        <v>0</v>
      </c>
      <c r="CY292" s="11">
        <f t="shared" si="532"/>
        <v>44000000</v>
      </c>
      <c r="CZ292" s="11">
        <f t="shared" si="532"/>
        <v>50000000</v>
      </c>
      <c r="DA292" s="11">
        <f t="shared" si="532"/>
        <v>169000000</v>
      </c>
      <c r="DB292" s="575">
        <f t="shared" si="532"/>
        <v>359820000</v>
      </c>
    </row>
    <row r="293" spans="1:106" ht="93" customHeight="1" x14ac:dyDescent="0.2">
      <c r="A293" s="585"/>
      <c r="B293" s="220"/>
      <c r="C293" s="172" t="s">
        <v>922</v>
      </c>
      <c r="D293" s="169" t="s">
        <v>683</v>
      </c>
      <c r="E293" s="400">
        <v>0.307</v>
      </c>
      <c r="F293" s="401">
        <v>0.27</v>
      </c>
      <c r="G293" s="577">
        <v>197</v>
      </c>
      <c r="H293" s="638" t="s">
        <v>684</v>
      </c>
      <c r="I293" s="580" t="s">
        <v>685</v>
      </c>
      <c r="J293" s="170" t="s">
        <v>631</v>
      </c>
      <c r="K293" s="577">
        <v>14</v>
      </c>
      <c r="L293" s="507" t="s">
        <v>53</v>
      </c>
      <c r="M293" s="507">
        <v>1</v>
      </c>
      <c r="N293" s="507">
        <v>1</v>
      </c>
      <c r="O293" s="577">
        <v>1</v>
      </c>
      <c r="P293" s="639">
        <v>1</v>
      </c>
      <c r="Q293" s="175"/>
      <c r="R293" s="507">
        <v>1</v>
      </c>
      <c r="S293" s="507"/>
      <c r="T293" s="507">
        <v>1</v>
      </c>
      <c r="U293" s="507"/>
      <c r="V293" s="640">
        <f>AQ293/AQ292</f>
        <v>1</v>
      </c>
      <c r="W293" s="507">
        <v>5</v>
      </c>
      <c r="X293" s="507" t="s">
        <v>681</v>
      </c>
      <c r="Y293" s="66"/>
      <c r="Z293" s="19"/>
      <c r="AA293" s="66"/>
      <c r="AB293" s="19"/>
      <c r="AC293" s="66">
        <v>40000000</v>
      </c>
      <c r="AD293" s="19">
        <v>50000000</v>
      </c>
      <c r="AE293" s="66"/>
      <c r="AF293" s="19"/>
      <c r="AG293" s="66"/>
      <c r="AH293" s="19"/>
      <c r="AI293" s="66"/>
      <c r="AJ293" s="19"/>
      <c r="AK293" s="66"/>
      <c r="AL293" s="19"/>
      <c r="AM293" s="66"/>
      <c r="AN293" s="19"/>
      <c r="AO293" s="66"/>
      <c r="AP293" s="19"/>
      <c r="AQ293" s="83">
        <f>+Y293+AA293+AC293+AE293+AG293+AI293+AK293+AM293+AO293</f>
        <v>40000000</v>
      </c>
      <c r="AR293" s="83">
        <f>Z293+AB293+AD293+AF293+AH293+AJ293+AL293+AN293+AP293</f>
        <v>50000000</v>
      </c>
      <c r="AS293" s="70"/>
      <c r="AT293" s="69"/>
      <c r="AU293" s="70"/>
      <c r="AV293" s="69">
        <v>40000000</v>
      </c>
      <c r="AW293" s="70">
        <v>42000000</v>
      </c>
      <c r="AX293" s="70">
        <v>42000000</v>
      </c>
      <c r="AY293" s="69"/>
      <c r="AZ293" s="69"/>
      <c r="BA293" s="70"/>
      <c r="BB293" s="69"/>
      <c r="BC293" s="70"/>
      <c r="BD293" s="69"/>
      <c r="BE293" s="70"/>
      <c r="BF293" s="69"/>
      <c r="BG293" s="70"/>
      <c r="BH293" s="69"/>
      <c r="BI293" s="70"/>
      <c r="BJ293" s="69"/>
      <c r="BK293" s="66">
        <f>AS293+AU293+AW293+AY293+BA293+BC293+BE293+BG293+BI293</f>
        <v>42000000</v>
      </c>
      <c r="BL293" s="83">
        <f>AT293+AV293+AX293+AZ293+BB293+BD293+BF293+BH293+BJ293</f>
        <v>82000000</v>
      </c>
      <c r="BM293" s="70"/>
      <c r="BN293" s="82"/>
      <c r="BO293" s="70"/>
      <c r="BP293" s="70">
        <v>24300000</v>
      </c>
      <c r="BQ293" s="70">
        <v>43000000</v>
      </c>
      <c r="BR293" s="82">
        <v>153520000</v>
      </c>
      <c r="BS293" s="69"/>
      <c r="BT293" s="69"/>
      <c r="BU293" s="70"/>
      <c r="BV293" s="70"/>
      <c r="BW293" s="70"/>
      <c r="BX293" s="70"/>
      <c r="BY293" s="70"/>
      <c r="BZ293" s="70"/>
      <c r="CA293" s="70"/>
      <c r="CB293" s="70"/>
      <c r="CC293" s="70"/>
      <c r="CD293" s="76"/>
      <c r="CE293" s="41">
        <f>BM293+BO293+BQ293+BS293+BU293+BW293+BY293+CA293+CC293</f>
        <v>43000000</v>
      </c>
      <c r="CF293" s="46">
        <f>BN293+BP293+BR293+BT293+BV293+BX293+BZ293+CB293+CD293</f>
        <v>177820000</v>
      </c>
      <c r="CG293" s="76"/>
      <c r="CH293" s="18"/>
      <c r="CI293" s="70"/>
      <c r="CJ293" s="70"/>
      <c r="CK293" s="70">
        <v>44000000</v>
      </c>
      <c r="CL293" s="70">
        <v>50000000</v>
      </c>
      <c r="CM293" s="69"/>
      <c r="CN293" s="69"/>
      <c r="CO293" s="70"/>
      <c r="CP293" s="70"/>
      <c r="CQ293" s="70"/>
      <c r="CR293" s="70"/>
      <c r="CS293" s="70"/>
      <c r="CT293" s="70"/>
      <c r="CU293" s="70"/>
      <c r="CV293" s="70"/>
      <c r="CW293" s="70"/>
      <c r="CX293" s="76"/>
      <c r="CY293" s="41">
        <f>CG293+CI293+CK293+CM293+CO293+CQ293+CS293+CU293+CW293</f>
        <v>44000000</v>
      </c>
      <c r="CZ293" s="41">
        <f>CX293+CV293+CT293+CR293+CP293+CN293+CL293+CJ293+CH293</f>
        <v>50000000</v>
      </c>
      <c r="DA293" s="80">
        <f>AQ293+BK293+CE293+CY293</f>
        <v>169000000</v>
      </c>
      <c r="DB293" s="576">
        <f>AR293+BL293+CF293+CZ293</f>
        <v>359820000</v>
      </c>
    </row>
    <row r="294" spans="1:106" ht="24.75" customHeight="1" x14ac:dyDescent="0.2">
      <c r="A294" s="585"/>
      <c r="B294" s="141">
        <v>19</v>
      </c>
      <c r="C294" s="218" t="s">
        <v>686</v>
      </c>
      <c r="D294" s="143"/>
      <c r="E294" s="143"/>
      <c r="F294" s="143"/>
      <c r="G294" s="219"/>
      <c r="H294" s="219"/>
      <c r="I294" s="219"/>
      <c r="J294" s="219"/>
      <c r="K294" s="219"/>
      <c r="L294" s="219"/>
      <c r="M294" s="219"/>
      <c r="N294" s="219"/>
      <c r="O294" s="219"/>
      <c r="P294" s="219"/>
      <c r="Q294" s="219"/>
      <c r="R294" s="219"/>
      <c r="S294" s="219"/>
      <c r="T294" s="219"/>
      <c r="U294" s="219"/>
      <c r="V294" s="219"/>
      <c r="W294" s="219"/>
      <c r="X294" s="219"/>
      <c r="Y294" s="10">
        <f t="shared" ref="Y294:BD294" si="533">Y295</f>
        <v>0</v>
      </c>
      <c r="Z294" s="10">
        <f t="shared" si="533"/>
        <v>0</v>
      </c>
      <c r="AA294" s="10">
        <f t="shared" si="533"/>
        <v>3245382763</v>
      </c>
      <c r="AB294" s="10">
        <f t="shared" si="533"/>
        <v>3247557575</v>
      </c>
      <c r="AC294" s="10">
        <f t="shared" si="533"/>
        <v>20000000</v>
      </c>
      <c r="AD294" s="10">
        <f t="shared" si="533"/>
        <v>40000000</v>
      </c>
      <c r="AE294" s="10">
        <f t="shared" si="533"/>
        <v>0</v>
      </c>
      <c r="AF294" s="10">
        <f t="shared" si="533"/>
        <v>0</v>
      </c>
      <c r="AG294" s="10">
        <f t="shared" si="533"/>
        <v>0</v>
      </c>
      <c r="AH294" s="10">
        <f t="shared" si="533"/>
        <v>0</v>
      </c>
      <c r="AI294" s="10">
        <f t="shared" si="533"/>
        <v>0</v>
      </c>
      <c r="AJ294" s="10">
        <f t="shared" si="533"/>
        <v>0</v>
      </c>
      <c r="AK294" s="10">
        <f t="shared" si="533"/>
        <v>0</v>
      </c>
      <c r="AL294" s="10">
        <f t="shared" si="533"/>
        <v>0</v>
      </c>
      <c r="AM294" s="10">
        <f t="shared" si="533"/>
        <v>0</v>
      </c>
      <c r="AN294" s="10">
        <f t="shared" si="533"/>
        <v>0</v>
      </c>
      <c r="AO294" s="10">
        <f t="shared" si="533"/>
        <v>0</v>
      </c>
      <c r="AP294" s="10">
        <f t="shared" si="533"/>
        <v>0</v>
      </c>
      <c r="AQ294" s="10">
        <f t="shared" si="533"/>
        <v>3265382763</v>
      </c>
      <c r="AR294" s="10">
        <f t="shared" si="533"/>
        <v>3287557575</v>
      </c>
      <c r="AS294" s="10">
        <f t="shared" si="533"/>
        <v>0</v>
      </c>
      <c r="AT294" s="10">
        <f t="shared" si="533"/>
        <v>0</v>
      </c>
      <c r="AU294" s="10">
        <f t="shared" si="533"/>
        <v>2537920000</v>
      </c>
      <c r="AV294" s="10">
        <f t="shared" si="533"/>
        <v>1347273806</v>
      </c>
      <c r="AW294" s="10">
        <f t="shared" si="533"/>
        <v>20000000</v>
      </c>
      <c r="AX294" s="10">
        <f t="shared" si="533"/>
        <v>2878727976.29</v>
      </c>
      <c r="AY294" s="10">
        <f t="shared" si="533"/>
        <v>0</v>
      </c>
      <c r="AZ294" s="10">
        <f t="shared" si="533"/>
        <v>0</v>
      </c>
      <c r="BA294" s="10">
        <f t="shared" si="533"/>
        <v>0</v>
      </c>
      <c r="BB294" s="10">
        <f t="shared" si="533"/>
        <v>0</v>
      </c>
      <c r="BC294" s="10">
        <f t="shared" si="533"/>
        <v>0</v>
      </c>
      <c r="BD294" s="10">
        <f t="shared" si="533"/>
        <v>0</v>
      </c>
      <c r="BE294" s="10">
        <f t="shared" ref="BE294:CD294" si="534">BE295</f>
        <v>0</v>
      </c>
      <c r="BF294" s="10">
        <f t="shared" si="534"/>
        <v>0</v>
      </c>
      <c r="BG294" s="10">
        <f t="shared" si="534"/>
        <v>0</v>
      </c>
      <c r="BH294" s="10">
        <f t="shared" si="534"/>
        <v>0</v>
      </c>
      <c r="BI294" s="10">
        <f t="shared" si="534"/>
        <v>0</v>
      </c>
      <c r="BJ294" s="10">
        <f t="shared" si="534"/>
        <v>0</v>
      </c>
      <c r="BK294" s="10">
        <f t="shared" si="534"/>
        <v>2557920000</v>
      </c>
      <c r="BL294" s="10">
        <f t="shared" si="534"/>
        <v>4226001782.29</v>
      </c>
      <c r="BM294" s="10">
        <f t="shared" si="534"/>
        <v>0</v>
      </c>
      <c r="BN294" s="10">
        <f t="shared" si="534"/>
        <v>0</v>
      </c>
      <c r="BO294" s="10">
        <f t="shared" si="534"/>
        <v>2614057600</v>
      </c>
      <c r="BP294" s="10">
        <f t="shared" si="534"/>
        <v>290629092</v>
      </c>
      <c r="BQ294" s="10">
        <f t="shared" si="534"/>
        <v>20000000</v>
      </c>
      <c r="BR294" s="10">
        <f t="shared" si="534"/>
        <v>3740581586</v>
      </c>
      <c r="BS294" s="10">
        <f t="shared" si="534"/>
        <v>0</v>
      </c>
      <c r="BT294" s="10">
        <f t="shared" si="534"/>
        <v>0</v>
      </c>
      <c r="BU294" s="10">
        <f t="shared" si="534"/>
        <v>0</v>
      </c>
      <c r="BV294" s="10">
        <f t="shared" si="534"/>
        <v>0</v>
      </c>
      <c r="BW294" s="10">
        <f t="shared" si="534"/>
        <v>0</v>
      </c>
      <c r="BX294" s="10">
        <f t="shared" si="534"/>
        <v>0</v>
      </c>
      <c r="BY294" s="10">
        <f t="shared" si="534"/>
        <v>0</v>
      </c>
      <c r="BZ294" s="10">
        <f t="shared" si="534"/>
        <v>0</v>
      </c>
      <c r="CA294" s="10">
        <f t="shared" si="534"/>
        <v>0</v>
      </c>
      <c r="CB294" s="10">
        <f t="shared" si="534"/>
        <v>0</v>
      </c>
      <c r="CC294" s="10">
        <f t="shared" si="534"/>
        <v>0</v>
      </c>
      <c r="CD294" s="10">
        <f t="shared" si="534"/>
        <v>0</v>
      </c>
      <c r="CE294" s="10">
        <f t="shared" ref="CE294" si="535">CE295</f>
        <v>2634057600</v>
      </c>
      <c r="CF294" s="10">
        <f t="shared" ref="CF294:DB294" si="536">CF295</f>
        <v>4031210678</v>
      </c>
      <c r="CG294" s="10">
        <f t="shared" si="536"/>
        <v>0</v>
      </c>
      <c r="CH294" s="10">
        <f t="shared" si="536"/>
        <v>0</v>
      </c>
      <c r="CI294" s="10">
        <f t="shared" si="536"/>
        <v>2692479328</v>
      </c>
      <c r="CJ294" s="10">
        <f t="shared" si="536"/>
        <v>186956629</v>
      </c>
      <c r="CK294" s="10">
        <f t="shared" si="536"/>
        <v>20000000</v>
      </c>
      <c r="CL294" s="10">
        <f t="shared" si="536"/>
        <v>3790449314</v>
      </c>
      <c r="CM294" s="10">
        <f t="shared" si="536"/>
        <v>0</v>
      </c>
      <c r="CN294" s="10">
        <f t="shared" si="536"/>
        <v>0</v>
      </c>
      <c r="CO294" s="10">
        <f t="shared" si="536"/>
        <v>0</v>
      </c>
      <c r="CP294" s="10">
        <f t="shared" si="536"/>
        <v>0</v>
      </c>
      <c r="CQ294" s="10">
        <f t="shared" si="536"/>
        <v>0</v>
      </c>
      <c r="CR294" s="10">
        <f t="shared" si="536"/>
        <v>0</v>
      </c>
      <c r="CS294" s="10">
        <f t="shared" si="536"/>
        <v>0</v>
      </c>
      <c r="CT294" s="10">
        <f t="shared" si="536"/>
        <v>0</v>
      </c>
      <c r="CU294" s="10">
        <f t="shared" si="536"/>
        <v>0</v>
      </c>
      <c r="CV294" s="10">
        <f t="shared" si="536"/>
        <v>0</v>
      </c>
      <c r="CW294" s="10">
        <f t="shared" si="536"/>
        <v>0</v>
      </c>
      <c r="CX294" s="10">
        <f t="shared" si="536"/>
        <v>0</v>
      </c>
      <c r="CY294" s="10">
        <f t="shared" si="536"/>
        <v>2712479328</v>
      </c>
      <c r="CZ294" s="10">
        <f t="shared" si="536"/>
        <v>3977405943</v>
      </c>
      <c r="DA294" s="10">
        <f t="shared" si="536"/>
        <v>11169839691</v>
      </c>
      <c r="DB294" s="572">
        <f t="shared" si="536"/>
        <v>15522175978.290001</v>
      </c>
    </row>
    <row r="295" spans="1:106" ht="24.75" customHeight="1" x14ac:dyDescent="0.2">
      <c r="A295" s="585"/>
      <c r="B295" s="586"/>
      <c r="C295" s="154">
        <v>67</v>
      </c>
      <c r="D295" s="155" t="s">
        <v>687</v>
      </c>
      <c r="E295" s="158"/>
      <c r="F295" s="158"/>
      <c r="G295" s="154"/>
      <c r="H295" s="154"/>
      <c r="I295" s="154"/>
      <c r="J295" s="154"/>
      <c r="K295" s="154"/>
      <c r="L295" s="154"/>
      <c r="M295" s="154"/>
      <c r="N295" s="154"/>
      <c r="O295" s="154"/>
      <c r="P295" s="154"/>
      <c r="Q295" s="154"/>
      <c r="R295" s="154"/>
      <c r="S295" s="154"/>
      <c r="T295" s="154"/>
      <c r="U295" s="154"/>
      <c r="V295" s="154"/>
      <c r="W295" s="154"/>
      <c r="X295" s="154"/>
      <c r="Y295" s="11">
        <f t="shared" ref="Y295:AP295" si="537">SUM(Y296:Y299)</f>
        <v>0</v>
      </c>
      <c r="Z295" s="11">
        <f t="shared" si="537"/>
        <v>0</v>
      </c>
      <c r="AA295" s="11">
        <f t="shared" si="537"/>
        <v>3245382763</v>
      </c>
      <c r="AB295" s="11">
        <f t="shared" si="537"/>
        <v>3247557575</v>
      </c>
      <c r="AC295" s="11">
        <f t="shared" si="537"/>
        <v>20000000</v>
      </c>
      <c r="AD295" s="11">
        <f t="shared" si="537"/>
        <v>40000000</v>
      </c>
      <c r="AE295" s="11">
        <f t="shared" si="537"/>
        <v>0</v>
      </c>
      <c r="AF295" s="11">
        <f t="shared" si="537"/>
        <v>0</v>
      </c>
      <c r="AG295" s="11">
        <f t="shared" si="537"/>
        <v>0</v>
      </c>
      <c r="AH295" s="11">
        <f t="shared" si="537"/>
        <v>0</v>
      </c>
      <c r="AI295" s="11">
        <f t="shared" si="537"/>
        <v>0</v>
      </c>
      <c r="AJ295" s="11">
        <f t="shared" si="537"/>
        <v>0</v>
      </c>
      <c r="AK295" s="11">
        <f t="shared" si="537"/>
        <v>0</v>
      </c>
      <c r="AL295" s="11">
        <f t="shared" si="537"/>
        <v>0</v>
      </c>
      <c r="AM295" s="11">
        <f t="shared" si="537"/>
        <v>0</v>
      </c>
      <c r="AN295" s="11">
        <f t="shared" si="537"/>
        <v>0</v>
      </c>
      <c r="AO295" s="11">
        <f t="shared" si="537"/>
        <v>0</v>
      </c>
      <c r="AP295" s="11">
        <f t="shared" si="537"/>
        <v>0</v>
      </c>
      <c r="AQ295" s="11">
        <f t="shared" ref="AQ295:BS295" si="538">SUM(AQ296:AQ299)</f>
        <v>3265382763</v>
      </c>
      <c r="AR295" s="11">
        <f t="shared" si="538"/>
        <v>3287557575</v>
      </c>
      <c r="AS295" s="11">
        <f t="shared" si="538"/>
        <v>0</v>
      </c>
      <c r="AT295" s="11">
        <f t="shared" si="538"/>
        <v>0</v>
      </c>
      <c r="AU295" s="11">
        <f t="shared" si="538"/>
        <v>2537920000</v>
      </c>
      <c r="AV295" s="11">
        <f t="shared" si="538"/>
        <v>1347273806</v>
      </c>
      <c r="AW295" s="11">
        <f t="shared" si="538"/>
        <v>20000000</v>
      </c>
      <c r="AX295" s="11">
        <f t="shared" si="538"/>
        <v>2878727976.29</v>
      </c>
      <c r="AY295" s="11">
        <f t="shared" si="538"/>
        <v>0</v>
      </c>
      <c r="AZ295" s="11">
        <f t="shared" si="538"/>
        <v>0</v>
      </c>
      <c r="BA295" s="11">
        <f t="shared" si="538"/>
        <v>0</v>
      </c>
      <c r="BB295" s="11">
        <f t="shared" si="538"/>
        <v>0</v>
      </c>
      <c r="BC295" s="11">
        <f t="shared" si="538"/>
        <v>0</v>
      </c>
      <c r="BD295" s="11">
        <f t="shared" si="538"/>
        <v>0</v>
      </c>
      <c r="BE295" s="11">
        <f t="shared" si="538"/>
        <v>0</v>
      </c>
      <c r="BF295" s="11">
        <f t="shared" si="538"/>
        <v>0</v>
      </c>
      <c r="BG295" s="11">
        <f t="shared" si="538"/>
        <v>0</v>
      </c>
      <c r="BH295" s="11">
        <f t="shared" si="538"/>
        <v>0</v>
      </c>
      <c r="BI295" s="11">
        <f t="shared" si="538"/>
        <v>0</v>
      </c>
      <c r="BJ295" s="11">
        <f t="shared" si="538"/>
        <v>0</v>
      </c>
      <c r="BK295" s="11">
        <f t="shared" si="538"/>
        <v>2557920000</v>
      </c>
      <c r="BL295" s="11">
        <f t="shared" si="538"/>
        <v>4226001782.29</v>
      </c>
      <c r="BM295" s="11">
        <f t="shared" si="538"/>
        <v>0</v>
      </c>
      <c r="BN295" s="11">
        <f t="shared" si="538"/>
        <v>0</v>
      </c>
      <c r="BO295" s="11">
        <f t="shared" si="538"/>
        <v>2614057600</v>
      </c>
      <c r="BP295" s="11">
        <f t="shared" si="538"/>
        <v>290629092</v>
      </c>
      <c r="BQ295" s="11">
        <f t="shared" si="538"/>
        <v>20000000</v>
      </c>
      <c r="BR295" s="11">
        <f t="shared" si="538"/>
        <v>3740581586</v>
      </c>
      <c r="BS295" s="11">
        <f t="shared" si="538"/>
        <v>0</v>
      </c>
      <c r="BT295" s="11">
        <f t="shared" ref="BT295:CE295" si="539">SUM(BT296:BT299)</f>
        <v>0</v>
      </c>
      <c r="BU295" s="11">
        <f t="shared" si="539"/>
        <v>0</v>
      </c>
      <c r="BV295" s="11">
        <f t="shared" si="539"/>
        <v>0</v>
      </c>
      <c r="BW295" s="11">
        <f t="shared" si="539"/>
        <v>0</v>
      </c>
      <c r="BX295" s="11">
        <f t="shared" si="539"/>
        <v>0</v>
      </c>
      <c r="BY295" s="11">
        <f t="shared" si="539"/>
        <v>0</v>
      </c>
      <c r="BZ295" s="11">
        <f t="shared" si="539"/>
        <v>0</v>
      </c>
      <c r="CA295" s="11">
        <f t="shared" si="539"/>
        <v>0</v>
      </c>
      <c r="CB295" s="11">
        <f t="shared" si="539"/>
        <v>0</v>
      </c>
      <c r="CC295" s="11">
        <f t="shared" si="539"/>
        <v>0</v>
      </c>
      <c r="CD295" s="11">
        <f t="shared" si="539"/>
        <v>0</v>
      </c>
      <c r="CE295" s="11">
        <f t="shared" si="539"/>
        <v>2634057600</v>
      </c>
      <c r="CF295" s="11">
        <f t="shared" ref="CF295:DA295" si="540">SUM(CF296:CF299)</f>
        <v>4031210678</v>
      </c>
      <c r="CG295" s="11">
        <f t="shared" si="540"/>
        <v>0</v>
      </c>
      <c r="CH295" s="11">
        <f t="shared" si="540"/>
        <v>0</v>
      </c>
      <c r="CI295" s="11">
        <f t="shared" si="540"/>
        <v>2692479328</v>
      </c>
      <c r="CJ295" s="11">
        <f t="shared" si="540"/>
        <v>186956629</v>
      </c>
      <c r="CK295" s="11">
        <f t="shared" si="540"/>
        <v>20000000</v>
      </c>
      <c r="CL295" s="11">
        <f t="shared" si="540"/>
        <v>3790449314</v>
      </c>
      <c r="CM295" s="11">
        <f t="shared" si="540"/>
        <v>0</v>
      </c>
      <c r="CN295" s="11">
        <f t="shared" si="540"/>
        <v>0</v>
      </c>
      <c r="CO295" s="11">
        <f t="shared" si="540"/>
        <v>0</v>
      </c>
      <c r="CP295" s="11">
        <f t="shared" si="540"/>
        <v>0</v>
      </c>
      <c r="CQ295" s="11">
        <f t="shared" si="540"/>
        <v>0</v>
      </c>
      <c r="CR295" s="11">
        <f t="shared" si="540"/>
        <v>0</v>
      </c>
      <c r="CS295" s="11">
        <f t="shared" si="540"/>
        <v>0</v>
      </c>
      <c r="CT295" s="11">
        <f t="shared" si="540"/>
        <v>0</v>
      </c>
      <c r="CU295" s="11">
        <f t="shared" si="540"/>
        <v>0</v>
      </c>
      <c r="CV295" s="11">
        <f t="shared" si="540"/>
        <v>0</v>
      </c>
      <c r="CW295" s="11">
        <f t="shared" si="540"/>
        <v>0</v>
      </c>
      <c r="CX295" s="11">
        <f t="shared" si="540"/>
        <v>0</v>
      </c>
      <c r="CY295" s="11">
        <f t="shared" si="540"/>
        <v>2712479328</v>
      </c>
      <c r="CZ295" s="11">
        <f t="shared" si="540"/>
        <v>3977405943</v>
      </c>
      <c r="DA295" s="11">
        <f t="shared" si="540"/>
        <v>11169839691</v>
      </c>
      <c r="DB295" s="575">
        <f t="shared" ref="DB295" si="541">SUM(DB296:DB299)</f>
        <v>15522175978.290001</v>
      </c>
    </row>
    <row r="296" spans="1:106" ht="69" customHeight="1" x14ac:dyDescent="0.2">
      <c r="A296" s="585"/>
      <c r="B296" s="220"/>
      <c r="C296" s="340">
        <v>35</v>
      </c>
      <c r="D296" s="500" t="s">
        <v>688</v>
      </c>
      <c r="E296" s="577" t="s">
        <v>689</v>
      </c>
      <c r="F296" s="577" t="s">
        <v>690</v>
      </c>
      <c r="G296" s="173">
        <v>198</v>
      </c>
      <c r="H296" s="512" t="s">
        <v>691</v>
      </c>
      <c r="I296" s="166" t="s">
        <v>692</v>
      </c>
      <c r="J296" s="170" t="s">
        <v>631</v>
      </c>
      <c r="K296" s="170">
        <v>14</v>
      </c>
      <c r="L296" s="171" t="s">
        <v>53</v>
      </c>
      <c r="M296" s="172">
        <v>1</v>
      </c>
      <c r="N296" s="172">
        <v>1</v>
      </c>
      <c r="O296" s="173">
        <v>1</v>
      </c>
      <c r="P296" s="356">
        <v>1</v>
      </c>
      <c r="Q296" s="175"/>
      <c r="R296" s="172">
        <v>1</v>
      </c>
      <c r="S296" s="172"/>
      <c r="T296" s="172">
        <v>1</v>
      </c>
      <c r="U296" s="171"/>
      <c r="V296" s="263">
        <f>AQ296/$AQ$295</f>
        <v>6.1248562424655638E-3</v>
      </c>
      <c r="W296" s="173">
        <v>10</v>
      </c>
      <c r="X296" s="170" t="s">
        <v>384</v>
      </c>
      <c r="Y296" s="20"/>
      <c r="Z296" s="19"/>
      <c r="AA296" s="20"/>
      <c r="AB296" s="19"/>
      <c r="AC296" s="20">
        <f>20000000</f>
        <v>20000000</v>
      </c>
      <c r="AD296" s="15">
        <v>40000000</v>
      </c>
      <c r="AE296" s="20"/>
      <c r="AF296" s="19"/>
      <c r="AG296" s="20"/>
      <c r="AH296" s="19"/>
      <c r="AI296" s="20"/>
      <c r="AJ296" s="19"/>
      <c r="AK296" s="20"/>
      <c r="AL296" s="19"/>
      <c r="AM296" s="20"/>
      <c r="AN296" s="19"/>
      <c r="AO296" s="20"/>
      <c r="AP296" s="19"/>
      <c r="AQ296" s="13">
        <f>+Y296+AA296+AC296+AE296+AG296+AI296+AK296+AM296+AO296</f>
        <v>20000000</v>
      </c>
      <c r="AR296" s="14">
        <f>Z296+AB296+AD296+AF296+AH296+AJ296+AL296+AN296+AP296</f>
        <v>40000000</v>
      </c>
      <c r="AS296" s="44"/>
      <c r="AT296" s="44"/>
      <c r="AU296" s="44"/>
      <c r="AV296" s="44">
        <v>40000000</v>
      </c>
      <c r="AW296" s="44">
        <v>10000000</v>
      </c>
      <c r="AX296" s="44">
        <v>70000000</v>
      </c>
      <c r="AY296" s="44"/>
      <c r="AZ296" s="44"/>
      <c r="BA296" s="44"/>
      <c r="BB296" s="44"/>
      <c r="BC296" s="44"/>
      <c r="BD296" s="44"/>
      <c r="BE296" s="44"/>
      <c r="BF296" s="44"/>
      <c r="BG296" s="44"/>
      <c r="BH296" s="44"/>
      <c r="BI296" s="44"/>
      <c r="BJ296" s="44"/>
      <c r="BK296" s="41">
        <f t="shared" ref="BK296:BL299" si="542">AS296+AU296+AW296+AY296+BA296+BC296+BE296+BG296+BI296</f>
        <v>10000000</v>
      </c>
      <c r="BL296" s="56">
        <f t="shared" si="542"/>
        <v>110000000</v>
      </c>
      <c r="BM296" s="44"/>
      <c r="BN296" s="43"/>
      <c r="BO296" s="44"/>
      <c r="BP296" s="44"/>
      <c r="BQ296" s="44">
        <v>10000000</v>
      </c>
      <c r="BR296" s="43">
        <v>84480000</v>
      </c>
      <c r="BS296" s="44"/>
      <c r="BT296" s="44"/>
      <c r="BU296" s="44"/>
      <c r="BV296" s="44"/>
      <c r="BW296" s="44"/>
      <c r="BX296" s="44"/>
      <c r="BY296" s="44"/>
      <c r="BZ296" s="44"/>
      <c r="CA296" s="44"/>
      <c r="CB296" s="44"/>
      <c r="CC296" s="44"/>
      <c r="CD296" s="44"/>
      <c r="CE296" s="41">
        <f t="shared" ref="CE296:CF299" si="543">BM296+BO296+BQ296+BS296+BU296+BW296+BY296+CA296+CC296</f>
        <v>10000000</v>
      </c>
      <c r="CF296" s="46">
        <f t="shared" si="543"/>
        <v>84480000</v>
      </c>
      <c r="CG296" s="44"/>
      <c r="CH296" s="45"/>
      <c r="CI296" s="44"/>
      <c r="CJ296" s="44"/>
      <c r="CK296" s="44">
        <v>10000000</v>
      </c>
      <c r="CL296" s="44">
        <v>43828198</v>
      </c>
      <c r="CM296" s="44"/>
      <c r="CN296" s="44"/>
      <c r="CO296" s="44"/>
      <c r="CP296" s="44"/>
      <c r="CQ296" s="44"/>
      <c r="CR296" s="44"/>
      <c r="CS296" s="44"/>
      <c r="CT296" s="44"/>
      <c r="CU296" s="44"/>
      <c r="CV296" s="44"/>
      <c r="CW296" s="44"/>
      <c r="CX296" s="44"/>
      <c r="CY296" s="41">
        <f>CG296+CI296+CK296+CM296+CO296+CQ296+CS296+CU296+CW296</f>
        <v>10000000</v>
      </c>
      <c r="CZ296" s="41">
        <f>CX296+CV296+CT296+CR296+CP296+CN296+CL296+CJ296+CH296</f>
        <v>43828198</v>
      </c>
      <c r="DA296" s="50">
        <f t="shared" ref="DA296:DB299" si="544">AQ296+BK296+CE296+CY296</f>
        <v>50000000</v>
      </c>
      <c r="DB296" s="576">
        <f t="shared" si="544"/>
        <v>278308198</v>
      </c>
    </row>
    <row r="297" spans="1:106" ht="75" customHeight="1" x14ac:dyDescent="0.2">
      <c r="A297" s="585"/>
      <c r="B297" s="220"/>
      <c r="C297" s="182"/>
      <c r="D297" s="503"/>
      <c r="E297" s="232"/>
      <c r="F297" s="232"/>
      <c r="G297" s="173">
        <v>199</v>
      </c>
      <c r="H297" s="512" t="s">
        <v>693</v>
      </c>
      <c r="I297" s="166" t="s">
        <v>694</v>
      </c>
      <c r="J297" s="170" t="s">
        <v>631</v>
      </c>
      <c r="K297" s="170">
        <v>14</v>
      </c>
      <c r="L297" s="170" t="s">
        <v>68</v>
      </c>
      <c r="M297" s="173">
        <v>0</v>
      </c>
      <c r="N297" s="173">
        <v>12</v>
      </c>
      <c r="O297" s="173">
        <v>0</v>
      </c>
      <c r="P297" s="402">
        <v>4</v>
      </c>
      <c r="Q297" s="175"/>
      <c r="R297" s="173">
        <v>4</v>
      </c>
      <c r="S297" s="173"/>
      <c r="T297" s="173">
        <v>4</v>
      </c>
      <c r="U297" s="170"/>
      <c r="V297" s="263">
        <f>AQ297/$AQ$295</f>
        <v>0</v>
      </c>
      <c r="W297" s="173">
        <v>10</v>
      </c>
      <c r="X297" s="170" t="s">
        <v>384</v>
      </c>
      <c r="Y297" s="13"/>
      <c r="Z297" s="14"/>
      <c r="AA297" s="13"/>
      <c r="AB297" s="14"/>
      <c r="AC297" s="13"/>
      <c r="AD297" s="14"/>
      <c r="AE297" s="13"/>
      <c r="AF297" s="14"/>
      <c r="AG297" s="13"/>
      <c r="AH297" s="14"/>
      <c r="AI297" s="13"/>
      <c r="AJ297" s="14"/>
      <c r="AK297" s="13"/>
      <c r="AL297" s="14"/>
      <c r="AM297" s="13"/>
      <c r="AN297" s="14"/>
      <c r="AO297" s="13"/>
      <c r="AP297" s="14"/>
      <c r="AQ297" s="13">
        <f>+Y297+AA297+AC297+AE297+AG297+AI297+AK297+AM297+AO297</f>
        <v>0</v>
      </c>
      <c r="AR297" s="14">
        <f>Z297+AB297+AD297+AF297+AH297+AJ297+AL297+AN297+AP297</f>
        <v>0</v>
      </c>
      <c r="AS297" s="44"/>
      <c r="AT297" s="44"/>
      <c r="AU297" s="44"/>
      <c r="AV297" s="44"/>
      <c r="AW297" s="44">
        <v>10000000</v>
      </c>
      <c r="AX297" s="44">
        <v>10000000</v>
      </c>
      <c r="AY297" s="44"/>
      <c r="AZ297" s="44"/>
      <c r="BA297" s="44"/>
      <c r="BB297" s="44"/>
      <c r="BC297" s="44"/>
      <c r="BD297" s="44"/>
      <c r="BE297" s="44"/>
      <c r="BF297" s="44"/>
      <c r="BG297" s="44"/>
      <c r="BH297" s="44"/>
      <c r="BI297" s="44"/>
      <c r="BJ297" s="44"/>
      <c r="BK297" s="41">
        <f t="shared" si="542"/>
        <v>10000000</v>
      </c>
      <c r="BL297" s="56">
        <f t="shared" si="542"/>
        <v>10000000</v>
      </c>
      <c r="BM297" s="44"/>
      <c r="BN297" s="43"/>
      <c r="BO297" s="44"/>
      <c r="BP297" s="44">
        <v>24300000</v>
      </c>
      <c r="BQ297" s="44">
        <v>10000000</v>
      </c>
      <c r="BR297" s="44">
        <v>37000000</v>
      </c>
      <c r="BS297" s="44"/>
      <c r="BT297" s="44"/>
      <c r="BU297" s="44"/>
      <c r="BV297" s="44"/>
      <c r="BW297" s="44"/>
      <c r="BX297" s="44"/>
      <c r="BY297" s="44"/>
      <c r="BZ297" s="44"/>
      <c r="CA297" s="44"/>
      <c r="CB297" s="44"/>
      <c r="CC297" s="44"/>
      <c r="CD297" s="44"/>
      <c r="CE297" s="41">
        <f t="shared" si="543"/>
        <v>10000000</v>
      </c>
      <c r="CF297" s="47">
        <f t="shared" si="543"/>
        <v>61300000</v>
      </c>
      <c r="CG297" s="44"/>
      <c r="CH297" s="45"/>
      <c r="CI297" s="44"/>
      <c r="CJ297" s="44"/>
      <c r="CK297" s="44">
        <v>10000000</v>
      </c>
      <c r="CL297" s="44">
        <v>40000000</v>
      </c>
      <c r="CM297" s="44"/>
      <c r="CN297" s="44"/>
      <c r="CO297" s="44"/>
      <c r="CP297" s="44"/>
      <c r="CQ297" s="44"/>
      <c r="CR297" s="44"/>
      <c r="CS297" s="44"/>
      <c r="CT297" s="44"/>
      <c r="CU297" s="44"/>
      <c r="CV297" s="44"/>
      <c r="CW297" s="44"/>
      <c r="CX297" s="44"/>
      <c r="CY297" s="41">
        <f>CG297+CI297+CK297+CM297+CO297+CQ297+CS297+CU297+CW297</f>
        <v>10000000</v>
      </c>
      <c r="CZ297" s="41">
        <f>CX297+CV297+CT297+CR297+CP297+CN297+CL297+CJ297+CH297</f>
        <v>40000000</v>
      </c>
      <c r="DA297" s="50">
        <f t="shared" si="544"/>
        <v>30000000</v>
      </c>
      <c r="DB297" s="576">
        <f t="shared" si="544"/>
        <v>111300000</v>
      </c>
    </row>
    <row r="298" spans="1:106" ht="71.25" customHeight="1" x14ac:dyDescent="0.2">
      <c r="A298" s="585"/>
      <c r="B298" s="220"/>
      <c r="C298" s="182"/>
      <c r="D298" s="503"/>
      <c r="E298" s="232"/>
      <c r="F298" s="232"/>
      <c r="G298" s="173">
        <v>200</v>
      </c>
      <c r="H298" s="512" t="s">
        <v>937</v>
      </c>
      <c r="I298" s="166" t="s">
        <v>695</v>
      </c>
      <c r="J298" s="170" t="s">
        <v>631</v>
      </c>
      <c r="K298" s="170">
        <v>14</v>
      </c>
      <c r="L298" s="171" t="s">
        <v>53</v>
      </c>
      <c r="M298" s="172">
        <v>12</v>
      </c>
      <c r="N298" s="172">
        <v>12</v>
      </c>
      <c r="O298" s="173">
        <v>12</v>
      </c>
      <c r="P298" s="356">
        <v>12</v>
      </c>
      <c r="Q298" s="175"/>
      <c r="R298" s="172">
        <v>12</v>
      </c>
      <c r="S298" s="172"/>
      <c r="T298" s="172">
        <v>12</v>
      </c>
      <c r="U298" s="171"/>
      <c r="V298" s="263">
        <f>AQ298/$AQ$295</f>
        <v>0.29816254312726032</v>
      </c>
      <c r="W298" s="173">
        <v>3</v>
      </c>
      <c r="X298" s="170" t="s">
        <v>450</v>
      </c>
      <c r="Y298" s="20"/>
      <c r="Z298" s="19"/>
      <c r="AA298" s="17">
        <v>973614828.89999998</v>
      </c>
      <c r="AB298" s="15">
        <v>974267272.89999998</v>
      </c>
      <c r="AC298" s="20"/>
      <c r="AD298" s="19"/>
      <c r="AE298" s="20"/>
      <c r="AF298" s="19"/>
      <c r="AG298" s="20"/>
      <c r="AH298" s="19"/>
      <c r="AI298" s="20"/>
      <c r="AJ298" s="19"/>
      <c r="AK298" s="20"/>
      <c r="AL298" s="19"/>
      <c r="AM298" s="20"/>
      <c r="AN298" s="19"/>
      <c r="AO298" s="20"/>
      <c r="AP298" s="19"/>
      <c r="AQ298" s="13">
        <f>+Y298+AA298+AC298+AE298+AG298+AI298+AK298+AM298+AO298</f>
        <v>973614828.89999998</v>
      </c>
      <c r="AR298" s="14">
        <f>Z298+AB298+AD298+AF298+AH298+AJ298+AL298+AN298+AP298</f>
        <v>974267272.89999998</v>
      </c>
      <c r="AS298" s="44"/>
      <c r="AT298" s="44"/>
      <c r="AU298" s="44">
        <f>2537920000*0.3</f>
        <v>761376000</v>
      </c>
      <c r="AV298" s="44">
        <v>392182142</v>
      </c>
      <c r="AW298" s="44"/>
      <c r="AX298" s="44">
        <v>839618392.88999999</v>
      </c>
      <c r="AY298" s="44"/>
      <c r="AZ298" s="44"/>
      <c r="BA298" s="44"/>
      <c r="BB298" s="44"/>
      <c r="BC298" s="44"/>
      <c r="BD298" s="44"/>
      <c r="BE298" s="44"/>
      <c r="BF298" s="44"/>
      <c r="BG298" s="44"/>
      <c r="BH298" s="44"/>
      <c r="BI298" s="44"/>
      <c r="BJ298" s="44"/>
      <c r="BK298" s="41">
        <f t="shared" si="542"/>
        <v>761376000</v>
      </c>
      <c r="BL298" s="56">
        <f t="shared" si="542"/>
        <v>1231800534.8899999</v>
      </c>
      <c r="BM298" s="44"/>
      <c r="BN298" s="43"/>
      <c r="BO298" s="44">
        <f>2614057600*0.3</f>
        <v>784217280</v>
      </c>
      <c r="BP298" s="44">
        <v>70461905.400000006</v>
      </c>
      <c r="BQ298" s="44"/>
      <c r="BR298" s="44">
        <v>1059360000</v>
      </c>
      <c r="BS298" s="44"/>
      <c r="BT298" s="44"/>
      <c r="BU298" s="44"/>
      <c r="BV298" s="44"/>
      <c r="BW298" s="44"/>
      <c r="BX298" s="44"/>
      <c r="BY298" s="44"/>
      <c r="BZ298" s="44"/>
      <c r="CA298" s="44"/>
      <c r="CB298" s="44"/>
      <c r="CC298" s="44"/>
      <c r="CD298" s="44"/>
      <c r="CE298" s="41">
        <f t="shared" si="543"/>
        <v>784217280</v>
      </c>
      <c r="CF298" s="47">
        <f t="shared" si="543"/>
        <v>1129821905.4000001</v>
      </c>
      <c r="CG298" s="44"/>
      <c r="CH298" s="45"/>
      <c r="CI298" s="44">
        <v>807743798.39999998</v>
      </c>
      <c r="CJ298" s="44">
        <v>56086989</v>
      </c>
      <c r="CK298" s="44"/>
      <c r="CL298" s="44">
        <v>1111986335</v>
      </c>
      <c r="CM298" s="44"/>
      <c r="CN298" s="44"/>
      <c r="CO298" s="44"/>
      <c r="CP298" s="44"/>
      <c r="CQ298" s="44"/>
      <c r="CR298" s="44"/>
      <c r="CS298" s="44"/>
      <c r="CT298" s="44"/>
      <c r="CU298" s="44"/>
      <c r="CV298" s="44"/>
      <c r="CW298" s="44"/>
      <c r="CX298" s="44"/>
      <c r="CY298" s="41">
        <f>CG298+CI298+CK298+CM298+CO298+CQ298+CS298+CU298+CW298</f>
        <v>807743798.39999998</v>
      </c>
      <c r="CZ298" s="41">
        <f>CX298+CV298+CT298+CR298+CP298+CN298+CL298+CJ298+CH298</f>
        <v>1168073324</v>
      </c>
      <c r="DA298" s="50">
        <f t="shared" si="544"/>
        <v>3326951907.3000002</v>
      </c>
      <c r="DB298" s="576">
        <f t="shared" si="544"/>
        <v>4503963037.1900005</v>
      </c>
    </row>
    <row r="299" spans="1:106" ht="71.25" customHeight="1" x14ac:dyDescent="0.2">
      <c r="A299" s="585"/>
      <c r="B299" s="264"/>
      <c r="C299" s="181"/>
      <c r="D299" s="501"/>
      <c r="E299" s="504"/>
      <c r="F299" s="504"/>
      <c r="G299" s="173">
        <v>201</v>
      </c>
      <c r="H299" s="512" t="s">
        <v>696</v>
      </c>
      <c r="I299" s="166" t="s">
        <v>697</v>
      </c>
      <c r="J299" s="170" t="s">
        <v>631</v>
      </c>
      <c r="K299" s="170">
        <v>14</v>
      </c>
      <c r="L299" s="171" t="s">
        <v>53</v>
      </c>
      <c r="M299" s="172">
        <v>14</v>
      </c>
      <c r="N299" s="172">
        <v>14</v>
      </c>
      <c r="O299" s="173">
        <v>14</v>
      </c>
      <c r="P299" s="356">
        <v>14</v>
      </c>
      <c r="Q299" s="175"/>
      <c r="R299" s="172">
        <v>14</v>
      </c>
      <c r="S299" s="172"/>
      <c r="T299" s="172">
        <v>14</v>
      </c>
      <c r="U299" s="171"/>
      <c r="V299" s="263">
        <f>AQ299/$AQ$295</f>
        <v>0.69571260063027407</v>
      </c>
      <c r="W299" s="173">
        <v>3</v>
      </c>
      <c r="X299" s="170" t="s">
        <v>450</v>
      </c>
      <c r="Y299" s="20"/>
      <c r="Z299" s="19"/>
      <c r="AA299" s="17">
        <v>2271767934.0999999</v>
      </c>
      <c r="AB299" s="15">
        <v>2273290302.0999999</v>
      </c>
      <c r="AC299" s="20"/>
      <c r="AD299" s="19"/>
      <c r="AE299" s="20"/>
      <c r="AF299" s="19"/>
      <c r="AG299" s="20"/>
      <c r="AH299" s="19"/>
      <c r="AI299" s="20"/>
      <c r="AJ299" s="19"/>
      <c r="AK299" s="20"/>
      <c r="AL299" s="19"/>
      <c r="AM299" s="20"/>
      <c r="AN299" s="19"/>
      <c r="AO299" s="20"/>
      <c r="AP299" s="19"/>
      <c r="AQ299" s="13">
        <f>+Y299+AA299+AC299+AE299+AG299+AI299+AK299+AM299+AO299</f>
        <v>2271767934.0999999</v>
      </c>
      <c r="AR299" s="14">
        <f>Z299+AB299+AD299+AF299+AH299+AJ299+AL299+AN299+AP299</f>
        <v>2273290302.0999999</v>
      </c>
      <c r="AS299" s="44"/>
      <c r="AT299" s="44"/>
      <c r="AU299" s="44">
        <f>2537920000*0.7</f>
        <v>1776544000</v>
      </c>
      <c r="AV299" s="44">
        <v>915091664</v>
      </c>
      <c r="AW299" s="44"/>
      <c r="AX299" s="44">
        <v>1959109583.4000001</v>
      </c>
      <c r="AY299" s="44"/>
      <c r="AZ299" s="44"/>
      <c r="BA299" s="44"/>
      <c r="BB299" s="44"/>
      <c r="BC299" s="44"/>
      <c r="BD299" s="44"/>
      <c r="BE299" s="44"/>
      <c r="BF299" s="44"/>
      <c r="BG299" s="44"/>
      <c r="BH299" s="44"/>
      <c r="BI299" s="44"/>
      <c r="BJ299" s="44"/>
      <c r="BK299" s="41">
        <f t="shared" si="542"/>
        <v>1776544000</v>
      </c>
      <c r="BL299" s="56">
        <f t="shared" si="542"/>
        <v>2874201247.4000001</v>
      </c>
      <c r="BM299" s="44"/>
      <c r="BN299" s="43"/>
      <c r="BO299" s="44">
        <f>2614057600*0.7</f>
        <v>1829840320</v>
      </c>
      <c r="BP299" s="44">
        <v>195867186.59999999</v>
      </c>
      <c r="BQ299" s="44"/>
      <c r="BR299" s="44">
        <v>2559741586</v>
      </c>
      <c r="BS299" s="44"/>
      <c r="BT299" s="44"/>
      <c r="BU299" s="44"/>
      <c r="BV299" s="44"/>
      <c r="BW299" s="44"/>
      <c r="BX299" s="44"/>
      <c r="BY299" s="44"/>
      <c r="BZ299" s="44"/>
      <c r="CA299" s="44"/>
      <c r="CB299" s="44"/>
      <c r="CC299" s="44"/>
      <c r="CD299" s="44"/>
      <c r="CE299" s="41">
        <f t="shared" si="543"/>
        <v>1829840320</v>
      </c>
      <c r="CF299" s="47">
        <f t="shared" si="543"/>
        <v>2755608772.5999999</v>
      </c>
      <c r="CG299" s="37"/>
      <c r="CH299" s="38"/>
      <c r="CI299" s="44">
        <v>1884735529.5999999</v>
      </c>
      <c r="CJ299" s="44">
        <v>130869640</v>
      </c>
      <c r="CK299" s="44"/>
      <c r="CL299" s="44">
        <v>2594634781</v>
      </c>
      <c r="CM299" s="44"/>
      <c r="CN299" s="44"/>
      <c r="CO299" s="44"/>
      <c r="CP299" s="44"/>
      <c r="CQ299" s="44"/>
      <c r="CR299" s="44"/>
      <c r="CS299" s="44"/>
      <c r="CT299" s="44"/>
      <c r="CU299" s="44"/>
      <c r="CV299" s="44"/>
      <c r="CW299" s="44"/>
      <c r="CX299" s="44"/>
      <c r="CY299" s="41">
        <f>CG299+CI299+CK299+CM299+CO299+CQ299+CS299+CU299+CW299</f>
        <v>1884735529.5999999</v>
      </c>
      <c r="CZ299" s="41">
        <f>CX299+CV299+CT299+CR299+CP299+CN299+CL299+CJ299+CH299</f>
        <v>2725504421</v>
      </c>
      <c r="DA299" s="50">
        <f t="shared" si="544"/>
        <v>7762887783.7000008</v>
      </c>
      <c r="DB299" s="576">
        <f t="shared" si="544"/>
        <v>10628604743.1</v>
      </c>
    </row>
    <row r="300" spans="1:106" ht="24.75" customHeight="1" x14ac:dyDescent="0.2">
      <c r="A300" s="585"/>
      <c r="B300" s="141">
        <v>20</v>
      </c>
      <c r="C300" s="218" t="s">
        <v>698</v>
      </c>
      <c r="D300" s="143"/>
      <c r="E300" s="144"/>
      <c r="F300" s="144"/>
      <c r="G300" s="145"/>
      <c r="H300" s="145"/>
      <c r="I300" s="145"/>
      <c r="J300" s="145"/>
      <c r="K300" s="145"/>
      <c r="L300" s="145"/>
      <c r="M300" s="145"/>
      <c r="N300" s="145"/>
      <c r="O300" s="145"/>
      <c r="P300" s="145"/>
      <c r="Q300" s="145"/>
      <c r="R300" s="145"/>
      <c r="S300" s="145"/>
      <c r="T300" s="145"/>
      <c r="U300" s="145"/>
      <c r="V300" s="145"/>
      <c r="W300" s="145"/>
      <c r="X300" s="145"/>
      <c r="Y300" s="10">
        <f t="shared" ref="Y300:BD300" si="545">Y301+Y304+Y306+Y308</f>
        <v>0</v>
      </c>
      <c r="Z300" s="10">
        <f t="shared" si="545"/>
        <v>0</v>
      </c>
      <c r="AA300" s="10">
        <f t="shared" si="545"/>
        <v>382966448</v>
      </c>
      <c r="AB300" s="10">
        <f t="shared" si="545"/>
        <v>315032885</v>
      </c>
      <c r="AC300" s="10">
        <f t="shared" si="545"/>
        <v>360787151.63999999</v>
      </c>
      <c r="AD300" s="10">
        <f t="shared" si="545"/>
        <v>454846986.63999999</v>
      </c>
      <c r="AE300" s="10">
        <f t="shared" si="545"/>
        <v>0</v>
      </c>
      <c r="AF300" s="10">
        <f t="shared" si="545"/>
        <v>0</v>
      </c>
      <c r="AG300" s="10">
        <f t="shared" si="545"/>
        <v>0</v>
      </c>
      <c r="AH300" s="10">
        <f t="shared" si="545"/>
        <v>0</v>
      </c>
      <c r="AI300" s="10">
        <f t="shared" si="545"/>
        <v>0</v>
      </c>
      <c r="AJ300" s="10">
        <f t="shared" si="545"/>
        <v>0</v>
      </c>
      <c r="AK300" s="10">
        <f t="shared" si="545"/>
        <v>0</v>
      </c>
      <c r="AL300" s="10">
        <f t="shared" si="545"/>
        <v>0</v>
      </c>
      <c r="AM300" s="10">
        <f t="shared" si="545"/>
        <v>0</v>
      </c>
      <c r="AN300" s="10">
        <f t="shared" si="545"/>
        <v>0</v>
      </c>
      <c r="AO300" s="10">
        <f t="shared" si="545"/>
        <v>0</v>
      </c>
      <c r="AP300" s="10">
        <f t="shared" si="545"/>
        <v>0</v>
      </c>
      <c r="AQ300" s="10">
        <f t="shared" si="545"/>
        <v>743753599.63999999</v>
      </c>
      <c r="AR300" s="10">
        <f t="shared" si="545"/>
        <v>769879871.63999999</v>
      </c>
      <c r="AS300" s="10">
        <f t="shared" si="545"/>
        <v>0</v>
      </c>
      <c r="AT300" s="10">
        <f t="shared" si="545"/>
        <v>0</v>
      </c>
      <c r="AU300" s="10">
        <f t="shared" si="545"/>
        <v>394455441.44</v>
      </c>
      <c r="AV300" s="10">
        <f t="shared" si="545"/>
        <v>1915638293.8099999</v>
      </c>
      <c r="AW300" s="10">
        <f t="shared" si="545"/>
        <v>371610766.18919998</v>
      </c>
      <c r="AX300" s="10">
        <f t="shared" si="545"/>
        <v>0</v>
      </c>
      <c r="AY300" s="10">
        <f t="shared" si="545"/>
        <v>0</v>
      </c>
      <c r="AZ300" s="10">
        <f t="shared" si="545"/>
        <v>0</v>
      </c>
      <c r="BA300" s="10">
        <f t="shared" si="545"/>
        <v>0</v>
      </c>
      <c r="BB300" s="10">
        <f t="shared" si="545"/>
        <v>0</v>
      </c>
      <c r="BC300" s="10">
        <f t="shared" si="545"/>
        <v>0</v>
      </c>
      <c r="BD300" s="10">
        <f t="shared" si="545"/>
        <v>0</v>
      </c>
      <c r="BE300" s="10">
        <f t="shared" ref="BE300:CD300" si="546">BE301+BE304+BE306+BE308</f>
        <v>0</v>
      </c>
      <c r="BF300" s="10">
        <f t="shared" si="546"/>
        <v>0</v>
      </c>
      <c r="BG300" s="10">
        <f t="shared" si="546"/>
        <v>0</v>
      </c>
      <c r="BH300" s="10">
        <f t="shared" si="546"/>
        <v>0</v>
      </c>
      <c r="BI300" s="10">
        <f t="shared" si="546"/>
        <v>0</v>
      </c>
      <c r="BJ300" s="10">
        <f t="shared" si="546"/>
        <v>0</v>
      </c>
      <c r="BK300" s="10">
        <f t="shared" si="546"/>
        <v>766066207.62919998</v>
      </c>
      <c r="BL300" s="10">
        <f t="shared" si="546"/>
        <v>1915638293.8099999</v>
      </c>
      <c r="BM300" s="10">
        <f t="shared" si="546"/>
        <v>0</v>
      </c>
      <c r="BN300" s="10">
        <f t="shared" si="546"/>
        <v>0</v>
      </c>
      <c r="BO300" s="10">
        <f t="shared" si="546"/>
        <v>406289104.6832</v>
      </c>
      <c r="BP300" s="10">
        <f t="shared" si="546"/>
        <v>2788476573.4899998</v>
      </c>
      <c r="BQ300" s="10">
        <f t="shared" si="546"/>
        <v>382759089.17487597</v>
      </c>
      <c r="BR300" s="10">
        <f t="shared" si="546"/>
        <v>0</v>
      </c>
      <c r="BS300" s="10">
        <f t="shared" si="546"/>
        <v>0</v>
      </c>
      <c r="BT300" s="10">
        <f t="shared" si="546"/>
        <v>0</v>
      </c>
      <c r="BU300" s="10">
        <f t="shared" si="546"/>
        <v>0</v>
      </c>
      <c r="BV300" s="10">
        <f t="shared" si="546"/>
        <v>0</v>
      </c>
      <c r="BW300" s="10">
        <f t="shared" si="546"/>
        <v>0</v>
      </c>
      <c r="BX300" s="10">
        <f t="shared" si="546"/>
        <v>0</v>
      </c>
      <c r="BY300" s="10">
        <f t="shared" si="546"/>
        <v>0</v>
      </c>
      <c r="BZ300" s="10">
        <f t="shared" si="546"/>
        <v>0</v>
      </c>
      <c r="CA300" s="10">
        <f t="shared" si="546"/>
        <v>0</v>
      </c>
      <c r="CB300" s="10">
        <f t="shared" si="546"/>
        <v>0</v>
      </c>
      <c r="CC300" s="10">
        <f t="shared" si="546"/>
        <v>0</v>
      </c>
      <c r="CD300" s="10">
        <f t="shared" si="546"/>
        <v>0</v>
      </c>
      <c r="CE300" s="10">
        <f t="shared" ref="CE300" si="547">CE301+CE304+CE306+CE308</f>
        <v>789048193.85807598</v>
      </c>
      <c r="CF300" s="10">
        <f t="shared" ref="CF300:DA300" si="548">CF301+CF304+CF306+CF308</f>
        <v>2788476573.4899998</v>
      </c>
      <c r="CG300" s="10">
        <f t="shared" si="548"/>
        <v>0</v>
      </c>
      <c r="CH300" s="10">
        <f t="shared" si="548"/>
        <v>0</v>
      </c>
      <c r="CI300" s="10">
        <f t="shared" si="548"/>
        <v>418477777.82369602</v>
      </c>
      <c r="CJ300" s="10">
        <f t="shared" si="548"/>
        <v>3088285129.1400003</v>
      </c>
      <c r="CK300" s="10">
        <f t="shared" si="548"/>
        <v>394241861.85012227</v>
      </c>
      <c r="CL300" s="10">
        <f t="shared" si="548"/>
        <v>0</v>
      </c>
      <c r="CM300" s="10">
        <f t="shared" si="548"/>
        <v>0</v>
      </c>
      <c r="CN300" s="10">
        <f t="shared" si="548"/>
        <v>0</v>
      </c>
      <c r="CO300" s="10">
        <f t="shared" si="548"/>
        <v>0</v>
      </c>
      <c r="CP300" s="10">
        <f t="shared" si="548"/>
        <v>0</v>
      </c>
      <c r="CQ300" s="10">
        <f t="shared" si="548"/>
        <v>0</v>
      </c>
      <c r="CR300" s="10">
        <f t="shared" si="548"/>
        <v>0</v>
      </c>
      <c r="CS300" s="10">
        <f t="shared" si="548"/>
        <v>0</v>
      </c>
      <c r="CT300" s="10">
        <f t="shared" si="548"/>
        <v>0</v>
      </c>
      <c r="CU300" s="10">
        <f t="shared" si="548"/>
        <v>0</v>
      </c>
      <c r="CV300" s="10">
        <f t="shared" si="548"/>
        <v>0</v>
      </c>
      <c r="CW300" s="10">
        <f t="shared" si="548"/>
        <v>0</v>
      </c>
      <c r="CX300" s="10">
        <f t="shared" si="548"/>
        <v>0</v>
      </c>
      <c r="CY300" s="10">
        <f t="shared" si="548"/>
        <v>812719639.67381835</v>
      </c>
      <c r="CZ300" s="10">
        <f t="shared" si="548"/>
        <v>3088285129.1400003</v>
      </c>
      <c r="DA300" s="10">
        <f t="shared" si="548"/>
        <v>3111587640.8010941</v>
      </c>
      <c r="DB300" s="572">
        <f t="shared" ref="DB300" si="549">DB301+DB304+DB306+DB308</f>
        <v>8562279868.0800009</v>
      </c>
    </row>
    <row r="301" spans="1:106" ht="24.75" customHeight="1" x14ac:dyDescent="0.2">
      <c r="A301" s="585"/>
      <c r="B301" s="586"/>
      <c r="C301" s="154">
        <v>68</v>
      </c>
      <c r="D301" s="155" t="s">
        <v>699</v>
      </c>
      <c r="E301" s="194"/>
      <c r="F301" s="194"/>
      <c r="G301" s="157"/>
      <c r="H301" s="157"/>
      <c r="I301" s="157"/>
      <c r="J301" s="157"/>
      <c r="K301" s="157"/>
      <c r="L301" s="157"/>
      <c r="M301" s="157"/>
      <c r="N301" s="157"/>
      <c r="O301" s="157"/>
      <c r="P301" s="157"/>
      <c r="Q301" s="157"/>
      <c r="R301" s="157"/>
      <c r="S301" s="157"/>
      <c r="T301" s="157"/>
      <c r="U301" s="157"/>
      <c r="V301" s="157"/>
      <c r="W301" s="157"/>
      <c r="X301" s="157"/>
      <c r="Y301" s="101">
        <f t="shared" ref="Y301:AP301" si="550">SUM(Y302:Y303)</f>
        <v>0</v>
      </c>
      <c r="Z301" s="101">
        <f t="shared" si="550"/>
        <v>0</v>
      </c>
      <c r="AA301" s="101">
        <f t="shared" si="550"/>
        <v>382966448</v>
      </c>
      <c r="AB301" s="101">
        <f t="shared" si="550"/>
        <v>311043032</v>
      </c>
      <c r="AC301" s="101">
        <f t="shared" si="550"/>
        <v>258910352</v>
      </c>
      <c r="AD301" s="101">
        <f t="shared" si="550"/>
        <v>238654472</v>
      </c>
      <c r="AE301" s="101">
        <f t="shared" si="550"/>
        <v>0</v>
      </c>
      <c r="AF301" s="101">
        <f t="shared" si="550"/>
        <v>0</v>
      </c>
      <c r="AG301" s="101">
        <f t="shared" si="550"/>
        <v>0</v>
      </c>
      <c r="AH301" s="101">
        <f t="shared" si="550"/>
        <v>0</v>
      </c>
      <c r="AI301" s="101">
        <f t="shared" si="550"/>
        <v>0</v>
      </c>
      <c r="AJ301" s="101">
        <f t="shared" si="550"/>
        <v>0</v>
      </c>
      <c r="AK301" s="101">
        <f t="shared" si="550"/>
        <v>0</v>
      </c>
      <c r="AL301" s="101">
        <f t="shared" si="550"/>
        <v>0</v>
      </c>
      <c r="AM301" s="101">
        <f t="shared" si="550"/>
        <v>0</v>
      </c>
      <c r="AN301" s="101">
        <f t="shared" si="550"/>
        <v>0</v>
      </c>
      <c r="AO301" s="101">
        <f t="shared" si="550"/>
        <v>0</v>
      </c>
      <c r="AP301" s="101">
        <f t="shared" si="550"/>
        <v>0</v>
      </c>
      <c r="AQ301" s="101">
        <f t="shared" ref="AQ301:BS301" si="551">SUM(AQ302:AQ303)</f>
        <v>641876800</v>
      </c>
      <c r="AR301" s="101">
        <f t="shared" si="551"/>
        <v>549697504</v>
      </c>
      <c r="AS301" s="101">
        <f t="shared" si="551"/>
        <v>0</v>
      </c>
      <c r="AT301" s="101">
        <f t="shared" si="551"/>
        <v>0</v>
      </c>
      <c r="AU301" s="101">
        <f t="shared" si="551"/>
        <v>394455441.44</v>
      </c>
      <c r="AV301" s="101">
        <f t="shared" si="551"/>
        <v>788589783</v>
      </c>
      <c r="AW301" s="101">
        <f t="shared" si="551"/>
        <v>266677662.56</v>
      </c>
      <c r="AX301" s="101">
        <f t="shared" si="551"/>
        <v>0</v>
      </c>
      <c r="AY301" s="101">
        <f t="shared" si="551"/>
        <v>0</v>
      </c>
      <c r="AZ301" s="101">
        <f t="shared" si="551"/>
        <v>0</v>
      </c>
      <c r="BA301" s="101">
        <f t="shared" si="551"/>
        <v>0</v>
      </c>
      <c r="BB301" s="101">
        <f t="shared" si="551"/>
        <v>0</v>
      </c>
      <c r="BC301" s="101">
        <f t="shared" si="551"/>
        <v>0</v>
      </c>
      <c r="BD301" s="101">
        <f t="shared" si="551"/>
        <v>0</v>
      </c>
      <c r="BE301" s="101">
        <f t="shared" si="551"/>
        <v>0</v>
      </c>
      <c r="BF301" s="101">
        <f t="shared" si="551"/>
        <v>0</v>
      </c>
      <c r="BG301" s="101">
        <f t="shared" si="551"/>
        <v>0</v>
      </c>
      <c r="BH301" s="101">
        <f t="shared" si="551"/>
        <v>0</v>
      </c>
      <c r="BI301" s="101">
        <f t="shared" si="551"/>
        <v>0</v>
      </c>
      <c r="BJ301" s="101">
        <f t="shared" si="551"/>
        <v>0</v>
      </c>
      <c r="BK301" s="101">
        <f t="shared" si="551"/>
        <v>661133104</v>
      </c>
      <c r="BL301" s="101">
        <f t="shared" si="551"/>
        <v>788589783</v>
      </c>
      <c r="BM301" s="101">
        <f t="shared" si="551"/>
        <v>0</v>
      </c>
      <c r="BN301" s="101">
        <f t="shared" si="551"/>
        <v>0</v>
      </c>
      <c r="BO301" s="101">
        <f t="shared" si="551"/>
        <v>406289104.6832</v>
      </c>
      <c r="BP301" s="101">
        <f t="shared" si="551"/>
        <v>1342174677</v>
      </c>
      <c r="BQ301" s="101">
        <f t="shared" si="551"/>
        <v>274677992.4368</v>
      </c>
      <c r="BR301" s="101">
        <f t="shared" si="551"/>
        <v>0</v>
      </c>
      <c r="BS301" s="101">
        <f t="shared" si="551"/>
        <v>0</v>
      </c>
      <c r="BT301" s="101">
        <f t="shared" ref="BT301:CE301" si="552">SUM(BT302:BT303)</f>
        <v>0</v>
      </c>
      <c r="BU301" s="101">
        <f t="shared" si="552"/>
        <v>0</v>
      </c>
      <c r="BV301" s="101">
        <f t="shared" si="552"/>
        <v>0</v>
      </c>
      <c r="BW301" s="101">
        <f t="shared" si="552"/>
        <v>0</v>
      </c>
      <c r="BX301" s="101">
        <f t="shared" si="552"/>
        <v>0</v>
      </c>
      <c r="BY301" s="101">
        <f t="shared" si="552"/>
        <v>0</v>
      </c>
      <c r="BZ301" s="101">
        <f t="shared" si="552"/>
        <v>0</v>
      </c>
      <c r="CA301" s="101">
        <f t="shared" si="552"/>
        <v>0</v>
      </c>
      <c r="CB301" s="101">
        <f t="shared" si="552"/>
        <v>0</v>
      </c>
      <c r="CC301" s="101">
        <f t="shared" si="552"/>
        <v>0</v>
      </c>
      <c r="CD301" s="101">
        <f t="shared" si="552"/>
        <v>0</v>
      </c>
      <c r="CE301" s="101">
        <f t="shared" si="552"/>
        <v>680967097.12</v>
      </c>
      <c r="CF301" s="101">
        <f t="shared" ref="CF301:DA301" si="553">SUM(CF302:CF303)</f>
        <v>1342174677</v>
      </c>
      <c r="CG301" s="101">
        <f t="shared" si="553"/>
        <v>0</v>
      </c>
      <c r="CH301" s="101">
        <f t="shared" si="553"/>
        <v>0</v>
      </c>
      <c r="CI301" s="101">
        <f t="shared" si="553"/>
        <v>418477777.82369602</v>
      </c>
      <c r="CJ301" s="101">
        <f t="shared" si="553"/>
        <v>2180137888.8000002</v>
      </c>
      <c r="CK301" s="101">
        <f t="shared" si="553"/>
        <v>282918332.20990402</v>
      </c>
      <c r="CL301" s="101">
        <f t="shared" si="553"/>
        <v>0</v>
      </c>
      <c r="CM301" s="101">
        <f t="shared" si="553"/>
        <v>0</v>
      </c>
      <c r="CN301" s="101">
        <f t="shared" si="553"/>
        <v>0</v>
      </c>
      <c r="CO301" s="101">
        <f t="shared" si="553"/>
        <v>0</v>
      </c>
      <c r="CP301" s="101">
        <f t="shared" si="553"/>
        <v>0</v>
      </c>
      <c r="CQ301" s="101">
        <f t="shared" si="553"/>
        <v>0</v>
      </c>
      <c r="CR301" s="101">
        <f t="shared" si="553"/>
        <v>0</v>
      </c>
      <c r="CS301" s="101">
        <f t="shared" si="553"/>
        <v>0</v>
      </c>
      <c r="CT301" s="101">
        <f t="shared" si="553"/>
        <v>0</v>
      </c>
      <c r="CU301" s="101">
        <f t="shared" si="553"/>
        <v>0</v>
      </c>
      <c r="CV301" s="101">
        <f t="shared" si="553"/>
        <v>0</v>
      </c>
      <c r="CW301" s="101">
        <f t="shared" si="553"/>
        <v>0</v>
      </c>
      <c r="CX301" s="101">
        <f t="shared" si="553"/>
        <v>0</v>
      </c>
      <c r="CY301" s="101">
        <f t="shared" si="553"/>
        <v>701396110.03360009</v>
      </c>
      <c r="CZ301" s="101">
        <f t="shared" si="553"/>
        <v>2180137888.8000002</v>
      </c>
      <c r="DA301" s="101">
        <f t="shared" si="553"/>
        <v>2685373111.1535997</v>
      </c>
      <c r="DB301" s="579">
        <f t="shared" ref="DB301" si="554">SUM(DB302:DB303)</f>
        <v>4860599852.8000002</v>
      </c>
    </row>
    <row r="302" spans="1:106" ht="57.75" customHeight="1" x14ac:dyDescent="0.2">
      <c r="A302" s="585"/>
      <c r="B302" s="220"/>
      <c r="C302" s="340">
        <v>36</v>
      </c>
      <c r="D302" s="686" t="s">
        <v>700</v>
      </c>
      <c r="E302" s="632">
        <v>0.4</v>
      </c>
      <c r="F302" s="632">
        <v>0.6</v>
      </c>
      <c r="G302" s="173">
        <v>202</v>
      </c>
      <c r="H302" s="508" t="s">
        <v>701</v>
      </c>
      <c r="I302" s="179" t="s">
        <v>702</v>
      </c>
      <c r="J302" s="170" t="s">
        <v>703</v>
      </c>
      <c r="K302" s="308">
        <v>4</v>
      </c>
      <c r="L302" s="202" t="s">
        <v>53</v>
      </c>
      <c r="M302" s="188">
        <v>23</v>
      </c>
      <c r="N302" s="188">
        <v>23</v>
      </c>
      <c r="O302" s="167">
        <v>23</v>
      </c>
      <c r="P302" s="188">
        <v>23</v>
      </c>
      <c r="Q302" s="175"/>
      <c r="R302" s="188">
        <v>23</v>
      </c>
      <c r="S302" s="188"/>
      <c r="T302" s="188">
        <v>23</v>
      </c>
      <c r="U302" s="202"/>
      <c r="V302" s="332">
        <f>AQ302/AQ301</f>
        <v>0.71731335359059556</v>
      </c>
      <c r="W302" s="172">
        <v>3</v>
      </c>
      <c r="X302" s="171" t="s">
        <v>450</v>
      </c>
      <c r="Y302" s="17"/>
      <c r="Z302" s="18"/>
      <c r="AA302" s="34">
        <v>379516448</v>
      </c>
      <c r="AB302" s="15">
        <v>307593032</v>
      </c>
      <c r="AC302" s="34">
        <f>97585333-16674981</f>
        <v>80910352</v>
      </c>
      <c r="AD302" s="15">
        <v>105582133</v>
      </c>
      <c r="AE302" s="17"/>
      <c r="AF302" s="18"/>
      <c r="AG302" s="17"/>
      <c r="AH302" s="18"/>
      <c r="AI302" s="17"/>
      <c r="AJ302" s="18"/>
      <c r="AK302" s="17"/>
      <c r="AL302" s="18"/>
      <c r="AM302" s="17"/>
      <c r="AN302" s="18"/>
      <c r="AO302" s="17"/>
      <c r="AP302" s="18"/>
      <c r="AQ302" s="13">
        <f>+Y302+AA302+AC302+AE302+AG302+AI302+AK302+AM302+AO302</f>
        <v>460426800</v>
      </c>
      <c r="AR302" s="14">
        <f>Z302+AB302+AD302+AF302+AH302+AJ302+AL302+AN302+AP302</f>
        <v>413175165</v>
      </c>
      <c r="AS302" s="44"/>
      <c r="AT302" s="44"/>
      <c r="AU302" s="44">
        <f>379516448*1.03</f>
        <v>390901941.44</v>
      </c>
      <c r="AV302" s="44">
        <v>628589783</v>
      </c>
      <c r="AW302" s="45">
        <f>80910352*1.03</f>
        <v>83337662.560000002</v>
      </c>
      <c r="AX302" s="44"/>
      <c r="AY302" s="44"/>
      <c r="AZ302" s="44"/>
      <c r="BA302" s="44"/>
      <c r="BB302" s="44"/>
      <c r="BC302" s="44"/>
      <c r="BD302" s="44"/>
      <c r="BE302" s="44"/>
      <c r="BF302" s="44"/>
      <c r="BG302" s="44"/>
      <c r="BH302" s="44"/>
      <c r="BI302" s="44"/>
      <c r="BJ302" s="44"/>
      <c r="BK302" s="41">
        <f>AS302+AU302+AW302+AY302+BA302+BC302+BE302+BG302+BI302</f>
        <v>474239604</v>
      </c>
      <c r="BL302" s="56">
        <f>AT302+AV302+AX302+AZ302+BB302+BD302+BF302+BH302+BJ302</f>
        <v>628589783</v>
      </c>
      <c r="BM302" s="45"/>
      <c r="BN302" s="43"/>
      <c r="BO302" s="44">
        <v>402628999.6832</v>
      </c>
      <c r="BP302" s="44">
        <v>1174174677</v>
      </c>
      <c r="BQ302" s="45">
        <v>85837792.436800003</v>
      </c>
      <c r="BR302" s="45"/>
      <c r="BS302" s="45"/>
      <c r="BT302" s="45"/>
      <c r="BU302" s="45"/>
      <c r="BV302" s="45"/>
      <c r="BW302" s="45"/>
      <c r="BX302" s="45"/>
      <c r="BY302" s="45"/>
      <c r="BZ302" s="45"/>
      <c r="CA302" s="45"/>
      <c r="CB302" s="45"/>
      <c r="CC302" s="45"/>
      <c r="CD302" s="44"/>
      <c r="CE302" s="41">
        <f>BM302+BO302+BQ302+BS302+BU302+BW302+BY302+CA302+CC302</f>
        <v>488466792.12</v>
      </c>
      <c r="CF302" s="47">
        <f>BN302+BP302+BR302+BT302+BV302+BX302+BZ302+CB302+CD302</f>
        <v>1174174677</v>
      </c>
      <c r="CG302" s="44"/>
      <c r="CH302" s="45"/>
      <c r="CI302" s="44">
        <f>402628999.6832*1.03</f>
        <v>414707869.67369604</v>
      </c>
      <c r="CJ302" s="44">
        <v>1989366808.8</v>
      </c>
      <c r="CK302" s="45">
        <f>85837792.4368*1.03</f>
        <v>88412926.209904</v>
      </c>
      <c r="CL302" s="44"/>
      <c r="CM302" s="44"/>
      <c r="CN302" s="44"/>
      <c r="CO302" s="44"/>
      <c r="CP302" s="44"/>
      <c r="CQ302" s="44"/>
      <c r="CR302" s="44"/>
      <c r="CS302" s="44"/>
      <c r="CT302" s="44"/>
      <c r="CU302" s="44"/>
      <c r="CV302" s="44"/>
      <c r="CW302" s="44"/>
      <c r="CX302" s="44"/>
      <c r="CY302" s="41">
        <f>CG302+CI302+CK302+CM302+CO302+CQ302+CS302+CU302+CW302</f>
        <v>503120795.88360006</v>
      </c>
      <c r="CZ302" s="41">
        <f>CX302+CV302+CT302+CR302+CP302+CN302+CL302+CJ302+CH302</f>
        <v>1989366808.8</v>
      </c>
      <c r="DA302" s="50">
        <f>AQ302+BK302+CE302+CY302</f>
        <v>1926253992.0035999</v>
      </c>
      <c r="DB302" s="576">
        <f>AR302+BL302+CF302+CZ302</f>
        <v>4205306433.8000002</v>
      </c>
    </row>
    <row r="303" spans="1:106" ht="67.5" customHeight="1" x14ac:dyDescent="0.2">
      <c r="A303" s="585"/>
      <c r="B303" s="220"/>
      <c r="C303" s="181"/>
      <c r="D303" s="688"/>
      <c r="E303" s="271"/>
      <c r="F303" s="271"/>
      <c r="G303" s="173">
        <v>203</v>
      </c>
      <c r="H303" s="508" t="s">
        <v>704</v>
      </c>
      <c r="I303" s="179" t="s">
        <v>705</v>
      </c>
      <c r="J303" s="170" t="s">
        <v>703</v>
      </c>
      <c r="K303" s="308">
        <v>4</v>
      </c>
      <c r="L303" s="202" t="s">
        <v>53</v>
      </c>
      <c r="M303" s="188">
        <v>20</v>
      </c>
      <c r="N303" s="188">
        <v>20</v>
      </c>
      <c r="O303" s="167">
        <v>20</v>
      </c>
      <c r="P303" s="188">
        <v>20</v>
      </c>
      <c r="Q303" s="175"/>
      <c r="R303" s="188">
        <v>20</v>
      </c>
      <c r="S303" s="188"/>
      <c r="T303" s="188">
        <v>20</v>
      </c>
      <c r="U303" s="202"/>
      <c r="V303" s="332">
        <f>AQ303/AQ301</f>
        <v>0.28268664640940444</v>
      </c>
      <c r="W303" s="172">
        <v>3</v>
      </c>
      <c r="X303" s="171" t="s">
        <v>450</v>
      </c>
      <c r="Y303" s="17"/>
      <c r="Z303" s="18"/>
      <c r="AA303" s="16">
        <v>3450000</v>
      </c>
      <c r="AB303" s="15">
        <v>3450000</v>
      </c>
      <c r="AC303" s="34">
        <f>100000000+78000000</f>
        <v>178000000</v>
      </c>
      <c r="AD303" s="15">
        <v>133072339</v>
      </c>
      <c r="AE303" s="17"/>
      <c r="AF303" s="18"/>
      <c r="AG303" s="17"/>
      <c r="AH303" s="18"/>
      <c r="AI303" s="17"/>
      <c r="AJ303" s="18"/>
      <c r="AK303" s="17"/>
      <c r="AL303" s="18"/>
      <c r="AM303" s="17"/>
      <c r="AN303" s="18"/>
      <c r="AO303" s="17"/>
      <c r="AP303" s="18"/>
      <c r="AQ303" s="13">
        <f>+Y303+AA303+AC303+AE303+AG303+AI303+AK303+AM303+AO303</f>
        <v>181450000</v>
      </c>
      <c r="AR303" s="14">
        <f>Z303+AB303+AD303+AF303+AH303+AJ303+AL303+AN303+AP303</f>
        <v>136522339</v>
      </c>
      <c r="AS303" s="44"/>
      <c r="AT303" s="44"/>
      <c r="AU303" s="44">
        <f>3450000*1.03</f>
        <v>3553500</v>
      </c>
      <c r="AV303" s="44">
        <v>160000000</v>
      </c>
      <c r="AW303" s="44">
        <f>178000000*1.03</f>
        <v>183340000</v>
      </c>
      <c r="AX303" s="44"/>
      <c r="AY303" s="44"/>
      <c r="AZ303" s="44"/>
      <c r="BA303" s="44"/>
      <c r="BB303" s="44"/>
      <c r="BC303" s="44"/>
      <c r="BD303" s="44"/>
      <c r="BE303" s="44"/>
      <c r="BF303" s="44"/>
      <c r="BG303" s="44"/>
      <c r="BH303" s="44"/>
      <c r="BI303" s="44"/>
      <c r="BJ303" s="44"/>
      <c r="BK303" s="41">
        <f>AS303+AU303+AW303+AY303+BA303+BC303+BE303+BG303+BI303</f>
        <v>186893500</v>
      </c>
      <c r="BL303" s="56">
        <f>AT303+AV303+AX303+AZ303+BB303+BD303+BF303+BH303+BJ303</f>
        <v>160000000</v>
      </c>
      <c r="BM303" s="45"/>
      <c r="BN303" s="43"/>
      <c r="BO303" s="44">
        <v>3660105</v>
      </c>
      <c r="BP303" s="44">
        <v>168000000</v>
      </c>
      <c r="BQ303" s="44">
        <v>188840200</v>
      </c>
      <c r="BR303" s="44"/>
      <c r="BS303" s="44"/>
      <c r="BT303" s="44"/>
      <c r="BU303" s="45"/>
      <c r="BV303" s="45"/>
      <c r="BW303" s="45"/>
      <c r="BX303" s="45"/>
      <c r="BY303" s="45"/>
      <c r="BZ303" s="45"/>
      <c r="CA303" s="45"/>
      <c r="CB303" s="45"/>
      <c r="CC303" s="45"/>
      <c r="CD303" s="44"/>
      <c r="CE303" s="41">
        <f>BM303+BO303+BQ303+BS303+BU303+BW303+BY303+CA303+CC303</f>
        <v>192500305</v>
      </c>
      <c r="CF303" s="47">
        <f>BN303+BP303+BR303+BT303+BV303+BX303+BZ303+CB303+CD303</f>
        <v>168000000</v>
      </c>
      <c r="CG303" s="44"/>
      <c r="CH303" s="45"/>
      <c r="CI303" s="44">
        <f>3660105*1.03</f>
        <v>3769908.15</v>
      </c>
      <c r="CJ303" s="44">
        <v>190771080</v>
      </c>
      <c r="CK303" s="44">
        <f>188840200*1.03</f>
        <v>194505406</v>
      </c>
      <c r="CL303" s="44"/>
      <c r="CM303" s="44"/>
      <c r="CN303" s="44"/>
      <c r="CO303" s="44"/>
      <c r="CP303" s="44"/>
      <c r="CQ303" s="44"/>
      <c r="CR303" s="44"/>
      <c r="CS303" s="44"/>
      <c r="CT303" s="44"/>
      <c r="CU303" s="44"/>
      <c r="CV303" s="44"/>
      <c r="CW303" s="44"/>
      <c r="CX303" s="44"/>
      <c r="CY303" s="41">
        <f>CG303+CI303+CK303+CM303+CO303+CQ303+CS303+CU303+CW303</f>
        <v>198275314.15000001</v>
      </c>
      <c r="CZ303" s="41">
        <f>CX303+CV303+CT303+CR303+CP303+CN303+CL303+CJ303+CH303</f>
        <v>190771080</v>
      </c>
      <c r="DA303" s="50">
        <f>AQ303+BK303+CE303+CY303</f>
        <v>759119119.14999998</v>
      </c>
      <c r="DB303" s="576">
        <f>AR303+BL303+CF303+CZ303</f>
        <v>655293419</v>
      </c>
    </row>
    <row r="304" spans="1:106" ht="24.75" customHeight="1" x14ac:dyDescent="0.2">
      <c r="A304" s="585"/>
      <c r="B304" s="220"/>
      <c r="C304" s="154">
        <v>69</v>
      </c>
      <c r="D304" s="155" t="s">
        <v>706</v>
      </c>
      <c r="E304" s="158"/>
      <c r="F304" s="158"/>
      <c r="G304" s="154"/>
      <c r="H304" s="154"/>
      <c r="I304" s="154"/>
      <c r="J304" s="154"/>
      <c r="K304" s="154"/>
      <c r="L304" s="154"/>
      <c r="M304" s="154"/>
      <c r="N304" s="154"/>
      <c r="O304" s="154"/>
      <c r="P304" s="154"/>
      <c r="Q304" s="154"/>
      <c r="R304" s="154"/>
      <c r="S304" s="154"/>
      <c r="T304" s="154"/>
      <c r="U304" s="154"/>
      <c r="V304" s="154"/>
      <c r="W304" s="154"/>
      <c r="X304" s="154"/>
      <c r="Y304" s="11">
        <f t="shared" ref="Y304:AP304" si="555">SUM(Y305)</f>
        <v>0</v>
      </c>
      <c r="Z304" s="11">
        <f t="shared" si="555"/>
        <v>0</v>
      </c>
      <c r="AA304" s="11">
        <f t="shared" si="555"/>
        <v>0</v>
      </c>
      <c r="AB304" s="11">
        <f t="shared" si="555"/>
        <v>0</v>
      </c>
      <c r="AC304" s="11">
        <f t="shared" si="555"/>
        <v>30000000</v>
      </c>
      <c r="AD304" s="11">
        <f t="shared" si="555"/>
        <v>30000000</v>
      </c>
      <c r="AE304" s="11">
        <f t="shared" si="555"/>
        <v>0</v>
      </c>
      <c r="AF304" s="11">
        <f t="shared" si="555"/>
        <v>0</v>
      </c>
      <c r="AG304" s="11">
        <f t="shared" si="555"/>
        <v>0</v>
      </c>
      <c r="AH304" s="11">
        <f t="shared" si="555"/>
        <v>0</v>
      </c>
      <c r="AI304" s="11">
        <f t="shared" si="555"/>
        <v>0</v>
      </c>
      <c r="AJ304" s="11">
        <f t="shared" si="555"/>
        <v>0</v>
      </c>
      <c r="AK304" s="11">
        <f t="shared" si="555"/>
        <v>0</v>
      </c>
      <c r="AL304" s="11">
        <f t="shared" si="555"/>
        <v>0</v>
      </c>
      <c r="AM304" s="11">
        <f t="shared" si="555"/>
        <v>0</v>
      </c>
      <c r="AN304" s="11">
        <f t="shared" si="555"/>
        <v>0</v>
      </c>
      <c r="AO304" s="11">
        <f t="shared" si="555"/>
        <v>0</v>
      </c>
      <c r="AP304" s="11">
        <f t="shared" si="555"/>
        <v>0</v>
      </c>
      <c r="AQ304" s="11">
        <f t="shared" ref="AQ304:BS304" si="556">SUM(AQ305)</f>
        <v>30000000</v>
      </c>
      <c r="AR304" s="11">
        <f t="shared" si="556"/>
        <v>30000000</v>
      </c>
      <c r="AS304" s="11">
        <f t="shared" si="556"/>
        <v>0</v>
      </c>
      <c r="AT304" s="11">
        <f t="shared" si="556"/>
        <v>0</v>
      </c>
      <c r="AU304" s="11">
        <f t="shared" si="556"/>
        <v>0</v>
      </c>
      <c r="AV304" s="11">
        <f t="shared" si="556"/>
        <v>231288679.81</v>
      </c>
      <c r="AW304" s="11">
        <f t="shared" si="556"/>
        <v>30900000</v>
      </c>
      <c r="AX304" s="11">
        <f t="shared" si="556"/>
        <v>0</v>
      </c>
      <c r="AY304" s="11">
        <f t="shared" si="556"/>
        <v>0</v>
      </c>
      <c r="AZ304" s="11">
        <f t="shared" si="556"/>
        <v>0</v>
      </c>
      <c r="BA304" s="11">
        <f t="shared" si="556"/>
        <v>0</v>
      </c>
      <c r="BB304" s="11">
        <f t="shared" si="556"/>
        <v>0</v>
      </c>
      <c r="BC304" s="11">
        <f t="shared" si="556"/>
        <v>0</v>
      </c>
      <c r="BD304" s="11">
        <f t="shared" si="556"/>
        <v>0</v>
      </c>
      <c r="BE304" s="11">
        <f t="shared" si="556"/>
        <v>0</v>
      </c>
      <c r="BF304" s="11">
        <f t="shared" si="556"/>
        <v>0</v>
      </c>
      <c r="BG304" s="11">
        <f t="shared" si="556"/>
        <v>0</v>
      </c>
      <c r="BH304" s="11">
        <f t="shared" si="556"/>
        <v>0</v>
      </c>
      <c r="BI304" s="11">
        <f t="shared" si="556"/>
        <v>0</v>
      </c>
      <c r="BJ304" s="11">
        <f t="shared" si="556"/>
        <v>0</v>
      </c>
      <c r="BK304" s="11">
        <f t="shared" si="556"/>
        <v>30900000</v>
      </c>
      <c r="BL304" s="11">
        <f t="shared" si="556"/>
        <v>231288679.81</v>
      </c>
      <c r="BM304" s="11">
        <f t="shared" si="556"/>
        <v>0</v>
      </c>
      <c r="BN304" s="11">
        <f t="shared" si="556"/>
        <v>0</v>
      </c>
      <c r="BO304" s="11">
        <f t="shared" si="556"/>
        <v>0</v>
      </c>
      <c r="BP304" s="11">
        <f t="shared" si="556"/>
        <v>170200000</v>
      </c>
      <c r="BQ304" s="11">
        <f t="shared" si="556"/>
        <v>31827000</v>
      </c>
      <c r="BR304" s="11">
        <f t="shared" si="556"/>
        <v>0</v>
      </c>
      <c r="BS304" s="11">
        <f t="shared" si="556"/>
        <v>0</v>
      </c>
      <c r="BT304" s="11">
        <f t="shared" ref="BT304:CE304" si="557">SUM(BT305)</f>
        <v>0</v>
      </c>
      <c r="BU304" s="11">
        <f t="shared" si="557"/>
        <v>0</v>
      </c>
      <c r="BV304" s="11">
        <f t="shared" si="557"/>
        <v>0</v>
      </c>
      <c r="BW304" s="11">
        <f t="shared" si="557"/>
        <v>0</v>
      </c>
      <c r="BX304" s="11">
        <f t="shared" si="557"/>
        <v>0</v>
      </c>
      <c r="BY304" s="11">
        <f t="shared" si="557"/>
        <v>0</v>
      </c>
      <c r="BZ304" s="11">
        <f t="shared" si="557"/>
        <v>0</v>
      </c>
      <c r="CA304" s="11">
        <f t="shared" si="557"/>
        <v>0</v>
      </c>
      <c r="CB304" s="11">
        <f t="shared" si="557"/>
        <v>0</v>
      </c>
      <c r="CC304" s="11">
        <f t="shared" si="557"/>
        <v>0</v>
      </c>
      <c r="CD304" s="11">
        <f t="shared" si="557"/>
        <v>0</v>
      </c>
      <c r="CE304" s="11">
        <f t="shared" si="557"/>
        <v>31827000</v>
      </c>
      <c r="CF304" s="11">
        <f t="shared" ref="CF304:DB304" si="558">SUM(CF305)</f>
        <v>170200000</v>
      </c>
      <c r="CG304" s="11">
        <f t="shared" si="558"/>
        <v>0</v>
      </c>
      <c r="CH304" s="11">
        <f t="shared" si="558"/>
        <v>0</v>
      </c>
      <c r="CI304" s="11">
        <f t="shared" si="558"/>
        <v>0</v>
      </c>
      <c r="CJ304" s="11">
        <f t="shared" si="558"/>
        <v>170200000</v>
      </c>
      <c r="CK304" s="11">
        <f t="shared" si="558"/>
        <v>32781810</v>
      </c>
      <c r="CL304" s="11">
        <f t="shared" si="558"/>
        <v>0</v>
      </c>
      <c r="CM304" s="11">
        <f t="shared" si="558"/>
        <v>0</v>
      </c>
      <c r="CN304" s="11">
        <f t="shared" si="558"/>
        <v>0</v>
      </c>
      <c r="CO304" s="11">
        <f t="shared" si="558"/>
        <v>0</v>
      </c>
      <c r="CP304" s="11">
        <f t="shared" si="558"/>
        <v>0</v>
      </c>
      <c r="CQ304" s="11">
        <f t="shared" si="558"/>
        <v>0</v>
      </c>
      <c r="CR304" s="11">
        <f t="shared" si="558"/>
        <v>0</v>
      </c>
      <c r="CS304" s="11">
        <f t="shared" si="558"/>
        <v>0</v>
      </c>
      <c r="CT304" s="11">
        <f t="shared" si="558"/>
        <v>0</v>
      </c>
      <c r="CU304" s="11">
        <f t="shared" si="558"/>
        <v>0</v>
      </c>
      <c r="CV304" s="11">
        <f t="shared" si="558"/>
        <v>0</v>
      </c>
      <c r="CW304" s="11">
        <f t="shared" si="558"/>
        <v>0</v>
      </c>
      <c r="CX304" s="11">
        <f t="shared" si="558"/>
        <v>0</v>
      </c>
      <c r="CY304" s="11">
        <f t="shared" si="558"/>
        <v>32781810</v>
      </c>
      <c r="CZ304" s="11">
        <f t="shared" si="558"/>
        <v>170200000</v>
      </c>
      <c r="DA304" s="11">
        <f t="shared" si="558"/>
        <v>125508810</v>
      </c>
      <c r="DB304" s="575">
        <f t="shared" si="558"/>
        <v>601688679.80999994</v>
      </c>
    </row>
    <row r="305" spans="1:106" ht="57.75" customHeight="1" x14ac:dyDescent="0.2">
      <c r="A305" s="585"/>
      <c r="B305" s="220"/>
      <c r="C305" s="188">
        <v>36</v>
      </c>
      <c r="D305" s="500" t="s">
        <v>700</v>
      </c>
      <c r="E305" s="632">
        <v>0.4</v>
      </c>
      <c r="F305" s="632">
        <v>0.6</v>
      </c>
      <c r="G305" s="173">
        <v>204</v>
      </c>
      <c r="H305" s="508" t="s">
        <v>707</v>
      </c>
      <c r="I305" s="179" t="s">
        <v>708</v>
      </c>
      <c r="J305" s="170" t="s">
        <v>703</v>
      </c>
      <c r="K305" s="308">
        <v>4</v>
      </c>
      <c r="L305" s="202" t="s">
        <v>53</v>
      </c>
      <c r="M305" s="188">
        <v>13</v>
      </c>
      <c r="N305" s="188">
        <v>13</v>
      </c>
      <c r="O305" s="167">
        <v>13</v>
      </c>
      <c r="P305" s="188">
        <v>13</v>
      </c>
      <c r="Q305" s="175"/>
      <c r="R305" s="188">
        <v>13</v>
      </c>
      <c r="S305" s="188"/>
      <c r="T305" s="188">
        <v>13</v>
      </c>
      <c r="U305" s="202"/>
      <c r="V305" s="332">
        <f>AQ305/AQ304</f>
        <v>1</v>
      </c>
      <c r="W305" s="172">
        <v>3</v>
      </c>
      <c r="X305" s="171" t="s">
        <v>450</v>
      </c>
      <c r="Y305" s="17"/>
      <c r="Z305" s="18"/>
      <c r="AA305" s="17"/>
      <c r="AB305" s="18"/>
      <c r="AC305" s="17">
        <v>30000000</v>
      </c>
      <c r="AD305" s="15">
        <v>30000000</v>
      </c>
      <c r="AE305" s="17"/>
      <c r="AF305" s="18"/>
      <c r="AG305" s="17"/>
      <c r="AH305" s="18"/>
      <c r="AI305" s="17"/>
      <c r="AJ305" s="18"/>
      <c r="AK305" s="17"/>
      <c r="AL305" s="18"/>
      <c r="AM305" s="17"/>
      <c r="AN305" s="18"/>
      <c r="AO305" s="17"/>
      <c r="AP305" s="18"/>
      <c r="AQ305" s="13">
        <f>+Y305+AA305+AC305+AE305+AG305+AI305+AK305+AM305+AO305</f>
        <v>30000000</v>
      </c>
      <c r="AR305" s="14">
        <f>Z305+AB305+AD305+AF305+AH305+AJ305+AL305+AN305+AP305</f>
        <v>30000000</v>
      </c>
      <c r="AS305" s="44"/>
      <c r="AT305" s="44"/>
      <c r="AU305" s="44"/>
      <c r="AV305" s="403">
        <v>231288679.81</v>
      </c>
      <c r="AW305" s="45">
        <v>30900000</v>
      </c>
      <c r="AX305" s="44"/>
      <c r="AY305" s="44"/>
      <c r="AZ305" s="44"/>
      <c r="BA305" s="44"/>
      <c r="BB305" s="44"/>
      <c r="BC305" s="44"/>
      <c r="BD305" s="44"/>
      <c r="BE305" s="44"/>
      <c r="BF305" s="44"/>
      <c r="BG305" s="44"/>
      <c r="BH305" s="44"/>
      <c r="BI305" s="44"/>
      <c r="BJ305" s="44"/>
      <c r="BK305" s="41">
        <f>AS305+AU305+AW305+AY305+BA305+BC305+BE305+BG305+BI305</f>
        <v>30900000</v>
      </c>
      <c r="BL305" s="56">
        <f>AT305+AV305+AX305+AZ305+BB305+BD305+BF305+BH305+BJ305</f>
        <v>231288679.81</v>
      </c>
      <c r="BM305" s="45"/>
      <c r="BN305" s="25"/>
      <c r="BO305" s="45"/>
      <c r="BP305" s="45">
        <v>170200000</v>
      </c>
      <c r="BQ305" s="45">
        <v>31827000</v>
      </c>
      <c r="BR305" s="45"/>
      <c r="BS305" s="45"/>
      <c r="BT305" s="45"/>
      <c r="BU305" s="45"/>
      <c r="BV305" s="45"/>
      <c r="BW305" s="45"/>
      <c r="BX305" s="45"/>
      <c r="BY305" s="45"/>
      <c r="BZ305" s="45"/>
      <c r="CA305" s="45"/>
      <c r="CB305" s="45"/>
      <c r="CC305" s="45"/>
      <c r="CD305" s="44"/>
      <c r="CE305" s="41">
        <f>BM305+BO305+BQ305+BS305+BU305+BW305+BY305+CA305+CC305</f>
        <v>31827000</v>
      </c>
      <c r="CF305" s="47">
        <f>BN305+BP305+BR305+BT305+BV305+BX305+BZ305+CB305+CD305</f>
        <v>170200000</v>
      </c>
      <c r="CG305" s="44"/>
      <c r="CH305" s="45"/>
      <c r="CI305" s="44"/>
      <c r="CJ305" s="44">
        <v>170200000</v>
      </c>
      <c r="CK305" s="44">
        <v>32781810</v>
      </c>
      <c r="CL305" s="44"/>
      <c r="CM305" s="44"/>
      <c r="CN305" s="44"/>
      <c r="CO305" s="44"/>
      <c r="CP305" s="44"/>
      <c r="CQ305" s="44"/>
      <c r="CR305" s="44"/>
      <c r="CS305" s="44"/>
      <c r="CT305" s="44"/>
      <c r="CU305" s="44"/>
      <c r="CV305" s="44"/>
      <c r="CW305" s="44"/>
      <c r="CX305" s="44"/>
      <c r="CY305" s="41">
        <f>CG305+CI305+CK305+CM305+CO305+CQ305+CS305+CU305+CW305</f>
        <v>32781810</v>
      </c>
      <c r="CZ305" s="41">
        <f>CX305+CV305+CT305+CR305+CP305+CN305+CL305+CJ305+CH305</f>
        <v>170200000</v>
      </c>
      <c r="DA305" s="50">
        <f>AQ305+BK305+CE305+CY305</f>
        <v>125508810</v>
      </c>
      <c r="DB305" s="576">
        <f>AR305+BL305+CF305+CZ305</f>
        <v>601688679.80999994</v>
      </c>
    </row>
    <row r="306" spans="1:106" ht="24.75" customHeight="1" x14ac:dyDescent="0.2">
      <c r="A306" s="585"/>
      <c r="B306" s="220"/>
      <c r="C306" s="154">
        <v>70</v>
      </c>
      <c r="D306" s="297" t="s">
        <v>709</v>
      </c>
      <c r="E306" s="194"/>
      <c r="F306" s="194"/>
      <c r="G306" s="157"/>
      <c r="H306" s="157"/>
      <c r="I306" s="157"/>
      <c r="J306" s="157"/>
      <c r="K306" s="157"/>
      <c r="L306" s="157"/>
      <c r="M306" s="157"/>
      <c r="N306" s="157"/>
      <c r="O306" s="157"/>
      <c r="P306" s="157"/>
      <c r="Q306" s="157"/>
      <c r="R306" s="157"/>
      <c r="S306" s="157"/>
      <c r="T306" s="157"/>
      <c r="U306" s="157"/>
      <c r="V306" s="157"/>
      <c r="W306" s="157"/>
      <c r="X306" s="157"/>
      <c r="Y306" s="111">
        <f t="shared" ref="Y306:AP306" si="559">SUM(Y307)</f>
        <v>0</v>
      </c>
      <c r="Z306" s="111">
        <f t="shared" si="559"/>
        <v>0</v>
      </c>
      <c r="AA306" s="111">
        <f t="shared" si="559"/>
        <v>0</v>
      </c>
      <c r="AB306" s="111">
        <f t="shared" si="559"/>
        <v>3989853</v>
      </c>
      <c r="AC306" s="111">
        <f t="shared" si="559"/>
        <v>41876799.640000001</v>
      </c>
      <c r="AD306" s="111">
        <f t="shared" si="559"/>
        <v>156192514.63999999</v>
      </c>
      <c r="AE306" s="111">
        <f t="shared" si="559"/>
        <v>0</v>
      </c>
      <c r="AF306" s="111">
        <f t="shared" si="559"/>
        <v>0</v>
      </c>
      <c r="AG306" s="111">
        <f t="shared" si="559"/>
        <v>0</v>
      </c>
      <c r="AH306" s="111">
        <f t="shared" si="559"/>
        <v>0</v>
      </c>
      <c r="AI306" s="111">
        <f t="shared" si="559"/>
        <v>0</v>
      </c>
      <c r="AJ306" s="111">
        <f t="shared" si="559"/>
        <v>0</v>
      </c>
      <c r="AK306" s="111">
        <f t="shared" si="559"/>
        <v>0</v>
      </c>
      <c r="AL306" s="111">
        <f t="shared" si="559"/>
        <v>0</v>
      </c>
      <c r="AM306" s="111">
        <f t="shared" si="559"/>
        <v>0</v>
      </c>
      <c r="AN306" s="111">
        <f t="shared" si="559"/>
        <v>0</v>
      </c>
      <c r="AO306" s="111">
        <f t="shared" si="559"/>
        <v>0</v>
      </c>
      <c r="AP306" s="111">
        <f t="shared" si="559"/>
        <v>0</v>
      </c>
      <c r="AQ306" s="111">
        <f t="shared" ref="AQ306:BS306" si="560">SUM(AQ307)</f>
        <v>41876799.640000001</v>
      </c>
      <c r="AR306" s="111">
        <f t="shared" si="560"/>
        <v>160182367.63999999</v>
      </c>
      <c r="AS306" s="111">
        <f t="shared" si="560"/>
        <v>0</v>
      </c>
      <c r="AT306" s="111">
        <f t="shared" si="560"/>
        <v>0</v>
      </c>
      <c r="AU306" s="111">
        <f t="shared" si="560"/>
        <v>0</v>
      </c>
      <c r="AV306" s="111">
        <f t="shared" si="560"/>
        <v>405652384</v>
      </c>
      <c r="AW306" s="111">
        <f t="shared" si="560"/>
        <v>43133103.629199989</v>
      </c>
      <c r="AX306" s="111">
        <f t="shared" si="560"/>
        <v>0</v>
      </c>
      <c r="AY306" s="111">
        <f t="shared" si="560"/>
        <v>0</v>
      </c>
      <c r="AZ306" s="111">
        <f t="shared" si="560"/>
        <v>0</v>
      </c>
      <c r="BA306" s="111">
        <f t="shared" si="560"/>
        <v>0</v>
      </c>
      <c r="BB306" s="111">
        <f t="shared" si="560"/>
        <v>0</v>
      </c>
      <c r="BC306" s="111">
        <f t="shared" si="560"/>
        <v>0</v>
      </c>
      <c r="BD306" s="111">
        <f t="shared" si="560"/>
        <v>0</v>
      </c>
      <c r="BE306" s="111">
        <f t="shared" si="560"/>
        <v>0</v>
      </c>
      <c r="BF306" s="111">
        <f t="shared" si="560"/>
        <v>0</v>
      </c>
      <c r="BG306" s="111">
        <f t="shared" si="560"/>
        <v>0</v>
      </c>
      <c r="BH306" s="111">
        <f t="shared" si="560"/>
        <v>0</v>
      </c>
      <c r="BI306" s="111">
        <f t="shared" si="560"/>
        <v>0</v>
      </c>
      <c r="BJ306" s="111">
        <f t="shared" si="560"/>
        <v>0</v>
      </c>
      <c r="BK306" s="111">
        <f t="shared" si="560"/>
        <v>43133103.629199989</v>
      </c>
      <c r="BL306" s="111">
        <f t="shared" si="560"/>
        <v>405652384</v>
      </c>
      <c r="BM306" s="111">
        <f t="shared" si="560"/>
        <v>0</v>
      </c>
      <c r="BN306" s="111">
        <f t="shared" si="560"/>
        <v>0</v>
      </c>
      <c r="BO306" s="111">
        <f t="shared" si="560"/>
        <v>0</v>
      </c>
      <c r="BP306" s="111">
        <f t="shared" si="560"/>
        <v>420107384.49000001</v>
      </c>
      <c r="BQ306" s="111">
        <f t="shared" si="560"/>
        <v>44427096.738075987</v>
      </c>
      <c r="BR306" s="111">
        <f t="shared" si="560"/>
        <v>0</v>
      </c>
      <c r="BS306" s="111">
        <f t="shared" si="560"/>
        <v>0</v>
      </c>
      <c r="BT306" s="111">
        <f t="shared" ref="BT306:CE306" si="561">SUM(BT307)</f>
        <v>0</v>
      </c>
      <c r="BU306" s="111">
        <f t="shared" si="561"/>
        <v>0</v>
      </c>
      <c r="BV306" s="111">
        <f t="shared" si="561"/>
        <v>0</v>
      </c>
      <c r="BW306" s="111">
        <f t="shared" si="561"/>
        <v>0</v>
      </c>
      <c r="BX306" s="111">
        <f t="shared" si="561"/>
        <v>0</v>
      </c>
      <c r="BY306" s="111">
        <f t="shared" si="561"/>
        <v>0</v>
      </c>
      <c r="BZ306" s="111">
        <f t="shared" si="561"/>
        <v>0</v>
      </c>
      <c r="CA306" s="111">
        <f t="shared" si="561"/>
        <v>0</v>
      </c>
      <c r="CB306" s="111">
        <f t="shared" si="561"/>
        <v>0</v>
      </c>
      <c r="CC306" s="111">
        <f t="shared" si="561"/>
        <v>0</v>
      </c>
      <c r="CD306" s="111">
        <f t="shared" si="561"/>
        <v>0</v>
      </c>
      <c r="CE306" s="111">
        <f t="shared" si="561"/>
        <v>44427096.738075987</v>
      </c>
      <c r="CF306" s="111">
        <f t="shared" ref="CF306:DB306" si="562">SUM(CF307)</f>
        <v>420107384.49000001</v>
      </c>
      <c r="CG306" s="111">
        <f t="shared" si="562"/>
        <v>0</v>
      </c>
      <c r="CH306" s="111">
        <f t="shared" si="562"/>
        <v>0</v>
      </c>
      <c r="CI306" s="111">
        <f t="shared" si="562"/>
        <v>0</v>
      </c>
      <c r="CJ306" s="111">
        <f t="shared" si="562"/>
        <v>387947240.33999997</v>
      </c>
      <c r="CK306" s="111">
        <f t="shared" si="562"/>
        <v>45759909.640218265</v>
      </c>
      <c r="CL306" s="111">
        <f t="shared" si="562"/>
        <v>0</v>
      </c>
      <c r="CM306" s="111">
        <f t="shared" si="562"/>
        <v>0</v>
      </c>
      <c r="CN306" s="111">
        <f t="shared" si="562"/>
        <v>0</v>
      </c>
      <c r="CO306" s="111">
        <f t="shared" si="562"/>
        <v>0</v>
      </c>
      <c r="CP306" s="111">
        <f t="shared" si="562"/>
        <v>0</v>
      </c>
      <c r="CQ306" s="111">
        <f t="shared" si="562"/>
        <v>0</v>
      </c>
      <c r="CR306" s="111">
        <f t="shared" si="562"/>
        <v>0</v>
      </c>
      <c r="CS306" s="111">
        <f t="shared" si="562"/>
        <v>0</v>
      </c>
      <c r="CT306" s="111">
        <f t="shared" si="562"/>
        <v>0</v>
      </c>
      <c r="CU306" s="111">
        <f t="shared" si="562"/>
        <v>0</v>
      </c>
      <c r="CV306" s="111">
        <f t="shared" si="562"/>
        <v>0</v>
      </c>
      <c r="CW306" s="111">
        <f t="shared" si="562"/>
        <v>0</v>
      </c>
      <c r="CX306" s="111">
        <f t="shared" si="562"/>
        <v>0</v>
      </c>
      <c r="CY306" s="111">
        <f t="shared" si="562"/>
        <v>45759909.640218265</v>
      </c>
      <c r="CZ306" s="111">
        <f t="shared" si="562"/>
        <v>387947240.33999997</v>
      </c>
      <c r="DA306" s="101">
        <f t="shared" si="562"/>
        <v>175196909.64749426</v>
      </c>
      <c r="DB306" s="579">
        <f t="shared" si="562"/>
        <v>1373889376.47</v>
      </c>
    </row>
    <row r="307" spans="1:106" ht="152.25" customHeight="1" x14ac:dyDescent="0.2">
      <c r="A307" s="585"/>
      <c r="B307" s="220"/>
      <c r="C307" s="188">
        <v>36</v>
      </c>
      <c r="D307" s="500" t="s">
        <v>700</v>
      </c>
      <c r="E307" s="632">
        <v>0.4</v>
      </c>
      <c r="F307" s="632">
        <v>0.6</v>
      </c>
      <c r="G307" s="173">
        <v>205</v>
      </c>
      <c r="H307" s="508" t="s">
        <v>710</v>
      </c>
      <c r="I307" s="179" t="s">
        <v>711</v>
      </c>
      <c r="J307" s="170" t="s">
        <v>703</v>
      </c>
      <c r="K307" s="308">
        <v>4</v>
      </c>
      <c r="L307" s="202" t="s">
        <v>68</v>
      </c>
      <c r="M307" s="188">
        <v>4</v>
      </c>
      <c r="N307" s="188">
        <v>4</v>
      </c>
      <c r="O307" s="167">
        <v>1</v>
      </c>
      <c r="P307" s="188">
        <v>1</v>
      </c>
      <c r="Q307" s="175"/>
      <c r="R307" s="188">
        <v>1</v>
      </c>
      <c r="S307" s="188"/>
      <c r="T307" s="188">
        <v>1</v>
      </c>
      <c r="U307" s="202"/>
      <c r="V307" s="332">
        <f>AQ307/AQ306</f>
        <v>1</v>
      </c>
      <c r="W307" s="172">
        <v>10</v>
      </c>
      <c r="X307" s="171" t="s">
        <v>384</v>
      </c>
      <c r="Y307" s="17"/>
      <c r="Z307" s="18"/>
      <c r="AA307" s="17"/>
      <c r="AB307" s="18">
        <v>3989853</v>
      </c>
      <c r="AC307" s="17">
        <v>41876799.640000001</v>
      </c>
      <c r="AD307" s="15">
        <v>156192514.63999999</v>
      </c>
      <c r="AE307" s="17"/>
      <c r="AF307" s="18"/>
      <c r="AG307" s="17"/>
      <c r="AH307" s="18"/>
      <c r="AI307" s="17"/>
      <c r="AJ307" s="18"/>
      <c r="AK307" s="17"/>
      <c r="AL307" s="18"/>
      <c r="AM307" s="17"/>
      <c r="AN307" s="18"/>
      <c r="AO307" s="17"/>
      <c r="AP307" s="18"/>
      <c r="AQ307" s="13">
        <f>+Y307+AA307+AC307+AE307+AG307+AI307+AK307+AM307+AO307</f>
        <v>41876799.640000001</v>
      </c>
      <c r="AR307" s="14">
        <f>Z307+AB307+AD307+AF307+AH307+AJ307+AL307+AN307+AP307</f>
        <v>160182367.63999999</v>
      </c>
      <c r="AS307" s="44"/>
      <c r="AT307" s="44"/>
      <c r="AU307" s="44"/>
      <c r="AV307" s="44">
        <v>405652384</v>
      </c>
      <c r="AW307" s="45">
        <v>43133103.629199989</v>
      </c>
      <c r="AX307" s="44"/>
      <c r="AY307" s="44"/>
      <c r="AZ307" s="44"/>
      <c r="BA307" s="44"/>
      <c r="BB307" s="44"/>
      <c r="BC307" s="44"/>
      <c r="BD307" s="44"/>
      <c r="BE307" s="44"/>
      <c r="BF307" s="44"/>
      <c r="BG307" s="44"/>
      <c r="BH307" s="44"/>
      <c r="BI307" s="44"/>
      <c r="BJ307" s="44"/>
      <c r="BK307" s="41">
        <f>AS307+AU307+AW307+AY307+BA307+BC307+BE307+BG307+BI307</f>
        <v>43133103.629199989</v>
      </c>
      <c r="BL307" s="56">
        <f>AT307+AV307+AX307+AZ307+BB307+BD307+BF307+BH307+BJ307</f>
        <v>405652384</v>
      </c>
      <c r="BM307" s="45"/>
      <c r="BN307" s="25"/>
      <c r="BO307" s="45"/>
      <c r="BP307" s="45">
        <v>420107384.49000001</v>
      </c>
      <c r="BQ307" s="45">
        <v>44427096.738075987</v>
      </c>
      <c r="BR307" s="45"/>
      <c r="BS307" s="45"/>
      <c r="BT307" s="45"/>
      <c r="BU307" s="45"/>
      <c r="BV307" s="45"/>
      <c r="BW307" s="45"/>
      <c r="BX307" s="45"/>
      <c r="BY307" s="45"/>
      <c r="BZ307" s="45"/>
      <c r="CA307" s="45"/>
      <c r="CB307" s="45"/>
      <c r="CC307" s="45"/>
      <c r="CD307" s="44"/>
      <c r="CE307" s="41">
        <f>BM307+BO307+BQ307+BS307+BU307+BW307+BY307+CA307+CC307</f>
        <v>44427096.738075987</v>
      </c>
      <c r="CF307" s="47">
        <f>BN307+BP307+BR307+BT307+BV307+BX307+BZ307+CB307+CD307</f>
        <v>420107384.49000001</v>
      </c>
      <c r="CG307" s="449"/>
      <c r="CH307" s="98"/>
      <c r="CI307" s="44"/>
      <c r="CJ307" s="44">
        <f>378974532.34+8972708</f>
        <v>387947240.33999997</v>
      </c>
      <c r="CK307" s="44">
        <v>45759909.640218265</v>
      </c>
      <c r="CL307" s="44"/>
      <c r="CM307" s="44"/>
      <c r="CN307" s="44"/>
      <c r="CO307" s="44"/>
      <c r="CP307" s="44"/>
      <c r="CQ307" s="44"/>
      <c r="CR307" s="44"/>
      <c r="CS307" s="44"/>
      <c r="CT307" s="44"/>
      <c r="CU307" s="44"/>
      <c r="CV307" s="44"/>
      <c r="CW307" s="44"/>
      <c r="CX307" s="44"/>
      <c r="CY307" s="41">
        <f>CG307+CI307+CK307+CM307+CO307+CQ307+CS307+CU307+CW307</f>
        <v>45759909.640218265</v>
      </c>
      <c r="CZ307" s="41">
        <f>CX307+CV307+CT307+CR307+CP307+CN307+CL307+CJ307+CH307</f>
        <v>387947240.33999997</v>
      </c>
      <c r="DA307" s="50">
        <f>AQ307+BK307+CE307+CY307</f>
        <v>175196909.64749426</v>
      </c>
      <c r="DB307" s="576">
        <f>AR307+BL307+CF307+CZ307</f>
        <v>1373889376.47</v>
      </c>
    </row>
    <row r="308" spans="1:106" ht="24.75" customHeight="1" x14ac:dyDescent="0.2">
      <c r="A308" s="585"/>
      <c r="B308" s="220"/>
      <c r="C308" s="154">
        <v>71</v>
      </c>
      <c r="D308" s="155" t="s">
        <v>712</v>
      </c>
      <c r="E308" s="158"/>
      <c r="F308" s="158"/>
      <c r="G308" s="157"/>
      <c r="H308" s="157"/>
      <c r="I308" s="157"/>
      <c r="J308" s="157"/>
      <c r="K308" s="157"/>
      <c r="L308" s="157"/>
      <c r="M308" s="157"/>
      <c r="N308" s="157"/>
      <c r="O308" s="157"/>
      <c r="P308" s="157"/>
      <c r="Q308" s="157"/>
      <c r="R308" s="157"/>
      <c r="S308" s="157"/>
      <c r="T308" s="157"/>
      <c r="U308" s="157"/>
      <c r="V308" s="157"/>
      <c r="W308" s="157"/>
      <c r="X308" s="157"/>
      <c r="Y308" s="11">
        <f t="shared" ref="Y308:AP308" si="563">SUM(Y309:Y311)</f>
        <v>0</v>
      </c>
      <c r="Z308" s="11">
        <f t="shared" si="563"/>
        <v>0</v>
      </c>
      <c r="AA308" s="11">
        <f t="shared" si="563"/>
        <v>0</v>
      </c>
      <c r="AB308" s="11">
        <f t="shared" si="563"/>
        <v>0</v>
      </c>
      <c r="AC308" s="11">
        <f t="shared" si="563"/>
        <v>30000000</v>
      </c>
      <c r="AD308" s="11">
        <f t="shared" si="563"/>
        <v>30000000</v>
      </c>
      <c r="AE308" s="11">
        <f t="shared" si="563"/>
        <v>0</v>
      </c>
      <c r="AF308" s="11">
        <f t="shared" si="563"/>
        <v>0</v>
      </c>
      <c r="AG308" s="11">
        <f t="shared" si="563"/>
        <v>0</v>
      </c>
      <c r="AH308" s="11">
        <f t="shared" si="563"/>
        <v>0</v>
      </c>
      <c r="AI308" s="11">
        <f t="shared" si="563"/>
        <v>0</v>
      </c>
      <c r="AJ308" s="11">
        <f t="shared" si="563"/>
        <v>0</v>
      </c>
      <c r="AK308" s="11">
        <f t="shared" si="563"/>
        <v>0</v>
      </c>
      <c r="AL308" s="11">
        <f t="shared" si="563"/>
        <v>0</v>
      </c>
      <c r="AM308" s="11">
        <f t="shared" si="563"/>
        <v>0</v>
      </c>
      <c r="AN308" s="11">
        <f t="shared" si="563"/>
        <v>0</v>
      </c>
      <c r="AO308" s="11">
        <f t="shared" si="563"/>
        <v>0</v>
      </c>
      <c r="AP308" s="11">
        <f t="shared" si="563"/>
        <v>0</v>
      </c>
      <c r="AQ308" s="11">
        <f t="shared" ref="AQ308:BS308" si="564">SUM(AQ309:AQ311)</f>
        <v>30000000</v>
      </c>
      <c r="AR308" s="11">
        <f t="shared" si="564"/>
        <v>30000000</v>
      </c>
      <c r="AS308" s="11">
        <f t="shared" si="564"/>
        <v>0</v>
      </c>
      <c r="AT308" s="11">
        <f t="shared" si="564"/>
        <v>0</v>
      </c>
      <c r="AU308" s="11">
        <f t="shared" si="564"/>
        <v>0</v>
      </c>
      <c r="AV308" s="11">
        <f t="shared" si="564"/>
        <v>490107447</v>
      </c>
      <c r="AW308" s="11">
        <f t="shared" si="564"/>
        <v>30900000</v>
      </c>
      <c r="AX308" s="11">
        <f t="shared" si="564"/>
        <v>0</v>
      </c>
      <c r="AY308" s="11">
        <f t="shared" si="564"/>
        <v>0</v>
      </c>
      <c r="AZ308" s="11">
        <f t="shared" si="564"/>
        <v>0</v>
      </c>
      <c r="BA308" s="11">
        <f t="shared" si="564"/>
        <v>0</v>
      </c>
      <c r="BB308" s="11">
        <f t="shared" si="564"/>
        <v>0</v>
      </c>
      <c r="BC308" s="11">
        <f t="shared" si="564"/>
        <v>0</v>
      </c>
      <c r="BD308" s="11">
        <f t="shared" si="564"/>
        <v>0</v>
      </c>
      <c r="BE308" s="11">
        <f t="shared" si="564"/>
        <v>0</v>
      </c>
      <c r="BF308" s="11">
        <f t="shared" si="564"/>
        <v>0</v>
      </c>
      <c r="BG308" s="11">
        <f t="shared" si="564"/>
        <v>0</v>
      </c>
      <c r="BH308" s="11">
        <f t="shared" si="564"/>
        <v>0</v>
      </c>
      <c r="BI308" s="11">
        <f t="shared" si="564"/>
        <v>0</v>
      </c>
      <c r="BJ308" s="11">
        <f t="shared" si="564"/>
        <v>0</v>
      </c>
      <c r="BK308" s="11">
        <f t="shared" si="564"/>
        <v>30900000</v>
      </c>
      <c r="BL308" s="11">
        <f t="shared" si="564"/>
        <v>490107447</v>
      </c>
      <c r="BM308" s="11">
        <f t="shared" si="564"/>
        <v>0</v>
      </c>
      <c r="BN308" s="11">
        <f t="shared" si="564"/>
        <v>0</v>
      </c>
      <c r="BO308" s="11">
        <f t="shared" si="564"/>
        <v>0</v>
      </c>
      <c r="BP308" s="11">
        <f t="shared" si="564"/>
        <v>855994512</v>
      </c>
      <c r="BQ308" s="11">
        <f t="shared" si="564"/>
        <v>31827000</v>
      </c>
      <c r="BR308" s="11">
        <f t="shared" si="564"/>
        <v>0</v>
      </c>
      <c r="BS308" s="11">
        <f t="shared" si="564"/>
        <v>0</v>
      </c>
      <c r="BT308" s="11">
        <f t="shared" ref="BT308:CE308" si="565">SUM(BT309:BT311)</f>
        <v>0</v>
      </c>
      <c r="BU308" s="11">
        <f t="shared" si="565"/>
        <v>0</v>
      </c>
      <c r="BV308" s="11">
        <f t="shared" si="565"/>
        <v>0</v>
      </c>
      <c r="BW308" s="11">
        <f t="shared" si="565"/>
        <v>0</v>
      </c>
      <c r="BX308" s="11">
        <f t="shared" si="565"/>
        <v>0</v>
      </c>
      <c r="BY308" s="11">
        <f t="shared" si="565"/>
        <v>0</v>
      </c>
      <c r="BZ308" s="11">
        <f t="shared" si="565"/>
        <v>0</v>
      </c>
      <c r="CA308" s="11">
        <f t="shared" si="565"/>
        <v>0</v>
      </c>
      <c r="CB308" s="11">
        <f t="shared" si="565"/>
        <v>0</v>
      </c>
      <c r="CC308" s="11">
        <f t="shared" si="565"/>
        <v>0</v>
      </c>
      <c r="CD308" s="11">
        <f t="shared" si="565"/>
        <v>0</v>
      </c>
      <c r="CE308" s="11">
        <f t="shared" si="565"/>
        <v>31827000</v>
      </c>
      <c r="CF308" s="11">
        <f t="shared" ref="CF308:DB308" si="566">SUM(CF309:CF311)</f>
        <v>855994512</v>
      </c>
      <c r="CG308" s="11">
        <f t="shared" si="566"/>
        <v>0</v>
      </c>
      <c r="CH308" s="11">
        <f t="shared" si="566"/>
        <v>0</v>
      </c>
      <c r="CI308" s="11">
        <f t="shared" si="566"/>
        <v>0</v>
      </c>
      <c r="CJ308" s="11">
        <f t="shared" si="566"/>
        <v>350000000</v>
      </c>
      <c r="CK308" s="11">
        <f t="shared" si="566"/>
        <v>32781810</v>
      </c>
      <c r="CL308" s="11">
        <f t="shared" si="566"/>
        <v>0</v>
      </c>
      <c r="CM308" s="11">
        <f t="shared" si="566"/>
        <v>0</v>
      </c>
      <c r="CN308" s="11">
        <f t="shared" si="566"/>
        <v>0</v>
      </c>
      <c r="CO308" s="11">
        <f t="shared" si="566"/>
        <v>0</v>
      </c>
      <c r="CP308" s="11">
        <f t="shared" si="566"/>
        <v>0</v>
      </c>
      <c r="CQ308" s="11">
        <f t="shared" si="566"/>
        <v>0</v>
      </c>
      <c r="CR308" s="11">
        <f t="shared" si="566"/>
        <v>0</v>
      </c>
      <c r="CS308" s="11">
        <f t="shared" si="566"/>
        <v>0</v>
      </c>
      <c r="CT308" s="11">
        <f t="shared" si="566"/>
        <v>0</v>
      </c>
      <c r="CU308" s="11">
        <f t="shared" si="566"/>
        <v>0</v>
      </c>
      <c r="CV308" s="11">
        <f t="shared" si="566"/>
        <v>0</v>
      </c>
      <c r="CW308" s="11">
        <f t="shared" si="566"/>
        <v>0</v>
      </c>
      <c r="CX308" s="11">
        <f t="shared" si="566"/>
        <v>0</v>
      </c>
      <c r="CY308" s="11">
        <f t="shared" si="566"/>
        <v>32781810</v>
      </c>
      <c r="CZ308" s="11">
        <f t="shared" si="566"/>
        <v>350000000</v>
      </c>
      <c r="DA308" s="11">
        <f t="shared" si="566"/>
        <v>125508810</v>
      </c>
      <c r="DB308" s="575">
        <f t="shared" si="566"/>
        <v>1726101959</v>
      </c>
    </row>
    <row r="309" spans="1:106" ht="96" customHeight="1" x14ac:dyDescent="0.2">
      <c r="A309" s="585"/>
      <c r="B309" s="220"/>
      <c r="C309" s="340">
        <v>36</v>
      </c>
      <c r="D309" s="686" t="s">
        <v>700</v>
      </c>
      <c r="E309" s="632">
        <v>0.4</v>
      </c>
      <c r="F309" s="632">
        <v>0.6</v>
      </c>
      <c r="G309" s="173">
        <v>206</v>
      </c>
      <c r="H309" s="508" t="s">
        <v>713</v>
      </c>
      <c r="I309" s="179" t="s">
        <v>714</v>
      </c>
      <c r="J309" s="170" t="s">
        <v>703</v>
      </c>
      <c r="K309" s="308">
        <v>4</v>
      </c>
      <c r="L309" s="202" t="s">
        <v>53</v>
      </c>
      <c r="M309" s="188">
        <v>12</v>
      </c>
      <c r="N309" s="188">
        <v>12</v>
      </c>
      <c r="O309" s="167">
        <v>12</v>
      </c>
      <c r="P309" s="188">
        <v>12</v>
      </c>
      <c r="Q309" s="175"/>
      <c r="R309" s="188">
        <v>12</v>
      </c>
      <c r="S309" s="188"/>
      <c r="T309" s="188">
        <v>12</v>
      </c>
      <c r="U309" s="202"/>
      <c r="V309" s="278">
        <f>AQ309/$AQ$308</f>
        <v>0.28999999999999998</v>
      </c>
      <c r="W309" s="172">
        <v>10</v>
      </c>
      <c r="X309" s="171" t="s">
        <v>384</v>
      </c>
      <c r="Y309" s="16"/>
      <c r="Z309" s="15"/>
      <c r="AA309" s="16"/>
      <c r="AB309" s="15"/>
      <c r="AC309" s="17">
        <v>8700000</v>
      </c>
      <c r="AD309" s="15">
        <v>8700000</v>
      </c>
      <c r="AE309" s="17"/>
      <c r="AF309" s="18"/>
      <c r="AG309" s="16"/>
      <c r="AH309" s="15"/>
      <c r="AI309" s="16"/>
      <c r="AJ309" s="15"/>
      <c r="AK309" s="16"/>
      <c r="AL309" s="15"/>
      <c r="AM309" s="16"/>
      <c r="AN309" s="15"/>
      <c r="AO309" s="16"/>
      <c r="AP309" s="15"/>
      <c r="AQ309" s="13">
        <f>+Y309+AA309+AC309+AE309+AG309+AI309+AK309+AM309+AO309</f>
        <v>8700000</v>
      </c>
      <c r="AR309" s="14">
        <f>Z309+AB309+AD309+AF309+AH309+AJ309+AL309+AN309+AP309</f>
        <v>8700000</v>
      </c>
      <c r="AS309" s="44"/>
      <c r="AT309" s="44"/>
      <c r="AU309" s="44"/>
      <c r="AV309" s="44">
        <v>106800000</v>
      </c>
      <c r="AW309" s="45">
        <v>5665000</v>
      </c>
      <c r="AX309" s="44"/>
      <c r="AY309" s="44"/>
      <c r="AZ309" s="44"/>
      <c r="BA309" s="44"/>
      <c r="BB309" s="44"/>
      <c r="BC309" s="44"/>
      <c r="BD309" s="44"/>
      <c r="BE309" s="44"/>
      <c r="BF309" s="44"/>
      <c r="BG309" s="44"/>
      <c r="BH309" s="44"/>
      <c r="BI309" s="44"/>
      <c r="BJ309" s="44"/>
      <c r="BK309" s="41">
        <f t="shared" ref="BK309:BL311" si="567">AS309+AU309+AW309+AY309+BA309+BC309+BE309+BG309+BI309</f>
        <v>5665000</v>
      </c>
      <c r="BL309" s="56">
        <f t="shared" si="567"/>
        <v>106800000</v>
      </c>
      <c r="BM309" s="45"/>
      <c r="BN309" s="25"/>
      <c r="BO309" s="45"/>
      <c r="BP309" s="404">
        <v>75000000</v>
      </c>
      <c r="BQ309" s="45">
        <v>9200000</v>
      </c>
      <c r="BR309" s="45"/>
      <c r="BS309" s="45"/>
      <c r="BT309" s="45"/>
      <c r="BU309" s="45"/>
      <c r="BV309" s="45"/>
      <c r="BW309" s="45"/>
      <c r="BX309" s="45"/>
      <c r="BY309" s="45"/>
      <c r="BZ309" s="45"/>
      <c r="CA309" s="45"/>
      <c r="CB309" s="45"/>
      <c r="CC309" s="45"/>
      <c r="CD309" s="44"/>
      <c r="CE309" s="41">
        <f t="shared" ref="CE309:CF311" si="568">BM309+BO309+BQ309+BS309+BU309+BW309+BY309+CA309+CC309</f>
        <v>9200000</v>
      </c>
      <c r="CF309" s="47">
        <f t="shared" si="568"/>
        <v>75000000</v>
      </c>
      <c r="CG309" s="44"/>
      <c r="CH309" s="45"/>
      <c r="CI309" s="44"/>
      <c r="CJ309" s="44">
        <v>115000000</v>
      </c>
      <c r="CK309" s="44">
        <v>6000000</v>
      </c>
      <c r="CL309" s="44"/>
      <c r="CM309" s="44"/>
      <c r="CN309" s="44"/>
      <c r="CO309" s="44"/>
      <c r="CP309" s="44"/>
      <c r="CQ309" s="44"/>
      <c r="CR309" s="44"/>
      <c r="CS309" s="44"/>
      <c r="CT309" s="44"/>
      <c r="CU309" s="44"/>
      <c r="CV309" s="44"/>
      <c r="CW309" s="44"/>
      <c r="CX309" s="44"/>
      <c r="CY309" s="41">
        <f>CG309+CI309+CK309+CM309+CO309+CQ309+CS309+CU309+CW309</f>
        <v>6000000</v>
      </c>
      <c r="CZ309" s="41">
        <f>CX309+CV309+CT309+CR309+CP309+CN309+CL309+CJ309+CH309</f>
        <v>115000000</v>
      </c>
      <c r="DA309" s="50">
        <f t="shared" ref="DA309:DB311" si="569">AQ309+BK309+CE309+CY309</f>
        <v>29565000</v>
      </c>
      <c r="DB309" s="576">
        <f t="shared" si="569"/>
        <v>305500000</v>
      </c>
    </row>
    <row r="310" spans="1:106" ht="57.75" customHeight="1" x14ac:dyDescent="0.2">
      <c r="A310" s="585"/>
      <c r="B310" s="220"/>
      <c r="C310" s="182"/>
      <c r="D310" s="687"/>
      <c r="E310" s="405"/>
      <c r="F310" s="405"/>
      <c r="G310" s="173">
        <v>207</v>
      </c>
      <c r="H310" s="508" t="s">
        <v>715</v>
      </c>
      <c r="I310" s="179" t="s">
        <v>716</v>
      </c>
      <c r="J310" s="170" t="s">
        <v>703</v>
      </c>
      <c r="K310" s="308">
        <v>4</v>
      </c>
      <c r="L310" s="202" t="s">
        <v>68</v>
      </c>
      <c r="M310" s="188">
        <v>4</v>
      </c>
      <c r="N310" s="188">
        <v>4</v>
      </c>
      <c r="O310" s="167">
        <v>1</v>
      </c>
      <c r="P310" s="188">
        <v>1</v>
      </c>
      <c r="Q310" s="175"/>
      <c r="R310" s="188">
        <v>1</v>
      </c>
      <c r="S310" s="188"/>
      <c r="T310" s="188">
        <v>1</v>
      </c>
      <c r="U310" s="202"/>
      <c r="V310" s="278">
        <f>AQ310/$AQ$308</f>
        <v>0.54333333333333333</v>
      </c>
      <c r="W310" s="172">
        <v>3</v>
      </c>
      <c r="X310" s="171" t="s">
        <v>450</v>
      </c>
      <c r="Y310" s="16"/>
      <c r="Z310" s="15"/>
      <c r="AA310" s="16"/>
      <c r="AB310" s="15"/>
      <c r="AC310" s="17">
        <v>16300000</v>
      </c>
      <c r="AD310" s="15">
        <v>16300000</v>
      </c>
      <c r="AE310" s="17"/>
      <c r="AF310" s="18"/>
      <c r="AG310" s="16"/>
      <c r="AH310" s="15"/>
      <c r="AI310" s="16"/>
      <c r="AJ310" s="15"/>
      <c r="AK310" s="16"/>
      <c r="AL310" s="15"/>
      <c r="AM310" s="16"/>
      <c r="AN310" s="15"/>
      <c r="AO310" s="16"/>
      <c r="AP310" s="15"/>
      <c r="AQ310" s="13">
        <f>+Y310+AA310+AC310+AE310+AG310+AI310+AK310+AM310+AO310</f>
        <v>16300000</v>
      </c>
      <c r="AR310" s="14">
        <f>Z310+AB310+AD310+AF310+AH310+AJ310+AL310+AN310+AP310</f>
        <v>16300000</v>
      </c>
      <c r="AS310" s="44"/>
      <c r="AT310" s="44"/>
      <c r="AU310" s="44"/>
      <c r="AV310" s="44">
        <v>333307447</v>
      </c>
      <c r="AW310" s="45">
        <v>20085000</v>
      </c>
      <c r="AX310" s="44"/>
      <c r="AY310" s="44"/>
      <c r="AZ310" s="44"/>
      <c r="BA310" s="44"/>
      <c r="BB310" s="44"/>
      <c r="BC310" s="44"/>
      <c r="BD310" s="44"/>
      <c r="BE310" s="44"/>
      <c r="BF310" s="44"/>
      <c r="BG310" s="44"/>
      <c r="BH310" s="44"/>
      <c r="BI310" s="44"/>
      <c r="BJ310" s="44"/>
      <c r="BK310" s="41">
        <f t="shared" si="567"/>
        <v>20085000</v>
      </c>
      <c r="BL310" s="56">
        <f t="shared" si="567"/>
        <v>333307447</v>
      </c>
      <c r="BM310" s="45"/>
      <c r="BN310" s="25"/>
      <c r="BO310" s="45"/>
      <c r="BP310" s="45">
        <v>665994512</v>
      </c>
      <c r="BQ310" s="45">
        <v>17250000</v>
      </c>
      <c r="BR310" s="45"/>
      <c r="BS310" s="45"/>
      <c r="BT310" s="45"/>
      <c r="BU310" s="45"/>
      <c r="BV310" s="45"/>
      <c r="BW310" s="45"/>
      <c r="BX310" s="45"/>
      <c r="BY310" s="45"/>
      <c r="BZ310" s="45"/>
      <c r="CA310" s="45"/>
      <c r="CB310" s="45"/>
      <c r="CC310" s="45"/>
      <c r="CD310" s="44"/>
      <c r="CE310" s="41">
        <f t="shared" si="568"/>
        <v>17250000</v>
      </c>
      <c r="CF310" s="47">
        <f t="shared" si="568"/>
        <v>665994512</v>
      </c>
      <c r="CG310" s="44"/>
      <c r="CH310" s="45"/>
      <c r="CI310" s="44"/>
      <c r="CJ310" s="44">
        <v>180000000</v>
      </c>
      <c r="CK310" s="44">
        <v>21300000</v>
      </c>
      <c r="CL310" s="44"/>
      <c r="CM310" s="44"/>
      <c r="CN310" s="44"/>
      <c r="CO310" s="44"/>
      <c r="CP310" s="44"/>
      <c r="CQ310" s="44"/>
      <c r="CR310" s="44"/>
      <c r="CS310" s="44"/>
      <c r="CT310" s="44"/>
      <c r="CU310" s="44"/>
      <c r="CV310" s="44"/>
      <c r="CW310" s="44"/>
      <c r="CX310" s="44"/>
      <c r="CY310" s="41">
        <f>CG310+CI310+CK310+CM310+CO310+CQ310+CS310+CU310+CW310</f>
        <v>21300000</v>
      </c>
      <c r="CZ310" s="41">
        <f>CX310+CV310+CT310+CR310+CP310+CN310+CL310+CJ310+CH310</f>
        <v>180000000</v>
      </c>
      <c r="DA310" s="50">
        <f t="shared" si="569"/>
        <v>74935000</v>
      </c>
      <c r="DB310" s="576">
        <f t="shared" si="569"/>
        <v>1195601959</v>
      </c>
    </row>
    <row r="311" spans="1:106" ht="95.25" customHeight="1" x14ac:dyDescent="0.2">
      <c r="A311" s="585"/>
      <c r="B311" s="264"/>
      <c r="C311" s="181"/>
      <c r="D311" s="688"/>
      <c r="E311" s="271"/>
      <c r="F311" s="271"/>
      <c r="G311" s="173">
        <v>208</v>
      </c>
      <c r="H311" s="508" t="s">
        <v>717</v>
      </c>
      <c r="I311" s="179" t="s">
        <v>718</v>
      </c>
      <c r="J311" s="170" t="s">
        <v>703</v>
      </c>
      <c r="K311" s="308">
        <v>4</v>
      </c>
      <c r="L311" s="202" t="s">
        <v>53</v>
      </c>
      <c r="M311" s="188">
        <v>1</v>
      </c>
      <c r="N311" s="188">
        <v>1</v>
      </c>
      <c r="O311" s="167">
        <v>1</v>
      </c>
      <c r="P311" s="188">
        <v>1</v>
      </c>
      <c r="Q311" s="175"/>
      <c r="R311" s="188">
        <v>1</v>
      </c>
      <c r="S311" s="188"/>
      <c r="T311" s="188">
        <v>1</v>
      </c>
      <c r="U311" s="202"/>
      <c r="V311" s="278">
        <f>AQ311/$AQ$308</f>
        <v>0.16666666666666666</v>
      </c>
      <c r="W311" s="172">
        <v>10</v>
      </c>
      <c r="X311" s="171" t="s">
        <v>384</v>
      </c>
      <c r="Y311" s="16"/>
      <c r="Z311" s="15"/>
      <c r="AA311" s="16"/>
      <c r="AB311" s="15"/>
      <c r="AC311" s="17">
        <v>5000000</v>
      </c>
      <c r="AD311" s="15">
        <v>5000000</v>
      </c>
      <c r="AE311" s="17"/>
      <c r="AF311" s="18"/>
      <c r="AG311" s="16"/>
      <c r="AH311" s="15"/>
      <c r="AI311" s="16"/>
      <c r="AJ311" s="15"/>
      <c r="AK311" s="16"/>
      <c r="AL311" s="15"/>
      <c r="AM311" s="16"/>
      <c r="AN311" s="15"/>
      <c r="AO311" s="16"/>
      <c r="AP311" s="15"/>
      <c r="AQ311" s="13">
        <f>+Y311+AA311+AC311+AE311+AG311+AI311+AK311+AM311+AO311</f>
        <v>5000000</v>
      </c>
      <c r="AR311" s="14">
        <f>Z311+AB311+AD311+AF311+AH311+AJ311+AL311+AN311+AP311</f>
        <v>5000000</v>
      </c>
      <c r="AS311" s="44"/>
      <c r="AT311" s="44"/>
      <c r="AU311" s="44"/>
      <c r="AV311" s="44">
        <v>50000000</v>
      </c>
      <c r="AW311" s="45">
        <v>5150000</v>
      </c>
      <c r="AX311" s="44"/>
      <c r="AY311" s="44"/>
      <c r="AZ311" s="44"/>
      <c r="BA311" s="44"/>
      <c r="BB311" s="44"/>
      <c r="BC311" s="44"/>
      <c r="BD311" s="44"/>
      <c r="BE311" s="44"/>
      <c r="BF311" s="44"/>
      <c r="BG311" s="44"/>
      <c r="BH311" s="44"/>
      <c r="BI311" s="44"/>
      <c r="BJ311" s="44"/>
      <c r="BK311" s="41">
        <f t="shared" si="567"/>
        <v>5150000</v>
      </c>
      <c r="BL311" s="56">
        <f t="shared" si="567"/>
        <v>50000000</v>
      </c>
      <c r="BM311" s="45"/>
      <c r="BN311" s="25"/>
      <c r="BO311" s="45"/>
      <c r="BP311" s="45">
        <v>115000000</v>
      </c>
      <c r="BQ311" s="45">
        <v>5377000</v>
      </c>
      <c r="BR311" s="45"/>
      <c r="BS311" s="45"/>
      <c r="BT311" s="45"/>
      <c r="BU311" s="45"/>
      <c r="BV311" s="45"/>
      <c r="BW311" s="45"/>
      <c r="BX311" s="45"/>
      <c r="BY311" s="45"/>
      <c r="BZ311" s="45"/>
      <c r="CA311" s="45"/>
      <c r="CB311" s="45"/>
      <c r="CC311" s="45"/>
      <c r="CD311" s="41"/>
      <c r="CE311" s="41">
        <f t="shared" si="568"/>
        <v>5377000</v>
      </c>
      <c r="CF311" s="47">
        <f t="shared" si="568"/>
        <v>115000000</v>
      </c>
      <c r="CG311" s="44"/>
      <c r="CH311" s="45"/>
      <c r="CI311" s="44"/>
      <c r="CJ311" s="44">
        <v>55000000</v>
      </c>
      <c r="CK311" s="44">
        <v>5481810</v>
      </c>
      <c r="CL311" s="44"/>
      <c r="CM311" s="44"/>
      <c r="CN311" s="44"/>
      <c r="CO311" s="44"/>
      <c r="CP311" s="44"/>
      <c r="CQ311" s="44"/>
      <c r="CR311" s="44"/>
      <c r="CS311" s="44"/>
      <c r="CT311" s="44"/>
      <c r="CU311" s="44"/>
      <c r="CV311" s="44"/>
      <c r="CW311" s="44"/>
      <c r="CX311" s="44"/>
      <c r="CY311" s="41">
        <f>CG311+CI311+CK311+CM311+CO311+CQ311+CS311+CU311+CW311</f>
        <v>5481810</v>
      </c>
      <c r="CZ311" s="41">
        <f>CX311+CV311+CT311+CR311+CP311+CN311+CL311+CJ311+CH311</f>
        <v>55000000</v>
      </c>
      <c r="DA311" s="50">
        <f t="shared" si="569"/>
        <v>21008810</v>
      </c>
      <c r="DB311" s="576">
        <f t="shared" si="569"/>
        <v>225000000</v>
      </c>
    </row>
    <row r="312" spans="1:106" ht="24.75" customHeight="1" x14ac:dyDescent="0.2">
      <c r="A312" s="585"/>
      <c r="B312" s="141">
        <v>21</v>
      </c>
      <c r="C312" s="218" t="s">
        <v>719</v>
      </c>
      <c r="D312" s="143"/>
      <c r="E312" s="144"/>
      <c r="F312" s="143"/>
      <c r="G312" s="145"/>
      <c r="H312" s="145"/>
      <c r="I312" s="145"/>
      <c r="J312" s="145"/>
      <c r="K312" s="145"/>
      <c r="L312" s="145"/>
      <c r="M312" s="145"/>
      <c r="N312" s="145"/>
      <c r="O312" s="145"/>
      <c r="P312" s="145"/>
      <c r="Q312" s="145"/>
      <c r="R312" s="145"/>
      <c r="S312" s="145"/>
      <c r="T312" s="145"/>
      <c r="U312" s="145"/>
      <c r="V312" s="145"/>
      <c r="W312" s="145"/>
      <c r="X312" s="145"/>
      <c r="Y312" s="10">
        <f t="shared" ref="Y312:BD312" si="570">Y313+Y317</f>
        <v>0</v>
      </c>
      <c r="Z312" s="10">
        <f t="shared" si="570"/>
        <v>0</v>
      </c>
      <c r="AA312" s="10">
        <f t="shared" si="570"/>
        <v>0</v>
      </c>
      <c r="AB312" s="10">
        <f t="shared" si="570"/>
        <v>71923416</v>
      </c>
      <c r="AC312" s="10">
        <f t="shared" si="570"/>
        <v>201923416</v>
      </c>
      <c r="AD312" s="10">
        <f t="shared" si="570"/>
        <v>107863581</v>
      </c>
      <c r="AE312" s="10">
        <f t="shared" si="570"/>
        <v>0</v>
      </c>
      <c r="AF312" s="10">
        <f t="shared" si="570"/>
        <v>0</v>
      </c>
      <c r="AG312" s="10">
        <f t="shared" si="570"/>
        <v>0</v>
      </c>
      <c r="AH312" s="10">
        <f t="shared" si="570"/>
        <v>0</v>
      </c>
      <c r="AI312" s="10">
        <f t="shared" si="570"/>
        <v>0</v>
      </c>
      <c r="AJ312" s="10">
        <f t="shared" si="570"/>
        <v>0</v>
      </c>
      <c r="AK312" s="10">
        <f t="shared" si="570"/>
        <v>0</v>
      </c>
      <c r="AL312" s="10">
        <f t="shared" si="570"/>
        <v>0</v>
      </c>
      <c r="AM312" s="10">
        <f t="shared" si="570"/>
        <v>0</v>
      </c>
      <c r="AN312" s="10">
        <f t="shared" si="570"/>
        <v>0</v>
      </c>
      <c r="AO312" s="10">
        <f t="shared" si="570"/>
        <v>0</v>
      </c>
      <c r="AP312" s="10">
        <f t="shared" si="570"/>
        <v>0</v>
      </c>
      <c r="AQ312" s="10">
        <f t="shared" si="570"/>
        <v>201923416</v>
      </c>
      <c r="AR312" s="10">
        <f t="shared" si="570"/>
        <v>179786997</v>
      </c>
      <c r="AS312" s="10">
        <f t="shared" si="570"/>
        <v>0</v>
      </c>
      <c r="AT312" s="10">
        <f t="shared" si="570"/>
        <v>0</v>
      </c>
      <c r="AU312" s="10">
        <f t="shared" si="570"/>
        <v>0</v>
      </c>
      <c r="AV312" s="10">
        <f t="shared" si="570"/>
        <v>314871960</v>
      </c>
      <c r="AW312" s="10">
        <f t="shared" si="570"/>
        <v>207981118.48000002</v>
      </c>
      <c r="AX312" s="10">
        <f t="shared" si="570"/>
        <v>0</v>
      </c>
      <c r="AY312" s="10">
        <f t="shared" si="570"/>
        <v>0</v>
      </c>
      <c r="AZ312" s="10">
        <f t="shared" si="570"/>
        <v>0</v>
      </c>
      <c r="BA312" s="10">
        <f t="shared" si="570"/>
        <v>0</v>
      </c>
      <c r="BB312" s="10">
        <f t="shared" si="570"/>
        <v>0</v>
      </c>
      <c r="BC312" s="10">
        <f t="shared" si="570"/>
        <v>0</v>
      </c>
      <c r="BD312" s="10">
        <f t="shared" si="570"/>
        <v>0</v>
      </c>
      <c r="BE312" s="10">
        <f t="shared" ref="BE312:CD312" si="571">BE313+BE317</f>
        <v>0</v>
      </c>
      <c r="BF312" s="10">
        <f t="shared" si="571"/>
        <v>0</v>
      </c>
      <c r="BG312" s="10">
        <f t="shared" si="571"/>
        <v>0</v>
      </c>
      <c r="BH312" s="10">
        <f t="shared" si="571"/>
        <v>0</v>
      </c>
      <c r="BI312" s="10">
        <f t="shared" si="571"/>
        <v>0</v>
      </c>
      <c r="BJ312" s="10">
        <f t="shared" si="571"/>
        <v>0</v>
      </c>
      <c r="BK312" s="10">
        <f t="shared" si="571"/>
        <v>207981118.48000002</v>
      </c>
      <c r="BL312" s="10">
        <f t="shared" si="571"/>
        <v>314871960</v>
      </c>
      <c r="BM312" s="10">
        <f t="shared" si="571"/>
        <v>0</v>
      </c>
      <c r="BN312" s="10">
        <f t="shared" si="571"/>
        <v>0</v>
      </c>
      <c r="BO312" s="10">
        <f t="shared" si="571"/>
        <v>0</v>
      </c>
      <c r="BP312" s="10">
        <f t="shared" si="571"/>
        <v>259679925</v>
      </c>
      <c r="BQ312" s="10">
        <f t="shared" si="571"/>
        <v>214220552.03439999</v>
      </c>
      <c r="BR312" s="10">
        <f t="shared" si="571"/>
        <v>0</v>
      </c>
      <c r="BS312" s="10">
        <f t="shared" si="571"/>
        <v>0</v>
      </c>
      <c r="BT312" s="10">
        <f t="shared" si="571"/>
        <v>0</v>
      </c>
      <c r="BU312" s="10">
        <f t="shared" si="571"/>
        <v>0</v>
      </c>
      <c r="BV312" s="10">
        <f t="shared" si="571"/>
        <v>0</v>
      </c>
      <c r="BW312" s="10">
        <f t="shared" si="571"/>
        <v>0</v>
      </c>
      <c r="BX312" s="10">
        <f t="shared" si="571"/>
        <v>0</v>
      </c>
      <c r="BY312" s="10">
        <f t="shared" si="571"/>
        <v>0</v>
      </c>
      <c r="BZ312" s="10">
        <f t="shared" si="571"/>
        <v>0</v>
      </c>
      <c r="CA312" s="10">
        <f t="shared" si="571"/>
        <v>0</v>
      </c>
      <c r="CB312" s="10">
        <f t="shared" si="571"/>
        <v>0</v>
      </c>
      <c r="CC312" s="10">
        <f t="shared" si="571"/>
        <v>0</v>
      </c>
      <c r="CD312" s="10">
        <f t="shared" si="571"/>
        <v>0</v>
      </c>
      <c r="CE312" s="10">
        <f t="shared" ref="CE312" si="572">CE313+CE317</f>
        <v>214220552.03439999</v>
      </c>
      <c r="CF312" s="10">
        <f t="shared" ref="CF312:DA312" si="573">CF313+CF317</f>
        <v>259679925</v>
      </c>
      <c r="CG312" s="10">
        <f t="shared" si="573"/>
        <v>0</v>
      </c>
      <c r="CH312" s="10">
        <f t="shared" si="573"/>
        <v>0</v>
      </c>
      <c r="CI312" s="10">
        <f t="shared" si="573"/>
        <v>0</v>
      </c>
      <c r="CJ312" s="10">
        <f t="shared" si="573"/>
        <v>493929980.87</v>
      </c>
      <c r="CK312" s="10">
        <f t="shared" si="573"/>
        <v>220647168.59543198</v>
      </c>
      <c r="CL312" s="10">
        <f t="shared" si="573"/>
        <v>0</v>
      </c>
      <c r="CM312" s="10">
        <f t="shared" si="573"/>
        <v>0</v>
      </c>
      <c r="CN312" s="10">
        <f t="shared" si="573"/>
        <v>0</v>
      </c>
      <c r="CO312" s="10">
        <f t="shared" si="573"/>
        <v>0</v>
      </c>
      <c r="CP312" s="10">
        <f t="shared" si="573"/>
        <v>0</v>
      </c>
      <c r="CQ312" s="10">
        <f t="shared" si="573"/>
        <v>0</v>
      </c>
      <c r="CR312" s="10">
        <f t="shared" si="573"/>
        <v>0</v>
      </c>
      <c r="CS312" s="10">
        <f t="shared" si="573"/>
        <v>0</v>
      </c>
      <c r="CT312" s="10">
        <f t="shared" si="573"/>
        <v>0</v>
      </c>
      <c r="CU312" s="10">
        <f t="shared" si="573"/>
        <v>0</v>
      </c>
      <c r="CV312" s="10">
        <f t="shared" si="573"/>
        <v>0</v>
      </c>
      <c r="CW312" s="10">
        <f t="shared" si="573"/>
        <v>0</v>
      </c>
      <c r="CX312" s="10">
        <f t="shared" si="573"/>
        <v>0</v>
      </c>
      <c r="CY312" s="10">
        <f t="shared" si="573"/>
        <v>220647168.59543198</v>
      </c>
      <c r="CZ312" s="10">
        <f t="shared" si="573"/>
        <v>493929980.87</v>
      </c>
      <c r="DA312" s="10">
        <f t="shared" si="573"/>
        <v>844772255.10983205</v>
      </c>
      <c r="DB312" s="572">
        <f t="shared" ref="DB312" si="574">DB313+DB317</f>
        <v>1248268862.8699999</v>
      </c>
    </row>
    <row r="313" spans="1:106" ht="24.75" customHeight="1" x14ac:dyDescent="0.2">
      <c r="A313" s="585"/>
      <c r="B313" s="586"/>
      <c r="C313" s="154">
        <v>72</v>
      </c>
      <c r="D313" s="155" t="s">
        <v>720</v>
      </c>
      <c r="E313" s="158"/>
      <c r="F313" s="158"/>
      <c r="G313" s="157"/>
      <c r="H313" s="157"/>
      <c r="I313" s="157"/>
      <c r="J313" s="157"/>
      <c r="K313" s="157"/>
      <c r="L313" s="157"/>
      <c r="M313" s="157"/>
      <c r="N313" s="157"/>
      <c r="O313" s="157"/>
      <c r="P313" s="157"/>
      <c r="Q313" s="157"/>
      <c r="R313" s="157"/>
      <c r="S313" s="157"/>
      <c r="T313" s="157"/>
      <c r="U313" s="157"/>
      <c r="V313" s="157"/>
      <c r="W313" s="157"/>
      <c r="X313" s="157"/>
      <c r="Y313" s="11">
        <f t="shared" ref="Y313:AP313" si="575">SUM(Y314:Y316)</f>
        <v>0</v>
      </c>
      <c r="Z313" s="11">
        <f t="shared" si="575"/>
        <v>0</v>
      </c>
      <c r="AA313" s="11">
        <f t="shared" si="575"/>
        <v>0</v>
      </c>
      <c r="AB313" s="11">
        <f t="shared" si="575"/>
        <v>0</v>
      </c>
      <c r="AC313" s="11">
        <f t="shared" si="575"/>
        <v>130000000</v>
      </c>
      <c r="AD313" s="11">
        <f t="shared" si="575"/>
        <v>103663581</v>
      </c>
      <c r="AE313" s="11">
        <f t="shared" si="575"/>
        <v>0</v>
      </c>
      <c r="AF313" s="11">
        <f t="shared" si="575"/>
        <v>0</v>
      </c>
      <c r="AG313" s="11">
        <f t="shared" si="575"/>
        <v>0</v>
      </c>
      <c r="AH313" s="11">
        <f t="shared" si="575"/>
        <v>0</v>
      </c>
      <c r="AI313" s="11">
        <f t="shared" si="575"/>
        <v>0</v>
      </c>
      <c r="AJ313" s="11">
        <f t="shared" si="575"/>
        <v>0</v>
      </c>
      <c r="AK313" s="11">
        <f t="shared" si="575"/>
        <v>0</v>
      </c>
      <c r="AL313" s="11">
        <f t="shared" si="575"/>
        <v>0</v>
      </c>
      <c r="AM313" s="11">
        <f t="shared" si="575"/>
        <v>0</v>
      </c>
      <c r="AN313" s="11">
        <f t="shared" si="575"/>
        <v>0</v>
      </c>
      <c r="AO313" s="11">
        <f t="shared" si="575"/>
        <v>0</v>
      </c>
      <c r="AP313" s="11">
        <f t="shared" si="575"/>
        <v>0</v>
      </c>
      <c r="AQ313" s="11">
        <f t="shared" ref="AQ313:BS313" si="576">SUM(AQ314:AQ316)</f>
        <v>130000000</v>
      </c>
      <c r="AR313" s="11">
        <f t="shared" si="576"/>
        <v>103663581</v>
      </c>
      <c r="AS313" s="11">
        <f t="shared" si="576"/>
        <v>0</v>
      </c>
      <c r="AT313" s="11">
        <f t="shared" si="576"/>
        <v>0</v>
      </c>
      <c r="AU313" s="11">
        <f t="shared" si="576"/>
        <v>0</v>
      </c>
      <c r="AV313" s="11">
        <f t="shared" si="576"/>
        <v>160171960</v>
      </c>
      <c r="AW313" s="11">
        <f t="shared" si="576"/>
        <v>133900000</v>
      </c>
      <c r="AX313" s="11">
        <f t="shared" si="576"/>
        <v>0</v>
      </c>
      <c r="AY313" s="11">
        <f t="shared" si="576"/>
        <v>0</v>
      </c>
      <c r="AZ313" s="11">
        <f t="shared" si="576"/>
        <v>0</v>
      </c>
      <c r="BA313" s="11">
        <f t="shared" si="576"/>
        <v>0</v>
      </c>
      <c r="BB313" s="11">
        <f t="shared" si="576"/>
        <v>0</v>
      </c>
      <c r="BC313" s="11">
        <f t="shared" si="576"/>
        <v>0</v>
      </c>
      <c r="BD313" s="11">
        <f t="shared" si="576"/>
        <v>0</v>
      </c>
      <c r="BE313" s="11">
        <f t="shared" si="576"/>
        <v>0</v>
      </c>
      <c r="BF313" s="11">
        <f t="shared" si="576"/>
        <v>0</v>
      </c>
      <c r="BG313" s="11">
        <f t="shared" si="576"/>
        <v>0</v>
      </c>
      <c r="BH313" s="11">
        <f t="shared" si="576"/>
        <v>0</v>
      </c>
      <c r="BI313" s="11">
        <f t="shared" si="576"/>
        <v>0</v>
      </c>
      <c r="BJ313" s="11">
        <f t="shared" si="576"/>
        <v>0</v>
      </c>
      <c r="BK313" s="11">
        <f t="shared" si="576"/>
        <v>133900000</v>
      </c>
      <c r="BL313" s="11">
        <f t="shared" si="576"/>
        <v>160171960</v>
      </c>
      <c r="BM313" s="11">
        <f t="shared" si="576"/>
        <v>0</v>
      </c>
      <c r="BN313" s="11">
        <f t="shared" si="576"/>
        <v>0</v>
      </c>
      <c r="BO313" s="11">
        <f t="shared" si="576"/>
        <v>0</v>
      </c>
      <c r="BP313" s="11">
        <f t="shared" si="576"/>
        <v>176179925</v>
      </c>
      <c r="BQ313" s="11">
        <f t="shared" si="576"/>
        <v>137917000</v>
      </c>
      <c r="BR313" s="11">
        <f t="shared" si="576"/>
        <v>0</v>
      </c>
      <c r="BS313" s="11">
        <f t="shared" si="576"/>
        <v>0</v>
      </c>
      <c r="BT313" s="11">
        <f t="shared" ref="BT313:CE313" si="577">SUM(BT314:BT316)</f>
        <v>0</v>
      </c>
      <c r="BU313" s="11">
        <f t="shared" si="577"/>
        <v>0</v>
      </c>
      <c r="BV313" s="11">
        <f t="shared" si="577"/>
        <v>0</v>
      </c>
      <c r="BW313" s="11">
        <f t="shared" si="577"/>
        <v>0</v>
      </c>
      <c r="BX313" s="11">
        <f t="shared" si="577"/>
        <v>0</v>
      </c>
      <c r="BY313" s="11">
        <f t="shared" si="577"/>
        <v>0</v>
      </c>
      <c r="BZ313" s="11">
        <f t="shared" si="577"/>
        <v>0</v>
      </c>
      <c r="CA313" s="11">
        <f t="shared" si="577"/>
        <v>0</v>
      </c>
      <c r="CB313" s="11">
        <f t="shared" si="577"/>
        <v>0</v>
      </c>
      <c r="CC313" s="11">
        <f t="shared" si="577"/>
        <v>0</v>
      </c>
      <c r="CD313" s="11">
        <f t="shared" si="577"/>
        <v>0</v>
      </c>
      <c r="CE313" s="11">
        <f t="shared" si="577"/>
        <v>137917000</v>
      </c>
      <c r="CF313" s="11">
        <f t="shared" ref="CF313:DA313" si="578">SUM(CF314:CF316)</f>
        <v>176179925</v>
      </c>
      <c r="CG313" s="11">
        <f t="shared" si="578"/>
        <v>0</v>
      </c>
      <c r="CH313" s="11">
        <f t="shared" si="578"/>
        <v>0</v>
      </c>
      <c r="CI313" s="11">
        <f t="shared" si="578"/>
        <v>0</v>
      </c>
      <c r="CJ313" s="11">
        <f t="shared" si="578"/>
        <v>294330659.22000003</v>
      </c>
      <c r="CK313" s="11">
        <f t="shared" si="578"/>
        <v>142054510</v>
      </c>
      <c r="CL313" s="11">
        <f t="shared" si="578"/>
        <v>0</v>
      </c>
      <c r="CM313" s="11">
        <f t="shared" si="578"/>
        <v>0</v>
      </c>
      <c r="CN313" s="11">
        <f t="shared" si="578"/>
        <v>0</v>
      </c>
      <c r="CO313" s="11">
        <f t="shared" si="578"/>
        <v>0</v>
      </c>
      <c r="CP313" s="11">
        <f t="shared" si="578"/>
        <v>0</v>
      </c>
      <c r="CQ313" s="11">
        <f t="shared" si="578"/>
        <v>0</v>
      </c>
      <c r="CR313" s="11">
        <f t="shared" si="578"/>
        <v>0</v>
      </c>
      <c r="CS313" s="11">
        <f t="shared" si="578"/>
        <v>0</v>
      </c>
      <c r="CT313" s="11">
        <f t="shared" si="578"/>
        <v>0</v>
      </c>
      <c r="CU313" s="11">
        <f t="shared" si="578"/>
        <v>0</v>
      </c>
      <c r="CV313" s="11">
        <f t="shared" si="578"/>
        <v>0</v>
      </c>
      <c r="CW313" s="11">
        <f t="shared" si="578"/>
        <v>0</v>
      </c>
      <c r="CX313" s="11">
        <f t="shared" si="578"/>
        <v>0</v>
      </c>
      <c r="CY313" s="11">
        <f t="shared" si="578"/>
        <v>142054510</v>
      </c>
      <c r="CZ313" s="11">
        <f t="shared" si="578"/>
        <v>294330659.22000003</v>
      </c>
      <c r="DA313" s="11">
        <f t="shared" si="578"/>
        <v>543871510</v>
      </c>
      <c r="DB313" s="575">
        <f t="shared" ref="DB313" si="579">SUM(DB314:DB316)</f>
        <v>734346125.22000003</v>
      </c>
    </row>
    <row r="314" spans="1:106" ht="56.25" customHeight="1" x14ac:dyDescent="0.2">
      <c r="A314" s="585"/>
      <c r="B314" s="220"/>
      <c r="C314" s="340">
        <v>36</v>
      </c>
      <c r="D314" s="500" t="s">
        <v>700</v>
      </c>
      <c r="E314" s="632">
        <v>0.4</v>
      </c>
      <c r="F314" s="632">
        <v>0.6</v>
      </c>
      <c r="G314" s="173">
        <v>209</v>
      </c>
      <c r="H314" s="508" t="s">
        <v>721</v>
      </c>
      <c r="I314" s="179" t="s">
        <v>722</v>
      </c>
      <c r="J314" s="170" t="s">
        <v>703</v>
      </c>
      <c r="K314" s="308">
        <v>4</v>
      </c>
      <c r="L314" s="202" t="s">
        <v>53</v>
      </c>
      <c r="M314" s="188">
        <v>1</v>
      </c>
      <c r="N314" s="188">
        <v>1</v>
      </c>
      <c r="O314" s="167">
        <v>1</v>
      </c>
      <c r="P314" s="188">
        <v>1</v>
      </c>
      <c r="Q314" s="175"/>
      <c r="R314" s="188">
        <v>1</v>
      </c>
      <c r="S314" s="188"/>
      <c r="T314" s="188">
        <v>1</v>
      </c>
      <c r="U314" s="202"/>
      <c r="V314" s="332">
        <f>AQ314/$AQ$313</f>
        <v>0.14246153846153847</v>
      </c>
      <c r="W314" s="172">
        <v>3</v>
      </c>
      <c r="X314" s="171" t="s">
        <v>450</v>
      </c>
      <c r="Y314" s="17"/>
      <c r="Z314" s="18"/>
      <c r="AA314" s="17"/>
      <c r="AB314" s="18"/>
      <c r="AC314" s="17">
        <v>18520000</v>
      </c>
      <c r="AD314" s="18">
        <v>18520000</v>
      </c>
      <c r="AE314" s="17"/>
      <c r="AF314" s="18"/>
      <c r="AG314" s="17"/>
      <c r="AH314" s="18"/>
      <c r="AI314" s="17"/>
      <c r="AJ314" s="18"/>
      <c r="AK314" s="17"/>
      <c r="AL314" s="18"/>
      <c r="AM314" s="17"/>
      <c r="AN314" s="18"/>
      <c r="AO314" s="17"/>
      <c r="AP314" s="18"/>
      <c r="AQ314" s="13">
        <f>+Y314+AA314+AC314+AE314+AG314+AI314+AK314+AM314+AO314</f>
        <v>18520000</v>
      </c>
      <c r="AR314" s="14">
        <f>Z314+AB314+AD314+AF314+AH314+AJ314+AL314+AN314+AP314</f>
        <v>18520000</v>
      </c>
      <c r="AS314" s="44"/>
      <c r="AT314" s="44"/>
      <c r="AU314" s="44"/>
      <c r="AV314" s="44">
        <v>58154184</v>
      </c>
      <c r="AW314" s="44">
        <v>19075600</v>
      </c>
      <c r="AX314" s="44"/>
      <c r="AY314" s="44"/>
      <c r="AZ314" s="44"/>
      <c r="BA314" s="44"/>
      <c r="BB314" s="44"/>
      <c r="BC314" s="44"/>
      <c r="BD314" s="44"/>
      <c r="BE314" s="44"/>
      <c r="BF314" s="44"/>
      <c r="BG314" s="44"/>
      <c r="BH314" s="44"/>
      <c r="BI314" s="44"/>
      <c r="BJ314" s="44"/>
      <c r="BK314" s="41">
        <f t="shared" ref="BK314:BL316" si="580">AS314+AU314+AW314+AY314+BA314+BC314+BE314+BG314+BI314</f>
        <v>19075600</v>
      </c>
      <c r="BL314" s="56">
        <f t="shared" si="580"/>
        <v>58154184</v>
      </c>
      <c r="BM314" s="45"/>
      <c r="BN314" s="25"/>
      <c r="BO314" s="45"/>
      <c r="BP314" s="45">
        <v>59100000</v>
      </c>
      <c r="BQ314" s="45">
        <v>19600000</v>
      </c>
      <c r="BR314" s="45"/>
      <c r="BS314" s="45"/>
      <c r="BT314" s="45"/>
      <c r="BU314" s="45"/>
      <c r="BV314" s="45"/>
      <c r="BW314" s="45"/>
      <c r="BX314" s="45"/>
      <c r="BY314" s="45"/>
      <c r="BZ314" s="45"/>
      <c r="CA314" s="45"/>
      <c r="CB314" s="45"/>
      <c r="CC314" s="45"/>
      <c r="CD314" s="41"/>
      <c r="CE314" s="41">
        <f t="shared" ref="CE314:CF316" si="581">BM314+BO314+BQ314+BS314+BU314+BW314+BY314+CA314+CC314</f>
        <v>19600000</v>
      </c>
      <c r="CF314" s="47">
        <f t="shared" si="581"/>
        <v>59100000</v>
      </c>
      <c r="CG314" s="44"/>
      <c r="CH314" s="45"/>
      <c r="CI314" s="44"/>
      <c r="CJ314" s="44">
        <f>75000000+15800000</f>
        <v>90800000</v>
      </c>
      <c r="CK314" s="44">
        <v>20200000</v>
      </c>
      <c r="CL314" s="44"/>
      <c r="CM314" s="44"/>
      <c r="CN314" s="44"/>
      <c r="CO314" s="44"/>
      <c r="CP314" s="44"/>
      <c r="CQ314" s="44"/>
      <c r="CR314" s="44"/>
      <c r="CS314" s="44"/>
      <c r="CT314" s="44"/>
      <c r="CU314" s="44"/>
      <c r="CV314" s="44"/>
      <c r="CW314" s="44"/>
      <c r="CX314" s="44"/>
      <c r="CY314" s="41">
        <f>CG314+CI314+CK314+CM314+CO314+CQ314+CS314+CU314+CW314</f>
        <v>20200000</v>
      </c>
      <c r="CZ314" s="41">
        <f>CX314+CV314+CT314+CR314+CP314+CN314+CL314+CJ314+CH314</f>
        <v>90800000</v>
      </c>
      <c r="DA314" s="50">
        <f t="shared" ref="DA314:DB316" si="582">AQ314+BK314+CE314+CY314</f>
        <v>77395600</v>
      </c>
      <c r="DB314" s="576">
        <f t="shared" si="582"/>
        <v>226574184</v>
      </c>
    </row>
    <row r="315" spans="1:106" ht="56.25" customHeight="1" x14ac:dyDescent="0.2">
      <c r="A315" s="585"/>
      <c r="B315" s="220"/>
      <c r="C315" s="182"/>
      <c r="D315" s="503"/>
      <c r="E315" s="405"/>
      <c r="F315" s="405"/>
      <c r="G315" s="173">
        <v>210</v>
      </c>
      <c r="H315" s="508" t="s">
        <v>723</v>
      </c>
      <c r="I315" s="166" t="s">
        <v>724</v>
      </c>
      <c r="J315" s="170" t="s">
        <v>703</v>
      </c>
      <c r="K315" s="308">
        <v>4</v>
      </c>
      <c r="L315" s="171" t="s">
        <v>53</v>
      </c>
      <c r="M315" s="172">
        <v>1</v>
      </c>
      <c r="N315" s="172">
        <v>1</v>
      </c>
      <c r="O315" s="173">
        <v>1</v>
      </c>
      <c r="P315" s="172">
        <v>1</v>
      </c>
      <c r="Q315" s="175"/>
      <c r="R315" s="172">
        <v>1</v>
      </c>
      <c r="S315" s="172"/>
      <c r="T315" s="172">
        <v>1</v>
      </c>
      <c r="U315" s="171"/>
      <c r="V315" s="332">
        <f>AQ315/$AQ$313</f>
        <v>2.4230769230769229E-2</v>
      </c>
      <c r="W315" s="172">
        <v>3</v>
      </c>
      <c r="X315" s="171" t="s">
        <v>450</v>
      </c>
      <c r="Y315" s="17"/>
      <c r="Z315" s="18"/>
      <c r="AA315" s="17"/>
      <c r="AB315" s="18"/>
      <c r="AC315" s="18">
        <v>3150000</v>
      </c>
      <c r="AD315" s="18">
        <v>1173201</v>
      </c>
      <c r="AE315" s="17"/>
      <c r="AF315" s="18"/>
      <c r="AG315" s="17"/>
      <c r="AH315" s="18"/>
      <c r="AI315" s="17"/>
      <c r="AJ315" s="18"/>
      <c r="AK315" s="17"/>
      <c r="AL315" s="18"/>
      <c r="AM315" s="17"/>
      <c r="AN315" s="18"/>
      <c r="AO315" s="17"/>
      <c r="AP315" s="18"/>
      <c r="AQ315" s="13">
        <f>+Y315+AA315+AC315+AE315+AG315+AI315+AK315+AM315+AO315</f>
        <v>3150000</v>
      </c>
      <c r="AR315" s="14">
        <f>Z315+AB315+AD315+AF315+AH315+AJ315+AL315+AN315+AP315</f>
        <v>1173201</v>
      </c>
      <c r="AS315" s="44"/>
      <c r="AT315" s="44"/>
      <c r="AU315" s="44"/>
      <c r="AV315" s="44">
        <v>89217776</v>
      </c>
      <c r="AW315" s="44">
        <v>3244500</v>
      </c>
      <c r="AX315" s="44"/>
      <c r="AY315" s="44"/>
      <c r="AZ315" s="44"/>
      <c r="BA315" s="44"/>
      <c r="BB315" s="44"/>
      <c r="BC315" s="44"/>
      <c r="BD315" s="44"/>
      <c r="BE315" s="44"/>
      <c r="BF315" s="44"/>
      <c r="BG315" s="44"/>
      <c r="BH315" s="44"/>
      <c r="BI315" s="44"/>
      <c r="BJ315" s="44"/>
      <c r="BK315" s="41">
        <f t="shared" si="580"/>
        <v>3244500</v>
      </c>
      <c r="BL315" s="56">
        <f t="shared" si="580"/>
        <v>89217776</v>
      </c>
      <c r="BM315" s="45"/>
      <c r="BN315" s="25"/>
      <c r="BO315" s="45"/>
      <c r="BP315" s="45">
        <v>65618664</v>
      </c>
      <c r="BQ315" s="45">
        <v>3340000</v>
      </c>
      <c r="BR315" s="45"/>
      <c r="BS315" s="45"/>
      <c r="BT315" s="45"/>
      <c r="BU315" s="45"/>
      <c r="BV315" s="45"/>
      <c r="BW315" s="45"/>
      <c r="BX315" s="45"/>
      <c r="BY315" s="45"/>
      <c r="BZ315" s="45"/>
      <c r="CA315" s="45"/>
      <c r="CB315" s="45"/>
      <c r="CC315" s="45"/>
      <c r="CD315" s="41"/>
      <c r="CE315" s="41">
        <f t="shared" si="581"/>
        <v>3340000</v>
      </c>
      <c r="CF315" s="47">
        <f t="shared" si="581"/>
        <v>65618664</v>
      </c>
      <c r="CG315" s="44"/>
      <c r="CH315" s="45"/>
      <c r="CI315" s="44"/>
      <c r="CJ315" s="44">
        <f>56171030+24600000</f>
        <v>80771030</v>
      </c>
      <c r="CK315" s="44">
        <v>3400000</v>
      </c>
      <c r="CL315" s="44"/>
      <c r="CM315" s="44"/>
      <c r="CN315" s="44"/>
      <c r="CO315" s="44"/>
      <c r="CP315" s="44"/>
      <c r="CQ315" s="44"/>
      <c r="CR315" s="44"/>
      <c r="CS315" s="44"/>
      <c r="CT315" s="44"/>
      <c r="CU315" s="44"/>
      <c r="CV315" s="44"/>
      <c r="CW315" s="44"/>
      <c r="CX315" s="44"/>
      <c r="CY315" s="41">
        <f>CG315+CI315+CK315+CM315+CO315+CQ315+CS315+CU315+CW315</f>
        <v>3400000</v>
      </c>
      <c r="CZ315" s="41">
        <f>CX315+CV315+CT315+CR315+CP315+CN315+CL315+CJ315+CH315</f>
        <v>80771030</v>
      </c>
      <c r="DA315" s="50">
        <f t="shared" si="582"/>
        <v>13134500</v>
      </c>
      <c r="DB315" s="576">
        <f t="shared" si="582"/>
        <v>236780671</v>
      </c>
    </row>
    <row r="316" spans="1:106" ht="56.25" customHeight="1" x14ac:dyDescent="0.2">
      <c r="A316" s="585"/>
      <c r="B316" s="220"/>
      <c r="C316" s="181"/>
      <c r="D316" s="501"/>
      <c r="E316" s="271"/>
      <c r="F316" s="271"/>
      <c r="G316" s="474">
        <v>211</v>
      </c>
      <c r="H316" s="508" t="s">
        <v>725</v>
      </c>
      <c r="I316" s="166" t="s">
        <v>726</v>
      </c>
      <c r="J316" s="170" t="s">
        <v>703</v>
      </c>
      <c r="K316" s="308">
        <v>4</v>
      </c>
      <c r="L316" s="202" t="s">
        <v>53</v>
      </c>
      <c r="M316" s="188">
        <v>1</v>
      </c>
      <c r="N316" s="188">
        <v>1</v>
      </c>
      <c r="O316" s="167">
        <v>1</v>
      </c>
      <c r="P316" s="188">
        <v>1</v>
      </c>
      <c r="Q316" s="175"/>
      <c r="R316" s="188">
        <v>1</v>
      </c>
      <c r="S316" s="188"/>
      <c r="T316" s="188">
        <v>1</v>
      </c>
      <c r="U316" s="202"/>
      <c r="V316" s="332">
        <f>AQ316/$AQ$313</f>
        <v>0.8333076923076923</v>
      </c>
      <c r="W316" s="172">
        <v>3</v>
      </c>
      <c r="X316" s="171" t="s">
        <v>450</v>
      </c>
      <c r="Y316" s="17"/>
      <c r="Z316" s="18"/>
      <c r="AA316" s="17"/>
      <c r="AB316" s="18"/>
      <c r="AC316" s="35">
        <v>108330000</v>
      </c>
      <c r="AD316" s="18">
        <v>83970380</v>
      </c>
      <c r="AE316" s="17"/>
      <c r="AF316" s="18"/>
      <c r="AG316" s="17"/>
      <c r="AH316" s="18"/>
      <c r="AI316" s="17"/>
      <c r="AJ316" s="18"/>
      <c r="AK316" s="17"/>
      <c r="AL316" s="18"/>
      <c r="AM316" s="17"/>
      <c r="AN316" s="18"/>
      <c r="AO316" s="17"/>
      <c r="AP316" s="18"/>
      <c r="AQ316" s="13">
        <f>+Y316+AA316+AC316+AE316+AG316+AI316+AK316+AM316+AO316</f>
        <v>108330000</v>
      </c>
      <c r="AR316" s="14">
        <f>Z316+AB316+AD316+AF316+AH316+AJ316+AL316+AN316+AP316</f>
        <v>83970380</v>
      </c>
      <c r="AS316" s="44"/>
      <c r="AT316" s="44"/>
      <c r="AU316" s="44"/>
      <c r="AV316" s="44">
        <v>12800000</v>
      </c>
      <c r="AW316" s="44">
        <v>111579900</v>
      </c>
      <c r="AX316" s="44"/>
      <c r="AY316" s="44"/>
      <c r="AZ316" s="44"/>
      <c r="BA316" s="44"/>
      <c r="BB316" s="44"/>
      <c r="BC316" s="44"/>
      <c r="BD316" s="44"/>
      <c r="BE316" s="44"/>
      <c r="BF316" s="44"/>
      <c r="BG316" s="44"/>
      <c r="BH316" s="44"/>
      <c r="BI316" s="44"/>
      <c r="BJ316" s="44"/>
      <c r="BK316" s="41">
        <f t="shared" si="580"/>
        <v>111579900</v>
      </c>
      <c r="BL316" s="56">
        <f t="shared" si="580"/>
        <v>12800000</v>
      </c>
      <c r="BM316" s="45"/>
      <c r="BN316" s="25"/>
      <c r="BO316" s="45"/>
      <c r="BP316" s="45">
        <v>51461261</v>
      </c>
      <c r="BQ316" s="45">
        <v>114977000</v>
      </c>
      <c r="BR316" s="45"/>
      <c r="BS316" s="45"/>
      <c r="BT316" s="45"/>
      <c r="BU316" s="45"/>
      <c r="BV316" s="45"/>
      <c r="BW316" s="45"/>
      <c r="BX316" s="45"/>
      <c r="BY316" s="45"/>
      <c r="BZ316" s="45"/>
      <c r="CA316" s="45"/>
      <c r="CB316" s="45"/>
      <c r="CC316" s="45"/>
      <c r="CD316" s="41"/>
      <c r="CE316" s="41">
        <f t="shared" si="581"/>
        <v>114977000</v>
      </c>
      <c r="CF316" s="47">
        <f t="shared" si="581"/>
        <v>51461261</v>
      </c>
      <c r="CG316" s="44"/>
      <c r="CH316" s="45"/>
      <c r="CI316" s="44"/>
      <c r="CJ316" s="44">
        <f>60159629.22+62600000</f>
        <v>122759629.22</v>
      </c>
      <c r="CK316" s="44">
        <v>118454510</v>
      </c>
      <c r="CL316" s="44"/>
      <c r="CM316" s="44"/>
      <c r="CN316" s="44"/>
      <c r="CO316" s="44"/>
      <c r="CP316" s="44"/>
      <c r="CQ316" s="44"/>
      <c r="CR316" s="44"/>
      <c r="CS316" s="44"/>
      <c r="CT316" s="44"/>
      <c r="CU316" s="44"/>
      <c r="CV316" s="44"/>
      <c r="CW316" s="44"/>
      <c r="CX316" s="44"/>
      <c r="CY316" s="41">
        <f>CG316+CI316+CK316+CM316+CO316+CQ316+CS316+CU316+CW316</f>
        <v>118454510</v>
      </c>
      <c r="CZ316" s="41">
        <f>CX316+CV316+CT316+CR316+CP316+CN316+CL316+CJ316+CH316</f>
        <v>122759629.22</v>
      </c>
      <c r="DA316" s="50">
        <f t="shared" si="582"/>
        <v>453341410</v>
      </c>
      <c r="DB316" s="576">
        <f t="shared" si="582"/>
        <v>270991270.22000003</v>
      </c>
    </row>
    <row r="317" spans="1:106" ht="24.75" customHeight="1" x14ac:dyDescent="0.2">
      <c r="A317" s="585"/>
      <c r="B317" s="220"/>
      <c r="C317" s="154">
        <v>73</v>
      </c>
      <c r="D317" s="155" t="s">
        <v>727</v>
      </c>
      <c r="E317" s="158"/>
      <c r="F317" s="158"/>
      <c r="G317" s="157"/>
      <c r="H317" s="157"/>
      <c r="I317" s="157"/>
      <c r="J317" s="157"/>
      <c r="K317" s="157"/>
      <c r="L317" s="157"/>
      <c r="M317" s="157"/>
      <c r="N317" s="157"/>
      <c r="O317" s="157"/>
      <c r="P317" s="157"/>
      <c r="Q317" s="157"/>
      <c r="R317" s="157"/>
      <c r="S317" s="157"/>
      <c r="T317" s="157"/>
      <c r="U317" s="157"/>
      <c r="V317" s="157"/>
      <c r="W317" s="157"/>
      <c r="X317" s="157"/>
      <c r="Y317" s="11">
        <f t="shared" ref="Y317:AP317" si="583">SUM(Y318)</f>
        <v>0</v>
      </c>
      <c r="Z317" s="11">
        <f t="shared" si="583"/>
        <v>0</v>
      </c>
      <c r="AA317" s="11">
        <f t="shared" si="583"/>
        <v>0</v>
      </c>
      <c r="AB317" s="11">
        <f t="shared" si="583"/>
        <v>71923416</v>
      </c>
      <c r="AC317" s="11">
        <f t="shared" si="583"/>
        <v>71923416</v>
      </c>
      <c r="AD317" s="11">
        <f t="shared" si="583"/>
        <v>4200000</v>
      </c>
      <c r="AE317" s="11">
        <f t="shared" si="583"/>
        <v>0</v>
      </c>
      <c r="AF317" s="11">
        <f t="shared" si="583"/>
        <v>0</v>
      </c>
      <c r="AG317" s="11">
        <f t="shared" si="583"/>
        <v>0</v>
      </c>
      <c r="AH317" s="11">
        <f t="shared" si="583"/>
        <v>0</v>
      </c>
      <c r="AI317" s="11">
        <f t="shared" si="583"/>
        <v>0</v>
      </c>
      <c r="AJ317" s="11">
        <f t="shared" si="583"/>
        <v>0</v>
      </c>
      <c r="AK317" s="11">
        <f t="shared" si="583"/>
        <v>0</v>
      </c>
      <c r="AL317" s="11">
        <f t="shared" si="583"/>
        <v>0</v>
      </c>
      <c r="AM317" s="11">
        <f t="shared" si="583"/>
        <v>0</v>
      </c>
      <c r="AN317" s="11">
        <f t="shared" si="583"/>
        <v>0</v>
      </c>
      <c r="AO317" s="11">
        <f t="shared" si="583"/>
        <v>0</v>
      </c>
      <c r="AP317" s="11">
        <f t="shared" si="583"/>
        <v>0</v>
      </c>
      <c r="AQ317" s="11">
        <f t="shared" ref="AQ317:BS317" si="584">SUM(AQ318)</f>
        <v>71923416</v>
      </c>
      <c r="AR317" s="11">
        <f t="shared" si="584"/>
        <v>76123416</v>
      </c>
      <c r="AS317" s="11">
        <f t="shared" si="584"/>
        <v>0</v>
      </c>
      <c r="AT317" s="11">
        <f t="shared" si="584"/>
        <v>0</v>
      </c>
      <c r="AU317" s="11">
        <f t="shared" si="584"/>
        <v>0</v>
      </c>
      <c r="AV317" s="11">
        <f t="shared" si="584"/>
        <v>154700000</v>
      </c>
      <c r="AW317" s="11">
        <f t="shared" si="584"/>
        <v>74081118.480000004</v>
      </c>
      <c r="AX317" s="11">
        <f t="shared" si="584"/>
        <v>0</v>
      </c>
      <c r="AY317" s="11">
        <f t="shared" si="584"/>
        <v>0</v>
      </c>
      <c r="AZ317" s="11">
        <f t="shared" si="584"/>
        <v>0</v>
      </c>
      <c r="BA317" s="11">
        <f t="shared" si="584"/>
        <v>0</v>
      </c>
      <c r="BB317" s="11">
        <f t="shared" si="584"/>
        <v>0</v>
      </c>
      <c r="BC317" s="11">
        <f t="shared" si="584"/>
        <v>0</v>
      </c>
      <c r="BD317" s="11">
        <f t="shared" si="584"/>
        <v>0</v>
      </c>
      <c r="BE317" s="11">
        <f t="shared" si="584"/>
        <v>0</v>
      </c>
      <c r="BF317" s="11">
        <f t="shared" si="584"/>
        <v>0</v>
      </c>
      <c r="BG317" s="11">
        <f t="shared" si="584"/>
        <v>0</v>
      </c>
      <c r="BH317" s="11">
        <f t="shared" si="584"/>
        <v>0</v>
      </c>
      <c r="BI317" s="11">
        <f t="shared" si="584"/>
        <v>0</v>
      </c>
      <c r="BJ317" s="11">
        <f t="shared" si="584"/>
        <v>0</v>
      </c>
      <c r="BK317" s="11">
        <f t="shared" si="584"/>
        <v>74081118.480000004</v>
      </c>
      <c r="BL317" s="11">
        <f t="shared" si="584"/>
        <v>154700000</v>
      </c>
      <c r="BM317" s="11">
        <f t="shared" si="584"/>
        <v>0</v>
      </c>
      <c r="BN317" s="11">
        <f t="shared" si="584"/>
        <v>0</v>
      </c>
      <c r="BO317" s="11">
        <f t="shared" si="584"/>
        <v>0</v>
      </c>
      <c r="BP317" s="11">
        <f t="shared" si="584"/>
        <v>83500000</v>
      </c>
      <c r="BQ317" s="11">
        <f t="shared" si="584"/>
        <v>76303552.034400001</v>
      </c>
      <c r="BR317" s="11">
        <f t="shared" si="584"/>
        <v>0</v>
      </c>
      <c r="BS317" s="11">
        <f t="shared" si="584"/>
        <v>0</v>
      </c>
      <c r="BT317" s="11">
        <f t="shared" ref="BT317:CE317" si="585">SUM(BT318)</f>
        <v>0</v>
      </c>
      <c r="BU317" s="11">
        <f t="shared" si="585"/>
        <v>0</v>
      </c>
      <c r="BV317" s="11">
        <f t="shared" si="585"/>
        <v>0</v>
      </c>
      <c r="BW317" s="11">
        <f t="shared" si="585"/>
        <v>0</v>
      </c>
      <c r="BX317" s="11">
        <f t="shared" si="585"/>
        <v>0</v>
      </c>
      <c r="BY317" s="11">
        <f t="shared" si="585"/>
        <v>0</v>
      </c>
      <c r="BZ317" s="11">
        <f t="shared" si="585"/>
        <v>0</v>
      </c>
      <c r="CA317" s="11">
        <f t="shared" si="585"/>
        <v>0</v>
      </c>
      <c r="CB317" s="11">
        <f t="shared" si="585"/>
        <v>0</v>
      </c>
      <c r="CC317" s="11">
        <f t="shared" si="585"/>
        <v>0</v>
      </c>
      <c r="CD317" s="11">
        <f t="shared" si="585"/>
        <v>0</v>
      </c>
      <c r="CE317" s="11">
        <f t="shared" si="585"/>
        <v>76303552.034400001</v>
      </c>
      <c r="CF317" s="11">
        <f t="shared" ref="CF317:DB317" si="586">SUM(CF318)</f>
        <v>83500000</v>
      </c>
      <c r="CG317" s="11">
        <f t="shared" si="586"/>
        <v>0</v>
      </c>
      <c r="CH317" s="11">
        <f t="shared" si="586"/>
        <v>0</v>
      </c>
      <c r="CI317" s="11">
        <f t="shared" si="586"/>
        <v>0</v>
      </c>
      <c r="CJ317" s="11">
        <f t="shared" si="586"/>
        <v>199599321.65000001</v>
      </c>
      <c r="CK317" s="11">
        <f t="shared" si="586"/>
        <v>78592658.595431998</v>
      </c>
      <c r="CL317" s="11">
        <f t="shared" si="586"/>
        <v>0</v>
      </c>
      <c r="CM317" s="11">
        <f t="shared" si="586"/>
        <v>0</v>
      </c>
      <c r="CN317" s="11">
        <f t="shared" si="586"/>
        <v>0</v>
      </c>
      <c r="CO317" s="11">
        <f t="shared" si="586"/>
        <v>0</v>
      </c>
      <c r="CP317" s="11">
        <f t="shared" si="586"/>
        <v>0</v>
      </c>
      <c r="CQ317" s="11">
        <f t="shared" si="586"/>
        <v>0</v>
      </c>
      <c r="CR317" s="11">
        <f t="shared" si="586"/>
        <v>0</v>
      </c>
      <c r="CS317" s="11">
        <f t="shared" si="586"/>
        <v>0</v>
      </c>
      <c r="CT317" s="11">
        <f t="shared" si="586"/>
        <v>0</v>
      </c>
      <c r="CU317" s="11">
        <f t="shared" si="586"/>
        <v>0</v>
      </c>
      <c r="CV317" s="11">
        <f t="shared" si="586"/>
        <v>0</v>
      </c>
      <c r="CW317" s="11">
        <f t="shared" si="586"/>
        <v>0</v>
      </c>
      <c r="CX317" s="11">
        <f t="shared" si="586"/>
        <v>0</v>
      </c>
      <c r="CY317" s="11">
        <f t="shared" si="586"/>
        <v>78592658.595431998</v>
      </c>
      <c r="CZ317" s="11">
        <f t="shared" si="586"/>
        <v>199599321.65000001</v>
      </c>
      <c r="DA317" s="11">
        <f t="shared" si="586"/>
        <v>300900745.10983199</v>
      </c>
      <c r="DB317" s="575">
        <f t="shared" si="586"/>
        <v>513922737.64999998</v>
      </c>
    </row>
    <row r="318" spans="1:106" ht="75" customHeight="1" x14ac:dyDescent="0.2">
      <c r="A318" s="585"/>
      <c r="B318" s="264"/>
      <c r="C318" s="188">
        <v>36</v>
      </c>
      <c r="D318" s="500" t="s">
        <v>700</v>
      </c>
      <c r="E318" s="632">
        <v>0.4</v>
      </c>
      <c r="F318" s="632">
        <v>0.6</v>
      </c>
      <c r="G318" s="173">
        <v>212</v>
      </c>
      <c r="H318" s="508" t="s">
        <v>728</v>
      </c>
      <c r="I318" s="179" t="s">
        <v>729</v>
      </c>
      <c r="J318" s="170" t="s">
        <v>703</v>
      </c>
      <c r="K318" s="308">
        <v>4</v>
      </c>
      <c r="L318" s="202" t="s">
        <v>53</v>
      </c>
      <c r="M318" s="188">
        <v>1</v>
      </c>
      <c r="N318" s="188">
        <v>1</v>
      </c>
      <c r="O318" s="167">
        <v>1</v>
      </c>
      <c r="P318" s="188">
        <v>1</v>
      </c>
      <c r="Q318" s="175"/>
      <c r="R318" s="188">
        <v>1</v>
      </c>
      <c r="S318" s="188"/>
      <c r="T318" s="188">
        <v>1</v>
      </c>
      <c r="U318" s="202"/>
      <c r="V318" s="332">
        <v>1</v>
      </c>
      <c r="W318" s="172">
        <v>3</v>
      </c>
      <c r="X318" s="171" t="s">
        <v>450</v>
      </c>
      <c r="Y318" s="17"/>
      <c r="Z318" s="18"/>
      <c r="AA318" s="17"/>
      <c r="AB318" s="15">
        <v>71923416</v>
      </c>
      <c r="AC318" s="17">
        <v>71923416</v>
      </c>
      <c r="AD318" s="18">
        <v>4200000</v>
      </c>
      <c r="AE318" s="17"/>
      <c r="AF318" s="18"/>
      <c r="AG318" s="17"/>
      <c r="AH318" s="18"/>
      <c r="AI318" s="17"/>
      <c r="AJ318" s="18"/>
      <c r="AK318" s="17"/>
      <c r="AL318" s="18"/>
      <c r="AM318" s="17"/>
      <c r="AN318" s="18"/>
      <c r="AO318" s="17"/>
      <c r="AP318" s="18"/>
      <c r="AQ318" s="13">
        <f>+Y318+AA318+AC318+AE318+AG318+AI318+AK318+AM318+AO318</f>
        <v>71923416</v>
      </c>
      <c r="AR318" s="14">
        <f>Z318+AB318+AD318+AF318+AH318+AJ318+AL318+AN318+AP318</f>
        <v>76123416</v>
      </c>
      <c r="AS318" s="44"/>
      <c r="AT318" s="44"/>
      <c r="AU318" s="44"/>
      <c r="AV318" s="44">
        <v>154700000</v>
      </c>
      <c r="AW318" s="44">
        <v>74081118.480000004</v>
      </c>
      <c r="AX318" s="44"/>
      <c r="AY318" s="44"/>
      <c r="AZ318" s="44"/>
      <c r="BA318" s="44"/>
      <c r="BB318" s="44"/>
      <c r="BC318" s="44"/>
      <c r="BD318" s="44"/>
      <c r="BE318" s="44"/>
      <c r="BF318" s="44"/>
      <c r="BG318" s="44"/>
      <c r="BH318" s="44"/>
      <c r="BI318" s="44"/>
      <c r="BJ318" s="44"/>
      <c r="BK318" s="41">
        <f>AS318+AU318+AW318+AY318+BA318+BC318+BE318+BG318+BI318</f>
        <v>74081118.480000004</v>
      </c>
      <c r="BL318" s="56">
        <f>AT318+AV318+AX318+AZ318+BB318+BD318+BF318+BH318+BJ318</f>
        <v>154700000</v>
      </c>
      <c r="BM318" s="45"/>
      <c r="BN318" s="25"/>
      <c r="BO318" s="45"/>
      <c r="BP318" s="45">
        <v>83500000</v>
      </c>
      <c r="BQ318" s="45">
        <v>76303552.034400001</v>
      </c>
      <c r="BR318" s="45"/>
      <c r="BS318" s="45"/>
      <c r="BT318" s="45"/>
      <c r="BU318" s="45"/>
      <c r="BV318" s="45"/>
      <c r="BW318" s="45"/>
      <c r="BX318" s="45"/>
      <c r="BY318" s="45"/>
      <c r="BZ318" s="45"/>
      <c r="CA318" s="45"/>
      <c r="CB318" s="45"/>
      <c r="CC318" s="45"/>
      <c r="CD318" s="41"/>
      <c r="CE318" s="41">
        <f>BM318+BO318+BQ318+BS318+BU318+BW318+BY318+CA318+CC318</f>
        <v>76303552.034400001</v>
      </c>
      <c r="CF318" s="47">
        <f>BN318+BP318+BR318+BT318+BV318+BX318+BZ318+CB318+CD318</f>
        <v>83500000</v>
      </c>
      <c r="CG318" s="44"/>
      <c r="CH318" s="45"/>
      <c r="CI318" s="44"/>
      <c r="CJ318" s="44">
        <v>199599321.65000001</v>
      </c>
      <c r="CK318" s="44">
        <v>78592658.595431998</v>
      </c>
      <c r="CL318" s="44"/>
      <c r="CM318" s="44"/>
      <c r="CN318" s="44"/>
      <c r="CO318" s="44"/>
      <c r="CP318" s="44"/>
      <c r="CQ318" s="44"/>
      <c r="CR318" s="44"/>
      <c r="CS318" s="44"/>
      <c r="CT318" s="44"/>
      <c r="CU318" s="44"/>
      <c r="CV318" s="44"/>
      <c r="CW318" s="44"/>
      <c r="CX318" s="44"/>
      <c r="CY318" s="41">
        <f>CG318+CI318+CK318+CM318+CO318+CQ318+CS318+CU318+CW318</f>
        <v>78592658.595431998</v>
      </c>
      <c r="CZ318" s="41">
        <f>CX318+CV318+CT318+CR318+CP318+CN318+CL318+CJ318+CH318</f>
        <v>199599321.65000001</v>
      </c>
      <c r="DA318" s="50">
        <f>AQ318+BK318+CE318+CY318</f>
        <v>300900745.10983199</v>
      </c>
      <c r="DB318" s="576">
        <f>AR318+BL318+CF318+CZ318</f>
        <v>513922737.64999998</v>
      </c>
    </row>
    <row r="319" spans="1:106" ht="24.75" customHeight="1" x14ac:dyDescent="0.2">
      <c r="A319" s="585"/>
      <c r="B319" s="141">
        <v>22</v>
      </c>
      <c r="C319" s="218" t="s">
        <v>730</v>
      </c>
      <c r="D319" s="143"/>
      <c r="E319" s="143"/>
      <c r="F319" s="143"/>
      <c r="G319" s="219"/>
      <c r="H319" s="219"/>
      <c r="I319" s="219"/>
      <c r="J319" s="219"/>
      <c r="K319" s="219"/>
      <c r="L319" s="219"/>
      <c r="M319" s="219"/>
      <c r="N319" s="219"/>
      <c r="O319" s="219"/>
      <c r="P319" s="219"/>
      <c r="Q319" s="219"/>
      <c r="R319" s="219"/>
      <c r="S319" s="219"/>
      <c r="T319" s="219"/>
      <c r="U319" s="219"/>
      <c r="V319" s="219"/>
      <c r="W319" s="219"/>
      <c r="X319" s="219"/>
      <c r="Y319" s="10">
        <f t="shared" ref="Y319:BD319" si="587">Y320</f>
        <v>0</v>
      </c>
      <c r="Z319" s="10">
        <f t="shared" si="587"/>
        <v>0</v>
      </c>
      <c r="AA319" s="10">
        <f t="shared" si="587"/>
        <v>230048382</v>
      </c>
      <c r="AB319" s="10">
        <f t="shared" si="587"/>
        <v>217969207</v>
      </c>
      <c r="AC319" s="10">
        <f t="shared" si="587"/>
        <v>0</v>
      </c>
      <c r="AD319" s="10">
        <f t="shared" si="587"/>
        <v>0</v>
      </c>
      <c r="AE319" s="10">
        <f t="shared" si="587"/>
        <v>0</v>
      </c>
      <c r="AF319" s="10">
        <f t="shared" si="587"/>
        <v>0</v>
      </c>
      <c r="AG319" s="10">
        <f t="shared" si="587"/>
        <v>0</v>
      </c>
      <c r="AH319" s="10">
        <f t="shared" si="587"/>
        <v>0</v>
      </c>
      <c r="AI319" s="10">
        <f t="shared" si="587"/>
        <v>0</v>
      </c>
      <c r="AJ319" s="10">
        <f t="shared" si="587"/>
        <v>0</v>
      </c>
      <c r="AK319" s="10">
        <f t="shared" si="587"/>
        <v>0</v>
      </c>
      <c r="AL319" s="10">
        <f t="shared" si="587"/>
        <v>0</v>
      </c>
      <c r="AM319" s="10">
        <f t="shared" si="587"/>
        <v>0</v>
      </c>
      <c r="AN319" s="10">
        <f t="shared" si="587"/>
        <v>0</v>
      </c>
      <c r="AO319" s="10">
        <f t="shared" si="587"/>
        <v>0</v>
      </c>
      <c r="AP319" s="10">
        <f t="shared" si="587"/>
        <v>0</v>
      </c>
      <c r="AQ319" s="10">
        <f t="shared" si="587"/>
        <v>230048382</v>
      </c>
      <c r="AR319" s="10">
        <f t="shared" si="587"/>
        <v>217969207</v>
      </c>
      <c r="AS319" s="10">
        <f t="shared" si="587"/>
        <v>0</v>
      </c>
      <c r="AT319" s="10">
        <f t="shared" si="587"/>
        <v>0</v>
      </c>
      <c r="AU319" s="10">
        <f t="shared" si="587"/>
        <v>236949833.46000001</v>
      </c>
      <c r="AV319" s="10">
        <f t="shared" si="587"/>
        <v>212553176</v>
      </c>
      <c r="AW319" s="10">
        <f t="shared" si="587"/>
        <v>0</v>
      </c>
      <c r="AX319" s="10">
        <f t="shared" si="587"/>
        <v>0</v>
      </c>
      <c r="AY319" s="10">
        <f t="shared" si="587"/>
        <v>0</v>
      </c>
      <c r="AZ319" s="10">
        <f t="shared" si="587"/>
        <v>0</v>
      </c>
      <c r="BA319" s="10">
        <f t="shared" si="587"/>
        <v>0</v>
      </c>
      <c r="BB319" s="10">
        <f t="shared" si="587"/>
        <v>0</v>
      </c>
      <c r="BC319" s="10">
        <f t="shared" si="587"/>
        <v>0</v>
      </c>
      <c r="BD319" s="10">
        <f t="shared" si="587"/>
        <v>0</v>
      </c>
      <c r="BE319" s="10">
        <f t="shared" ref="BE319:CD319" si="588">BE320</f>
        <v>0</v>
      </c>
      <c r="BF319" s="10">
        <f t="shared" si="588"/>
        <v>0</v>
      </c>
      <c r="BG319" s="10">
        <f t="shared" si="588"/>
        <v>0</v>
      </c>
      <c r="BH319" s="10">
        <f t="shared" si="588"/>
        <v>0</v>
      </c>
      <c r="BI319" s="10">
        <f t="shared" si="588"/>
        <v>0</v>
      </c>
      <c r="BJ319" s="10">
        <f t="shared" si="588"/>
        <v>0</v>
      </c>
      <c r="BK319" s="10">
        <f t="shared" si="588"/>
        <v>236949833.46000001</v>
      </c>
      <c r="BL319" s="10">
        <f t="shared" si="588"/>
        <v>212553176</v>
      </c>
      <c r="BM319" s="10">
        <f t="shared" si="588"/>
        <v>0</v>
      </c>
      <c r="BN319" s="10">
        <f t="shared" si="588"/>
        <v>0</v>
      </c>
      <c r="BO319" s="10">
        <f t="shared" si="588"/>
        <v>244058328.46380001</v>
      </c>
      <c r="BP319" s="10">
        <f t="shared" si="588"/>
        <v>0</v>
      </c>
      <c r="BQ319" s="10">
        <f t="shared" si="588"/>
        <v>0</v>
      </c>
      <c r="BR319" s="10">
        <f t="shared" si="588"/>
        <v>0</v>
      </c>
      <c r="BS319" s="10">
        <f t="shared" si="588"/>
        <v>0</v>
      </c>
      <c r="BT319" s="10">
        <f t="shared" si="588"/>
        <v>0</v>
      </c>
      <c r="BU319" s="10">
        <f t="shared" si="588"/>
        <v>0</v>
      </c>
      <c r="BV319" s="10">
        <f t="shared" si="588"/>
        <v>0</v>
      </c>
      <c r="BW319" s="10">
        <f t="shared" si="588"/>
        <v>0</v>
      </c>
      <c r="BX319" s="10">
        <f t="shared" si="588"/>
        <v>0</v>
      </c>
      <c r="BY319" s="10">
        <f t="shared" si="588"/>
        <v>0</v>
      </c>
      <c r="BZ319" s="10">
        <f t="shared" si="588"/>
        <v>0</v>
      </c>
      <c r="CA319" s="10">
        <f t="shared" si="588"/>
        <v>0</v>
      </c>
      <c r="CB319" s="10">
        <f t="shared" si="588"/>
        <v>0</v>
      </c>
      <c r="CC319" s="10">
        <f t="shared" si="588"/>
        <v>0</v>
      </c>
      <c r="CD319" s="10">
        <f t="shared" si="588"/>
        <v>0</v>
      </c>
      <c r="CE319" s="10">
        <f t="shared" ref="CE319" si="589">CE320</f>
        <v>244058328.46380001</v>
      </c>
      <c r="CF319" s="10">
        <f t="shared" ref="CF319:DB319" si="590">CF320</f>
        <v>0</v>
      </c>
      <c r="CG319" s="10">
        <f t="shared" si="590"/>
        <v>0</v>
      </c>
      <c r="CH319" s="10">
        <f t="shared" si="590"/>
        <v>0</v>
      </c>
      <c r="CI319" s="10">
        <f t="shared" si="590"/>
        <v>251380078.31771401</v>
      </c>
      <c r="CJ319" s="10">
        <f t="shared" si="590"/>
        <v>233682415</v>
      </c>
      <c r="CK319" s="10">
        <f t="shared" si="590"/>
        <v>0</v>
      </c>
      <c r="CL319" s="10">
        <f t="shared" si="590"/>
        <v>0</v>
      </c>
      <c r="CM319" s="10">
        <f t="shared" si="590"/>
        <v>0</v>
      </c>
      <c r="CN319" s="10">
        <f t="shared" si="590"/>
        <v>0</v>
      </c>
      <c r="CO319" s="10">
        <f t="shared" si="590"/>
        <v>0</v>
      </c>
      <c r="CP319" s="10">
        <f t="shared" si="590"/>
        <v>0</v>
      </c>
      <c r="CQ319" s="10">
        <f t="shared" si="590"/>
        <v>0</v>
      </c>
      <c r="CR319" s="10">
        <f t="shared" si="590"/>
        <v>0</v>
      </c>
      <c r="CS319" s="10">
        <f t="shared" si="590"/>
        <v>0</v>
      </c>
      <c r="CT319" s="10">
        <f t="shared" si="590"/>
        <v>0</v>
      </c>
      <c r="CU319" s="10">
        <f t="shared" si="590"/>
        <v>0</v>
      </c>
      <c r="CV319" s="10">
        <f t="shared" si="590"/>
        <v>0</v>
      </c>
      <c r="CW319" s="10">
        <f t="shared" si="590"/>
        <v>0</v>
      </c>
      <c r="CX319" s="10">
        <f t="shared" si="590"/>
        <v>0</v>
      </c>
      <c r="CY319" s="10">
        <f t="shared" si="590"/>
        <v>251380078.31771401</v>
      </c>
      <c r="CZ319" s="10">
        <f t="shared" si="590"/>
        <v>233682415</v>
      </c>
      <c r="DA319" s="10">
        <f t="shared" si="590"/>
        <v>962436622.24151397</v>
      </c>
      <c r="DB319" s="572">
        <f t="shared" si="590"/>
        <v>664204798</v>
      </c>
    </row>
    <row r="320" spans="1:106" ht="24.75" customHeight="1" x14ac:dyDescent="0.2">
      <c r="A320" s="585"/>
      <c r="B320" s="586"/>
      <c r="C320" s="154">
        <v>74</v>
      </c>
      <c r="D320" s="155" t="s">
        <v>731</v>
      </c>
      <c r="E320" s="158"/>
      <c r="F320" s="158"/>
      <c r="G320" s="159"/>
      <c r="H320" s="159"/>
      <c r="I320" s="159"/>
      <c r="J320" s="159"/>
      <c r="K320" s="159"/>
      <c r="L320" s="159"/>
      <c r="M320" s="159"/>
      <c r="N320" s="159"/>
      <c r="O320" s="159"/>
      <c r="P320" s="159"/>
      <c r="Q320" s="159"/>
      <c r="R320" s="159"/>
      <c r="S320" s="159"/>
      <c r="T320" s="159"/>
      <c r="U320" s="159"/>
      <c r="V320" s="159"/>
      <c r="W320" s="159"/>
      <c r="X320" s="159"/>
      <c r="Y320" s="101">
        <f t="shared" ref="Y320:AP320" si="591">SUM(Y321)</f>
        <v>0</v>
      </c>
      <c r="Z320" s="101">
        <f t="shared" si="591"/>
        <v>0</v>
      </c>
      <c r="AA320" s="101">
        <f t="shared" si="591"/>
        <v>230048382</v>
      </c>
      <c r="AB320" s="101">
        <f t="shared" si="591"/>
        <v>217969207</v>
      </c>
      <c r="AC320" s="101">
        <f t="shared" si="591"/>
        <v>0</v>
      </c>
      <c r="AD320" s="101">
        <f t="shared" si="591"/>
        <v>0</v>
      </c>
      <c r="AE320" s="101">
        <f t="shared" si="591"/>
        <v>0</v>
      </c>
      <c r="AF320" s="101">
        <f t="shared" si="591"/>
        <v>0</v>
      </c>
      <c r="AG320" s="101">
        <f t="shared" si="591"/>
        <v>0</v>
      </c>
      <c r="AH320" s="101">
        <f t="shared" si="591"/>
        <v>0</v>
      </c>
      <c r="AI320" s="101">
        <f t="shared" si="591"/>
        <v>0</v>
      </c>
      <c r="AJ320" s="101">
        <f t="shared" si="591"/>
        <v>0</v>
      </c>
      <c r="AK320" s="101">
        <f t="shared" si="591"/>
        <v>0</v>
      </c>
      <c r="AL320" s="101">
        <f t="shared" si="591"/>
        <v>0</v>
      </c>
      <c r="AM320" s="101">
        <f t="shared" si="591"/>
        <v>0</v>
      </c>
      <c r="AN320" s="101">
        <f t="shared" si="591"/>
        <v>0</v>
      </c>
      <c r="AO320" s="101">
        <f t="shared" si="591"/>
        <v>0</v>
      </c>
      <c r="AP320" s="101">
        <f t="shared" si="591"/>
        <v>0</v>
      </c>
      <c r="AQ320" s="101">
        <f t="shared" ref="AQ320:BS320" si="592">SUM(AQ321)</f>
        <v>230048382</v>
      </c>
      <c r="AR320" s="101">
        <f t="shared" si="592"/>
        <v>217969207</v>
      </c>
      <c r="AS320" s="101">
        <f t="shared" si="592"/>
        <v>0</v>
      </c>
      <c r="AT320" s="101">
        <f t="shared" si="592"/>
        <v>0</v>
      </c>
      <c r="AU320" s="101">
        <f t="shared" si="592"/>
        <v>236949833.46000001</v>
      </c>
      <c r="AV320" s="101">
        <f t="shared" si="592"/>
        <v>212553176</v>
      </c>
      <c r="AW320" s="101">
        <f t="shared" si="592"/>
        <v>0</v>
      </c>
      <c r="AX320" s="101">
        <f t="shared" si="592"/>
        <v>0</v>
      </c>
      <c r="AY320" s="101">
        <f t="shared" si="592"/>
        <v>0</v>
      </c>
      <c r="AZ320" s="101">
        <f t="shared" si="592"/>
        <v>0</v>
      </c>
      <c r="BA320" s="101">
        <f t="shared" si="592"/>
        <v>0</v>
      </c>
      <c r="BB320" s="101">
        <f t="shared" si="592"/>
        <v>0</v>
      </c>
      <c r="BC320" s="101">
        <f t="shared" si="592"/>
        <v>0</v>
      </c>
      <c r="BD320" s="101">
        <f t="shared" si="592"/>
        <v>0</v>
      </c>
      <c r="BE320" s="101">
        <f t="shared" si="592"/>
        <v>0</v>
      </c>
      <c r="BF320" s="101">
        <f t="shared" si="592"/>
        <v>0</v>
      </c>
      <c r="BG320" s="101">
        <f t="shared" si="592"/>
        <v>0</v>
      </c>
      <c r="BH320" s="101">
        <f t="shared" si="592"/>
        <v>0</v>
      </c>
      <c r="BI320" s="101">
        <f t="shared" si="592"/>
        <v>0</v>
      </c>
      <c r="BJ320" s="101">
        <f t="shared" si="592"/>
        <v>0</v>
      </c>
      <c r="BK320" s="101">
        <f t="shared" si="592"/>
        <v>236949833.46000001</v>
      </c>
      <c r="BL320" s="101">
        <f t="shared" si="592"/>
        <v>212553176</v>
      </c>
      <c r="BM320" s="101">
        <f t="shared" si="592"/>
        <v>0</v>
      </c>
      <c r="BN320" s="101">
        <f t="shared" si="592"/>
        <v>0</v>
      </c>
      <c r="BO320" s="101">
        <f t="shared" si="592"/>
        <v>244058328.46380001</v>
      </c>
      <c r="BP320" s="101">
        <f t="shared" si="592"/>
        <v>0</v>
      </c>
      <c r="BQ320" s="101">
        <f t="shared" si="592"/>
        <v>0</v>
      </c>
      <c r="BR320" s="101">
        <f t="shared" si="592"/>
        <v>0</v>
      </c>
      <c r="BS320" s="101">
        <f t="shared" si="592"/>
        <v>0</v>
      </c>
      <c r="BT320" s="101">
        <f t="shared" ref="BT320:CE320" si="593">SUM(BT321)</f>
        <v>0</v>
      </c>
      <c r="BU320" s="101">
        <f t="shared" si="593"/>
        <v>0</v>
      </c>
      <c r="BV320" s="101">
        <f t="shared" si="593"/>
        <v>0</v>
      </c>
      <c r="BW320" s="101">
        <f t="shared" si="593"/>
        <v>0</v>
      </c>
      <c r="BX320" s="101">
        <f t="shared" si="593"/>
        <v>0</v>
      </c>
      <c r="BY320" s="101">
        <f t="shared" si="593"/>
        <v>0</v>
      </c>
      <c r="BZ320" s="101">
        <f t="shared" si="593"/>
        <v>0</v>
      </c>
      <c r="CA320" s="101">
        <f t="shared" si="593"/>
        <v>0</v>
      </c>
      <c r="CB320" s="101">
        <f t="shared" si="593"/>
        <v>0</v>
      </c>
      <c r="CC320" s="101">
        <f t="shared" si="593"/>
        <v>0</v>
      </c>
      <c r="CD320" s="101">
        <f t="shared" si="593"/>
        <v>0</v>
      </c>
      <c r="CE320" s="101">
        <f t="shared" si="593"/>
        <v>244058328.46380001</v>
      </c>
      <c r="CF320" s="101">
        <f t="shared" ref="CF320:DB320" si="594">SUM(CF321)</f>
        <v>0</v>
      </c>
      <c r="CG320" s="101">
        <f t="shared" si="594"/>
        <v>0</v>
      </c>
      <c r="CH320" s="101">
        <f t="shared" si="594"/>
        <v>0</v>
      </c>
      <c r="CI320" s="101">
        <f t="shared" si="594"/>
        <v>251380078.31771401</v>
      </c>
      <c r="CJ320" s="101">
        <f t="shared" si="594"/>
        <v>233682415</v>
      </c>
      <c r="CK320" s="101">
        <f t="shared" si="594"/>
        <v>0</v>
      </c>
      <c r="CL320" s="101">
        <f t="shared" si="594"/>
        <v>0</v>
      </c>
      <c r="CM320" s="101">
        <f t="shared" si="594"/>
        <v>0</v>
      </c>
      <c r="CN320" s="101">
        <f t="shared" si="594"/>
        <v>0</v>
      </c>
      <c r="CO320" s="101">
        <f t="shared" si="594"/>
        <v>0</v>
      </c>
      <c r="CP320" s="101">
        <f t="shared" si="594"/>
        <v>0</v>
      </c>
      <c r="CQ320" s="101">
        <f t="shared" si="594"/>
        <v>0</v>
      </c>
      <c r="CR320" s="101">
        <f t="shared" si="594"/>
        <v>0</v>
      </c>
      <c r="CS320" s="101">
        <f t="shared" si="594"/>
        <v>0</v>
      </c>
      <c r="CT320" s="101">
        <f t="shared" si="594"/>
        <v>0</v>
      </c>
      <c r="CU320" s="101">
        <f t="shared" si="594"/>
        <v>0</v>
      </c>
      <c r="CV320" s="101">
        <f t="shared" si="594"/>
        <v>0</v>
      </c>
      <c r="CW320" s="101">
        <f t="shared" si="594"/>
        <v>0</v>
      </c>
      <c r="CX320" s="101">
        <f t="shared" si="594"/>
        <v>0</v>
      </c>
      <c r="CY320" s="101">
        <f t="shared" si="594"/>
        <v>251380078.31771401</v>
      </c>
      <c r="CZ320" s="101">
        <f t="shared" si="594"/>
        <v>233682415</v>
      </c>
      <c r="DA320" s="101">
        <f t="shared" si="594"/>
        <v>962436622.24151397</v>
      </c>
      <c r="DB320" s="579">
        <f t="shared" si="594"/>
        <v>664204798</v>
      </c>
    </row>
    <row r="321" spans="1:106" ht="65.25" customHeight="1" x14ac:dyDescent="0.2">
      <c r="A321" s="596"/>
      <c r="B321" s="264"/>
      <c r="C321" s="188">
        <v>36</v>
      </c>
      <c r="D321" s="500" t="s">
        <v>700</v>
      </c>
      <c r="E321" s="632">
        <v>0.4</v>
      </c>
      <c r="F321" s="632">
        <v>0.6</v>
      </c>
      <c r="G321" s="173">
        <v>213</v>
      </c>
      <c r="H321" s="508" t="s">
        <v>732</v>
      </c>
      <c r="I321" s="179" t="s">
        <v>733</v>
      </c>
      <c r="J321" s="170" t="s">
        <v>703</v>
      </c>
      <c r="K321" s="308">
        <v>4</v>
      </c>
      <c r="L321" s="202" t="s">
        <v>53</v>
      </c>
      <c r="M321" s="188">
        <v>12</v>
      </c>
      <c r="N321" s="188">
        <v>12</v>
      </c>
      <c r="O321" s="167">
        <v>12</v>
      </c>
      <c r="P321" s="188">
        <v>12</v>
      </c>
      <c r="Q321" s="175"/>
      <c r="R321" s="188">
        <v>12</v>
      </c>
      <c r="S321" s="188"/>
      <c r="T321" s="188">
        <v>12</v>
      </c>
      <c r="U321" s="406"/>
      <c r="V321" s="379">
        <f>AQ321/AQ320</f>
        <v>1</v>
      </c>
      <c r="W321" s="172">
        <v>10</v>
      </c>
      <c r="X321" s="243" t="s">
        <v>384</v>
      </c>
      <c r="Y321" s="22"/>
      <c r="Z321" s="18"/>
      <c r="AA321" s="17">
        <v>230048382</v>
      </c>
      <c r="AB321" s="15">
        <v>217969207</v>
      </c>
      <c r="AC321" s="22"/>
      <c r="AD321" s="18"/>
      <c r="AE321" s="22"/>
      <c r="AF321" s="18"/>
      <c r="AG321" s="22"/>
      <c r="AH321" s="18"/>
      <c r="AI321" s="22"/>
      <c r="AJ321" s="18"/>
      <c r="AK321" s="22"/>
      <c r="AL321" s="18"/>
      <c r="AM321" s="22"/>
      <c r="AN321" s="18"/>
      <c r="AO321" s="22"/>
      <c r="AP321" s="18"/>
      <c r="AQ321" s="13">
        <f>+Y321+AA321+AC321+AE321+AG321+AI321+AK321+AM321+AO321</f>
        <v>230048382</v>
      </c>
      <c r="AR321" s="14">
        <f>Z321+AB321+AD321+AF321+AH321+AJ321+AL321+AN321+AP321</f>
        <v>217969207</v>
      </c>
      <c r="AS321" s="44"/>
      <c r="AT321" s="44"/>
      <c r="AU321" s="45">
        <v>236949833.46000001</v>
      </c>
      <c r="AV321" s="44">
        <f>236949833+5875533-30272190</f>
        <v>212553176</v>
      </c>
      <c r="AW321" s="44"/>
      <c r="AX321" s="44"/>
      <c r="AY321" s="44"/>
      <c r="AZ321" s="44"/>
      <c r="BA321" s="44"/>
      <c r="BB321" s="44"/>
      <c r="BC321" s="44"/>
      <c r="BD321" s="44"/>
      <c r="BE321" s="44"/>
      <c r="BF321" s="44"/>
      <c r="BG321" s="44"/>
      <c r="BH321" s="44"/>
      <c r="BI321" s="44"/>
      <c r="BJ321" s="44"/>
      <c r="BK321" s="41">
        <f>AS321+AU321+AW321+AY321+BA321+BC321+BE321+BG321+BI321</f>
        <v>236949833.46000001</v>
      </c>
      <c r="BL321" s="56">
        <f>AT321+AV321+AX321+AZ321+BB321+BD321+BF321+BH321+BJ321</f>
        <v>212553176</v>
      </c>
      <c r="BM321" s="45"/>
      <c r="BN321" s="25"/>
      <c r="BO321" s="45">
        <v>244058328.46380001</v>
      </c>
      <c r="BP321" s="45">
        <v>0</v>
      </c>
      <c r="BQ321" s="45"/>
      <c r="BR321" s="45"/>
      <c r="BS321" s="45"/>
      <c r="BT321" s="45"/>
      <c r="BU321" s="45"/>
      <c r="BV321" s="45"/>
      <c r="BW321" s="45"/>
      <c r="BX321" s="45"/>
      <c r="BY321" s="45"/>
      <c r="BZ321" s="45"/>
      <c r="CA321" s="45"/>
      <c r="CB321" s="45"/>
      <c r="CC321" s="45"/>
      <c r="CD321" s="41"/>
      <c r="CE321" s="41">
        <f>BM321+BO321+BQ321+BS321+BU321+BW321+BY321+CA321+CC321</f>
        <v>244058328.46380001</v>
      </c>
      <c r="CF321" s="47">
        <f>BN321+BP321+BR321+BT321+BV321+BX321+BZ321+CB321+CD321</f>
        <v>0</v>
      </c>
      <c r="CG321" s="44"/>
      <c r="CH321" s="45"/>
      <c r="CI321" s="44">
        <v>251380078.31771401</v>
      </c>
      <c r="CJ321" s="44">
        <v>233682415</v>
      </c>
      <c r="CK321" s="44"/>
      <c r="CL321" s="44"/>
      <c r="CM321" s="44"/>
      <c r="CN321" s="44"/>
      <c r="CO321" s="44"/>
      <c r="CP321" s="44"/>
      <c r="CQ321" s="44"/>
      <c r="CR321" s="44"/>
      <c r="CS321" s="44"/>
      <c r="CT321" s="44"/>
      <c r="CU321" s="44"/>
      <c r="CV321" s="44"/>
      <c r="CW321" s="44"/>
      <c r="CX321" s="44"/>
      <c r="CY321" s="41">
        <f>CG321+CI321+CK321+CM321+CO321+CQ321+CS321+CU321+CW321</f>
        <v>251380078.31771401</v>
      </c>
      <c r="CZ321" s="41">
        <f>CX321+CV321+CT321+CR321+CP321+CN321+CL321+CJ321+CH321</f>
        <v>233682415</v>
      </c>
      <c r="DA321" s="50">
        <f>AQ321+BK321+CE321+CY321</f>
        <v>962436622.24151397</v>
      </c>
      <c r="DB321" s="576">
        <f>AR321+BL321+CF321+CZ321</f>
        <v>664204798</v>
      </c>
    </row>
    <row r="322" spans="1:106" ht="24.75" customHeight="1" x14ac:dyDescent="0.2">
      <c r="A322" s="583">
        <v>4</v>
      </c>
      <c r="B322" s="215" t="s">
        <v>734</v>
      </c>
      <c r="C322" s="216"/>
      <c r="D322" s="217"/>
      <c r="E322" s="217"/>
      <c r="F322" s="217"/>
      <c r="G322" s="216"/>
      <c r="H322" s="216"/>
      <c r="I322" s="216"/>
      <c r="J322" s="216"/>
      <c r="K322" s="216"/>
      <c r="L322" s="216"/>
      <c r="M322" s="216"/>
      <c r="N322" s="216"/>
      <c r="O322" s="216"/>
      <c r="P322" s="216"/>
      <c r="Q322" s="216"/>
      <c r="R322" s="216"/>
      <c r="S322" s="216"/>
      <c r="T322" s="216"/>
      <c r="U322" s="216"/>
      <c r="V322" s="216"/>
      <c r="W322" s="216"/>
      <c r="X322" s="216"/>
      <c r="Y322" s="9">
        <f t="shared" ref="Y322:AP322" si="595">Y323+Y339+Y353</f>
        <v>0</v>
      </c>
      <c r="Z322" s="9">
        <f t="shared" si="595"/>
        <v>0</v>
      </c>
      <c r="AA322" s="9">
        <f t="shared" si="595"/>
        <v>6015925271</v>
      </c>
      <c r="AB322" s="9">
        <f t="shared" si="595"/>
        <v>6021924915</v>
      </c>
      <c r="AC322" s="9">
        <f t="shared" si="595"/>
        <v>1077000000</v>
      </c>
      <c r="AD322" s="9">
        <f t="shared" si="595"/>
        <v>1347000000</v>
      </c>
      <c r="AE322" s="9">
        <f t="shared" si="595"/>
        <v>0</v>
      </c>
      <c r="AF322" s="9">
        <f t="shared" si="595"/>
        <v>0</v>
      </c>
      <c r="AG322" s="9">
        <f t="shared" si="595"/>
        <v>0</v>
      </c>
      <c r="AH322" s="9">
        <f t="shared" si="595"/>
        <v>0</v>
      </c>
      <c r="AI322" s="9">
        <f t="shared" si="595"/>
        <v>0</v>
      </c>
      <c r="AJ322" s="9">
        <f t="shared" si="595"/>
        <v>0</v>
      </c>
      <c r="AK322" s="9">
        <f t="shared" si="595"/>
        <v>0</v>
      </c>
      <c r="AL322" s="9">
        <f t="shared" si="595"/>
        <v>0</v>
      </c>
      <c r="AM322" s="9">
        <f t="shared" si="595"/>
        <v>0</v>
      </c>
      <c r="AN322" s="9">
        <f t="shared" si="595"/>
        <v>0</v>
      </c>
      <c r="AO322" s="9">
        <f t="shared" si="595"/>
        <v>1000000000</v>
      </c>
      <c r="AP322" s="9">
        <f t="shared" si="595"/>
        <v>0</v>
      </c>
      <c r="AQ322" s="9">
        <f t="shared" ref="AQ322:BS322" si="596">AQ323+AQ339+AQ353</f>
        <v>8092925271</v>
      </c>
      <c r="AR322" s="9">
        <f t="shared" si="596"/>
        <v>7368924915</v>
      </c>
      <c r="AS322" s="9">
        <f t="shared" si="596"/>
        <v>0</v>
      </c>
      <c r="AT322" s="9">
        <f t="shared" si="596"/>
        <v>0</v>
      </c>
      <c r="AU322" s="9">
        <f t="shared" si="596"/>
        <v>1804560000</v>
      </c>
      <c r="AV322" s="9">
        <f t="shared" si="596"/>
        <v>7932683366</v>
      </c>
      <c r="AW322" s="9">
        <f t="shared" si="596"/>
        <v>1014349775.75</v>
      </c>
      <c r="AX322" s="9">
        <f t="shared" si="596"/>
        <v>2900992979.0999999</v>
      </c>
      <c r="AY322" s="9">
        <f t="shared" si="596"/>
        <v>0</v>
      </c>
      <c r="AZ322" s="9">
        <f t="shared" si="596"/>
        <v>500000000</v>
      </c>
      <c r="BA322" s="9">
        <f t="shared" si="596"/>
        <v>0</v>
      </c>
      <c r="BB322" s="9">
        <f t="shared" si="596"/>
        <v>0</v>
      </c>
      <c r="BC322" s="9">
        <f t="shared" si="596"/>
        <v>0</v>
      </c>
      <c r="BD322" s="9">
        <f t="shared" si="596"/>
        <v>0</v>
      </c>
      <c r="BE322" s="9">
        <f t="shared" si="596"/>
        <v>0</v>
      </c>
      <c r="BF322" s="9">
        <f t="shared" si="596"/>
        <v>0</v>
      </c>
      <c r="BG322" s="9">
        <f t="shared" si="596"/>
        <v>0</v>
      </c>
      <c r="BH322" s="9">
        <f t="shared" si="596"/>
        <v>0</v>
      </c>
      <c r="BI322" s="9">
        <f t="shared" si="596"/>
        <v>1000000000</v>
      </c>
      <c r="BJ322" s="9">
        <f t="shared" si="596"/>
        <v>0</v>
      </c>
      <c r="BK322" s="9">
        <f t="shared" si="596"/>
        <v>3818909775.75</v>
      </c>
      <c r="BL322" s="9">
        <f t="shared" si="596"/>
        <v>11333676345.1</v>
      </c>
      <c r="BM322" s="9">
        <f t="shared" si="596"/>
        <v>0</v>
      </c>
      <c r="BN322" s="9">
        <f t="shared" si="596"/>
        <v>0</v>
      </c>
      <c r="BO322" s="9">
        <f t="shared" si="596"/>
        <v>1870696800</v>
      </c>
      <c r="BP322" s="9">
        <f t="shared" si="596"/>
        <v>4724396454.3800001</v>
      </c>
      <c r="BQ322" s="9">
        <f t="shared" si="596"/>
        <v>804280269.023</v>
      </c>
      <c r="BR322" s="9">
        <f t="shared" si="596"/>
        <v>3742120500</v>
      </c>
      <c r="BS322" s="9">
        <f t="shared" si="596"/>
        <v>0</v>
      </c>
      <c r="BT322" s="9">
        <f t="shared" ref="BT322:CE322" si="597">BT323+BT339+BT353</f>
        <v>0</v>
      </c>
      <c r="BU322" s="9">
        <f t="shared" si="597"/>
        <v>0</v>
      </c>
      <c r="BV322" s="9">
        <f t="shared" si="597"/>
        <v>0</v>
      </c>
      <c r="BW322" s="9">
        <f t="shared" si="597"/>
        <v>0</v>
      </c>
      <c r="BX322" s="9">
        <f t="shared" si="597"/>
        <v>0</v>
      </c>
      <c r="BY322" s="9">
        <f t="shared" si="597"/>
        <v>0</v>
      </c>
      <c r="BZ322" s="9">
        <f t="shared" si="597"/>
        <v>0</v>
      </c>
      <c r="CA322" s="9">
        <f t="shared" si="597"/>
        <v>0</v>
      </c>
      <c r="CB322" s="9">
        <f t="shared" si="597"/>
        <v>0</v>
      </c>
      <c r="CC322" s="9">
        <f t="shared" si="597"/>
        <v>1000000000</v>
      </c>
      <c r="CD322" s="9">
        <f t="shared" si="597"/>
        <v>0</v>
      </c>
      <c r="CE322" s="9">
        <f t="shared" si="597"/>
        <v>3674977069.0229998</v>
      </c>
      <c r="CF322" s="9">
        <f t="shared" ref="CF322:DA322" si="598">CF323+CF339+CF353</f>
        <v>8466516954.3800001</v>
      </c>
      <c r="CG322" s="9">
        <f t="shared" si="598"/>
        <v>0</v>
      </c>
      <c r="CH322" s="9">
        <f t="shared" si="598"/>
        <v>0</v>
      </c>
      <c r="CI322" s="9">
        <f t="shared" si="598"/>
        <v>1926457704.0002038</v>
      </c>
      <c r="CJ322" s="9">
        <f t="shared" si="598"/>
        <v>5298773772</v>
      </c>
      <c r="CK322" s="9">
        <f t="shared" si="598"/>
        <v>760628677.08999991</v>
      </c>
      <c r="CL322" s="9">
        <f t="shared" si="598"/>
        <v>4110493515</v>
      </c>
      <c r="CM322" s="9">
        <f t="shared" si="598"/>
        <v>0</v>
      </c>
      <c r="CN322" s="9">
        <f t="shared" si="598"/>
        <v>169985263</v>
      </c>
      <c r="CO322" s="9">
        <f t="shared" si="598"/>
        <v>0</v>
      </c>
      <c r="CP322" s="9">
        <f t="shared" si="598"/>
        <v>0</v>
      </c>
      <c r="CQ322" s="9">
        <f t="shared" si="598"/>
        <v>0</v>
      </c>
      <c r="CR322" s="9">
        <f t="shared" si="598"/>
        <v>0</v>
      </c>
      <c r="CS322" s="9">
        <f t="shared" si="598"/>
        <v>0</v>
      </c>
      <c r="CT322" s="9">
        <f t="shared" si="598"/>
        <v>0</v>
      </c>
      <c r="CU322" s="9">
        <f t="shared" si="598"/>
        <v>0</v>
      </c>
      <c r="CV322" s="9">
        <f t="shared" si="598"/>
        <v>0</v>
      </c>
      <c r="CW322" s="9">
        <f t="shared" si="598"/>
        <v>1000000000</v>
      </c>
      <c r="CX322" s="9">
        <f t="shared" si="598"/>
        <v>0</v>
      </c>
      <c r="CY322" s="9">
        <f t="shared" si="598"/>
        <v>3687086381.0902042</v>
      </c>
      <c r="CZ322" s="9">
        <f t="shared" si="598"/>
        <v>9579252550</v>
      </c>
      <c r="DA322" s="9">
        <f t="shared" si="598"/>
        <v>19273898496.863205</v>
      </c>
      <c r="DB322" s="570">
        <f t="shared" ref="DB322" si="599">DB323+DB339+DB353</f>
        <v>36748370764.480003</v>
      </c>
    </row>
    <row r="323" spans="1:106" ht="24.75" customHeight="1" x14ac:dyDescent="0.2">
      <c r="A323" s="584"/>
      <c r="B323" s="141">
        <v>23</v>
      </c>
      <c r="C323" s="218" t="s">
        <v>735</v>
      </c>
      <c r="D323" s="143"/>
      <c r="E323" s="143"/>
      <c r="F323" s="143"/>
      <c r="G323" s="219"/>
      <c r="H323" s="219"/>
      <c r="I323" s="219"/>
      <c r="J323" s="219"/>
      <c r="K323" s="219"/>
      <c r="L323" s="219"/>
      <c r="M323" s="219"/>
      <c r="N323" s="219"/>
      <c r="O323" s="219"/>
      <c r="P323" s="219"/>
      <c r="Q323" s="219"/>
      <c r="R323" s="219"/>
      <c r="S323" s="219"/>
      <c r="T323" s="219"/>
      <c r="U323" s="219"/>
      <c r="V323" s="219"/>
      <c r="W323" s="219"/>
      <c r="X323" s="219"/>
      <c r="Y323" s="10">
        <f t="shared" ref="Y323:BD323" si="600">Y324+Y330+Y335</f>
        <v>0</v>
      </c>
      <c r="Z323" s="10">
        <f t="shared" si="600"/>
        <v>0</v>
      </c>
      <c r="AA323" s="10">
        <f t="shared" si="600"/>
        <v>6015925271</v>
      </c>
      <c r="AB323" s="10">
        <f t="shared" si="600"/>
        <v>6021924915</v>
      </c>
      <c r="AC323" s="10">
        <f t="shared" si="600"/>
        <v>60000000</v>
      </c>
      <c r="AD323" s="10">
        <f t="shared" si="600"/>
        <v>330000000</v>
      </c>
      <c r="AE323" s="10">
        <f t="shared" si="600"/>
        <v>0</v>
      </c>
      <c r="AF323" s="10">
        <f t="shared" si="600"/>
        <v>0</v>
      </c>
      <c r="AG323" s="10">
        <f t="shared" si="600"/>
        <v>0</v>
      </c>
      <c r="AH323" s="10">
        <f t="shared" si="600"/>
        <v>0</v>
      </c>
      <c r="AI323" s="10">
        <f t="shared" si="600"/>
        <v>0</v>
      </c>
      <c r="AJ323" s="10">
        <f t="shared" si="600"/>
        <v>0</v>
      </c>
      <c r="AK323" s="10">
        <f t="shared" si="600"/>
        <v>0</v>
      </c>
      <c r="AL323" s="10">
        <f t="shared" si="600"/>
        <v>0</v>
      </c>
      <c r="AM323" s="10">
        <f t="shared" si="600"/>
        <v>0</v>
      </c>
      <c r="AN323" s="10">
        <f t="shared" si="600"/>
        <v>0</v>
      </c>
      <c r="AO323" s="10">
        <f t="shared" si="600"/>
        <v>1000000000</v>
      </c>
      <c r="AP323" s="10">
        <f t="shared" si="600"/>
        <v>0</v>
      </c>
      <c r="AQ323" s="10">
        <f t="shared" si="600"/>
        <v>7075925271</v>
      </c>
      <c r="AR323" s="10">
        <f t="shared" si="600"/>
        <v>6351924915</v>
      </c>
      <c r="AS323" s="10">
        <f t="shared" si="600"/>
        <v>0</v>
      </c>
      <c r="AT323" s="10">
        <f t="shared" si="600"/>
        <v>0</v>
      </c>
      <c r="AU323" s="10">
        <f t="shared" si="600"/>
        <v>1804560000</v>
      </c>
      <c r="AV323" s="10">
        <f t="shared" si="600"/>
        <v>7638183366</v>
      </c>
      <c r="AW323" s="10">
        <f t="shared" si="600"/>
        <v>60000000</v>
      </c>
      <c r="AX323" s="10">
        <f t="shared" si="600"/>
        <v>1896643203.0999999</v>
      </c>
      <c r="AY323" s="10">
        <f t="shared" si="600"/>
        <v>0</v>
      </c>
      <c r="AZ323" s="10">
        <f t="shared" si="600"/>
        <v>500000000</v>
      </c>
      <c r="BA323" s="10">
        <f t="shared" si="600"/>
        <v>0</v>
      </c>
      <c r="BB323" s="10">
        <f t="shared" si="600"/>
        <v>0</v>
      </c>
      <c r="BC323" s="10">
        <f t="shared" si="600"/>
        <v>0</v>
      </c>
      <c r="BD323" s="10">
        <f t="shared" si="600"/>
        <v>0</v>
      </c>
      <c r="BE323" s="10">
        <f t="shared" ref="BE323:CD323" si="601">BE324+BE330+BE335</f>
        <v>0</v>
      </c>
      <c r="BF323" s="10">
        <f t="shared" si="601"/>
        <v>0</v>
      </c>
      <c r="BG323" s="10">
        <f t="shared" si="601"/>
        <v>0</v>
      </c>
      <c r="BH323" s="10">
        <f t="shared" si="601"/>
        <v>0</v>
      </c>
      <c r="BI323" s="10">
        <f t="shared" si="601"/>
        <v>1000000000</v>
      </c>
      <c r="BJ323" s="10">
        <f t="shared" si="601"/>
        <v>0</v>
      </c>
      <c r="BK323" s="10">
        <f t="shared" si="601"/>
        <v>2864560000</v>
      </c>
      <c r="BL323" s="10">
        <f t="shared" si="601"/>
        <v>10034826569.1</v>
      </c>
      <c r="BM323" s="10">
        <f t="shared" si="601"/>
        <v>0</v>
      </c>
      <c r="BN323" s="10">
        <f t="shared" si="601"/>
        <v>0</v>
      </c>
      <c r="BO323" s="10">
        <f t="shared" si="601"/>
        <v>1870696800</v>
      </c>
      <c r="BP323" s="10">
        <f t="shared" si="601"/>
        <v>4369835512.3800001</v>
      </c>
      <c r="BQ323" s="10">
        <f t="shared" si="601"/>
        <v>46000000</v>
      </c>
      <c r="BR323" s="10">
        <f t="shared" si="601"/>
        <v>2650120500</v>
      </c>
      <c r="BS323" s="10">
        <f t="shared" si="601"/>
        <v>0</v>
      </c>
      <c r="BT323" s="10">
        <f t="shared" si="601"/>
        <v>0</v>
      </c>
      <c r="BU323" s="10">
        <f t="shared" si="601"/>
        <v>0</v>
      </c>
      <c r="BV323" s="10">
        <f t="shared" si="601"/>
        <v>0</v>
      </c>
      <c r="BW323" s="10">
        <f t="shared" si="601"/>
        <v>0</v>
      </c>
      <c r="BX323" s="10">
        <f t="shared" si="601"/>
        <v>0</v>
      </c>
      <c r="BY323" s="10">
        <f t="shared" si="601"/>
        <v>0</v>
      </c>
      <c r="BZ323" s="10">
        <f t="shared" si="601"/>
        <v>0</v>
      </c>
      <c r="CA323" s="10">
        <f t="shared" si="601"/>
        <v>0</v>
      </c>
      <c r="CB323" s="10">
        <f t="shared" si="601"/>
        <v>0</v>
      </c>
      <c r="CC323" s="10">
        <f t="shared" si="601"/>
        <v>1000000000</v>
      </c>
      <c r="CD323" s="10">
        <f t="shared" si="601"/>
        <v>0</v>
      </c>
      <c r="CE323" s="10">
        <f t="shared" ref="CE323" si="602">CE324+CE330+CE335</f>
        <v>2916696800</v>
      </c>
      <c r="CF323" s="10">
        <f t="shared" ref="CF323:DA323" si="603">CF324+CF330+CF335</f>
        <v>7019956012.3800001</v>
      </c>
      <c r="CG323" s="10">
        <f t="shared" si="603"/>
        <v>0</v>
      </c>
      <c r="CH323" s="10">
        <f t="shared" si="603"/>
        <v>0</v>
      </c>
      <c r="CI323" s="10">
        <f t="shared" si="603"/>
        <v>1926457704.0002038</v>
      </c>
      <c r="CJ323" s="10">
        <f t="shared" si="603"/>
        <v>4940592174</v>
      </c>
      <c r="CK323" s="10">
        <f t="shared" si="603"/>
        <v>38000000</v>
      </c>
      <c r="CL323" s="10">
        <f t="shared" si="603"/>
        <v>3053470000</v>
      </c>
      <c r="CM323" s="10">
        <f t="shared" si="603"/>
        <v>0</v>
      </c>
      <c r="CN323" s="10">
        <f t="shared" si="603"/>
        <v>0</v>
      </c>
      <c r="CO323" s="10">
        <f t="shared" si="603"/>
        <v>0</v>
      </c>
      <c r="CP323" s="10">
        <f t="shared" si="603"/>
        <v>0</v>
      </c>
      <c r="CQ323" s="10">
        <f t="shared" si="603"/>
        <v>0</v>
      </c>
      <c r="CR323" s="10">
        <f t="shared" si="603"/>
        <v>0</v>
      </c>
      <c r="CS323" s="10">
        <f t="shared" si="603"/>
        <v>0</v>
      </c>
      <c r="CT323" s="10">
        <f t="shared" si="603"/>
        <v>0</v>
      </c>
      <c r="CU323" s="10">
        <f t="shared" si="603"/>
        <v>0</v>
      </c>
      <c r="CV323" s="10">
        <f t="shared" si="603"/>
        <v>0</v>
      </c>
      <c r="CW323" s="10">
        <f t="shared" si="603"/>
        <v>1000000000</v>
      </c>
      <c r="CX323" s="10">
        <f t="shared" si="603"/>
        <v>0</v>
      </c>
      <c r="CY323" s="10">
        <f t="shared" si="603"/>
        <v>2964457704.0002041</v>
      </c>
      <c r="CZ323" s="10">
        <f t="shared" si="603"/>
        <v>7994062174</v>
      </c>
      <c r="DA323" s="10">
        <f t="shared" si="603"/>
        <v>15821639775.000204</v>
      </c>
      <c r="DB323" s="572">
        <f t="shared" ref="DB323" si="604">DB324+DB330+DB335</f>
        <v>31400769670.480003</v>
      </c>
    </row>
    <row r="324" spans="1:106" ht="24.75" customHeight="1" x14ac:dyDescent="0.2">
      <c r="A324" s="585"/>
      <c r="B324" s="586"/>
      <c r="C324" s="154">
        <v>75</v>
      </c>
      <c r="D324" s="155" t="s">
        <v>736</v>
      </c>
      <c r="E324" s="158"/>
      <c r="F324" s="158"/>
      <c r="G324" s="159"/>
      <c r="H324" s="159"/>
      <c r="I324" s="159"/>
      <c r="J324" s="159"/>
      <c r="K324" s="159"/>
      <c r="L324" s="159"/>
      <c r="M324" s="159"/>
      <c r="N324" s="159"/>
      <c r="O324" s="159"/>
      <c r="P324" s="159"/>
      <c r="Q324" s="159"/>
      <c r="R324" s="159"/>
      <c r="S324" s="159"/>
      <c r="T324" s="159"/>
      <c r="U324" s="159"/>
      <c r="V324" s="159"/>
      <c r="W324" s="159"/>
      <c r="X324" s="159"/>
      <c r="Y324" s="11">
        <f t="shared" ref="Y324:AP324" si="605">SUM(Y325:Y329)</f>
        <v>0</v>
      </c>
      <c r="Z324" s="11">
        <f t="shared" si="605"/>
        <v>0</v>
      </c>
      <c r="AA324" s="11">
        <f t="shared" si="605"/>
        <v>5963925271</v>
      </c>
      <c r="AB324" s="11">
        <f t="shared" si="605"/>
        <v>5969924915</v>
      </c>
      <c r="AC324" s="11">
        <f t="shared" si="605"/>
        <v>30000000</v>
      </c>
      <c r="AD324" s="11">
        <f t="shared" si="605"/>
        <v>80000000</v>
      </c>
      <c r="AE324" s="11">
        <f t="shared" si="605"/>
        <v>0</v>
      </c>
      <c r="AF324" s="11">
        <f t="shared" si="605"/>
        <v>0</v>
      </c>
      <c r="AG324" s="11">
        <f t="shared" si="605"/>
        <v>0</v>
      </c>
      <c r="AH324" s="11">
        <f t="shared" si="605"/>
        <v>0</v>
      </c>
      <c r="AI324" s="11">
        <f t="shared" si="605"/>
        <v>0</v>
      </c>
      <c r="AJ324" s="11">
        <f t="shared" si="605"/>
        <v>0</v>
      </c>
      <c r="AK324" s="11">
        <f t="shared" si="605"/>
        <v>0</v>
      </c>
      <c r="AL324" s="11">
        <f t="shared" si="605"/>
        <v>0</v>
      </c>
      <c r="AM324" s="11">
        <f t="shared" si="605"/>
        <v>0</v>
      </c>
      <c r="AN324" s="11">
        <f t="shared" si="605"/>
        <v>0</v>
      </c>
      <c r="AO324" s="11">
        <f t="shared" si="605"/>
        <v>0</v>
      </c>
      <c r="AP324" s="11">
        <f t="shared" si="605"/>
        <v>0</v>
      </c>
      <c r="AQ324" s="11">
        <f t="shared" ref="AQ324:BS324" si="606">SUM(AQ325:AQ329)</f>
        <v>5993925271</v>
      </c>
      <c r="AR324" s="11">
        <f t="shared" si="606"/>
        <v>6049924915</v>
      </c>
      <c r="AS324" s="11">
        <f t="shared" si="606"/>
        <v>0</v>
      </c>
      <c r="AT324" s="11">
        <f t="shared" si="606"/>
        <v>0</v>
      </c>
      <c r="AU324" s="11">
        <f t="shared" si="606"/>
        <v>1513000000</v>
      </c>
      <c r="AV324" s="11">
        <f t="shared" si="606"/>
        <v>7508631612</v>
      </c>
      <c r="AW324" s="11">
        <f t="shared" si="606"/>
        <v>30000000</v>
      </c>
      <c r="AX324" s="11">
        <f t="shared" si="606"/>
        <v>1258643203.0999999</v>
      </c>
      <c r="AY324" s="11">
        <f t="shared" si="606"/>
        <v>0</v>
      </c>
      <c r="AZ324" s="11">
        <f t="shared" si="606"/>
        <v>0</v>
      </c>
      <c r="BA324" s="11">
        <f t="shared" si="606"/>
        <v>0</v>
      </c>
      <c r="BB324" s="11">
        <f t="shared" si="606"/>
        <v>0</v>
      </c>
      <c r="BC324" s="11">
        <f t="shared" si="606"/>
        <v>0</v>
      </c>
      <c r="BD324" s="11">
        <f t="shared" si="606"/>
        <v>0</v>
      </c>
      <c r="BE324" s="11">
        <f t="shared" si="606"/>
        <v>0</v>
      </c>
      <c r="BF324" s="11">
        <f t="shared" si="606"/>
        <v>0</v>
      </c>
      <c r="BG324" s="11">
        <f t="shared" si="606"/>
        <v>0</v>
      </c>
      <c r="BH324" s="11">
        <f t="shared" si="606"/>
        <v>0</v>
      </c>
      <c r="BI324" s="11">
        <f t="shared" si="606"/>
        <v>0</v>
      </c>
      <c r="BJ324" s="11">
        <f t="shared" si="606"/>
        <v>0</v>
      </c>
      <c r="BK324" s="11">
        <f t="shared" si="606"/>
        <v>1543000000</v>
      </c>
      <c r="BL324" s="11">
        <f t="shared" si="606"/>
        <v>8767274815.1000004</v>
      </c>
      <c r="BM324" s="11">
        <f t="shared" si="606"/>
        <v>0</v>
      </c>
      <c r="BN324" s="11">
        <f t="shared" si="606"/>
        <v>0</v>
      </c>
      <c r="BO324" s="11">
        <f t="shared" si="606"/>
        <v>1565530000</v>
      </c>
      <c r="BP324" s="11">
        <f t="shared" si="606"/>
        <v>3674835512.3800001</v>
      </c>
      <c r="BQ324" s="11">
        <f t="shared" si="606"/>
        <v>28000000</v>
      </c>
      <c r="BR324" s="11">
        <f t="shared" si="606"/>
        <v>1831559012</v>
      </c>
      <c r="BS324" s="11">
        <f t="shared" si="606"/>
        <v>0</v>
      </c>
      <c r="BT324" s="11">
        <f t="shared" ref="BT324:CE324" si="607">SUM(BT325:BT329)</f>
        <v>0</v>
      </c>
      <c r="BU324" s="11">
        <f t="shared" si="607"/>
        <v>0</v>
      </c>
      <c r="BV324" s="11">
        <f t="shared" si="607"/>
        <v>0</v>
      </c>
      <c r="BW324" s="11">
        <f t="shared" si="607"/>
        <v>0</v>
      </c>
      <c r="BX324" s="11">
        <f t="shared" si="607"/>
        <v>0</v>
      </c>
      <c r="BY324" s="11">
        <f t="shared" si="607"/>
        <v>0</v>
      </c>
      <c r="BZ324" s="11">
        <f t="shared" si="607"/>
        <v>0</v>
      </c>
      <c r="CA324" s="11">
        <f t="shared" si="607"/>
        <v>0</v>
      </c>
      <c r="CB324" s="11">
        <f t="shared" si="607"/>
        <v>0</v>
      </c>
      <c r="CC324" s="11">
        <f t="shared" si="607"/>
        <v>0</v>
      </c>
      <c r="CD324" s="11">
        <f t="shared" si="607"/>
        <v>0</v>
      </c>
      <c r="CE324" s="11">
        <f t="shared" si="607"/>
        <v>1593530000</v>
      </c>
      <c r="CF324" s="11">
        <f t="shared" ref="CF324:DA324" si="608">SUM(CF325:CF329)</f>
        <v>5506394524.3800001</v>
      </c>
      <c r="CG324" s="11">
        <f t="shared" si="608"/>
        <v>0</v>
      </c>
      <c r="CH324" s="11">
        <f t="shared" si="608"/>
        <v>0</v>
      </c>
      <c r="CI324" s="11">
        <f t="shared" si="608"/>
        <v>1619635900.0002038</v>
      </c>
      <c r="CJ324" s="11">
        <f t="shared" si="608"/>
        <v>3803623337</v>
      </c>
      <c r="CK324" s="11">
        <f t="shared" si="608"/>
        <v>20000000</v>
      </c>
      <c r="CL324" s="11">
        <f t="shared" si="608"/>
        <v>2864600000</v>
      </c>
      <c r="CM324" s="11">
        <f t="shared" si="608"/>
        <v>0</v>
      </c>
      <c r="CN324" s="11">
        <f t="shared" si="608"/>
        <v>0</v>
      </c>
      <c r="CO324" s="11">
        <f t="shared" si="608"/>
        <v>0</v>
      </c>
      <c r="CP324" s="11">
        <f t="shared" si="608"/>
        <v>0</v>
      </c>
      <c r="CQ324" s="11">
        <f t="shared" si="608"/>
        <v>0</v>
      </c>
      <c r="CR324" s="11">
        <f t="shared" si="608"/>
        <v>0</v>
      </c>
      <c r="CS324" s="11">
        <f t="shared" si="608"/>
        <v>0</v>
      </c>
      <c r="CT324" s="11">
        <f t="shared" si="608"/>
        <v>0</v>
      </c>
      <c r="CU324" s="11">
        <f t="shared" si="608"/>
        <v>0</v>
      </c>
      <c r="CV324" s="11">
        <f t="shared" si="608"/>
        <v>0</v>
      </c>
      <c r="CW324" s="11">
        <f t="shared" si="608"/>
        <v>0</v>
      </c>
      <c r="CX324" s="11">
        <f t="shared" si="608"/>
        <v>0</v>
      </c>
      <c r="CY324" s="11">
        <f t="shared" si="608"/>
        <v>1639635900.0002038</v>
      </c>
      <c r="CZ324" s="11">
        <f t="shared" si="608"/>
        <v>6668223337</v>
      </c>
      <c r="DA324" s="11">
        <f t="shared" si="608"/>
        <v>10770091171.000204</v>
      </c>
      <c r="DB324" s="575">
        <f t="shared" ref="DB324" si="609">SUM(DB325:DB329)</f>
        <v>26991817591.480003</v>
      </c>
    </row>
    <row r="325" spans="1:106" ht="83.25" customHeight="1" x14ac:dyDescent="0.2">
      <c r="A325" s="585"/>
      <c r="B325" s="220"/>
      <c r="C325" s="172" t="s">
        <v>923</v>
      </c>
      <c r="D325" s="407" t="s">
        <v>232</v>
      </c>
      <c r="E325" s="167" t="s">
        <v>233</v>
      </c>
      <c r="F325" s="167" t="s">
        <v>234</v>
      </c>
      <c r="G325" s="537">
        <v>214</v>
      </c>
      <c r="H325" s="510" t="s">
        <v>737</v>
      </c>
      <c r="I325" s="510" t="s">
        <v>738</v>
      </c>
      <c r="J325" s="474" t="s">
        <v>739</v>
      </c>
      <c r="K325" s="464">
        <v>18</v>
      </c>
      <c r="L325" s="464" t="s">
        <v>68</v>
      </c>
      <c r="M325" s="464" t="s">
        <v>48</v>
      </c>
      <c r="N325" s="464">
        <v>6</v>
      </c>
      <c r="O325" s="464">
        <v>1</v>
      </c>
      <c r="P325" s="464">
        <v>2</v>
      </c>
      <c r="Q325" s="538">
        <v>1</v>
      </c>
      <c r="R325" s="494">
        <v>2</v>
      </c>
      <c r="S325" s="494">
        <v>3</v>
      </c>
      <c r="T325" s="494">
        <v>1</v>
      </c>
      <c r="U325" s="494"/>
      <c r="V325" s="539">
        <f>AQ325/$AQ$324</f>
        <v>5.1418102431327425E-2</v>
      </c>
      <c r="W325" s="172">
        <v>16</v>
      </c>
      <c r="X325" s="172" t="s">
        <v>371</v>
      </c>
      <c r="Y325" s="18"/>
      <c r="Z325" s="18"/>
      <c r="AA325" s="18">
        <f>308196263.55-10000000</f>
        <v>298196263.55000001</v>
      </c>
      <c r="AB325" s="18">
        <v>298196263.55000001</v>
      </c>
      <c r="AC325" s="18">
        <v>10000000</v>
      </c>
      <c r="AD325" s="18">
        <v>10000000</v>
      </c>
      <c r="AE325" s="18"/>
      <c r="AF325" s="18"/>
      <c r="AG325" s="18"/>
      <c r="AH325" s="18"/>
      <c r="AI325" s="18"/>
      <c r="AJ325" s="18"/>
      <c r="AK325" s="18"/>
      <c r="AL325" s="18"/>
      <c r="AM325" s="18"/>
      <c r="AN325" s="18"/>
      <c r="AO325" s="18"/>
      <c r="AP325" s="18"/>
      <c r="AQ325" s="14">
        <f>+Y325+AA325+AC325+AE325+AG325+AI325+AK325+AM325+AO325</f>
        <v>308196263.55000001</v>
      </c>
      <c r="AR325" s="14">
        <f>Z325+AB325+AD325+AF325+AH325+AJ325+AL325+AN325+AP325</f>
        <v>308196263.55000001</v>
      </c>
      <c r="AS325" s="18"/>
      <c r="AT325" s="18"/>
      <c r="AU325" s="18">
        <v>49300000</v>
      </c>
      <c r="AV325" s="18"/>
      <c r="AW325" s="18">
        <v>30000000</v>
      </c>
      <c r="AX325" s="18">
        <v>49300000</v>
      </c>
      <c r="AY325" s="18"/>
      <c r="AZ325" s="18"/>
      <c r="BA325" s="18"/>
      <c r="BB325" s="18"/>
      <c r="BC325" s="18"/>
      <c r="BD325" s="18"/>
      <c r="BE325" s="18"/>
      <c r="BF325" s="18"/>
      <c r="BG325" s="18"/>
      <c r="BH325" s="18"/>
      <c r="BI325" s="18"/>
      <c r="BJ325" s="18"/>
      <c r="BK325" s="19">
        <f t="shared" ref="BK325:BL329" si="610">AS325+AU325+AW325+AY325+BA325+BC325+BE325+BG325+BI325</f>
        <v>79300000</v>
      </c>
      <c r="BL325" s="14">
        <f t="shared" si="610"/>
        <v>49300000</v>
      </c>
      <c r="BM325" s="18"/>
      <c r="BN325" s="15"/>
      <c r="BO325" s="18">
        <f>81930000-28000000</f>
        <v>53930000</v>
      </c>
      <c r="BP325" s="18"/>
      <c r="BQ325" s="18">
        <v>28000000</v>
      </c>
      <c r="BR325" s="18">
        <v>50000000</v>
      </c>
      <c r="BS325" s="45"/>
      <c r="BT325" s="45"/>
      <c r="BU325" s="18"/>
      <c r="BV325" s="18"/>
      <c r="BW325" s="18"/>
      <c r="BX325" s="18"/>
      <c r="BY325" s="18"/>
      <c r="BZ325" s="18"/>
      <c r="CA325" s="18"/>
      <c r="CB325" s="18"/>
      <c r="CC325" s="18"/>
      <c r="CD325" s="17"/>
      <c r="CE325" s="41">
        <f t="shared" ref="CE325:CF329" si="611">BM325+BO325+BQ325+BS325+BU325+BW325+BY325+CA325+CC325</f>
        <v>81930000</v>
      </c>
      <c r="CF325" s="47">
        <f t="shared" si="611"/>
        <v>50000000</v>
      </c>
      <c r="CG325" s="17"/>
      <c r="CH325" s="18"/>
      <c r="CI325" s="18">
        <f>84300000-20000000</f>
        <v>64300000</v>
      </c>
      <c r="CJ325" s="18">
        <v>20000000</v>
      </c>
      <c r="CK325" s="18">
        <v>20000000</v>
      </c>
      <c r="CL325" s="18">
        <v>15000000</v>
      </c>
      <c r="CM325" s="45"/>
      <c r="CN325" s="45"/>
      <c r="CO325" s="18"/>
      <c r="CP325" s="18"/>
      <c r="CQ325" s="18"/>
      <c r="CR325" s="18"/>
      <c r="CS325" s="18"/>
      <c r="CT325" s="18"/>
      <c r="CU325" s="18"/>
      <c r="CV325" s="18"/>
      <c r="CW325" s="18"/>
      <c r="CX325" s="17"/>
      <c r="CY325" s="41">
        <f>CG325+CI325+CK325+CM325+CO325+CQ325+CS325+CU325+CW325</f>
        <v>84300000</v>
      </c>
      <c r="CZ325" s="41">
        <f>CX325+CV325+CT325+CR325+CP325+CN325+CL325+CJ325+CH325</f>
        <v>35000000</v>
      </c>
      <c r="DA325" s="17">
        <f t="shared" ref="DA325:DB329" si="612">AQ325+BK325+CE325+CY325</f>
        <v>553726263.54999995</v>
      </c>
      <c r="DB325" s="576">
        <f t="shared" si="612"/>
        <v>442496263.55000001</v>
      </c>
    </row>
    <row r="326" spans="1:106" ht="113.25" customHeight="1" x14ac:dyDescent="0.2">
      <c r="A326" s="585"/>
      <c r="B326" s="220"/>
      <c r="C326" s="188">
        <v>32</v>
      </c>
      <c r="D326" s="166" t="s">
        <v>741</v>
      </c>
      <c r="E326" s="173" t="s">
        <v>246</v>
      </c>
      <c r="F326" s="265" t="s">
        <v>247</v>
      </c>
      <c r="G326" s="474">
        <v>215</v>
      </c>
      <c r="H326" s="513" t="s">
        <v>742</v>
      </c>
      <c r="I326" s="540" t="s">
        <v>743</v>
      </c>
      <c r="J326" s="541" t="s">
        <v>739</v>
      </c>
      <c r="K326" s="485">
        <v>18</v>
      </c>
      <c r="L326" s="485" t="s">
        <v>68</v>
      </c>
      <c r="M326" s="494">
        <v>10</v>
      </c>
      <c r="N326" s="494">
        <v>10</v>
      </c>
      <c r="O326" s="494">
        <v>2</v>
      </c>
      <c r="P326" s="494">
        <v>3</v>
      </c>
      <c r="Q326" s="542"/>
      <c r="R326" s="494">
        <v>3</v>
      </c>
      <c r="S326" s="494"/>
      <c r="T326" s="494">
        <v>2</v>
      </c>
      <c r="U326" s="494"/>
      <c r="V326" s="539">
        <f>AQ326/$AQ$324</f>
        <v>3.3367116031233551E-3</v>
      </c>
      <c r="W326" s="505">
        <v>16</v>
      </c>
      <c r="X326" s="505" t="s">
        <v>371</v>
      </c>
      <c r="Y326" s="30"/>
      <c r="Z326" s="30"/>
      <c r="AA326" s="22"/>
      <c r="AB326" s="30"/>
      <c r="AC326" s="30">
        <v>20000000</v>
      </c>
      <c r="AD326" s="30">
        <v>20000000</v>
      </c>
      <c r="AE326" s="30"/>
      <c r="AF326" s="30"/>
      <c r="AG326" s="30"/>
      <c r="AH326" s="30"/>
      <c r="AI326" s="30"/>
      <c r="AJ326" s="30"/>
      <c r="AK326" s="30"/>
      <c r="AL326" s="30"/>
      <c r="AM326" s="30"/>
      <c r="AN326" s="30"/>
      <c r="AO326" s="30"/>
      <c r="AP326" s="30"/>
      <c r="AQ326" s="21">
        <f>+Y326+AA326+AC326+AE326+AG326+AI326+AK326+AM326+AO326</f>
        <v>20000000</v>
      </c>
      <c r="AR326" s="32">
        <f>Z326+AB326+AD326+AF326+AH326+AJ326+AL326+AN326+AP326</f>
        <v>20000000</v>
      </c>
      <c r="AS326" s="58"/>
      <c r="AT326" s="58"/>
      <c r="AU326" s="55">
        <v>5100000</v>
      </c>
      <c r="AV326" s="58">
        <v>100000000</v>
      </c>
      <c r="AW326" s="58"/>
      <c r="AX326" s="408">
        <v>5100000</v>
      </c>
      <c r="AY326" s="58"/>
      <c r="AZ326" s="58"/>
      <c r="BA326" s="58"/>
      <c r="BB326" s="58"/>
      <c r="BC326" s="58"/>
      <c r="BD326" s="58"/>
      <c r="BE326" s="58"/>
      <c r="BF326" s="58"/>
      <c r="BG326" s="58"/>
      <c r="BH326" s="58"/>
      <c r="BI326" s="58"/>
      <c r="BJ326" s="58"/>
      <c r="BK326" s="57">
        <f t="shared" si="610"/>
        <v>5100000</v>
      </c>
      <c r="BL326" s="63">
        <f t="shared" si="610"/>
        <v>105100000</v>
      </c>
      <c r="BM326" s="55"/>
      <c r="BN326" s="85"/>
      <c r="BO326" s="51">
        <v>5300000</v>
      </c>
      <c r="BP326" s="55"/>
      <c r="BQ326" s="55"/>
      <c r="BR326" s="55">
        <v>70000000</v>
      </c>
      <c r="BS326" s="55"/>
      <c r="BT326" s="55"/>
      <c r="BU326" s="55"/>
      <c r="BV326" s="55"/>
      <c r="BW326" s="55"/>
      <c r="BX326" s="55"/>
      <c r="BY326" s="55"/>
      <c r="BZ326" s="55"/>
      <c r="CA326" s="55"/>
      <c r="CB326" s="55"/>
      <c r="CC326" s="55"/>
      <c r="CD326" s="58"/>
      <c r="CE326" s="41">
        <f t="shared" si="611"/>
        <v>5300000</v>
      </c>
      <c r="CF326" s="47">
        <f t="shared" si="611"/>
        <v>70000000</v>
      </c>
      <c r="CG326" s="53"/>
      <c r="CH326" s="45"/>
      <c r="CI326" s="53">
        <v>5470000</v>
      </c>
      <c r="CJ326" s="53"/>
      <c r="CK326" s="53"/>
      <c r="CL326" s="53">
        <v>15000000</v>
      </c>
      <c r="CM326" s="53"/>
      <c r="CN326" s="53"/>
      <c r="CO326" s="53"/>
      <c r="CP326" s="53"/>
      <c r="CQ326" s="53"/>
      <c r="CR326" s="53"/>
      <c r="CS326" s="53"/>
      <c r="CT326" s="53"/>
      <c r="CU326" s="53"/>
      <c r="CV326" s="53"/>
      <c r="CW326" s="53"/>
      <c r="CX326" s="53"/>
      <c r="CY326" s="41">
        <f>CG326+CI326+CK326+CM326+CO326+CQ326+CS326+CU326+CW326</f>
        <v>5470000</v>
      </c>
      <c r="CZ326" s="41">
        <f>CX326+CV326+CT326+CR326+CP326+CN326+CL326+CJ326+CH326</f>
        <v>15000000</v>
      </c>
      <c r="DA326" s="79">
        <f t="shared" si="612"/>
        <v>35870000</v>
      </c>
      <c r="DB326" s="576">
        <f t="shared" si="612"/>
        <v>210100000</v>
      </c>
    </row>
    <row r="327" spans="1:106" ht="72.75" customHeight="1" x14ac:dyDescent="0.2">
      <c r="A327" s="585"/>
      <c r="B327" s="220"/>
      <c r="C327" s="188">
        <v>10</v>
      </c>
      <c r="D327" s="407" t="s">
        <v>232</v>
      </c>
      <c r="E327" s="167" t="s">
        <v>233</v>
      </c>
      <c r="F327" s="167" t="s">
        <v>234</v>
      </c>
      <c r="G327" s="537">
        <v>216</v>
      </c>
      <c r="H327" s="578" t="s">
        <v>744</v>
      </c>
      <c r="I327" s="578" t="s">
        <v>745</v>
      </c>
      <c r="J327" s="541" t="s">
        <v>739</v>
      </c>
      <c r="K327" s="485">
        <v>18</v>
      </c>
      <c r="L327" s="641" t="s">
        <v>68</v>
      </c>
      <c r="M327" s="537" t="s">
        <v>746</v>
      </c>
      <c r="N327" s="537">
        <v>6</v>
      </c>
      <c r="O327" s="464">
        <v>1</v>
      </c>
      <c r="P327" s="464">
        <v>2</v>
      </c>
      <c r="Q327" s="543">
        <v>2.9940000000000002</v>
      </c>
      <c r="R327" s="464">
        <v>2</v>
      </c>
      <c r="S327" s="464"/>
      <c r="T327" s="464">
        <v>1</v>
      </c>
      <c r="U327" s="464">
        <f>1.994+2</f>
        <v>3.9939999999999998</v>
      </c>
      <c r="V327" s="544">
        <f>AQ327/$AQ$324</f>
        <v>0.49749746629765751</v>
      </c>
      <c r="W327" s="507">
        <v>16</v>
      </c>
      <c r="X327" s="507" t="s">
        <v>371</v>
      </c>
      <c r="Y327" s="18"/>
      <c r="Z327" s="18"/>
      <c r="AA327" s="17">
        <v>2981962635.5</v>
      </c>
      <c r="AB327" s="15">
        <v>2984962457.5</v>
      </c>
      <c r="AC327" s="18"/>
      <c r="AD327" s="15">
        <v>50000000</v>
      </c>
      <c r="AE327" s="18"/>
      <c r="AF327" s="18"/>
      <c r="AG327" s="18"/>
      <c r="AH327" s="18"/>
      <c r="AI327" s="18"/>
      <c r="AJ327" s="18"/>
      <c r="AK327" s="18"/>
      <c r="AL327" s="18"/>
      <c r="AM327" s="18"/>
      <c r="AN327" s="18"/>
      <c r="AO327" s="18"/>
      <c r="AP327" s="18"/>
      <c r="AQ327" s="13">
        <f>+Y327+AA327+AC327+AE327+AG327+AI327+AK327+AM327+AO327</f>
        <v>2981962635.5</v>
      </c>
      <c r="AR327" s="14">
        <f>Z327+AB327+AD327+AF327+AH327+AJ327+AL327+AN327+AP327</f>
        <v>3034962457.5</v>
      </c>
      <c r="AS327" s="75"/>
      <c r="AT327" s="75"/>
      <c r="AU327" s="69">
        <v>767600000</v>
      </c>
      <c r="AV327" s="75">
        <f>2280000000+50000000</f>
        <v>2330000000</v>
      </c>
      <c r="AW327" s="75"/>
      <c r="AX327" s="45">
        <v>233243203.10000002</v>
      </c>
      <c r="AY327" s="75"/>
      <c r="AZ327" s="75"/>
      <c r="BA327" s="75"/>
      <c r="BB327" s="75"/>
      <c r="BC327" s="75"/>
      <c r="BD327" s="75"/>
      <c r="BE327" s="75"/>
      <c r="BF327" s="75"/>
      <c r="BG327" s="75"/>
      <c r="BH327" s="75"/>
      <c r="BI327" s="75"/>
      <c r="BJ327" s="75"/>
      <c r="BK327" s="41">
        <f t="shared" si="610"/>
        <v>767600000</v>
      </c>
      <c r="BL327" s="56">
        <f t="shared" si="610"/>
        <v>2563243203.0999999</v>
      </c>
      <c r="BM327" s="69"/>
      <c r="BN327" s="92"/>
      <c r="BO327" s="45">
        <v>792700000</v>
      </c>
      <c r="BP327" s="69">
        <v>635000000</v>
      </c>
      <c r="BQ327" s="69"/>
      <c r="BR327" s="69">
        <v>150000000</v>
      </c>
      <c r="BS327" s="69"/>
      <c r="BT327" s="69"/>
      <c r="BU327" s="69"/>
      <c r="BV327" s="69"/>
      <c r="BW327" s="69"/>
      <c r="BX327" s="69"/>
      <c r="BY327" s="69"/>
      <c r="BZ327" s="69"/>
      <c r="CA327" s="69"/>
      <c r="CB327" s="69"/>
      <c r="CC327" s="69"/>
      <c r="CD327" s="75"/>
      <c r="CE327" s="41">
        <f t="shared" si="611"/>
        <v>792700000</v>
      </c>
      <c r="CF327" s="47">
        <f t="shared" si="611"/>
        <v>785000000</v>
      </c>
      <c r="CG327" s="44"/>
      <c r="CH327" s="45"/>
      <c r="CI327" s="44">
        <v>815700000</v>
      </c>
      <c r="CJ327" s="44">
        <v>1115000000</v>
      </c>
      <c r="CK327" s="44"/>
      <c r="CL327" s="44">
        <v>25000000</v>
      </c>
      <c r="CM327" s="44"/>
      <c r="CN327" s="44"/>
      <c r="CO327" s="44"/>
      <c r="CP327" s="44"/>
      <c r="CQ327" s="44"/>
      <c r="CR327" s="44"/>
      <c r="CS327" s="44"/>
      <c r="CT327" s="44"/>
      <c r="CU327" s="44"/>
      <c r="CV327" s="44"/>
      <c r="CW327" s="44"/>
      <c r="CX327" s="44"/>
      <c r="CY327" s="41">
        <f>CG327+CI327+CK327+CM327+CO327+CQ327+CS327+CU327+CW327</f>
        <v>815700000</v>
      </c>
      <c r="CZ327" s="41">
        <f>CX327+CV327+CT327+CR327+CP327+CN327+CL327+CJ327+CH327</f>
        <v>1140000000</v>
      </c>
      <c r="DA327" s="50">
        <f t="shared" si="612"/>
        <v>5357962635.5</v>
      </c>
      <c r="DB327" s="576">
        <f t="shared" si="612"/>
        <v>7523205660.6000004</v>
      </c>
    </row>
    <row r="328" spans="1:106" ht="104.25" customHeight="1" x14ac:dyDescent="0.2">
      <c r="A328" s="585"/>
      <c r="B328" s="220"/>
      <c r="C328" s="182">
        <v>12</v>
      </c>
      <c r="D328" s="199" t="s">
        <v>740</v>
      </c>
      <c r="E328" s="204">
        <v>3166</v>
      </c>
      <c r="F328" s="204">
        <v>2500</v>
      </c>
      <c r="G328" s="173">
        <v>217</v>
      </c>
      <c r="H328" s="508" t="s">
        <v>747</v>
      </c>
      <c r="I328" s="166" t="s">
        <v>748</v>
      </c>
      <c r="J328" s="241" t="s">
        <v>739</v>
      </c>
      <c r="K328" s="378">
        <v>18</v>
      </c>
      <c r="L328" s="340" t="s">
        <v>53</v>
      </c>
      <c r="M328" s="172" t="s">
        <v>746</v>
      </c>
      <c r="N328" s="172">
        <v>5</v>
      </c>
      <c r="O328" s="167">
        <v>5</v>
      </c>
      <c r="P328" s="188">
        <v>5</v>
      </c>
      <c r="Q328" s="175"/>
      <c r="R328" s="188">
        <v>5</v>
      </c>
      <c r="S328" s="188"/>
      <c r="T328" s="188">
        <v>5</v>
      </c>
      <c r="U328" s="188"/>
      <c r="V328" s="380">
        <f>AQ328/$AQ$324</f>
        <v>0.29849847977859451</v>
      </c>
      <c r="W328" s="172">
        <v>16</v>
      </c>
      <c r="X328" s="172" t="s">
        <v>371</v>
      </c>
      <c r="Y328" s="18"/>
      <c r="Z328" s="18"/>
      <c r="AA328" s="17">
        <v>1789177581.3</v>
      </c>
      <c r="AB328" s="15">
        <v>1792177403.3</v>
      </c>
      <c r="AC328" s="18"/>
      <c r="AD328" s="18"/>
      <c r="AE328" s="18"/>
      <c r="AF328" s="18"/>
      <c r="AG328" s="18"/>
      <c r="AH328" s="18"/>
      <c r="AI328" s="18"/>
      <c r="AJ328" s="18"/>
      <c r="AK328" s="18"/>
      <c r="AL328" s="18"/>
      <c r="AM328" s="18"/>
      <c r="AN328" s="18"/>
      <c r="AO328" s="18"/>
      <c r="AP328" s="18"/>
      <c r="AQ328" s="13">
        <f>+Y328+AA328+AC328+AE328+AG328+AI328+AK328+AM328+AO328</f>
        <v>1789177581.3</v>
      </c>
      <c r="AR328" s="14">
        <f>Z328+AB328+AD328+AF328+AH328+AJ328+AL328+AN328+AP328</f>
        <v>1792177403.3</v>
      </c>
      <c r="AS328" s="75"/>
      <c r="AT328" s="75"/>
      <c r="AU328" s="69">
        <v>460500000</v>
      </c>
      <c r="AV328" s="75">
        <v>5023631612</v>
      </c>
      <c r="AW328" s="75"/>
      <c r="AX328" s="252">
        <v>770500000</v>
      </c>
      <c r="AY328" s="75"/>
      <c r="AZ328" s="75"/>
      <c r="BA328" s="75"/>
      <c r="BB328" s="75"/>
      <c r="BC328" s="75"/>
      <c r="BD328" s="75"/>
      <c r="BE328" s="75"/>
      <c r="BF328" s="75"/>
      <c r="BG328" s="75"/>
      <c r="BH328" s="75"/>
      <c r="BI328" s="75"/>
      <c r="BJ328" s="75"/>
      <c r="BK328" s="41">
        <f t="shared" si="610"/>
        <v>460500000</v>
      </c>
      <c r="BL328" s="56">
        <f t="shared" si="610"/>
        <v>5794131612</v>
      </c>
      <c r="BM328" s="69"/>
      <c r="BN328" s="92"/>
      <c r="BO328" s="45">
        <v>475600000</v>
      </c>
      <c r="BP328" s="69">
        <v>3039835512.3800001</v>
      </c>
      <c r="BQ328" s="69"/>
      <c r="BR328" s="69">
        <v>1301559012</v>
      </c>
      <c r="BS328" s="69"/>
      <c r="BT328" s="69"/>
      <c r="BU328" s="69"/>
      <c r="BV328" s="69"/>
      <c r="BW328" s="69"/>
      <c r="BX328" s="69"/>
      <c r="BY328" s="69"/>
      <c r="BZ328" s="69"/>
      <c r="CA328" s="69"/>
      <c r="CB328" s="69"/>
      <c r="CC328" s="69"/>
      <c r="CD328" s="75"/>
      <c r="CE328" s="41">
        <f t="shared" si="611"/>
        <v>475600000</v>
      </c>
      <c r="CF328" s="47">
        <f t="shared" si="611"/>
        <v>4341394524.3800001</v>
      </c>
      <c r="CG328" s="44"/>
      <c r="CH328" s="45"/>
      <c r="CI328" s="44">
        <v>489400000</v>
      </c>
      <c r="CJ328" s="44">
        <v>2593623337</v>
      </c>
      <c r="CK328" s="44"/>
      <c r="CL328" s="44">
        <v>2760000000</v>
      </c>
      <c r="CM328" s="44"/>
      <c r="CN328" s="44"/>
      <c r="CO328" s="44"/>
      <c r="CP328" s="44"/>
      <c r="CQ328" s="44"/>
      <c r="CR328" s="44"/>
      <c r="CS328" s="44"/>
      <c r="CT328" s="44"/>
      <c r="CU328" s="44"/>
      <c r="CV328" s="44"/>
      <c r="CW328" s="44"/>
      <c r="CX328" s="44"/>
      <c r="CY328" s="41">
        <f>CG328+CI328+CK328+CM328+CO328+CQ328+CS328+CU328+CW328</f>
        <v>489400000</v>
      </c>
      <c r="CZ328" s="41">
        <f>CX328+CV328+CT328+CR328+CP328+CN328+CL328+CJ328+CH328</f>
        <v>5353623337</v>
      </c>
      <c r="DA328" s="50">
        <f t="shared" si="612"/>
        <v>3214677581.3000002</v>
      </c>
      <c r="DB328" s="576">
        <f t="shared" si="612"/>
        <v>17281326876.68</v>
      </c>
    </row>
    <row r="329" spans="1:106" ht="81.75" customHeight="1" x14ac:dyDescent="0.2">
      <c r="A329" s="585"/>
      <c r="B329" s="220"/>
      <c r="C329" s="181"/>
      <c r="D329" s="409"/>
      <c r="E329" s="204"/>
      <c r="F329" s="204"/>
      <c r="G329" s="173">
        <v>218</v>
      </c>
      <c r="H329" s="508" t="s">
        <v>749</v>
      </c>
      <c r="I329" s="179" t="s">
        <v>750</v>
      </c>
      <c r="J329" s="241" t="s">
        <v>739</v>
      </c>
      <c r="K329" s="378">
        <v>18</v>
      </c>
      <c r="L329" s="340" t="s">
        <v>53</v>
      </c>
      <c r="M329" s="188">
        <v>3</v>
      </c>
      <c r="N329" s="188">
        <v>3</v>
      </c>
      <c r="O329" s="310">
        <v>3</v>
      </c>
      <c r="P329" s="340">
        <v>3</v>
      </c>
      <c r="Q329" s="175"/>
      <c r="R329" s="188">
        <v>3</v>
      </c>
      <c r="S329" s="188"/>
      <c r="T329" s="340">
        <v>3</v>
      </c>
      <c r="U329" s="340"/>
      <c r="V329" s="380">
        <f>AQ329/$AQ$324</f>
        <v>0.14924923988929725</v>
      </c>
      <c r="W329" s="172">
        <v>16</v>
      </c>
      <c r="X329" s="172" t="s">
        <v>371</v>
      </c>
      <c r="Y329" s="18"/>
      <c r="Z329" s="18"/>
      <c r="AA329" s="17">
        <v>894588790.64999998</v>
      </c>
      <c r="AB329" s="15">
        <v>894588790.64999998</v>
      </c>
      <c r="AC329" s="18"/>
      <c r="AD329" s="18"/>
      <c r="AE329" s="18"/>
      <c r="AF329" s="18"/>
      <c r="AG329" s="18"/>
      <c r="AH329" s="18"/>
      <c r="AI329" s="18"/>
      <c r="AJ329" s="18"/>
      <c r="AK329" s="18"/>
      <c r="AL329" s="18"/>
      <c r="AM329" s="18"/>
      <c r="AN329" s="18"/>
      <c r="AO329" s="18"/>
      <c r="AP329" s="18"/>
      <c r="AQ329" s="13">
        <f>+Y329+AA329+AC329+AE329+AG329+AI329+AK329+AM329+AO329</f>
        <v>894588790.64999998</v>
      </c>
      <c r="AR329" s="14">
        <f>Z329+AB329+AD329+AF329+AH329+AJ329+AL329+AN329+AP329</f>
        <v>894588790.64999998</v>
      </c>
      <c r="AS329" s="75"/>
      <c r="AT329" s="75"/>
      <c r="AU329" s="69">
        <v>230500000</v>
      </c>
      <c r="AV329" s="75">
        <v>55000000</v>
      </c>
      <c r="AW329" s="75"/>
      <c r="AX329" s="75">
        <v>200500000</v>
      </c>
      <c r="AY329" s="75"/>
      <c r="AZ329" s="75"/>
      <c r="BA329" s="75"/>
      <c r="BB329" s="75"/>
      <c r="BC329" s="75"/>
      <c r="BD329" s="75"/>
      <c r="BE329" s="75"/>
      <c r="BF329" s="75"/>
      <c r="BG329" s="75"/>
      <c r="BH329" s="75"/>
      <c r="BI329" s="75"/>
      <c r="BJ329" s="75"/>
      <c r="BK329" s="41">
        <f t="shared" si="610"/>
        <v>230500000</v>
      </c>
      <c r="BL329" s="56">
        <f t="shared" si="610"/>
        <v>255500000</v>
      </c>
      <c r="BM329" s="69"/>
      <c r="BN329" s="92"/>
      <c r="BO329" s="45">
        <f>237800000+200000</f>
        <v>238000000</v>
      </c>
      <c r="BP329" s="69"/>
      <c r="BQ329" s="69"/>
      <c r="BR329" s="45">
        <v>260000000</v>
      </c>
      <c r="BS329" s="69"/>
      <c r="BT329" s="69"/>
      <c r="BU329" s="69"/>
      <c r="BV329" s="69"/>
      <c r="BW329" s="69"/>
      <c r="BX329" s="69"/>
      <c r="BY329" s="69"/>
      <c r="BZ329" s="69"/>
      <c r="CA329" s="69"/>
      <c r="CB329" s="69"/>
      <c r="CC329" s="69"/>
      <c r="CD329" s="75"/>
      <c r="CE329" s="41">
        <f t="shared" si="611"/>
        <v>238000000</v>
      </c>
      <c r="CF329" s="47">
        <f t="shared" si="611"/>
        <v>260000000</v>
      </c>
      <c r="CG329" s="44"/>
      <c r="CH329" s="45"/>
      <c r="CI329" s="44">
        <v>244765900.00020379</v>
      </c>
      <c r="CJ329" s="44">
        <v>75000000</v>
      </c>
      <c r="CK329" s="44"/>
      <c r="CL329" s="44">
        <v>49600000</v>
      </c>
      <c r="CM329" s="44"/>
      <c r="CN329" s="44"/>
      <c r="CO329" s="44"/>
      <c r="CP329" s="44"/>
      <c r="CQ329" s="44"/>
      <c r="CR329" s="44"/>
      <c r="CS329" s="44"/>
      <c r="CT329" s="44"/>
      <c r="CU329" s="44"/>
      <c r="CV329" s="44"/>
      <c r="CW329" s="44"/>
      <c r="CX329" s="44"/>
      <c r="CY329" s="41">
        <f>CG329+CI329+CK329+CM329+CO329+CQ329+CS329+CU329+CW329</f>
        <v>244765900.00020379</v>
      </c>
      <c r="CZ329" s="41">
        <f>CX329+CV329+CT329+CR329+CP329+CN329+CL329+CJ329+CH329</f>
        <v>124600000</v>
      </c>
      <c r="DA329" s="50">
        <f t="shared" si="612"/>
        <v>1607854690.6502039</v>
      </c>
      <c r="DB329" s="576">
        <f t="shared" si="612"/>
        <v>1534688790.6500001</v>
      </c>
    </row>
    <row r="330" spans="1:106" ht="29.25" customHeight="1" x14ac:dyDescent="0.2">
      <c r="A330" s="585"/>
      <c r="B330" s="220"/>
      <c r="C330" s="154">
        <v>76</v>
      </c>
      <c r="D330" s="155" t="s">
        <v>751</v>
      </c>
      <c r="E330" s="158"/>
      <c r="F330" s="158"/>
      <c r="G330" s="159"/>
      <c r="H330" s="159"/>
      <c r="I330" s="159"/>
      <c r="J330" s="159"/>
      <c r="K330" s="159"/>
      <c r="L330" s="159"/>
      <c r="M330" s="159"/>
      <c r="N330" s="159"/>
      <c r="O330" s="159"/>
      <c r="P330" s="159"/>
      <c r="Q330" s="159"/>
      <c r="R330" s="159"/>
      <c r="S330" s="159"/>
      <c r="T330" s="159"/>
      <c r="U330" s="159"/>
      <c r="V330" s="159"/>
      <c r="W330" s="159"/>
      <c r="X330" s="159"/>
      <c r="Y330" s="11">
        <f t="shared" ref="Y330:AP330" si="613">SUM(Y331:Y334)</f>
        <v>0</v>
      </c>
      <c r="Z330" s="11">
        <f t="shared" si="613"/>
        <v>0</v>
      </c>
      <c r="AA330" s="11">
        <f t="shared" si="613"/>
        <v>0</v>
      </c>
      <c r="AB330" s="11">
        <f t="shared" si="613"/>
        <v>0</v>
      </c>
      <c r="AC330" s="11">
        <f t="shared" si="613"/>
        <v>30000000</v>
      </c>
      <c r="AD330" s="11">
        <f t="shared" si="613"/>
        <v>250000000</v>
      </c>
      <c r="AE330" s="11">
        <f t="shared" si="613"/>
        <v>0</v>
      </c>
      <c r="AF330" s="11">
        <f t="shared" si="613"/>
        <v>0</v>
      </c>
      <c r="AG330" s="11">
        <f t="shared" si="613"/>
        <v>0</v>
      </c>
      <c r="AH330" s="11">
        <f t="shared" si="613"/>
        <v>0</v>
      </c>
      <c r="AI330" s="11">
        <f t="shared" si="613"/>
        <v>0</v>
      </c>
      <c r="AJ330" s="11">
        <f t="shared" si="613"/>
        <v>0</v>
      </c>
      <c r="AK330" s="11">
        <f t="shared" si="613"/>
        <v>0</v>
      </c>
      <c r="AL330" s="11">
        <f t="shared" si="613"/>
        <v>0</v>
      </c>
      <c r="AM330" s="11">
        <f t="shared" si="613"/>
        <v>0</v>
      </c>
      <c r="AN330" s="11">
        <f t="shared" si="613"/>
        <v>0</v>
      </c>
      <c r="AO330" s="11">
        <f t="shared" si="613"/>
        <v>1000000000</v>
      </c>
      <c r="AP330" s="11">
        <f t="shared" si="613"/>
        <v>0</v>
      </c>
      <c r="AQ330" s="11">
        <f t="shared" ref="AQ330:BS330" si="614">SUM(AQ331:AQ334)</f>
        <v>1030000000</v>
      </c>
      <c r="AR330" s="11">
        <f t="shared" si="614"/>
        <v>250000000</v>
      </c>
      <c r="AS330" s="11">
        <f t="shared" si="614"/>
        <v>0</v>
      </c>
      <c r="AT330" s="11">
        <f t="shared" si="614"/>
        <v>0</v>
      </c>
      <c r="AU330" s="11">
        <f t="shared" si="614"/>
        <v>238000000</v>
      </c>
      <c r="AV330" s="11">
        <f t="shared" si="614"/>
        <v>0</v>
      </c>
      <c r="AW330" s="11">
        <f t="shared" si="614"/>
        <v>30000000</v>
      </c>
      <c r="AX330" s="11">
        <f t="shared" si="614"/>
        <v>638000000</v>
      </c>
      <c r="AY330" s="11">
        <f t="shared" si="614"/>
        <v>0</v>
      </c>
      <c r="AZ330" s="11">
        <f t="shared" si="614"/>
        <v>0</v>
      </c>
      <c r="BA330" s="11">
        <f t="shared" si="614"/>
        <v>0</v>
      </c>
      <c r="BB330" s="11">
        <f t="shared" si="614"/>
        <v>0</v>
      </c>
      <c r="BC330" s="11">
        <f t="shared" si="614"/>
        <v>0</v>
      </c>
      <c r="BD330" s="11">
        <f t="shared" si="614"/>
        <v>0</v>
      </c>
      <c r="BE330" s="11">
        <f t="shared" si="614"/>
        <v>0</v>
      </c>
      <c r="BF330" s="11">
        <f t="shared" si="614"/>
        <v>0</v>
      </c>
      <c r="BG330" s="11">
        <f t="shared" si="614"/>
        <v>0</v>
      </c>
      <c r="BH330" s="11">
        <f t="shared" si="614"/>
        <v>0</v>
      </c>
      <c r="BI330" s="11">
        <f t="shared" si="614"/>
        <v>1000000000</v>
      </c>
      <c r="BJ330" s="11">
        <f t="shared" si="614"/>
        <v>0</v>
      </c>
      <c r="BK330" s="11">
        <f t="shared" si="614"/>
        <v>1268000000</v>
      </c>
      <c r="BL330" s="11">
        <f t="shared" si="614"/>
        <v>638000000</v>
      </c>
      <c r="BM330" s="11">
        <f t="shared" si="614"/>
        <v>0</v>
      </c>
      <c r="BN330" s="11">
        <f t="shared" si="614"/>
        <v>0</v>
      </c>
      <c r="BO330" s="11">
        <f t="shared" si="614"/>
        <v>250000000</v>
      </c>
      <c r="BP330" s="11">
        <f t="shared" si="614"/>
        <v>580000000</v>
      </c>
      <c r="BQ330" s="11">
        <f t="shared" si="614"/>
        <v>18000000</v>
      </c>
      <c r="BR330" s="11">
        <f t="shared" si="614"/>
        <v>818561488</v>
      </c>
      <c r="BS330" s="11">
        <f t="shared" si="614"/>
        <v>0</v>
      </c>
      <c r="BT330" s="11">
        <f t="shared" ref="BT330:CE330" si="615">SUM(BT331:BT334)</f>
        <v>0</v>
      </c>
      <c r="BU330" s="11">
        <f t="shared" si="615"/>
        <v>0</v>
      </c>
      <c r="BV330" s="11">
        <f t="shared" si="615"/>
        <v>0</v>
      </c>
      <c r="BW330" s="11">
        <f t="shared" si="615"/>
        <v>0</v>
      </c>
      <c r="BX330" s="11">
        <f t="shared" si="615"/>
        <v>0</v>
      </c>
      <c r="BY330" s="11">
        <f t="shared" si="615"/>
        <v>0</v>
      </c>
      <c r="BZ330" s="11">
        <f t="shared" si="615"/>
        <v>0</v>
      </c>
      <c r="CA330" s="11">
        <f t="shared" si="615"/>
        <v>0</v>
      </c>
      <c r="CB330" s="11">
        <f t="shared" si="615"/>
        <v>0</v>
      </c>
      <c r="CC330" s="11">
        <f t="shared" si="615"/>
        <v>1000000000</v>
      </c>
      <c r="CD330" s="11">
        <f t="shared" si="615"/>
        <v>0</v>
      </c>
      <c r="CE330" s="11">
        <f t="shared" si="615"/>
        <v>1268000000</v>
      </c>
      <c r="CF330" s="11">
        <f t="shared" ref="CF330:DB330" si="616">SUM(CF331:CF334)</f>
        <v>1398561488</v>
      </c>
      <c r="CG330" s="11">
        <f t="shared" si="616"/>
        <v>0</v>
      </c>
      <c r="CH330" s="11">
        <f t="shared" si="616"/>
        <v>0</v>
      </c>
      <c r="CI330" s="11">
        <f t="shared" si="616"/>
        <v>250000000</v>
      </c>
      <c r="CJ330" s="11">
        <f t="shared" si="616"/>
        <v>529968837</v>
      </c>
      <c r="CK330" s="11">
        <f t="shared" si="616"/>
        <v>18000000</v>
      </c>
      <c r="CL330" s="11">
        <f t="shared" si="616"/>
        <v>188870000</v>
      </c>
      <c r="CM330" s="11">
        <f t="shared" si="616"/>
        <v>0</v>
      </c>
      <c r="CN330" s="11">
        <f t="shared" si="616"/>
        <v>0</v>
      </c>
      <c r="CO330" s="11">
        <f t="shared" si="616"/>
        <v>0</v>
      </c>
      <c r="CP330" s="11">
        <f t="shared" si="616"/>
        <v>0</v>
      </c>
      <c r="CQ330" s="11">
        <f t="shared" si="616"/>
        <v>0</v>
      </c>
      <c r="CR330" s="11">
        <f t="shared" si="616"/>
        <v>0</v>
      </c>
      <c r="CS330" s="11">
        <f t="shared" si="616"/>
        <v>0</v>
      </c>
      <c r="CT330" s="11">
        <f t="shared" si="616"/>
        <v>0</v>
      </c>
      <c r="CU330" s="11">
        <f t="shared" si="616"/>
        <v>0</v>
      </c>
      <c r="CV330" s="11">
        <f t="shared" si="616"/>
        <v>0</v>
      </c>
      <c r="CW330" s="11">
        <f t="shared" si="616"/>
        <v>1000000000</v>
      </c>
      <c r="CX330" s="11">
        <f t="shared" si="616"/>
        <v>0</v>
      </c>
      <c r="CY330" s="11">
        <f t="shared" si="616"/>
        <v>1268000000</v>
      </c>
      <c r="CZ330" s="11">
        <f t="shared" si="616"/>
        <v>718838837</v>
      </c>
      <c r="DA330" s="11">
        <f t="shared" si="616"/>
        <v>4834000000</v>
      </c>
      <c r="DB330" s="575">
        <f t="shared" si="616"/>
        <v>3005400325</v>
      </c>
    </row>
    <row r="331" spans="1:106" ht="203.25" customHeight="1" x14ac:dyDescent="0.2">
      <c r="A331" s="585"/>
      <c r="B331" s="220"/>
      <c r="C331" s="188">
        <v>13</v>
      </c>
      <c r="D331" s="342" t="s">
        <v>752</v>
      </c>
      <c r="E331" s="167" t="s">
        <v>536</v>
      </c>
      <c r="F331" s="463" t="s">
        <v>537</v>
      </c>
      <c r="G331" s="173">
        <v>219</v>
      </c>
      <c r="H331" s="508" t="s">
        <v>753</v>
      </c>
      <c r="I331" s="179" t="s">
        <v>754</v>
      </c>
      <c r="J331" s="241" t="s">
        <v>739</v>
      </c>
      <c r="K331" s="378">
        <v>18</v>
      </c>
      <c r="L331" s="345" t="s">
        <v>68</v>
      </c>
      <c r="M331" s="188" t="s">
        <v>48</v>
      </c>
      <c r="N331" s="188">
        <v>36</v>
      </c>
      <c r="O331" s="410">
        <v>3</v>
      </c>
      <c r="P331" s="411">
        <v>11</v>
      </c>
      <c r="Q331" s="175"/>
      <c r="R331" s="411">
        <v>11</v>
      </c>
      <c r="S331" s="411"/>
      <c r="T331" s="411">
        <v>11</v>
      </c>
      <c r="U331" s="411"/>
      <c r="V331" s="412">
        <f>AQ331/$AQ$330</f>
        <v>1.2135922330097087E-2</v>
      </c>
      <c r="W331" s="172">
        <v>16</v>
      </c>
      <c r="X331" s="172" t="s">
        <v>371</v>
      </c>
      <c r="Y331" s="15"/>
      <c r="Z331" s="15"/>
      <c r="AA331" s="15"/>
      <c r="AB331" s="15"/>
      <c r="AC331" s="18">
        <v>12500000</v>
      </c>
      <c r="AD331" s="15">
        <v>12500000</v>
      </c>
      <c r="AE331" s="18"/>
      <c r="AF331" s="18"/>
      <c r="AG331" s="15"/>
      <c r="AH331" s="15"/>
      <c r="AI331" s="15"/>
      <c r="AJ331" s="15"/>
      <c r="AK331" s="15"/>
      <c r="AL331" s="15"/>
      <c r="AM331" s="15"/>
      <c r="AN331" s="15"/>
      <c r="AO331" s="15"/>
      <c r="AP331" s="15"/>
      <c r="AQ331" s="13">
        <f>+Y331+AA331+AC331+AE331+AG331+AI331+AK331+AM331+AO331</f>
        <v>12500000</v>
      </c>
      <c r="AR331" s="14">
        <f>Z331+AB331+AD331+AF331+AH331+AJ331+AL331+AN331+AP331</f>
        <v>12500000</v>
      </c>
      <c r="AS331" s="44"/>
      <c r="AT331" s="44"/>
      <c r="AU331" s="45">
        <v>111600000</v>
      </c>
      <c r="AV331" s="44"/>
      <c r="AW331" s="44"/>
      <c r="AX331" s="44">
        <v>201600000</v>
      </c>
      <c r="AY331" s="44"/>
      <c r="AZ331" s="44"/>
      <c r="BA331" s="44"/>
      <c r="BB331" s="44"/>
      <c r="BC331" s="44"/>
      <c r="BD331" s="44"/>
      <c r="BE331" s="44"/>
      <c r="BF331" s="44"/>
      <c r="BG331" s="44"/>
      <c r="BH331" s="44"/>
      <c r="BI331" s="44"/>
      <c r="BJ331" s="44"/>
      <c r="BK331" s="41">
        <f t="shared" ref="BK331:BL334" si="617">AS331+AU331+AW331+AY331+BA331+BC331+BE331+BG331+BI331</f>
        <v>111600000</v>
      </c>
      <c r="BL331" s="56">
        <f t="shared" si="617"/>
        <v>201600000</v>
      </c>
      <c r="BM331" s="45"/>
      <c r="BN331" s="25"/>
      <c r="BO331" s="45">
        <v>111600000</v>
      </c>
      <c r="BP331" s="43">
        <v>250000000</v>
      </c>
      <c r="BQ331" s="44"/>
      <c r="BR331" s="100">
        <v>261961488</v>
      </c>
      <c r="BS331" s="44"/>
      <c r="BT331" s="44"/>
      <c r="BU331" s="45"/>
      <c r="BV331" s="45"/>
      <c r="BW331" s="45"/>
      <c r="BX331" s="45"/>
      <c r="BY331" s="45"/>
      <c r="BZ331" s="45"/>
      <c r="CA331" s="45"/>
      <c r="CB331" s="45"/>
      <c r="CC331" s="45"/>
      <c r="CD331" s="44"/>
      <c r="CE331" s="41">
        <f t="shared" ref="CE331:CF334" si="618">BM331+BO331+BQ331+BS331+BU331+BW331+BY331+CA331+CC331</f>
        <v>111600000</v>
      </c>
      <c r="CF331" s="46">
        <f t="shared" si="618"/>
        <v>511961488</v>
      </c>
      <c r="CG331" s="44"/>
      <c r="CH331" s="45"/>
      <c r="CI331" s="45">
        <v>111600000</v>
      </c>
      <c r="CJ331" s="44">
        <v>248530115</v>
      </c>
      <c r="CK331" s="44"/>
      <c r="CL331" s="44">
        <v>100000000</v>
      </c>
      <c r="CM331" s="44"/>
      <c r="CN331" s="44"/>
      <c r="CO331" s="44"/>
      <c r="CP331" s="44"/>
      <c r="CQ331" s="44"/>
      <c r="CR331" s="44"/>
      <c r="CS331" s="44"/>
      <c r="CT331" s="44"/>
      <c r="CU331" s="44"/>
      <c r="CV331" s="44"/>
      <c r="CW331" s="44"/>
      <c r="CX331" s="44"/>
      <c r="CY331" s="41">
        <f>CG331+CI331+CK331+CM331+CO331+CQ331+CS331+CU331+CW331</f>
        <v>111600000</v>
      </c>
      <c r="CZ331" s="41">
        <f>CX331+CV331+CT331+CR331+CP331+CN331+CL331+CJ331+CH331</f>
        <v>348530115</v>
      </c>
      <c r="DA331" s="50">
        <f t="shared" ref="DA331:DB334" si="619">AQ331+BK331+CE331+CY331</f>
        <v>347300000</v>
      </c>
      <c r="DB331" s="576">
        <f t="shared" si="619"/>
        <v>1074591603</v>
      </c>
    </row>
    <row r="332" spans="1:106" ht="144.75" customHeight="1" x14ac:dyDescent="0.2">
      <c r="A332" s="585"/>
      <c r="B332" s="220"/>
      <c r="C332" s="188">
        <v>10</v>
      </c>
      <c r="D332" s="407" t="s">
        <v>232</v>
      </c>
      <c r="E332" s="167" t="s">
        <v>233</v>
      </c>
      <c r="F332" s="167" t="s">
        <v>234</v>
      </c>
      <c r="G332" s="474">
        <v>220</v>
      </c>
      <c r="H332" s="508" t="s">
        <v>755</v>
      </c>
      <c r="I332" s="179" t="s">
        <v>756</v>
      </c>
      <c r="J332" s="241" t="s">
        <v>739</v>
      </c>
      <c r="K332" s="378">
        <v>18</v>
      </c>
      <c r="L332" s="344" t="s">
        <v>68</v>
      </c>
      <c r="M332" s="167">
        <v>0</v>
      </c>
      <c r="N332" s="167">
        <v>12</v>
      </c>
      <c r="O332" s="344">
        <v>5</v>
      </c>
      <c r="P332" s="344">
        <v>9</v>
      </c>
      <c r="Q332" s="248"/>
      <c r="R332" s="344">
        <v>12</v>
      </c>
      <c r="S332" s="344"/>
      <c r="T332" s="345">
        <v>12</v>
      </c>
      <c r="U332" s="345"/>
      <c r="V332" s="412">
        <f>AQ332/$AQ$330</f>
        <v>0.98300970873786409</v>
      </c>
      <c r="W332" s="172">
        <v>16</v>
      </c>
      <c r="X332" s="172" t="s">
        <v>371</v>
      </c>
      <c r="Y332" s="15"/>
      <c r="Z332" s="15"/>
      <c r="AA332" s="15"/>
      <c r="AB332" s="15"/>
      <c r="AC332" s="18">
        <v>12500000</v>
      </c>
      <c r="AD332" s="15">
        <v>232500000</v>
      </c>
      <c r="AE332" s="18"/>
      <c r="AF332" s="18"/>
      <c r="AG332" s="15"/>
      <c r="AH332" s="15"/>
      <c r="AI332" s="15"/>
      <c r="AJ332" s="15"/>
      <c r="AK332" s="15"/>
      <c r="AL332" s="15"/>
      <c r="AM332" s="15"/>
      <c r="AN332" s="15"/>
      <c r="AO332" s="15">
        <v>1000000000</v>
      </c>
      <c r="AP332" s="15"/>
      <c r="AQ332" s="13">
        <f>+Y332+AA332+AC332+AE332+AG332+AI332+AK332+AM332+AO332</f>
        <v>1012500000</v>
      </c>
      <c r="AR332" s="14">
        <f>Z332+AB332+AD332+AF332+AH332+AJ332+AL332+AN332+AP332</f>
        <v>232500000</v>
      </c>
      <c r="AS332" s="44"/>
      <c r="AT332" s="44"/>
      <c r="AU332" s="45">
        <v>111600000</v>
      </c>
      <c r="AV332" s="44"/>
      <c r="AW332" s="44"/>
      <c r="AX332" s="44">
        <v>391600000</v>
      </c>
      <c r="AY332" s="44"/>
      <c r="AZ332" s="44"/>
      <c r="BA332" s="44"/>
      <c r="BB332" s="44"/>
      <c r="BC332" s="44"/>
      <c r="BD332" s="44"/>
      <c r="BE332" s="44"/>
      <c r="BF332" s="44"/>
      <c r="BG332" s="44"/>
      <c r="BH332" s="44"/>
      <c r="BI332" s="44">
        <v>1000000000</v>
      </c>
      <c r="BJ332" s="44"/>
      <c r="BK332" s="41">
        <f t="shared" si="617"/>
        <v>1111600000</v>
      </c>
      <c r="BL332" s="56">
        <f t="shared" si="617"/>
        <v>391600000</v>
      </c>
      <c r="BM332" s="45"/>
      <c r="BN332" s="25"/>
      <c r="BO332" s="45">
        <v>111600000</v>
      </c>
      <c r="BP332" s="43">
        <v>319400000</v>
      </c>
      <c r="BQ332" s="44"/>
      <c r="BR332" s="99">
        <v>500600000</v>
      </c>
      <c r="BS332" s="44"/>
      <c r="BT332" s="44"/>
      <c r="BU332" s="45"/>
      <c r="BV332" s="45"/>
      <c r="BW332" s="45"/>
      <c r="BX332" s="45"/>
      <c r="BY332" s="45"/>
      <c r="BZ332" s="45"/>
      <c r="CA332" s="45"/>
      <c r="CB332" s="45"/>
      <c r="CC332" s="45">
        <v>1000000000</v>
      </c>
      <c r="CD332" s="44"/>
      <c r="CE332" s="41">
        <f t="shared" si="618"/>
        <v>1111600000</v>
      </c>
      <c r="CF332" s="46">
        <f t="shared" si="618"/>
        <v>820000000</v>
      </c>
      <c r="CG332" s="44"/>
      <c r="CH332" s="45"/>
      <c r="CI332" s="45">
        <v>111600000</v>
      </c>
      <c r="CJ332" s="44">
        <v>281438722</v>
      </c>
      <c r="CK332" s="44"/>
      <c r="CL332" s="44">
        <v>78870000</v>
      </c>
      <c r="CM332" s="44"/>
      <c r="CN332" s="44"/>
      <c r="CO332" s="44"/>
      <c r="CP332" s="44"/>
      <c r="CQ332" s="44"/>
      <c r="CR332" s="44"/>
      <c r="CS332" s="44"/>
      <c r="CT332" s="44"/>
      <c r="CU332" s="44"/>
      <c r="CV332" s="44"/>
      <c r="CW332" s="44">
        <v>1000000000</v>
      </c>
      <c r="CX332" s="44"/>
      <c r="CY332" s="41">
        <f>CG332+CI332+CK332+CM332+CO332+CQ332+CS332+CU332+CW332</f>
        <v>1111600000</v>
      </c>
      <c r="CZ332" s="41">
        <f>CX332+CV332+CT332+CR332+CP332+CN332+CL332+CJ332+CH332</f>
        <v>360308722</v>
      </c>
      <c r="DA332" s="50">
        <f t="shared" si="619"/>
        <v>4347300000</v>
      </c>
      <c r="DB332" s="576">
        <f t="shared" si="619"/>
        <v>1804408722</v>
      </c>
    </row>
    <row r="333" spans="1:106" ht="71.25" customHeight="1" x14ac:dyDescent="0.2">
      <c r="A333" s="585"/>
      <c r="B333" s="220"/>
      <c r="C333" s="188">
        <v>12</v>
      </c>
      <c r="D333" s="503" t="s">
        <v>740</v>
      </c>
      <c r="E333" s="204">
        <v>3166</v>
      </c>
      <c r="F333" s="185">
        <v>2500</v>
      </c>
      <c r="G333" s="474">
        <v>221</v>
      </c>
      <c r="H333" s="508" t="s">
        <v>757</v>
      </c>
      <c r="I333" s="179" t="s">
        <v>758</v>
      </c>
      <c r="J333" s="241" t="s">
        <v>739</v>
      </c>
      <c r="K333" s="378">
        <v>18</v>
      </c>
      <c r="L333" s="167" t="s">
        <v>53</v>
      </c>
      <c r="M333" s="167">
        <v>1</v>
      </c>
      <c r="N333" s="167">
        <v>1</v>
      </c>
      <c r="O333" s="167">
        <v>1</v>
      </c>
      <c r="P333" s="167">
        <v>1</v>
      </c>
      <c r="Q333" s="175"/>
      <c r="R333" s="167">
        <v>1</v>
      </c>
      <c r="S333" s="167"/>
      <c r="T333" s="167">
        <v>0</v>
      </c>
      <c r="U333" s="167"/>
      <c r="V333" s="412">
        <f>AQ333/$AQ$330</f>
        <v>2.9126213592233011E-3</v>
      </c>
      <c r="W333" s="172">
        <v>16</v>
      </c>
      <c r="X333" s="172" t="s">
        <v>371</v>
      </c>
      <c r="Y333" s="15"/>
      <c r="Z333" s="15"/>
      <c r="AA333" s="15"/>
      <c r="AB333" s="15"/>
      <c r="AC333" s="18">
        <v>3000000</v>
      </c>
      <c r="AD333" s="15">
        <v>3000000</v>
      </c>
      <c r="AE333" s="18"/>
      <c r="AF333" s="18"/>
      <c r="AG333" s="15"/>
      <c r="AH333" s="15"/>
      <c r="AI333" s="15"/>
      <c r="AJ333" s="15"/>
      <c r="AK333" s="15"/>
      <c r="AL333" s="15"/>
      <c r="AM333" s="15"/>
      <c r="AN333" s="15"/>
      <c r="AO333" s="15"/>
      <c r="AP333" s="15"/>
      <c r="AQ333" s="13">
        <f>+Y333+AA333+AC333+AE333+AG333+AI333+AK333+AM333+AO333</f>
        <v>3000000</v>
      </c>
      <c r="AR333" s="14">
        <f>Z333+AB333+AD333+AF333+AH333+AJ333+AL333+AN333+AP333</f>
        <v>3000000</v>
      </c>
      <c r="AS333" s="44"/>
      <c r="AT333" s="44"/>
      <c r="AU333" s="45">
        <f>26800000-12000000</f>
        <v>14800000</v>
      </c>
      <c r="AV333" s="44"/>
      <c r="AW333" s="44">
        <v>12000000</v>
      </c>
      <c r="AX333" s="44">
        <v>26800000</v>
      </c>
      <c r="AY333" s="44"/>
      <c r="AZ333" s="44"/>
      <c r="BA333" s="44"/>
      <c r="BB333" s="44"/>
      <c r="BC333" s="44"/>
      <c r="BD333" s="44"/>
      <c r="BE333" s="44"/>
      <c r="BF333" s="44"/>
      <c r="BG333" s="44"/>
      <c r="BH333" s="44"/>
      <c r="BI333" s="44"/>
      <c r="BJ333" s="44"/>
      <c r="BK333" s="41">
        <f t="shared" si="617"/>
        <v>26800000</v>
      </c>
      <c r="BL333" s="56">
        <f t="shared" si="617"/>
        <v>26800000</v>
      </c>
      <c r="BM333" s="45"/>
      <c r="BN333" s="25"/>
      <c r="BO333" s="45">
        <f>26800000-12000000</f>
        <v>14800000</v>
      </c>
      <c r="BP333" s="43">
        <v>10600000</v>
      </c>
      <c r="BQ333" s="44"/>
      <c r="BR333" s="43">
        <v>20700000</v>
      </c>
      <c r="BS333" s="44"/>
      <c r="BT333" s="44"/>
      <c r="BU333" s="45"/>
      <c r="BV333" s="45"/>
      <c r="BW333" s="45"/>
      <c r="BX333" s="45"/>
      <c r="BY333" s="45"/>
      <c r="BZ333" s="45"/>
      <c r="CA333" s="45"/>
      <c r="CB333" s="45"/>
      <c r="CC333" s="45"/>
      <c r="CD333" s="44"/>
      <c r="CE333" s="41">
        <f t="shared" si="618"/>
        <v>14800000</v>
      </c>
      <c r="CF333" s="46">
        <f t="shared" si="618"/>
        <v>31300000</v>
      </c>
      <c r="CG333" s="44"/>
      <c r="CH333" s="45"/>
      <c r="CI333" s="45">
        <f>26800000-12000000</f>
        <v>14800000</v>
      </c>
      <c r="CJ333" s="44"/>
      <c r="CK333" s="44"/>
      <c r="CL333" s="44"/>
      <c r="CM333" s="44"/>
      <c r="CN333" s="44"/>
      <c r="CO333" s="44"/>
      <c r="CP333" s="44"/>
      <c r="CQ333" s="44"/>
      <c r="CR333" s="44"/>
      <c r="CS333" s="44"/>
      <c r="CT333" s="44"/>
      <c r="CU333" s="44"/>
      <c r="CV333" s="44"/>
      <c r="CW333" s="44"/>
      <c r="CX333" s="44"/>
      <c r="CY333" s="41">
        <f>CG333+CI333+CK333+CM333+CO333+CQ333+CS333+CU333+CW333</f>
        <v>14800000</v>
      </c>
      <c r="CZ333" s="41">
        <f>CX333+CV333+CT333+CR333+CP333+CN333+CL333+CJ333+CH333</f>
        <v>0</v>
      </c>
      <c r="DA333" s="50">
        <f t="shared" si="619"/>
        <v>59400000</v>
      </c>
      <c r="DB333" s="576">
        <f t="shared" si="619"/>
        <v>61100000</v>
      </c>
    </row>
    <row r="334" spans="1:106" ht="71.25" customHeight="1" x14ac:dyDescent="0.2">
      <c r="A334" s="585"/>
      <c r="B334" s="220"/>
      <c r="C334" s="181">
        <v>13</v>
      </c>
      <c r="D334" s="342" t="s">
        <v>752</v>
      </c>
      <c r="E334" s="167" t="s">
        <v>536</v>
      </c>
      <c r="F334" s="463" t="s">
        <v>537</v>
      </c>
      <c r="G334" s="173">
        <v>222</v>
      </c>
      <c r="H334" s="508" t="s">
        <v>759</v>
      </c>
      <c r="I334" s="179" t="s">
        <v>760</v>
      </c>
      <c r="J334" s="241" t="s">
        <v>739</v>
      </c>
      <c r="K334" s="378">
        <v>18</v>
      </c>
      <c r="L334" s="188" t="s">
        <v>53</v>
      </c>
      <c r="M334" s="188">
        <v>1</v>
      </c>
      <c r="N334" s="202">
        <v>1</v>
      </c>
      <c r="O334" s="167">
        <v>1</v>
      </c>
      <c r="P334" s="188">
        <v>1</v>
      </c>
      <c r="Q334" s="175"/>
      <c r="R334" s="188">
        <v>1</v>
      </c>
      <c r="S334" s="188"/>
      <c r="T334" s="188">
        <v>1</v>
      </c>
      <c r="U334" s="188"/>
      <c r="V334" s="412">
        <f>AQ334/$AQ$330</f>
        <v>1.9417475728155339E-3</v>
      </c>
      <c r="W334" s="172">
        <v>16</v>
      </c>
      <c r="X334" s="177" t="s">
        <v>371</v>
      </c>
      <c r="Y334" s="36"/>
      <c r="Z334" s="18"/>
      <c r="AA334" s="18"/>
      <c r="AB334" s="18"/>
      <c r="AC334" s="18">
        <v>2000000</v>
      </c>
      <c r="AD334" s="15">
        <v>2000000</v>
      </c>
      <c r="AE334" s="18"/>
      <c r="AF334" s="18"/>
      <c r="AG334" s="18"/>
      <c r="AH334" s="18"/>
      <c r="AI334" s="18"/>
      <c r="AJ334" s="18"/>
      <c r="AK334" s="18"/>
      <c r="AL334" s="18"/>
      <c r="AM334" s="18"/>
      <c r="AN334" s="18"/>
      <c r="AO334" s="18"/>
      <c r="AP334" s="18"/>
      <c r="AQ334" s="13">
        <f>+Y334+AA334+AC334+AE334+AG334+AI334+AK334+AM334+AO334</f>
        <v>2000000</v>
      </c>
      <c r="AR334" s="14">
        <f>Z334+AB334+AD334+AF334+AH334+AJ334+AL334+AN334+AP334</f>
        <v>2000000</v>
      </c>
      <c r="AS334" s="44"/>
      <c r="AT334" s="44"/>
      <c r="AU334" s="44"/>
      <c r="AV334" s="44">
        <v>0</v>
      </c>
      <c r="AW334" s="45">
        <v>18000000</v>
      </c>
      <c r="AX334" s="44">
        <v>18000000</v>
      </c>
      <c r="AY334" s="44"/>
      <c r="AZ334" s="44"/>
      <c r="BA334" s="44"/>
      <c r="BB334" s="44"/>
      <c r="BC334" s="44"/>
      <c r="BD334" s="44"/>
      <c r="BE334" s="44"/>
      <c r="BF334" s="44"/>
      <c r="BG334" s="44"/>
      <c r="BH334" s="44"/>
      <c r="BI334" s="44"/>
      <c r="BJ334" s="44"/>
      <c r="BK334" s="41">
        <f t="shared" si="617"/>
        <v>18000000</v>
      </c>
      <c r="BL334" s="56">
        <f t="shared" si="617"/>
        <v>18000000</v>
      </c>
      <c r="BM334" s="45"/>
      <c r="BN334" s="43"/>
      <c r="BO334" s="44">
        <v>12000000</v>
      </c>
      <c r="BP334" s="43"/>
      <c r="BQ334" s="45">
        <v>18000000</v>
      </c>
      <c r="BR334" s="25">
        <v>35300000</v>
      </c>
      <c r="BS334" s="45"/>
      <c r="BT334" s="45"/>
      <c r="BU334" s="45"/>
      <c r="BV334" s="45"/>
      <c r="BW334" s="45"/>
      <c r="BX334" s="45"/>
      <c r="BY334" s="45"/>
      <c r="BZ334" s="45"/>
      <c r="CA334" s="45"/>
      <c r="CB334" s="45"/>
      <c r="CC334" s="45"/>
      <c r="CD334" s="44"/>
      <c r="CE334" s="41">
        <f t="shared" si="618"/>
        <v>30000000</v>
      </c>
      <c r="CF334" s="46">
        <f t="shared" si="618"/>
        <v>35300000</v>
      </c>
      <c r="CG334" s="44"/>
      <c r="CH334" s="45"/>
      <c r="CI334" s="44">
        <v>12000000</v>
      </c>
      <c r="CJ334" s="44"/>
      <c r="CK334" s="45">
        <v>18000000</v>
      </c>
      <c r="CL334" s="44">
        <v>10000000</v>
      </c>
      <c r="CM334" s="44"/>
      <c r="CN334" s="44"/>
      <c r="CO334" s="44"/>
      <c r="CP334" s="44"/>
      <c r="CQ334" s="44"/>
      <c r="CR334" s="44"/>
      <c r="CS334" s="44"/>
      <c r="CT334" s="44"/>
      <c r="CU334" s="44"/>
      <c r="CV334" s="44"/>
      <c r="CW334" s="44"/>
      <c r="CX334" s="44"/>
      <c r="CY334" s="41">
        <f>CG334+CI334+CK334+CM334+CO334+CQ334+CS334+CU334+CW334</f>
        <v>30000000</v>
      </c>
      <c r="CZ334" s="41">
        <f>CX334+CV334+CT334+CR334+CP334+CN334+CL334+CJ334+CH334</f>
        <v>10000000</v>
      </c>
      <c r="DA334" s="50">
        <f t="shared" si="619"/>
        <v>80000000</v>
      </c>
      <c r="DB334" s="576">
        <f t="shared" si="619"/>
        <v>65300000</v>
      </c>
    </row>
    <row r="335" spans="1:106" ht="24.75" customHeight="1" x14ac:dyDescent="0.2">
      <c r="A335" s="585"/>
      <c r="B335" s="220"/>
      <c r="C335" s="154">
        <v>77</v>
      </c>
      <c r="D335" s="155" t="s">
        <v>761</v>
      </c>
      <c r="E335" s="158"/>
      <c r="F335" s="158"/>
      <c r="G335" s="157"/>
      <c r="H335" s="158"/>
      <c r="I335" s="158"/>
      <c r="J335" s="157"/>
      <c r="K335" s="159"/>
      <c r="L335" s="160"/>
      <c r="M335" s="158"/>
      <c r="N335" s="158"/>
      <c r="O335" s="161"/>
      <c r="P335" s="158"/>
      <c r="Q335" s="162"/>
      <c r="R335" s="158"/>
      <c r="S335" s="158"/>
      <c r="T335" s="159"/>
      <c r="U335" s="159"/>
      <c r="V335" s="413"/>
      <c r="W335" s="159"/>
      <c r="X335" s="159"/>
      <c r="Y335" s="11">
        <f t="shared" ref="Y335:AP335" si="620">SUM(Y336:Y338)</f>
        <v>0</v>
      </c>
      <c r="Z335" s="11">
        <f t="shared" si="620"/>
        <v>0</v>
      </c>
      <c r="AA335" s="11">
        <f t="shared" si="620"/>
        <v>52000000</v>
      </c>
      <c r="AB335" s="11">
        <f t="shared" si="620"/>
        <v>52000000</v>
      </c>
      <c r="AC335" s="11">
        <f t="shared" si="620"/>
        <v>0</v>
      </c>
      <c r="AD335" s="11">
        <f t="shared" si="620"/>
        <v>0</v>
      </c>
      <c r="AE335" s="11">
        <f t="shared" si="620"/>
        <v>0</v>
      </c>
      <c r="AF335" s="11">
        <f t="shared" si="620"/>
        <v>0</v>
      </c>
      <c r="AG335" s="11">
        <f t="shared" si="620"/>
        <v>0</v>
      </c>
      <c r="AH335" s="11">
        <f t="shared" si="620"/>
        <v>0</v>
      </c>
      <c r="AI335" s="11">
        <f t="shared" si="620"/>
        <v>0</v>
      </c>
      <c r="AJ335" s="11">
        <f t="shared" si="620"/>
        <v>0</v>
      </c>
      <c r="AK335" s="11">
        <f t="shared" si="620"/>
        <v>0</v>
      </c>
      <c r="AL335" s="11">
        <f t="shared" si="620"/>
        <v>0</v>
      </c>
      <c r="AM335" s="11">
        <f t="shared" si="620"/>
        <v>0</v>
      </c>
      <c r="AN335" s="11">
        <f t="shared" si="620"/>
        <v>0</v>
      </c>
      <c r="AO335" s="11">
        <f t="shared" si="620"/>
        <v>0</v>
      </c>
      <c r="AP335" s="11">
        <f t="shared" si="620"/>
        <v>0</v>
      </c>
      <c r="AQ335" s="11">
        <f t="shared" ref="AQ335:BS335" si="621">SUM(AQ336:AQ338)</f>
        <v>52000000</v>
      </c>
      <c r="AR335" s="11">
        <f t="shared" si="621"/>
        <v>52000000</v>
      </c>
      <c r="AS335" s="11">
        <f t="shared" si="621"/>
        <v>0</v>
      </c>
      <c r="AT335" s="11">
        <f t="shared" si="621"/>
        <v>0</v>
      </c>
      <c r="AU335" s="11">
        <f t="shared" si="621"/>
        <v>53560000</v>
      </c>
      <c r="AV335" s="11">
        <f t="shared" si="621"/>
        <v>129551754</v>
      </c>
      <c r="AW335" s="11">
        <f t="shared" si="621"/>
        <v>0</v>
      </c>
      <c r="AX335" s="11">
        <f t="shared" si="621"/>
        <v>0</v>
      </c>
      <c r="AY335" s="11">
        <f t="shared" si="621"/>
        <v>0</v>
      </c>
      <c r="AZ335" s="11">
        <f t="shared" si="621"/>
        <v>500000000</v>
      </c>
      <c r="BA335" s="11">
        <f t="shared" si="621"/>
        <v>0</v>
      </c>
      <c r="BB335" s="11">
        <f t="shared" si="621"/>
        <v>0</v>
      </c>
      <c r="BC335" s="11">
        <f t="shared" si="621"/>
        <v>0</v>
      </c>
      <c r="BD335" s="11">
        <f t="shared" si="621"/>
        <v>0</v>
      </c>
      <c r="BE335" s="11">
        <f t="shared" si="621"/>
        <v>0</v>
      </c>
      <c r="BF335" s="11">
        <f t="shared" si="621"/>
        <v>0</v>
      </c>
      <c r="BG335" s="11">
        <f t="shared" si="621"/>
        <v>0</v>
      </c>
      <c r="BH335" s="11">
        <f t="shared" si="621"/>
        <v>0</v>
      </c>
      <c r="BI335" s="11">
        <f t="shared" si="621"/>
        <v>0</v>
      </c>
      <c r="BJ335" s="11">
        <f t="shared" si="621"/>
        <v>0</v>
      </c>
      <c r="BK335" s="11">
        <f t="shared" si="621"/>
        <v>53560000</v>
      </c>
      <c r="BL335" s="11">
        <f t="shared" si="621"/>
        <v>629551754</v>
      </c>
      <c r="BM335" s="11">
        <f t="shared" si="621"/>
        <v>0</v>
      </c>
      <c r="BN335" s="11">
        <f t="shared" si="621"/>
        <v>0</v>
      </c>
      <c r="BO335" s="11">
        <f t="shared" si="621"/>
        <v>55166800</v>
      </c>
      <c r="BP335" s="11">
        <f t="shared" si="621"/>
        <v>115000000</v>
      </c>
      <c r="BQ335" s="11">
        <f t="shared" si="621"/>
        <v>0</v>
      </c>
      <c r="BR335" s="11">
        <f t="shared" si="621"/>
        <v>0</v>
      </c>
      <c r="BS335" s="11">
        <f t="shared" si="621"/>
        <v>0</v>
      </c>
      <c r="BT335" s="11">
        <f t="shared" ref="BT335:CE335" si="622">SUM(BT336:BT338)</f>
        <v>0</v>
      </c>
      <c r="BU335" s="11">
        <f t="shared" si="622"/>
        <v>0</v>
      </c>
      <c r="BV335" s="11">
        <f t="shared" si="622"/>
        <v>0</v>
      </c>
      <c r="BW335" s="11">
        <f t="shared" si="622"/>
        <v>0</v>
      </c>
      <c r="BX335" s="11">
        <f t="shared" si="622"/>
        <v>0</v>
      </c>
      <c r="BY335" s="11">
        <f t="shared" si="622"/>
        <v>0</v>
      </c>
      <c r="BZ335" s="11">
        <f t="shared" si="622"/>
        <v>0</v>
      </c>
      <c r="CA335" s="11">
        <f t="shared" si="622"/>
        <v>0</v>
      </c>
      <c r="CB335" s="11">
        <f t="shared" si="622"/>
        <v>0</v>
      </c>
      <c r="CC335" s="11">
        <f t="shared" si="622"/>
        <v>0</v>
      </c>
      <c r="CD335" s="11">
        <f t="shared" si="622"/>
        <v>0</v>
      </c>
      <c r="CE335" s="11">
        <f t="shared" si="622"/>
        <v>55166800</v>
      </c>
      <c r="CF335" s="11">
        <f t="shared" ref="CF335:DB335" si="623">SUM(CF336:CF338)</f>
        <v>115000000</v>
      </c>
      <c r="CG335" s="11">
        <f t="shared" si="623"/>
        <v>0</v>
      </c>
      <c r="CH335" s="11">
        <f t="shared" si="623"/>
        <v>0</v>
      </c>
      <c r="CI335" s="11">
        <f t="shared" si="623"/>
        <v>56821804</v>
      </c>
      <c r="CJ335" s="11">
        <f t="shared" si="623"/>
        <v>607000000</v>
      </c>
      <c r="CK335" s="11">
        <f t="shared" si="623"/>
        <v>0</v>
      </c>
      <c r="CL335" s="11">
        <f t="shared" si="623"/>
        <v>0</v>
      </c>
      <c r="CM335" s="11">
        <f t="shared" si="623"/>
        <v>0</v>
      </c>
      <c r="CN335" s="11">
        <f t="shared" si="623"/>
        <v>0</v>
      </c>
      <c r="CO335" s="11">
        <f t="shared" si="623"/>
        <v>0</v>
      </c>
      <c r="CP335" s="11">
        <f t="shared" si="623"/>
        <v>0</v>
      </c>
      <c r="CQ335" s="11">
        <f t="shared" si="623"/>
        <v>0</v>
      </c>
      <c r="CR335" s="11">
        <f t="shared" si="623"/>
        <v>0</v>
      </c>
      <c r="CS335" s="11">
        <f t="shared" si="623"/>
        <v>0</v>
      </c>
      <c r="CT335" s="11">
        <f t="shared" si="623"/>
        <v>0</v>
      </c>
      <c r="CU335" s="11">
        <f t="shared" si="623"/>
        <v>0</v>
      </c>
      <c r="CV335" s="11">
        <f t="shared" si="623"/>
        <v>0</v>
      </c>
      <c r="CW335" s="11">
        <f t="shared" si="623"/>
        <v>0</v>
      </c>
      <c r="CX335" s="11">
        <f t="shared" si="623"/>
        <v>0</v>
      </c>
      <c r="CY335" s="11">
        <f t="shared" si="623"/>
        <v>56821804</v>
      </c>
      <c r="CZ335" s="11">
        <f t="shared" si="623"/>
        <v>607000000</v>
      </c>
      <c r="DA335" s="11">
        <f t="shared" si="623"/>
        <v>217548604</v>
      </c>
      <c r="DB335" s="575">
        <f t="shared" si="623"/>
        <v>1403551754</v>
      </c>
    </row>
    <row r="336" spans="1:106" ht="60.75" customHeight="1" x14ac:dyDescent="0.2">
      <c r="A336" s="585"/>
      <c r="B336" s="220"/>
      <c r="C336" s="340">
        <v>11</v>
      </c>
      <c r="D336" s="500" t="s">
        <v>762</v>
      </c>
      <c r="E336" s="310" t="s">
        <v>472</v>
      </c>
      <c r="F336" s="310" t="s">
        <v>473</v>
      </c>
      <c r="G336" s="474">
        <v>223</v>
      </c>
      <c r="H336" s="508" t="s">
        <v>763</v>
      </c>
      <c r="I336" s="179" t="s">
        <v>764</v>
      </c>
      <c r="J336" s="170" t="s">
        <v>213</v>
      </c>
      <c r="K336" s="308">
        <v>9</v>
      </c>
      <c r="L336" s="202" t="s">
        <v>53</v>
      </c>
      <c r="M336" s="188" t="s">
        <v>48</v>
      </c>
      <c r="N336" s="188">
        <v>1</v>
      </c>
      <c r="O336" s="167">
        <v>1</v>
      </c>
      <c r="P336" s="188">
        <v>1</v>
      </c>
      <c r="Q336" s="175"/>
      <c r="R336" s="188">
        <v>1</v>
      </c>
      <c r="S336" s="188"/>
      <c r="T336" s="188">
        <v>1</v>
      </c>
      <c r="U336" s="202"/>
      <c r="V336" s="278">
        <f>AQ336/$AQ$335</f>
        <v>0.57692307692307687</v>
      </c>
      <c r="W336" s="172">
        <v>3</v>
      </c>
      <c r="X336" s="171" t="s">
        <v>450</v>
      </c>
      <c r="Y336" s="16"/>
      <c r="Z336" s="15"/>
      <c r="AA336" s="17">
        <v>30000000</v>
      </c>
      <c r="AB336" s="15">
        <v>39945583</v>
      </c>
      <c r="AC336" s="16"/>
      <c r="AD336" s="15"/>
      <c r="AE336" s="16"/>
      <c r="AF336" s="15"/>
      <c r="AG336" s="16"/>
      <c r="AH336" s="15"/>
      <c r="AI336" s="16"/>
      <c r="AJ336" s="15"/>
      <c r="AK336" s="16"/>
      <c r="AL336" s="15"/>
      <c r="AM336" s="16"/>
      <c r="AN336" s="15"/>
      <c r="AO336" s="16"/>
      <c r="AP336" s="15"/>
      <c r="AQ336" s="13">
        <f>+Y336+AA336+AC336+AE336+AG336+AI336+AK336+AM336+AO336</f>
        <v>30000000</v>
      </c>
      <c r="AR336" s="14">
        <f>Z336+AB336+AD336+AF336+AH336+AJ336+AL336+AN336+AP336</f>
        <v>39945583</v>
      </c>
      <c r="AS336" s="44"/>
      <c r="AT336" s="44"/>
      <c r="AU336" s="45">
        <v>30899999.999999996</v>
      </c>
      <c r="AV336" s="414">
        <v>105284954</v>
      </c>
      <c r="AW336" s="44"/>
      <c r="AX336" s="44"/>
      <c r="AY336" s="44"/>
      <c r="AZ336" s="44">
        <v>500000000</v>
      </c>
      <c r="BA336" s="44"/>
      <c r="BB336" s="44"/>
      <c r="BC336" s="44"/>
      <c r="BD336" s="44"/>
      <c r="BE336" s="44"/>
      <c r="BF336" s="44"/>
      <c r="BG336" s="44"/>
      <c r="BH336" s="44"/>
      <c r="BI336" s="44"/>
      <c r="BJ336" s="44"/>
      <c r="BK336" s="41">
        <f t="shared" ref="BK336:BL338" si="624">AS336+AU336+AW336+AY336+BA336+BC336+BE336+BG336+BI336</f>
        <v>30899999.999999996</v>
      </c>
      <c r="BL336" s="56">
        <f t="shared" si="624"/>
        <v>605284954</v>
      </c>
      <c r="BM336" s="45"/>
      <c r="BN336" s="25"/>
      <c r="BO336" s="45">
        <v>31826999.999999996</v>
      </c>
      <c r="BP336" s="45">
        <v>102733200</v>
      </c>
      <c r="BQ336" s="45"/>
      <c r="BR336" s="45"/>
      <c r="BS336" s="45"/>
      <c r="BT336" s="45"/>
      <c r="BU336" s="45"/>
      <c r="BV336" s="45"/>
      <c r="BW336" s="45"/>
      <c r="BX336" s="45"/>
      <c r="BY336" s="45"/>
      <c r="BZ336" s="45"/>
      <c r="CA336" s="45"/>
      <c r="CB336" s="45"/>
      <c r="CC336" s="45"/>
      <c r="CD336" s="44"/>
      <c r="CE336" s="41">
        <f t="shared" ref="CE336:CF338" si="625">BM336+BO336+BQ336+BS336+BU336+BW336+BY336+CA336+CC336</f>
        <v>31826999.999999996</v>
      </c>
      <c r="CF336" s="47">
        <f t="shared" si="625"/>
        <v>102733200</v>
      </c>
      <c r="CG336" s="44"/>
      <c r="CH336" s="45"/>
      <c r="CI336" s="44">
        <v>32700000</v>
      </c>
      <c r="CJ336" s="44">
        <v>576000000</v>
      </c>
      <c r="CK336" s="44"/>
      <c r="CL336" s="44"/>
      <c r="CM336" s="44"/>
      <c r="CN336" s="44"/>
      <c r="CO336" s="44"/>
      <c r="CP336" s="44"/>
      <c r="CQ336" s="44"/>
      <c r="CR336" s="44"/>
      <c r="CS336" s="44"/>
      <c r="CT336" s="44"/>
      <c r="CU336" s="44"/>
      <c r="CV336" s="44"/>
      <c r="CW336" s="44"/>
      <c r="CX336" s="44"/>
      <c r="CY336" s="41">
        <f t="shared" ref="CY336:CZ338" si="626">CG336+CI336+CK336+CM336+CO336+CQ336+CS336+CU336+CW336</f>
        <v>32700000</v>
      </c>
      <c r="CZ336" s="41">
        <f t="shared" si="626"/>
        <v>576000000</v>
      </c>
      <c r="DA336" s="50">
        <f t="shared" ref="DA336:DB338" si="627">AQ336+BK336+CE336+CY336</f>
        <v>125427000</v>
      </c>
      <c r="DB336" s="576">
        <f t="shared" si="627"/>
        <v>1323963737</v>
      </c>
    </row>
    <row r="337" spans="1:106" ht="50.25" customHeight="1" x14ac:dyDescent="0.2">
      <c r="A337" s="585"/>
      <c r="B337" s="220"/>
      <c r="C337" s="182"/>
      <c r="D337" s="503"/>
      <c r="E337" s="204"/>
      <c r="F337" s="204"/>
      <c r="G337" s="173">
        <v>224</v>
      </c>
      <c r="H337" s="508" t="s">
        <v>765</v>
      </c>
      <c r="I337" s="179" t="s">
        <v>766</v>
      </c>
      <c r="J337" s="170" t="s">
        <v>213</v>
      </c>
      <c r="K337" s="308">
        <v>9</v>
      </c>
      <c r="L337" s="202" t="s">
        <v>53</v>
      </c>
      <c r="M337" s="188">
        <v>0</v>
      </c>
      <c r="N337" s="188">
        <v>1</v>
      </c>
      <c r="O337" s="167">
        <v>1</v>
      </c>
      <c r="P337" s="188">
        <v>1</v>
      </c>
      <c r="Q337" s="175"/>
      <c r="R337" s="188">
        <v>1</v>
      </c>
      <c r="S337" s="188"/>
      <c r="T337" s="188">
        <v>1</v>
      </c>
      <c r="U337" s="202"/>
      <c r="V337" s="278">
        <f>AQ337/$AQ$335</f>
        <v>0.38461538461538464</v>
      </c>
      <c r="W337" s="172">
        <v>11</v>
      </c>
      <c r="X337" s="171" t="s">
        <v>224</v>
      </c>
      <c r="Y337" s="16"/>
      <c r="Z337" s="15"/>
      <c r="AA337" s="17">
        <v>20000000</v>
      </c>
      <c r="AB337" s="15">
        <v>10054417</v>
      </c>
      <c r="AC337" s="16"/>
      <c r="AD337" s="15"/>
      <c r="AE337" s="16"/>
      <c r="AF337" s="15"/>
      <c r="AG337" s="16"/>
      <c r="AH337" s="15"/>
      <c r="AI337" s="16"/>
      <c r="AJ337" s="15"/>
      <c r="AK337" s="16"/>
      <c r="AL337" s="15"/>
      <c r="AM337" s="16"/>
      <c r="AN337" s="15"/>
      <c r="AO337" s="16"/>
      <c r="AP337" s="15"/>
      <c r="AQ337" s="13">
        <f>+Y337+AA337+AC337+AE337+AG337+AI337+AK337+AM337+AO337</f>
        <v>20000000</v>
      </c>
      <c r="AR337" s="14">
        <f>Z337+AB337+AD337+AF337+AH337+AJ337+AL337+AN337+AP337</f>
        <v>10054417</v>
      </c>
      <c r="AS337" s="44"/>
      <c r="AT337" s="44"/>
      <c r="AU337" s="45">
        <v>20600000</v>
      </c>
      <c r="AV337" s="44">
        <v>20600000</v>
      </c>
      <c r="AW337" s="44"/>
      <c r="AX337" s="44"/>
      <c r="AY337" s="44"/>
      <c r="AZ337" s="44"/>
      <c r="BA337" s="44"/>
      <c r="BB337" s="44"/>
      <c r="BC337" s="44"/>
      <c r="BD337" s="44"/>
      <c r="BE337" s="44"/>
      <c r="BF337" s="44"/>
      <c r="BG337" s="44"/>
      <c r="BH337" s="44"/>
      <c r="BI337" s="44"/>
      <c r="BJ337" s="44"/>
      <c r="BK337" s="41">
        <f t="shared" si="624"/>
        <v>20600000</v>
      </c>
      <c r="BL337" s="56">
        <f t="shared" si="624"/>
        <v>20600000</v>
      </c>
      <c r="BM337" s="45"/>
      <c r="BN337" s="25"/>
      <c r="BO337" s="45">
        <v>21218000</v>
      </c>
      <c r="BP337" s="25">
        <v>10600000</v>
      </c>
      <c r="BQ337" s="45"/>
      <c r="BR337" s="45"/>
      <c r="BS337" s="45"/>
      <c r="BT337" s="45"/>
      <c r="BU337" s="45"/>
      <c r="BV337" s="45"/>
      <c r="BW337" s="45"/>
      <c r="BX337" s="45"/>
      <c r="BY337" s="45"/>
      <c r="BZ337" s="45"/>
      <c r="CA337" s="45"/>
      <c r="CB337" s="45"/>
      <c r="CC337" s="45"/>
      <c r="CD337" s="44"/>
      <c r="CE337" s="41">
        <f t="shared" si="625"/>
        <v>21218000</v>
      </c>
      <c r="CF337" s="47">
        <f t="shared" si="625"/>
        <v>10600000</v>
      </c>
      <c r="CG337" s="44"/>
      <c r="CH337" s="45"/>
      <c r="CI337" s="44">
        <v>21850000</v>
      </c>
      <c r="CJ337" s="44">
        <v>21000000</v>
      </c>
      <c r="CK337" s="44"/>
      <c r="CL337" s="44"/>
      <c r="CM337" s="44"/>
      <c r="CN337" s="44"/>
      <c r="CO337" s="44"/>
      <c r="CP337" s="44"/>
      <c r="CQ337" s="44"/>
      <c r="CR337" s="44"/>
      <c r="CS337" s="44"/>
      <c r="CT337" s="44"/>
      <c r="CU337" s="44"/>
      <c r="CV337" s="44"/>
      <c r="CW337" s="44"/>
      <c r="CX337" s="44"/>
      <c r="CY337" s="41">
        <f t="shared" si="626"/>
        <v>21850000</v>
      </c>
      <c r="CZ337" s="41">
        <f t="shared" si="626"/>
        <v>21000000</v>
      </c>
      <c r="DA337" s="50">
        <f t="shared" si="627"/>
        <v>83668000</v>
      </c>
      <c r="DB337" s="576">
        <f t="shared" si="627"/>
        <v>62254417</v>
      </c>
    </row>
    <row r="338" spans="1:106" ht="50.25" customHeight="1" x14ac:dyDescent="0.2">
      <c r="A338" s="585"/>
      <c r="B338" s="264"/>
      <c r="C338" s="181"/>
      <c r="D338" s="501"/>
      <c r="E338" s="185"/>
      <c r="F338" s="185"/>
      <c r="G338" s="173">
        <v>225</v>
      </c>
      <c r="H338" s="508" t="s">
        <v>767</v>
      </c>
      <c r="I338" s="179" t="s">
        <v>768</v>
      </c>
      <c r="J338" s="170" t="s">
        <v>213</v>
      </c>
      <c r="K338" s="308">
        <v>9</v>
      </c>
      <c r="L338" s="202" t="s">
        <v>53</v>
      </c>
      <c r="M338" s="188">
        <v>0</v>
      </c>
      <c r="N338" s="188">
        <v>1</v>
      </c>
      <c r="O338" s="167">
        <v>1</v>
      </c>
      <c r="P338" s="188">
        <v>1</v>
      </c>
      <c r="Q338" s="175"/>
      <c r="R338" s="188">
        <v>1</v>
      </c>
      <c r="S338" s="188"/>
      <c r="T338" s="188">
        <v>1</v>
      </c>
      <c r="U338" s="202"/>
      <c r="V338" s="278">
        <f>AQ338/$AQ$335</f>
        <v>3.8461538461538464E-2</v>
      </c>
      <c r="W338" s="172">
        <v>11</v>
      </c>
      <c r="X338" s="171" t="s">
        <v>224</v>
      </c>
      <c r="Y338" s="16"/>
      <c r="Z338" s="15"/>
      <c r="AA338" s="17">
        <v>2000000</v>
      </c>
      <c r="AB338" s="15">
        <v>2000000</v>
      </c>
      <c r="AC338" s="16"/>
      <c r="AD338" s="15"/>
      <c r="AE338" s="16"/>
      <c r="AF338" s="15"/>
      <c r="AG338" s="16"/>
      <c r="AH338" s="15"/>
      <c r="AI338" s="16"/>
      <c r="AJ338" s="15"/>
      <c r="AK338" s="16"/>
      <c r="AL338" s="15"/>
      <c r="AM338" s="16"/>
      <c r="AN338" s="15"/>
      <c r="AO338" s="16"/>
      <c r="AP338" s="15"/>
      <c r="AQ338" s="13">
        <f>+Y338+AA338+AC338+AE338+AG338+AI338+AK338+AM338+AO338</f>
        <v>2000000</v>
      </c>
      <c r="AR338" s="14">
        <f>Z338+AB338+AD338+AF338+AH338+AJ338+AL338+AN338+AP338</f>
        <v>2000000</v>
      </c>
      <c r="AS338" s="44"/>
      <c r="AT338" s="44"/>
      <c r="AU338" s="45">
        <v>2060000</v>
      </c>
      <c r="AV338" s="44">
        <v>3666800</v>
      </c>
      <c r="AW338" s="44"/>
      <c r="AX338" s="44"/>
      <c r="AY338" s="44"/>
      <c r="AZ338" s="44"/>
      <c r="BA338" s="44"/>
      <c r="BB338" s="44"/>
      <c r="BC338" s="44"/>
      <c r="BD338" s="44"/>
      <c r="BE338" s="44"/>
      <c r="BF338" s="44"/>
      <c r="BG338" s="44"/>
      <c r="BH338" s="44"/>
      <c r="BI338" s="44"/>
      <c r="BJ338" s="44"/>
      <c r="BK338" s="41">
        <f t="shared" si="624"/>
        <v>2060000</v>
      </c>
      <c r="BL338" s="56">
        <f t="shared" si="624"/>
        <v>3666800</v>
      </c>
      <c r="BM338" s="45"/>
      <c r="BN338" s="25"/>
      <c r="BO338" s="45">
        <v>2121800</v>
      </c>
      <c r="BP338" s="45">
        <v>1666800</v>
      </c>
      <c r="BQ338" s="45"/>
      <c r="BR338" s="45"/>
      <c r="BS338" s="45"/>
      <c r="BT338" s="45"/>
      <c r="BU338" s="45"/>
      <c r="BV338" s="45"/>
      <c r="BW338" s="45"/>
      <c r="BX338" s="45"/>
      <c r="BY338" s="45"/>
      <c r="BZ338" s="45"/>
      <c r="CA338" s="45"/>
      <c r="CB338" s="45"/>
      <c r="CC338" s="45"/>
      <c r="CD338" s="44"/>
      <c r="CE338" s="41">
        <f t="shared" si="625"/>
        <v>2121800</v>
      </c>
      <c r="CF338" s="47">
        <f t="shared" si="625"/>
        <v>1666800</v>
      </c>
      <c r="CG338" s="44"/>
      <c r="CH338" s="45"/>
      <c r="CI338" s="44">
        <v>2271804</v>
      </c>
      <c r="CJ338" s="44">
        <v>10000000</v>
      </c>
      <c r="CK338" s="44"/>
      <c r="CL338" s="44"/>
      <c r="CM338" s="44"/>
      <c r="CN338" s="44"/>
      <c r="CO338" s="44"/>
      <c r="CP338" s="44"/>
      <c r="CQ338" s="44"/>
      <c r="CR338" s="44"/>
      <c r="CS338" s="44"/>
      <c r="CT338" s="44"/>
      <c r="CU338" s="44"/>
      <c r="CV338" s="44"/>
      <c r="CW338" s="44"/>
      <c r="CX338" s="44"/>
      <c r="CY338" s="41">
        <f t="shared" si="626"/>
        <v>2271804</v>
      </c>
      <c r="CZ338" s="41">
        <f t="shared" si="626"/>
        <v>10000000</v>
      </c>
      <c r="DA338" s="50">
        <f t="shared" si="627"/>
        <v>8453604</v>
      </c>
      <c r="DB338" s="576">
        <f t="shared" si="627"/>
        <v>17333600</v>
      </c>
    </row>
    <row r="339" spans="1:106" ht="24.75" customHeight="1" x14ac:dyDescent="0.2">
      <c r="A339" s="585"/>
      <c r="B339" s="141">
        <v>24</v>
      </c>
      <c r="C339" s="218" t="s">
        <v>769</v>
      </c>
      <c r="D339" s="146"/>
      <c r="E339" s="143"/>
      <c r="F339" s="144"/>
      <c r="G339" s="145"/>
      <c r="H339" s="145"/>
      <c r="I339" s="145"/>
      <c r="J339" s="145"/>
      <c r="K339" s="145"/>
      <c r="L339" s="145"/>
      <c r="M339" s="145"/>
      <c r="N339" s="145"/>
      <c r="O339" s="145"/>
      <c r="P339" s="145"/>
      <c r="Q339" s="145"/>
      <c r="R339" s="145"/>
      <c r="S339" s="145"/>
      <c r="T339" s="145"/>
      <c r="U339" s="145"/>
      <c r="V339" s="145"/>
      <c r="W339" s="145"/>
      <c r="X339" s="145"/>
      <c r="Y339" s="108">
        <f t="shared" ref="Y339:BD339" si="628">Y340+Y346+Y350</f>
        <v>0</v>
      </c>
      <c r="Z339" s="108">
        <f t="shared" si="628"/>
        <v>0</v>
      </c>
      <c r="AA339" s="108">
        <f t="shared" si="628"/>
        <v>0</v>
      </c>
      <c r="AB339" s="108">
        <f t="shared" si="628"/>
        <v>0</v>
      </c>
      <c r="AC339" s="108">
        <f t="shared" si="628"/>
        <v>537000000</v>
      </c>
      <c r="AD339" s="108">
        <f t="shared" si="628"/>
        <v>537000000</v>
      </c>
      <c r="AE339" s="108">
        <f t="shared" si="628"/>
        <v>0</v>
      </c>
      <c r="AF339" s="108">
        <f t="shared" si="628"/>
        <v>0</v>
      </c>
      <c r="AG339" s="108">
        <f t="shared" si="628"/>
        <v>0</v>
      </c>
      <c r="AH339" s="108">
        <f t="shared" si="628"/>
        <v>0</v>
      </c>
      <c r="AI339" s="108">
        <f t="shared" si="628"/>
        <v>0</v>
      </c>
      <c r="AJ339" s="108">
        <f t="shared" si="628"/>
        <v>0</v>
      </c>
      <c r="AK339" s="108">
        <f t="shared" si="628"/>
        <v>0</v>
      </c>
      <c r="AL339" s="108">
        <f t="shared" si="628"/>
        <v>0</v>
      </c>
      <c r="AM339" s="108">
        <f t="shared" si="628"/>
        <v>0</v>
      </c>
      <c r="AN339" s="108">
        <f t="shared" si="628"/>
        <v>0</v>
      </c>
      <c r="AO339" s="108">
        <f t="shared" si="628"/>
        <v>0</v>
      </c>
      <c r="AP339" s="108">
        <f t="shared" si="628"/>
        <v>0</v>
      </c>
      <c r="AQ339" s="108">
        <f t="shared" si="628"/>
        <v>537000000</v>
      </c>
      <c r="AR339" s="108">
        <f t="shared" si="628"/>
        <v>537000000</v>
      </c>
      <c r="AS339" s="108">
        <f t="shared" si="628"/>
        <v>0</v>
      </c>
      <c r="AT339" s="108">
        <f t="shared" si="628"/>
        <v>0</v>
      </c>
      <c r="AU339" s="108">
        <f t="shared" si="628"/>
        <v>0</v>
      </c>
      <c r="AV339" s="108">
        <f t="shared" si="628"/>
        <v>187000000</v>
      </c>
      <c r="AW339" s="108">
        <f t="shared" si="628"/>
        <v>464349775.75</v>
      </c>
      <c r="AX339" s="108">
        <f t="shared" si="628"/>
        <v>514349776</v>
      </c>
      <c r="AY339" s="108">
        <f t="shared" si="628"/>
        <v>0</v>
      </c>
      <c r="AZ339" s="108">
        <f t="shared" si="628"/>
        <v>0</v>
      </c>
      <c r="BA339" s="108">
        <f t="shared" si="628"/>
        <v>0</v>
      </c>
      <c r="BB339" s="108">
        <f t="shared" si="628"/>
        <v>0</v>
      </c>
      <c r="BC339" s="108">
        <f t="shared" si="628"/>
        <v>0</v>
      </c>
      <c r="BD339" s="108">
        <f t="shared" si="628"/>
        <v>0</v>
      </c>
      <c r="BE339" s="108">
        <f t="shared" ref="BE339:CD339" si="629">BE340+BE346+BE350</f>
        <v>0</v>
      </c>
      <c r="BF339" s="108">
        <f t="shared" si="629"/>
        <v>0</v>
      </c>
      <c r="BG339" s="108">
        <f t="shared" si="629"/>
        <v>0</v>
      </c>
      <c r="BH339" s="108">
        <f t="shared" si="629"/>
        <v>0</v>
      </c>
      <c r="BI339" s="108">
        <f t="shared" si="629"/>
        <v>0</v>
      </c>
      <c r="BJ339" s="108">
        <f t="shared" si="629"/>
        <v>0</v>
      </c>
      <c r="BK339" s="108">
        <f t="shared" si="629"/>
        <v>464349775.75</v>
      </c>
      <c r="BL339" s="108">
        <f t="shared" si="629"/>
        <v>701349776</v>
      </c>
      <c r="BM339" s="108">
        <f t="shared" si="629"/>
        <v>0</v>
      </c>
      <c r="BN339" s="108">
        <f t="shared" si="629"/>
        <v>0</v>
      </c>
      <c r="BO339" s="108">
        <f t="shared" si="629"/>
        <v>0</v>
      </c>
      <c r="BP339" s="108">
        <f t="shared" si="629"/>
        <v>160000000</v>
      </c>
      <c r="BQ339" s="108">
        <f t="shared" si="629"/>
        <v>478280269.023</v>
      </c>
      <c r="BR339" s="108">
        <f t="shared" si="629"/>
        <v>454000000</v>
      </c>
      <c r="BS339" s="108">
        <f t="shared" si="629"/>
        <v>0</v>
      </c>
      <c r="BT339" s="108">
        <f t="shared" si="629"/>
        <v>0</v>
      </c>
      <c r="BU339" s="108">
        <f t="shared" si="629"/>
        <v>0</v>
      </c>
      <c r="BV339" s="108">
        <f t="shared" si="629"/>
        <v>0</v>
      </c>
      <c r="BW339" s="108">
        <f t="shared" si="629"/>
        <v>0</v>
      </c>
      <c r="BX339" s="108">
        <f t="shared" si="629"/>
        <v>0</v>
      </c>
      <c r="BY339" s="108">
        <f t="shared" si="629"/>
        <v>0</v>
      </c>
      <c r="BZ339" s="108">
        <f t="shared" si="629"/>
        <v>0</v>
      </c>
      <c r="CA339" s="108">
        <f t="shared" si="629"/>
        <v>0</v>
      </c>
      <c r="CB339" s="108">
        <f t="shared" si="629"/>
        <v>0</v>
      </c>
      <c r="CC339" s="108">
        <f t="shared" si="629"/>
        <v>0</v>
      </c>
      <c r="CD339" s="108">
        <f t="shared" si="629"/>
        <v>0</v>
      </c>
      <c r="CE339" s="108">
        <f t="shared" ref="CE339" si="630">CE340+CE346+CE350</f>
        <v>478280269.023</v>
      </c>
      <c r="CF339" s="108">
        <f t="shared" ref="CF339:DA339" si="631">CF340+CF346+CF350</f>
        <v>614000000</v>
      </c>
      <c r="CG339" s="108">
        <f t="shared" si="631"/>
        <v>0</v>
      </c>
      <c r="CH339" s="108">
        <f t="shared" si="631"/>
        <v>0</v>
      </c>
      <c r="CI339" s="108">
        <f t="shared" si="631"/>
        <v>0</v>
      </c>
      <c r="CJ339" s="108">
        <f t="shared" si="631"/>
        <v>90000000</v>
      </c>
      <c r="CK339" s="108">
        <f t="shared" si="631"/>
        <v>492628677.08999997</v>
      </c>
      <c r="CL339" s="108">
        <f t="shared" si="631"/>
        <v>455000000</v>
      </c>
      <c r="CM339" s="108">
        <f t="shared" si="631"/>
        <v>0</v>
      </c>
      <c r="CN339" s="108">
        <f t="shared" si="631"/>
        <v>0</v>
      </c>
      <c r="CO339" s="108">
        <f t="shared" si="631"/>
        <v>0</v>
      </c>
      <c r="CP339" s="108">
        <f t="shared" si="631"/>
        <v>0</v>
      </c>
      <c r="CQ339" s="108">
        <f t="shared" si="631"/>
        <v>0</v>
      </c>
      <c r="CR339" s="108">
        <f t="shared" si="631"/>
        <v>0</v>
      </c>
      <c r="CS339" s="108">
        <f t="shared" si="631"/>
        <v>0</v>
      </c>
      <c r="CT339" s="108">
        <f t="shared" si="631"/>
        <v>0</v>
      </c>
      <c r="CU339" s="108">
        <f t="shared" si="631"/>
        <v>0</v>
      </c>
      <c r="CV339" s="108">
        <f t="shared" si="631"/>
        <v>0</v>
      </c>
      <c r="CW339" s="108">
        <f t="shared" si="631"/>
        <v>0</v>
      </c>
      <c r="CX339" s="108">
        <f t="shared" si="631"/>
        <v>0</v>
      </c>
      <c r="CY339" s="108">
        <f t="shared" si="631"/>
        <v>492628677.08999997</v>
      </c>
      <c r="CZ339" s="108">
        <f t="shared" si="631"/>
        <v>545000000</v>
      </c>
      <c r="DA339" s="452">
        <f t="shared" si="631"/>
        <v>1972258721.8629999</v>
      </c>
      <c r="DB339" s="624">
        <f t="shared" ref="DB339" si="632">DB340+DB346+DB350</f>
        <v>2397349776</v>
      </c>
    </row>
    <row r="340" spans="1:106" ht="24.75" customHeight="1" x14ac:dyDescent="0.2">
      <c r="A340" s="585"/>
      <c r="B340" s="586"/>
      <c r="C340" s="154">
        <v>78</v>
      </c>
      <c r="D340" s="155" t="s">
        <v>770</v>
      </c>
      <c r="E340" s="158"/>
      <c r="F340" s="158"/>
      <c r="G340" s="157"/>
      <c r="H340" s="157"/>
      <c r="I340" s="157"/>
      <c r="J340" s="157"/>
      <c r="K340" s="157"/>
      <c r="L340" s="157"/>
      <c r="M340" s="157"/>
      <c r="N340" s="157"/>
      <c r="O340" s="157"/>
      <c r="P340" s="157"/>
      <c r="Q340" s="157"/>
      <c r="R340" s="157"/>
      <c r="S340" s="157"/>
      <c r="T340" s="157"/>
      <c r="U340" s="157"/>
      <c r="V340" s="157"/>
      <c r="W340" s="157"/>
      <c r="X340" s="157"/>
      <c r="Y340" s="112">
        <f t="shared" ref="Y340:AP340" si="633">SUM(Y341:Y345)</f>
        <v>0</v>
      </c>
      <c r="Z340" s="112">
        <f t="shared" si="633"/>
        <v>0</v>
      </c>
      <c r="AA340" s="112">
        <f t="shared" si="633"/>
        <v>0</v>
      </c>
      <c r="AB340" s="112">
        <f t="shared" si="633"/>
        <v>0</v>
      </c>
      <c r="AC340" s="112">
        <f t="shared" si="633"/>
        <v>465000000</v>
      </c>
      <c r="AD340" s="112">
        <f t="shared" si="633"/>
        <v>465000000</v>
      </c>
      <c r="AE340" s="112">
        <f t="shared" si="633"/>
        <v>0</v>
      </c>
      <c r="AF340" s="112">
        <f t="shared" si="633"/>
        <v>0</v>
      </c>
      <c r="AG340" s="112">
        <f t="shared" si="633"/>
        <v>0</v>
      </c>
      <c r="AH340" s="112">
        <f t="shared" si="633"/>
        <v>0</v>
      </c>
      <c r="AI340" s="112">
        <f t="shared" si="633"/>
        <v>0</v>
      </c>
      <c r="AJ340" s="112">
        <f t="shared" si="633"/>
        <v>0</v>
      </c>
      <c r="AK340" s="112">
        <f t="shared" si="633"/>
        <v>0</v>
      </c>
      <c r="AL340" s="112">
        <f t="shared" si="633"/>
        <v>0</v>
      </c>
      <c r="AM340" s="112">
        <f t="shared" si="633"/>
        <v>0</v>
      </c>
      <c r="AN340" s="112">
        <f t="shared" si="633"/>
        <v>0</v>
      </c>
      <c r="AO340" s="112">
        <f t="shared" si="633"/>
        <v>0</v>
      </c>
      <c r="AP340" s="112">
        <f t="shared" si="633"/>
        <v>0</v>
      </c>
      <c r="AQ340" s="112">
        <f t="shared" ref="AQ340:BS340" si="634">SUM(AQ341:AQ345)</f>
        <v>465000000</v>
      </c>
      <c r="AR340" s="112">
        <f t="shared" si="634"/>
        <v>465000000</v>
      </c>
      <c r="AS340" s="112">
        <f t="shared" si="634"/>
        <v>0</v>
      </c>
      <c r="AT340" s="112">
        <f t="shared" si="634"/>
        <v>0</v>
      </c>
      <c r="AU340" s="112">
        <f t="shared" si="634"/>
        <v>0</v>
      </c>
      <c r="AV340" s="112">
        <f t="shared" si="634"/>
        <v>187000000</v>
      </c>
      <c r="AW340" s="112">
        <f t="shared" si="634"/>
        <v>390189775.75</v>
      </c>
      <c r="AX340" s="112">
        <f t="shared" si="634"/>
        <v>440189776</v>
      </c>
      <c r="AY340" s="112">
        <f t="shared" si="634"/>
        <v>0</v>
      </c>
      <c r="AZ340" s="112">
        <f t="shared" si="634"/>
        <v>0</v>
      </c>
      <c r="BA340" s="112">
        <f t="shared" si="634"/>
        <v>0</v>
      </c>
      <c r="BB340" s="112">
        <f t="shared" si="634"/>
        <v>0</v>
      </c>
      <c r="BC340" s="112">
        <f t="shared" si="634"/>
        <v>0</v>
      </c>
      <c r="BD340" s="112">
        <f t="shared" si="634"/>
        <v>0</v>
      </c>
      <c r="BE340" s="112">
        <f t="shared" si="634"/>
        <v>0</v>
      </c>
      <c r="BF340" s="112">
        <f t="shared" si="634"/>
        <v>0</v>
      </c>
      <c r="BG340" s="112">
        <f t="shared" si="634"/>
        <v>0</v>
      </c>
      <c r="BH340" s="112">
        <f t="shared" si="634"/>
        <v>0</v>
      </c>
      <c r="BI340" s="112">
        <f t="shared" si="634"/>
        <v>0</v>
      </c>
      <c r="BJ340" s="112">
        <f t="shared" si="634"/>
        <v>0</v>
      </c>
      <c r="BK340" s="112">
        <f t="shared" si="634"/>
        <v>390189775.75</v>
      </c>
      <c r="BL340" s="112">
        <f t="shared" si="634"/>
        <v>627189776</v>
      </c>
      <c r="BM340" s="112">
        <f t="shared" si="634"/>
        <v>0</v>
      </c>
      <c r="BN340" s="112">
        <f t="shared" si="634"/>
        <v>0</v>
      </c>
      <c r="BO340" s="112">
        <f t="shared" si="634"/>
        <v>0</v>
      </c>
      <c r="BP340" s="112">
        <f t="shared" si="634"/>
        <v>100000000</v>
      </c>
      <c r="BQ340" s="112">
        <f t="shared" si="634"/>
        <v>401895469.023</v>
      </c>
      <c r="BR340" s="112">
        <f t="shared" si="634"/>
        <v>399000000</v>
      </c>
      <c r="BS340" s="112">
        <f t="shared" si="634"/>
        <v>0</v>
      </c>
      <c r="BT340" s="112">
        <f t="shared" ref="BT340:CE340" si="635">SUM(BT341:BT345)</f>
        <v>0</v>
      </c>
      <c r="BU340" s="112">
        <f t="shared" si="635"/>
        <v>0</v>
      </c>
      <c r="BV340" s="112">
        <f t="shared" si="635"/>
        <v>0</v>
      </c>
      <c r="BW340" s="112">
        <f t="shared" si="635"/>
        <v>0</v>
      </c>
      <c r="BX340" s="112">
        <f t="shared" si="635"/>
        <v>0</v>
      </c>
      <c r="BY340" s="112">
        <f t="shared" si="635"/>
        <v>0</v>
      </c>
      <c r="BZ340" s="112">
        <f t="shared" si="635"/>
        <v>0</v>
      </c>
      <c r="CA340" s="112">
        <f t="shared" si="635"/>
        <v>0</v>
      </c>
      <c r="CB340" s="112">
        <f t="shared" si="635"/>
        <v>0</v>
      </c>
      <c r="CC340" s="112">
        <f t="shared" si="635"/>
        <v>0</v>
      </c>
      <c r="CD340" s="112">
        <f t="shared" si="635"/>
        <v>0</v>
      </c>
      <c r="CE340" s="112">
        <f t="shared" si="635"/>
        <v>401895469.023</v>
      </c>
      <c r="CF340" s="112">
        <f t="shared" ref="CF340:DA340" si="636">SUM(CF341:CF345)</f>
        <v>499000000</v>
      </c>
      <c r="CG340" s="112">
        <f t="shared" si="636"/>
        <v>0</v>
      </c>
      <c r="CH340" s="112">
        <f t="shared" si="636"/>
        <v>0</v>
      </c>
      <c r="CI340" s="112">
        <f t="shared" si="636"/>
        <v>0</v>
      </c>
      <c r="CJ340" s="112">
        <f t="shared" si="636"/>
        <v>50000000</v>
      </c>
      <c r="CK340" s="112">
        <f t="shared" si="636"/>
        <v>413952333.08999997</v>
      </c>
      <c r="CL340" s="112">
        <f t="shared" si="636"/>
        <v>399000000</v>
      </c>
      <c r="CM340" s="112">
        <f t="shared" si="636"/>
        <v>0</v>
      </c>
      <c r="CN340" s="112">
        <f t="shared" si="636"/>
        <v>0</v>
      </c>
      <c r="CO340" s="112">
        <f t="shared" si="636"/>
        <v>0</v>
      </c>
      <c r="CP340" s="112">
        <f t="shared" si="636"/>
        <v>0</v>
      </c>
      <c r="CQ340" s="112">
        <f t="shared" si="636"/>
        <v>0</v>
      </c>
      <c r="CR340" s="112">
        <f t="shared" si="636"/>
        <v>0</v>
      </c>
      <c r="CS340" s="112">
        <f t="shared" si="636"/>
        <v>0</v>
      </c>
      <c r="CT340" s="112">
        <f t="shared" si="636"/>
        <v>0</v>
      </c>
      <c r="CU340" s="112">
        <f t="shared" si="636"/>
        <v>0</v>
      </c>
      <c r="CV340" s="112">
        <f t="shared" si="636"/>
        <v>0</v>
      </c>
      <c r="CW340" s="112">
        <f t="shared" si="636"/>
        <v>0</v>
      </c>
      <c r="CX340" s="112">
        <f t="shared" si="636"/>
        <v>0</v>
      </c>
      <c r="CY340" s="112">
        <f t="shared" si="636"/>
        <v>413952333.08999997</v>
      </c>
      <c r="CZ340" s="112">
        <f t="shared" si="636"/>
        <v>449000000</v>
      </c>
      <c r="DA340" s="11">
        <f t="shared" si="636"/>
        <v>1671037577.8629999</v>
      </c>
      <c r="DB340" s="575">
        <f t="shared" ref="DB340" si="637">SUM(DB341:DB345)</f>
        <v>2040189776</v>
      </c>
    </row>
    <row r="341" spans="1:106" ht="158.25" customHeight="1" x14ac:dyDescent="0.2">
      <c r="A341" s="585"/>
      <c r="B341" s="220"/>
      <c r="C341" s="340">
        <v>13</v>
      </c>
      <c r="D341" s="642" t="s">
        <v>535</v>
      </c>
      <c r="E341" s="640">
        <v>0.71040000000000003</v>
      </c>
      <c r="F341" s="640">
        <v>0.88170000000000004</v>
      </c>
      <c r="G341" s="173">
        <v>226</v>
      </c>
      <c r="H341" s="512" t="s">
        <v>771</v>
      </c>
      <c r="I341" s="179" t="s">
        <v>772</v>
      </c>
      <c r="J341" s="170" t="s">
        <v>631</v>
      </c>
      <c r="K341" s="167">
        <v>14</v>
      </c>
      <c r="L341" s="188" t="s">
        <v>53</v>
      </c>
      <c r="M341" s="188">
        <v>12</v>
      </c>
      <c r="N341" s="188">
        <v>12</v>
      </c>
      <c r="O341" s="167">
        <v>12</v>
      </c>
      <c r="P341" s="188">
        <v>12</v>
      </c>
      <c r="Q341" s="175"/>
      <c r="R341" s="188">
        <v>12</v>
      </c>
      <c r="S341" s="188"/>
      <c r="T341" s="188">
        <v>12</v>
      </c>
      <c r="U341" s="406"/>
      <c r="V341" s="379">
        <f>AQ341/$AQ$340</f>
        <v>0.36256344086021508</v>
      </c>
      <c r="W341" s="172">
        <v>16</v>
      </c>
      <c r="X341" s="243" t="s">
        <v>371</v>
      </c>
      <c r="Y341" s="22"/>
      <c r="Z341" s="18"/>
      <c r="AA341" s="22"/>
      <c r="AB341" s="18"/>
      <c r="AC341" s="14">
        <v>168592000</v>
      </c>
      <c r="AD341" s="15">
        <v>168592000</v>
      </c>
      <c r="AE341" s="21"/>
      <c r="AF341" s="14"/>
      <c r="AG341" s="22"/>
      <c r="AH341" s="18"/>
      <c r="AI341" s="22"/>
      <c r="AJ341" s="18"/>
      <c r="AK341" s="22"/>
      <c r="AL341" s="18"/>
      <c r="AM341" s="22"/>
      <c r="AN341" s="18"/>
      <c r="AO341" s="22"/>
      <c r="AP341" s="18"/>
      <c r="AQ341" s="13">
        <f>+Y341+AA341+AC341+AE341+AG341+AI341+AK341+AM341+AO341</f>
        <v>168592000</v>
      </c>
      <c r="AR341" s="14">
        <f>Z341+AB341+AD341+AF341+AH341+AJ341+AL341+AN341+AP341</f>
        <v>168592000</v>
      </c>
      <c r="AS341" s="46"/>
      <c r="AT341" s="46"/>
      <c r="AU341" s="46"/>
      <c r="AV341" s="46">
        <v>110000000</v>
      </c>
      <c r="AW341" s="25">
        <v>140400000</v>
      </c>
      <c r="AX341" s="25">
        <v>185300000</v>
      </c>
      <c r="AY341" s="45"/>
      <c r="AZ341" s="45"/>
      <c r="BA341" s="46"/>
      <c r="BB341" s="46"/>
      <c r="BC341" s="46"/>
      <c r="BD341" s="46"/>
      <c r="BE341" s="46"/>
      <c r="BF341" s="46"/>
      <c r="BG341" s="46"/>
      <c r="BH341" s="46"/>
      <c r="BI341" s="46"/>
      <c r="BJ341" s="46"/>
      <c r="BK341" s="41">
        <f t="shared" ref="BK341:BL345" si="638">AS341+AU341+AW341+AY341+BA341+BC341+BE341+BG341+BI341</f>
        <v>140400000</v>
      </c>
      <c r="BL341" s="56">
        <f t="shared" si="638"/>
        <v>295300000</v>
      </c>
      <c r="BM341" s="45"/>
      <c r="BN341" s="25"/>
      <c r="BO341" s="45"/>
      <c r="BP341" s="45">
        <v>40000000</v>
      </c>
      <c r="BQ341" s="45">
        <v>145700000</v>
      </c>
      <c r="BR341" s="45">
        <v>170000000</v>
      </c>
      <c r="BS341" s="45"/>
      <c r="BT341" s="45"/>
      <c r="BU341" s="45"/>
      <c r="BV341" s="45"/>
      <c r="BW341" s="45"/>
      <c r="BX341" s="45"/>
      <c r="BY341" s="45"/>
      <c r="BZ341" s="45"/>
      <c r="CA341" s="45"/>
      <c r="CB341" s="45"/>
      <c r="CC341" s="45"/>
      <c r="CD341" s="44"/>
      <c r="CE341" s="41">
        <f t="shared" ref="CE341:CF345" si="639">BM341+BO341+BQ341+BS341+BU341+BW341+BY341+CA341+CC341</f>
        <v>145700000</v>
      </c>
      <c r="CF341" s="46">
        <f t="shared" si="639"/>
        <v>210000000</v>
      </c>
      <c r="CG341" s="44"/>
      <c r="CH341" s="45"/>
      <c r="CI341" s="44"/>
      <c r="CJ341" s="44">
        <v>50000000</v>
      </c>
      <c r="CK341" s="44">
        <v>150083000</v>
      </c>
      <c r="CL341" s="44">
        <v>200000000</v>
      </c>
      <c r="CM341" s="44"/>
      <c r="CN341" s="44"/>
      <c r="CO341" s="44"/>
      <c r="CP341" s="44"/>
      <c r="CQ341" s="44"/>
      <c r="CR341" s="44"/>
      <c r="CS341" s="44"/>
      <c r="CT341" s="44"/>
      <c r="CU341" s="44"/>
      <c r="CV341" s="44"/>
      <c r="CW341" s="44"/>
      <c r="CX341" s="44"/>
      <c r="CY341" s="41">
        <f>CG341+CI341+CK341+CM341+CO341+CQ341+CS341+CU341+CW341</f>
        <v>150083000</v>
      </c>
      <c r="CZ341" s="41">
        <f>CX341+CV341+CT341+CR341+CP341+CN341+CL341+CJ341+CH341</f>
        <v>250000000</v>
      </c>
      <c r="DA341" s="50">
        <f t="shared" ref="DA341:DB345" si="640">AQ341+BK341+CE341+CY341</f>
        <v>604775000</v>
      </c>
      <c r="DB341" s="576">
        <f t="shared" si="640"/>
        <v>923892000</v>
      </c>
    </row>
    <row r="342" spans="1:106" ht="158.25" customHeight="1" x14ac:dyDescent="0.2">
      <c r="A342" s="643">
        <v>50</v>
      </c>
      <c r="B342" s="220"/>
      <c r="C342" s="182"/>
      <c r="D342" s="415"/>
      <c r="E342" s="416"/>
      <c r="F342" s="416"/>
      <c r="G342" s="173">
        <v>227</v>
      </c>
      <c r="H342" s="512" t="s">
        <v>773</v>
      </c>
      <c r="I342" s="179" t="s">
        <v>774</v>
      </c>
      <c r="J342" s="170" t="s">
        <v>631</v>
      </c>
      <c r="K342" s="167">
        <v>14</v>
      </c>
      <c r="L342" s="406" t="s">
        <v>53</v>
      </c>
      <c r="M342" s="188">
        <v>12</v>
      </c>
      <c r="N342" s="188">
        <v>12</v>
      </c>
      <c r="O342" s="167">
        <v>12</v>
      </c>
      <c r="P342" s="188">
        <v>12</v>
      </c>
      <c r="Q342" s="175"/>
      <c r="R342" s="188">
        <v>12</v>
      </c>
      <c r="S342" s="188"/>
      <c r="T342" s="188">
        <v>12</v>
      </c>
      <c r="U342" s="406"/>
      <c r="V342" s="379">
        <f>AQ342/$AQ$340</f>
        <v>0.40056344086021506</v>
      </c>
      <c r="W342" s="172">
        <v>16</v>
      </c>
      <c r="X342" s="243" t="s">
        <v>371</v>
      </c>
      <c r="Y342" s="22"/>
      <c r="Z342" s="18"/>
      <c r="AA342" s="22"/>
      <c r="AB342" s="18"/>
      <c r="AC342" s="14">
        <v>186262000</v>
      </c>
      <c r="AD342" s="14">
        <v>186262000</v>
      </c>
      <c r="AE342" s="21"/>
      <c r="AF342" s="14"/>
      <c r="AG342" s="22"/>
      <c r="AH342" s="18"/>
      <c r="AI342" s="22"/>
      <c r="AJ342" s="18"/>
      <c r="AK342" s="22"/>
      <c r="AL342" s="18"/>
      <c r="AM342" s="22"/>
      <c r="AN342" s="18"/>
      <c r="AO342" s="22"/>
      <c r="AP342" s="18"/>
      <c r="AQ342" s="13">
        <f>+Y342+AA342+AC342+AE342+AG342+AI342+AK342+AM342+AO342</f>
        <v>186262000</v>
      </c>
      <c r="AR342" s="14">
        <f>Z342+AB342+AD342+AF342+AH342+AJ342+AL342+AN342+AP342</f>
        <v>186262000</v>
      </c>
      <c r="AS342" s="46"/>
      <c r="AT342" s="46"/>
      <c r="AU342" s="46"/>
      <c r="AV342" s="46">
        <v>52000000</v>
      </c>
      <c r="AW342" s="45">
        <v>154300000</v>
      </c>
      <c r="AX342" s="25">
        <v>157800000</v>
      </c>
      <c r="AY342" s="45"/>
      <c r="AZ342" s="45"/>
      <c r="BA342" s="46"/>
      <c r="BB342" s="46"/>
      <c r="BC342" s="46"/>
      <c r="BD342" s="46"/>
      <c r="BE342" s="46"/>
      <c r="BF342" s="46"/>
      <c r="BG342" s="46"/>
      <c r="BH342" s="46"/>
      <c r="BI342" s="46"/>
      <c r="BJ342" s="46"/>
      <c r="BK342" s="41">
        <f t="shared" si="638"/>
        <v>154300000</v>
      </c>
      <c r="BL342" s="56">
        <f t="shared" si="638"/>
        <v>209800000</v>
      </c>
      <c r="BM342" s="45"/>
      <c r="BN342" s="25"/>
      <c r="BO342" s="45"/>
      <c r="BP342" s="45">
        <v>50000000</v>
      </c>
      <c r="BQ342" s="45">
        <v>160950000</v>
      </c>
      <c r="BR342" s="45">
        <v>140000000</v>
      </c>
      <c r="BS342" s="45"/>
      <c r="BT342" s="45"/>
      <c r="BU342" s="45"/>
      <c r="BV342" s="45"/>
      <c r="BW342" s="45"/>
      <c r="BX342" s="45"/>
      <c r="BY342" s="45"/>
      <c r="BZ342" s="45"/>
      <c r="CA342" s="45"/>
      <c r="CB342" s="45"/>
      <c r="CC342" s="45"/>
      <c r="CD342" s="44"/>
      <c r="CE342" s="41">
        <f t="shared" si="639"/>
        <v>160950000</v>
      </c>
      <c r="CF342" s="46">
        <f t="shared" si="639"/>
        <v>190000000</v>
      </c>
      <c r="CG342" s="44"/>
      <c r="CH342" s="45"/>
      <c r="CI342" s="44"/>
      <c r="CJ342" s="44"/>
      <c r="CK342" s="44">
        <v>165814000</v>
      </c>
      <c r="CL342" s="44">
        <v>40000000</v>
      </c>
      <c r="CM342" s="44"/>
      <c r="CN342" s="44"/>
      <c r="CO342" s="44"/>
      <c r="CP342" s="44"/>
      <c r="CQ342" s="44"/>
      <c r="CR342" s="44"/>
      <c r="CS342" s="44"/>
      <c r="CT342" s="44"/>
      <c r="CU342" s="44"/>
      <c r="CV342" s="44"/>
      <c r="CW342" s="44"/>
      <c r="CX342" s="44"/>
      <c r="CY342" s="41">
        <f>CG342+CI342+CK342+CM342+CO342+CQ342+CS342+CU342+CW342</f>
        <v>165814000</v>
      </c>
      <c r="CZ342" s="41">
        <f>CX342+CV342+CT342+CR342+CP342+CN342+CL342+CJ342+CH342</f>
        <v>40000000</v>
      </c>
      <c r="DA342" s="50">
        <f t="shared" si="640"/>
        <v>667326000</v>
      </c>
      <c r="DB342" s="576">
        <f t="shared" si="640"/>
        <v>626062000</v>
      </c>
    </row>
    <row r="343" spans="1:106" ht="158.25" customHeight="1" x14ac:dyDescent="0.2">
      <c r="A343" s="585"/>
      <c r="B343" s="220"/>
      <c r="C343" s="182"/>
      <c r="D343" s="415"/>
      <c r="E343" s="416"/>
      <c r="F343" s="416"/>
      <c r="G343" s="173">
        <v>228</v>
      </c>
      <c r="H343" s="512" t="s">
        <v>775</v>
      </c>
      <c r="I343" s="179" t="s">
        <v>776</v>
      </c>
      <c r="J343" s="170" t="s">
        <v>631</v>
      </c>
      <c r="K343" s="167">
        <v>14</v>
      </c>
      <c r="L343" s="406" t="s">
        <v>53</v>
      </c>
      <c r="M343" s="188">
        <v>2</v>
      </c>
      <c r="N343" s="188">
        <v>2</v>
      </c>
      <c r="O343" s="167">
        <v>2</v>
      </c>
      <c r="P343" s="188">
        <v>2</v>
      </c>
      <c r="Q343" s="175"/>
      <c r="R343" s="188">
        <v>2</v>
      </c>
      <c r="S343" s="188"/>
      <c r="T343" s="188">
        <v>2</v>
      </c>
      <c r="U343" s="406"/>
      <c r="V343" s="379">
        <f>AQ343/$AQ$340</f>
        <v>6.4399999999999999E-2</v>
      </c>
      <c r="W343" s="172">
        <v>16</v>
      </c>
      <c r="X343" s="243" t="s">
        <v>371</v>
      </c>
      <c r="Y343" s="22"/>
      <c r="Z343" s="18"/>
      <c r="AA343" s="22"/>
      <c r="AB343" s="18"/>
      <c r="AC343" s="14">
        <v>29946000</v>
      </c>
      <c r="AD343" s="15">
        <v>29946000</v>
      </c>
      <c r="AE343" s="21"/>
      <c r="AF343" s="14"/>
      <c r="AG343" s="22"/>
      <c r="AH343" s="18"/>
      <c r="AI343" s="22"/>
      <c r="AJ343" s="18"/>
      <c r="AK343" s="22"/>
      <c r="AL343" s="18"/>
      <c r="AM343" s="22"/>
      <c r="AN343" s="18"/>
      <c r="AO343" s="22"/>
      <c r="AP343" s="18"/>
      <c r="AQ343" s="13">
        <f>+Y343+AA343+AC343+AE343+AG343+AI343+AK343+AM343+AO343</f>
        <v>29946000</v>
      </c>
      <c r="AR343" s="14">
        <f>Z343+AB343+AD343+AF343+AH343+AJ343+AL343+AN343+AP343</f>
        <v>29946000</v>
      </c>
      <c r="AS343" s="46"/>
      <c r="AT343" s="46"/>
      <c r="AU343" s="46"/>
      <c r="AV343" s="46"/>
      <c r="AW343" s="45">
        <v>25100000</v>
      </c>
      <c r="AX343" s="25">
        <v>25100000</v>
      </c>
      <c r="AY343" s="45"/>
      <c r="AZ343" s="45"/>
      <c r="BA343" s="46"/>
      <c r="BB343" s="46"/>
      <c r="BC343" s="46"/>
      <c r="BD343" s="46"/>
      <c r="BE343" s="46"/>
      <c r="BF343" s="46"/>
      <c r="BG343" s="46"/>
      <c r="BH343" s="46"/>
      <c r="BI343" s="46"/>
      <c r="BJ343" s="46"/>
      <c r="BK343" s="41">
        <f t="shared" si="638"/>
        <v>25100000</v>
      </c>
      <c r="BL343" s="56">
        <f t="shared" si="638"/>
        <v>25100000</v>
      </c>
      <c r="BM343" s="45"/>
      <c r="BN343" s="25"/>
      <c r="BO343" s="45"/>
      <c r="BP343" s="45">
        <v>5000000</v>
      </c>
      <c r="BQ343" s="45">
        <v>25800000</v>
      </c>
      <c r="BR343" s="45">
        <v>30000000</v>
      </c>
      <c r="BS343" s="45"/>
      <c r="BT343" s="45"/>
      <c r="BU343" s="45"/>
      <c r="BV343" s="45"/>
      <c r="BW343" s="45"/>
      <c r="BX343" s="45"/>
      <c r="BY343" s="45"/>
      <c r="BZ343" s="45"/>
      <c r="CA343" s="45"/>
      <c r="CB343" s="45"/>
      <c r="CC343" s="45"/>
      <c r="CD343" s="44"/>
      <c r="CE343" s="41">
        <f t="shared" si="639"/>
        <v>25800000</v>
      </c>
      <c r="CF343" s="46">
        <f t="shared" si="639"/>
        <v>35000000</v>
      </c>
      <c r="CG343" s="44"/>
      <c r="CH343" s="45"/>
      <c r="CI343" s="44"/>
      <c r="CJ343" s="44"/>
      <c r="CK343" s="44">
        <v>26650000</v>
      </c>
      <c r="CL343" s="44">
        <v>40000000</v>
      </c>
      <c r="CM343" s="44"/>
      <c r="CN343" s="44"/>
      <c r="CO343" s="44"/>
      <c r="CP343" s="44"/>
      <c r="CQ343" s="44"/>
      <c r="CR343" s="44"/>
      <c r="CS343" s="44"/>
      <c r="CT343" s="44"/>
      <c r="CU343" s="44"/>
      <c r="CV343" s="44"/>
      <c r="CW343" s="44"/>
      <c r="CX343" s="44"/>
      <c r="CY343" s="41">
        <f>CG343+CI343+CK343+CM343+CO343+CQ343+CS343+CU343+CW343</f>
        <v>26650000</v>
      </c>
      <c r="CZ343" s="41">
        <f>CX343+CV343+CT343+CR343+CP343+CN343+CL343+CJ343+CH343</f>
        <v>40000000</v>
      </c>
      <c r="DA343" s="50">
        <f t="shared" si="640"/>
        <v>107496000</v>
      </c>
      <c r="DB343" s="576">
        <f t="shared" si="640"/>
        <v>130046000</v>
      </c>
    </row>
    <row r="344" spans="1:106" ht="158.25" customHeight="1" x14ac:dyDescent="0.2">
      <c r="A344" s="585"/>
      <c r="B344" s="220"/>
      <c r="C344" s="182"/>
      <c r="D344" s="415"/>
      <c r="E344" s="416"/>
      <c r="F344" s="416"/>
      <c r="G344" s="173">
        <v>229</v>
      </c>
      <c r="H344" s="512" t="s">
        <v>777</v>
      </c>
      <c r="I344" s="179" t="s">
        <v>778</v>
      </c>
      <c r="J344" s="170" t="s">
        <v>631</v>
      </c>
      <c r="K344" s="167">
        <v>14</v>
      </c>
      <c r="L344" s="406" t="s">
        <v>53</v>
      </c>
      <c r="M344" s="417">
        <v>13</v>
      </c>
      <c r="N344" s="417">
        <v>13</v>
      </c>
      <c r="O344" s="167">
        <v>13</v>
      </c>
      <c r="P344" s="188">
        <v>13</v>
      </c>
      <c r="Q344" s="175"/>
      <c r="R344" s="188">
        <v>13</v>
      </c>
      <c r="S344" s="188"/>
      <c r="T344" s="188">
        <v>13</v>
      </c>
      <c r="U344" s="406"/>
      <c r="V344" s="379">
        <f>AQ344/$AQ$340</f>
        <v>0.11118279569892472</v>
      </c>
      <c r="W344" s="172">
        <v>16</v>
      </c>
      <c r="X344" s="243" t="s">
        <v>371</v>
      </c>
      <c r="Y344" s="22"/>
      <c r="Z344" s="18"/>
      <c r="AA344" s="22"/>
      <c r="AB344" s="18"/>
      <c r="AC344" s="14">
        <v>51700000</v>
      </c>
      <c r="AD344" s="14">
        <v>51700000</v>
      </c>
      <c r="AE344" s="21"/>
      <c r="AF344" s="14"/>
      <c r="AG344" s="22"/>
      <c r="AH344" s="18"/>
      <c r="AI344" s="22"/>
      <c r="AJ344" s="18"/>
      <c r="AK344" s="22"/>
      <c r="AL344" s="18"/>
      <c r="AM344" s="22"/>
      <c r="AN344" s="18"/>
      <c r="AO344" s="22"/>
      <c r="AP344" s="18"/>
      <c r="AQ344" s="13">
        <f>+Y344+AA344+AC344+AE344+AG344+AI344+AK344+AM344+AO344</f>
        <v>51700000</v>
      </c>
      <c r="AR344" s="14">
        <f>Z344+AB344+AD344+AF344+AH344+AJ344+AL344+AN344+AP344</f>
        <v>51700000</v>
      </c>
      <c r="AS344" s="46"/>
      <c r="AT344" s="46"/>
      <c r="AU344" s="46"/>
      <c r="AV344" s="46"/>
      <c r="AW344" s="45">
        <v>47350000</v>
      </c>
      <c r="AX344" s="25">
        <v>47350000</v>
      </c>
      <c r="AY344" s="45"/>
      <c r="AZ344" s="45"/>
      <c r="BA344" s="46"/>
      <c r="BB344" s="46"/>
      <c r="BC344" s="46"/>
      <c r="BD344" s="46"/>
      <c r="BE344" s="46"/>
      <c r="BF344" s="46"/>
      <c r="BG344" s="46"/>
      <c r="BH344" s="46"/>
      <c r="BI344" s="46"/>
      <c r="BJ344" s="46"/>
      <c r="BK344" s="41">
        <f t="shared" si="638"/>
        <v>47350000</v>
      </c>
      <c r="BL344" s="56">
        <f t="shared" si="638"/>
        <v>47350000</v>
      </c>
      <c r="BM344" s="45"/>
      <c r="BN344" s="25"/>
      <c r="BO344" s="45"/>
      <c r="BP344" s="45">
        <v>2500000</v>
      </c>
      <c r="BQ344" s="45">
        <v>44600000</v>
      </c>
      <c r="BR344" s="45">
        <v>35000000</v>
      </c>
      <c r="BS344" s="45"/>
      <c r="BT344" s="45"/>
      <c r="BU344" s="45"/>
      <c r="BV344" s="45"/>
      <c r="BW344" s="45"/>
      <c r="BX344" s="45"/>
      <c r="BY344" s="45"/>
      <c r="BZ344" s="45"/>
      <c r="CA344" s="45"/>
      <c r="CB344" s="45"/>
      <c r="CC344" s="45"/>
      <c r="CD344" s="44"/>
      <c r="CE344" s="41">
        <f t="shared" si="639"/>
        <v>44600000</v>
      </c>
      <c r="CF344" s="47">
        <f t="shared" si="639"/>
        <v>37500000</v>
      </c>
      <c r="CG344" s="44"/>
      <c r="CH344" s="45"/>
      <c r="CI344" s="44"/>
      <c r="CJ344" s="44"/>
      <c r="CK344" s="44">
        <v>46024000</v>
      </c>
      <c r="CL344" s="44">
        <v>65000000</v>
      </c>
      <c r="CM344" s="44"/>
      <c r="CN344" s="44"/>
      <c r="CO344" s="44"/>
      <c r="CP344" s="44"/>
      <c r="CQ344" s="44"/>
      <c r="CR344" s="44"/>
      <c r="CS344" s="44"/>
      <c r="CT344" s="44"/>
      <c r="CU344" s="44"/>
      <c r="CV344" s="44"/>
      <c r="CW344" s="44"/>
      <c r="CX344" s="44"/>
      <c r="CY344" s="41">
        <f>CG344+CI344+CK344+CM344+CO344+CQ344+CS344+CU344+CW344</f>
        <v>46024000</v>
      </c>
      <c r="CZ344" s="41">
        <f>CX344+CV344+CT344+CR344+CP344+CN344+CL344+CJ344+CH344</f>
        <v>65000000</v>
      </c>
      <c r="DA344" s="50">
        <f t="shared" si="640"/>
        <v>189674000</v>
      </c>
      <c r="DB344" s="576">
        <f t="shared" si="640"/>
        <v>201550000</v>
      </c>
    </row>
    <row r="345" spans="1:106" ht="158.25" customHeight="1" x14ac:dyDescent="0.2">
      <c r="A345" s="585"/>
      <c r="B345" s="220"/>
      <c r="C345" s="181"/>
      <c r="D345" s="382"/>
      <c r="E345" s="418"/>
      <c r="F345" s="418"/>
      <c r="G345" s="173">
        <v>230</v>
      </c>
      <c r="H345" s="512" t="s">
        <v>779</v>
      </c>
      <c r="I345" s="179" t="s">
        <v>780</v>
      </c>
      <c r="J345" s="170" t="s">
        <v>631</v>
      </c>
      <c r="K345" s="167">
        <v>14</v>
      </c>
      <c r="L345" s="406" t="s">
        <v>53</v>
      </c>
      <c r="M345" s="188">
        <v>0</v>
      </c>
      <c r="N345" s="417">
        <v>1</v>
      </c>
      <c r="O345" s="344">
        <v>1</v>
      </c>
      <c r="P345" s="345">
        <v>1</v>
      </c>
      <c r="Q345" s="175"/>
      <c r="R345" s="345">
        <v>1</v>
      </c>
      <c r="S345" s="345"/>
      <c r="T345" s="345">
        <v>1</v>
      </c>
      <c r="U345" s="419"/>
      <c r="V345" s="379">
        <f>AQ345/$AQ$340</f>
        <v>6.1290322580645158E-2</v>
      </c>
      <c r="W345" s="172">
        <v>16</v>
      </c>
      <c r="X345" s="243" t="s">
        <v>371</v>
      </c>
      <c r="Y345" s="22"/>
      <c r="Z345" s="18"/>
      <c r="AA345" s="22"/>
      <c r="AB345" s="18"/>
      <c r="AC345" s="14">
        <v>28500000</v>
      </c>
      <c r="AD345" s="15">
        <v>28500000</v>
      </c>
      <c r="AE345" s="21"/>
      <c r="AF345" s="14"/>
      <c r="AG345" s="22"/>
      <c r="AH345" s="18"/>
      <c r="AI345" s="22"/>
      <c r="AJ345" s="18"/>
      <c r="AK345" s="22"/>
      <c r="AL345" s="18"/>
      <c r="AM345" s="22"/>
      <c r="AN345" s="18"/>
      <c r="AO345" s="22"/>
      <c r="AP345" s="18"/>
      <c r="AQ345" s="13">
        <f>+Y345+AA345+AC345+AE345+AG345+AI345+AK345+AM345+AO345</f>
        <v>28500000</v>
      </c>
      <c r="AR345" s="14">
        <f>Z345+AB345+AD345+AF345+AH345+AJ345+AL345+AN345+AP345</f>
        <v>28500000</v>
      </c>
      <c r="AS345" s="46"/>
      <c r="AT345" s="46"/>
      <c r="AU345" s="46"/>
      <c r="AV345" s="46">
        <v>25000000</v>
      </c>
      <c r="AW345" s="45">
        <v>23039775.75</v>
      </c>
      <c r="AX345" s="25">
        <v>24639776</v>
      </c>
      <c r="AY345" s="45"/>
      <c r="AZ345" s="45"/>
      <c r="BA345" s="46"/>
      <c r="BB345" s="46"/>
      <c r="BC345" s="46"/>
      <c r="BD345" s="46"/>
      <c r="BE345" s="46"/>
      <c r="BF345" s="46"/>
      <c r="BG345" s="46"/>
      <c r="BH345" s="46"/>
      <c r="BI345" s="46"/>
      <c r="BJ345" s="46"/>
      <c r="BK345" s="41">
        <f t="shared" si="638"/>
        <v>23039775.75</v>
      </c>
      <c r="BL345" s="56">
        <f t="shared" si="638"/>
        <v>49639776</v>
      </c>
      <c r="BM345" s="45"/>
      <c r="BN345" s="25"/>
      <c r="BO345" s="45"/>
      <c r="BP345" s="45">
        <v>2500000</v>
      </c>
      <c r="BQ345" s="45">
        <v>24845469.022999998</v>
      </c>
      <c r="BR345" s="45">
        <v>24000000</v>
      </c>
      <c r="BS345" s="45"/>
      <c r="BT345" s="45"/>
      <c r="BU345" s="45"/>
      <c r="BV345" s="45"/>
      <c r="BW345" s="45"/>
      <c r="BX345" s="45"/>
      <c r="BY345" s="45"/>
      <c r="BZ345" s="45"/>
      <c r="CA345" s="45"/>
      <c r="CB345" s="45"/>
      <c r="CC345" s="45"/>
      <c r="CD345" s="44"/>
      <c r="CE345" s="41">
        <f t="shared" si="639"/>
        <v>24845469.022999998</v>
      </c>
      <c r="CF345" s="47">
        <f t="shared" si="639"/>
        <v>26500000</v>
      </c>
      <c r="CG345" s="44"/>
      <c r="CH345" s="45"/>
      <c r="CI345" s="44"/>
      <c r="CJ345" s="44"/>
      <c r="CK345" s="44">
        <v>25381333.09</v>
      </c>
      <c r="CL345" s="44">
        <v>54000000</v>
      </c>
      <c r="CM345" s="44"/>
      <c r="CN345" s="44"/>
      <c r="CO345" s="44"/>
      <c r="CP345" s="44"/>
      <c r="CQ345" s="44"/>
      <c r="CR345" s="44"/>
      <c r="CS345" s="44"/>
      <c r="CT345" s="44"/>
      <c r="CU345" s="44"/>
      <c r="CV345" s="44"/>
      <c r="CW345" s="44"/>
      <c r="CX345" s="44"/>
      <c r="CY345" s="41">
        <f>CG345+CI345+CK345+CM345+CO345+CQ345+CS345+CU345+CW345</f>
        <v>25381333.09</v>
      </c>
      <c r="CZ345" s="41">
        <f>CX345+CV345+CT345+CR345+CP345+CN345+CL345+CJ345+CH345</f>
        <v>54000000</v>
      </c>
      <c r="DA345" s="50">
        <f t="shared" si="640"/>
        <v>101766577.86300001</v>
      </c>
      <c r="DB345" s="576">
        <f t="shared" si="640"/>
        <v>158639776</v>
      </c>
    </row>
    <row r="346" spans="1:106" ht="24.75" customHeight="1" x14ac:dyDescent="0.2">
      <c r="A346" s="585"/>
      <c r="B346" s="220"/>
      <c r="C346" s="154">
        <v>79</v>
      </c>
      <c r="D346" s="155" t="s">
        <v>781</v>
      </c>
      <c r="E346" s="158"/>
      <c r="F346" s="158"/>
      <c r="G346" s="159"/>
      <c r="H346" s="159"/>
      <c r="I346" s="159"/>
      <c r="J346" s="159"/>
      <c r="K346" s="159"/>
      <c r="L346" s="159"/>
      <c r="M346" s="159"/>
      <c r="N346" s="159"/>
      <c r="O346" s="159"/>
      <c r="P346" s="159"/>
      <c r="Q346" s="159"/>
      <c r="R346" s="159"/>
      <c r="S346" s="159"/>
      <c r="T346" s="159"/>
      <c r="U346" s="159"/>
      <c r="V346" s="159"/>
      <c r="W346" s="159"/>
      <c r="X346" s="159"/>
      <c r="Y346" s="11">
        <f t="shared" ref="Y346:AP346" si="641">SUM(Y347:Y349)</f>
        <v>0</v>
      </c>
      <c r="Z346" s="11">
        <f t="shared" si="641"/>
        <v>0</v>
      </c>
      <c r="AA346" s="11">
        <f t="shared" si="641"/>
        <v>0</v>
      </c>
      <c r="AB346" s="11">
        <f t="shared" si="641"/>
        <v>0</v>
      </c>
      <c r="AC346" s="11">
        <f t="shared" si="641"/>
        <v>36000000</v>
      </c>
      <c r="AD346" s="11">
        <f t="shared" si="641"/>
        <v>36000000</v>
      </c>
      <c r="AE346" s="11">
        <f t="shared" si="641"/>
        <v>0</v>
      </c>
      <c r="AF346" s="11">
        <f t="shared" si="641"/>
        <v>0</v>
      </c>
      <c r="AG346" s="11">
        <f t="shared" si="641"/>
        <v>0</v>
      </c>
      <c r="AH346" s="11">
        <f t="shared" si="641"/>
        <v>0</v>
      </c>
      <c r="AI346" s="11">
        <f t="shared" si="641"/>
        <v>0</v>
      </c>
      <c r="AJ346" s="11">
        <f t="shared" si="641"/>
        <v>0</v>
      </c>
      <c r="AK346" s="11">
        <f t="shared" si="641"/>
        <v>0</v>
      </c>
      <c r="AL346" s="11">
        <f t="shared" si="641"/>
        <v>0</v>
      </c>
      <c r="AM346" s="11">
        <f t="shared" si="641"/>
        <v>0</v>
      </c>
      <c r="AN346" s="11">
        <f t="shared" si="641"/>
        <v>0</v>
      </c>
      <c r="AO346" s="11">
        <f t="shared" si="641"/>
        <v>0</v>
      </c>
      <c r="AP346" s="11">
        <f t="shared" si="641"/>
        <v>0</v>
      </c>
      <c r="AQ346" s="11">
        <f t="shared" ref="AQ346:BS346" si="642">SUM(AQ347:AQ349)</f>
        <v>36000000</v>
      </c>
      <c r="AR346" s="11">
        <f t="shared" si="642"/>
        <v>36000000</v>
      </c>
      <c r="AS346" s="11">
        <f t="shared" si="642"/>
        <v>0</v>
      </c>
      <c r="AT346" s="11">
        <f t="shared" si="642"/>
        <v>0</v>
      </c>
      <c r="AU346" s="11">
        <f t="shared" si="642"/>
        <v>0</v>
      </c>
      <c r="AV346" s="11">
        <f t="shared" si="642"/>
        <v>0</v>
      </c>
      <c r="AW346" s="11">
        <f t="shared" si="642"/>
        <v>37080000</v>
      </c>
      <c r="AX346" s="11">
        <f t="shared" si="642"/>
        <v>37080000</v>
      </c>
      <c r="AY346" s="11">
        <f t="shared" si="642"/>
        <v>0</v>
      </c>
      <c r="AZ346" s="11">
        <f t="shared" si="642"/>
        <v>0</v>
      </c>
      <c r="BA346" s="11">
        <f t="shared" si="642"/>
        <v>0</v>
      </c>
      <c r="BB346" s="11">
        <f t="shared" si="642"/>
        <v>0</v>
      </c>
      <c r="BC346" s="11">
        <f t="shared" si="642"/>
        <v>0</v>
      </c>
      <c r="BD346" s="11">
        <f t="shared" si="642"/>
        <v>0</v>
      </c>
      <c r="BE346" s="11">
        <f t="shared" si="642"/>
        <v>0</v>
      </c>
      <c r="BF346" s="11">
        <f t="shared" si="642"/>
        <v>0</v>
      </c>
      <c r="BG346" s="11">
        <f t="shared" si="642"/>
        <v>0</v>
      </c>
      <c r="BH346" s="11">
        <f t="shared" si="642"/>
        <v>0</v>
      </c>
      <c r="BI346" s="11">
        <f t="shared" si="642"/>
        <v>0</v>
      </c>
      <c r="BJ346" s="11">
        <f t="shared" si="642"/>
        <v>0</v>
      </c>
      <c r="BK346" s="11">
        <f t="shared" si="642"/>
        <v>37080000</v>
      </c>
      <c r="BL346" s="11">
        <f t="shared" si="642"/>
        <v>37080000</v>
      </c>
      <c r="BM346" s="11">
        <f t="shared" si="642"/>
        <v>0</v>
      </c>
      <c r="BN346" s="11">
        <f t="shared" si="642"/>
        <v>0</v>
      </c>
      <c r="BO346" s="11">
        <f t="shared" si="642"/>
        <v>0</v>
      </c>
      <c r="BP346" s="11">
        <f t="shared" si="642"/>
        <v>25000000</v>
      </c>
      <c r="BQ346" s="11">
        <f t="shared" si="642"/>
        <v>38192400</v>
      </c>
      <c r="BR346" s="11">
        <f t="shared" si="642"/>
        <v>27000000</v>
      </c>
      <c r="BS346" s="11">
        <f t="shared" si="642"/>
        <v>0</v>
      </c>
      <c r="BT346" s="11">
        <f t="shared" ref="BT346:CE346" si="643">SUM(BT347:BT349)</f>
        <v>0</v>
      </c>
      <c r="BU346" s="11">
        <f t="shared" si="643"/>
        <v>0</v>
      </c>
      <c r="BV346" s="11">
        <f t="shared" si="643"/>
        <v>0</v>
      </c>
      <c r="BW346" s="11">
        <f t="shared" si="643"/>
        <v>0</v>
      </c>
      <c r="BX346" s="11">
        <f t="shared" si="643"/>
        <v>0</v>
      </c>
      <c r="BY346" s="11">
        <f t="shared" si="643"/>
        <v>0</v>
      </c>
      <c r="BZ346" s="11">
        <f t="shared" si="643"/>
        <v>0</v>
      </c>
      <c r="CA346" s="11">
        <f t="shared" si="643"/>
        <v>0</v>
      </c>
      <c r="CB346" s="11">
        <f t="shared" si="643"/>
        <v>0</v>
      </c>
      <c r="CC346" s="11">
        <f t="shared" si="643"/>
        <v>0</v>
      </c>
      <c r="CD346" s="11">
        <f t="shared" si="643"/>
        <v>0</v>
      </c>
      <c r="CE346" s="11">
        <f t="shared" si="643"/>
        <v>38192400</v>
      </c>
      <c r="CF346" s="11">
        <f t="shared" ref="CF346:DB346" si="644">SUM(CF347:CF349)</f>
        <v>52000000</v>
      </c>
      <c r="CG346" s="11">
        <f t="shared" si="644"/>
        <v>0</v>
      </c>
      <c r="CH346" s="11">
        <f t="shared" si="644"/>
        <v>0</v>
      </c>
      <c r="CI346" s="11">
        <f t="shared" si="644"/>
        <v>0</v>
      </c>
      <c r="CJ346" s="11">
        <f t="shared" si="644"/>
        <v>30000000</v>
      </c>
      <c r="CK346" s="11">
        <f t="shared" si="644"/>
        <v>39338172</v>
      </c>
      <c r="CL346" s="11">
        <f t="shared" si="644"/>
        <v>28000000</v>
      </c>
      <c r="CM346" s="11">
        <f t="shared" si="644"/>
        <v>0</v>
      </c>
      <c r="CN346" s="11">
        <f t="shared" si="644"/>
        <v>0</v>
      </c>
      <c r="CO346" s="11">
        <f t="shared" si="644"/>
        <v>0</v>
      </c>
      <c r="CP346" s="11">
        <f t="shared" si="644"/>
        <v>0</v>
      </c>
      <c r="CQ346" s="11">
        <f t="shared" si="644"/>
        <v>0</v>
      </c>
      <c r="CR346" s="11">
        <f t="shared" si="644"/>
        <v>0</v>
      </c>
      <c r="CS346" s="11">
        <f t="shared" si="644"/>
        <v>0</v>
      </c>
      <c r="CT346" s="11">
        <f t="shared" si="644"/>
        <v>0</v>
      </c>
      <c r="CU346" s="11">
        <f t="shared" si="644"/>
        <v>0</v>
      </c>
      <c r="CV346" s="11">
        <f t="shared" si="644"/>
        <v>0</v>
      </c>
      <c r="CW346" s="11">
        <f t="shared" si="644"/>
        <v>0</v>
      </c>
      <c r="CX346" s="11">
        <f t="shared" si="644"/>
        <v>0</v>
      </c>
      <c r="CY346" s="11">
        <f t="shared" si="644"/>
        <v>39338172</v>
      </c>
      <c r="CZ346" s="11">
        <f t="shared" si="644"/>
        <v>58000000</v>
      </c>
      <c r="DA346" s="11">
        <f t="shared" si="644"/>
        <v>150610572</v>
      </c>
      <c r="DB346" s="575">
        <f t="shared" si="644"/>
        <v>183080000</v>
      </c>
    </row>
    <row r="347" spans="1:106" ht="99.75" customHeight="1" x14ac:dyDescent="0.2">
      <c r="A347" s="585"/>
      <c r="B347" s="220"/>
      <c r="C347" s="340">
        <v>13</v>
      </c>
      <c r="D347" s="642" t="s">
        <v>535</v>
      </c>
      <c r="E347" s="644">
        <v>0.71040000000000003</v>
      </c>
      <c r="F347" s="644">
        <v>0.88170000000000004</v>
      </c>
      <c r="G347" s="173">
        <v>231</v>
      </c>
      <c r="H347" s="512" t="s">
        <v>782</v>
      </c>
      <c r="I347" s="179" t="s">
        <v>783</v>
      </c>
      <c r="J347" s="170" t="s">
        <v>631</v>
      </c>
      <c r="K347" s="167">
        <v>14</v>
      </c>
      <c r="L347" s="406" t="s">
        <v>53</v>
      </c>
      <c r="M347" s="188">
        <v>1</v>
      </c>
      <c r="N347" s="188">
        <v>1</v>
      </c>
      <c r="O347" s="167">
        <v>1</v>
      </c>
      <c r="P347" s="188">
        <v>1</v>
      </c>
      <c r="Q347" s="175"/>
      <c r="R347" s="188">
        <v>1</v>
      </c>
      <c r="S347" s="188"/>
      <c r="T347" s="188">
        <v>1</v>
      </c>
      <c r="U347" s="406"/>
      <c r="V347" s="369">
        <f>AQ347/$AQ$346</f>
        <v>8.3333333333333329E-2</v>
      </c>
      <c r="W347" s="172">
        <v>16</v>
      </c>
      <c r="X347" s="243" t="s">
        <v>371</v>
      </c>
      <c r="Y347" s="26"/>
      <c r="Z347" s="15"/>
      <c r="AA347" s="26"/>
      <c r="AB347" s="15"/>
      <c r="AC347" s="17">
        <v>3000000</v>
      </c>
      <c r="AD347" s="15">
        <v>3000000</v>
      </c>
      <c r="AE347" s="22"/>
      <c r="AF347" s="18"/>
      <c r="AG347" s="26"/>
      <c r="AH347" s="15"/>
      <c r="AI347" s="26"/>
      <c r="AJ347" s="15"/>
      <c r="AK347" s="26"/>
      <c r="AL347" s="15"/>
      <c r="AM347" s="26"/>
      <c r="AN347" s="15"/>
      <c r="AO347" s="26"/>
      <c r="AP347" s="15"/>
      <c r="AQ347" s="13">
        <f>+Y347+AA347+AC347+AE347+AG347+AI347+AK347+AM347+AO347</f>
        <v>3000000</v>
      </c>
      <c r="AR347" s="14">
        <f>Z347+AB347+AD347+AF347+AH347+AJ347+AL347+AN347+AP347</f>
        <v>3000000</v>
      </c>
      <c r="AS347" s="44"/>
      <c r="AT347" s="44"/>
      <c r="AU347" s="44"/>
      <c r="AV347" s="44"/>
      <c r="AW347" s="45">
        <v>3090000</v>
      </c>
      <c r="AX347" s="44">
        <v>3090000</v>
      </c>
      <c r="AY347" s="44"/>
      <c r="AZ347" s="44"/>
      <c r="BA347" s="44"/>
      <c r="BB347" s="44"/>
      <c r="BC347" s="44"/>
      <c r="BD347" s="44"/>
      <c r="BE347" s="44"/>
      <c r="BF347" s="44"/>
      <c r="BG347" s="44"/>
      <c r="BH347" s="44"/>
      <c r="BI347" s="44"/>
      <c r="BJ347" s="44"/>
      <c r="BK347" s="41">
        <f t="shared" ref="BK347:BL349" si="645">AS347+AU347+AW347+AY347+BA347+BC347+BE347+BG347+BI347</f>
        <v>3090000</v>
      </c>
      <c r="BL347" s="56">
        <f t="shared" si="645"/>
        <v>3090000</v>
      </c>
      <c r="BM347" s="45"/>
      <c r="BN347" s="25"/>
      <c r="BO347" s="45"/>
      <c r="BP347" s="45">
        <v>5000000</v>
      </c>
      <c r="BQ347" s="45">
        <v>3180000</v>
      </c>
      <c r="BR347" s="45">
        <v>2250000</v>
      </c>
      <c r="BS347" s="45"/>
      <c r="BT347" s="45"/>
      <c r="BU347" s="45"/>
      <c r="BV347" s="45"/>
      <c r="BW347" s="45"/>
      <c r="BX347" s="45"/>
      <c r="BY347" s="45"/>
      <c r="BZ347" s="45"/>
      <c r="CA347" s="45"/>
      <c r="CB347" s="45"/>
      <c r="CC347" s="45"/>
      <c r="CD347" s="44"/>
      <c r="CE347" s="41">
        <f t="shared" ref="CE347:CF349" si="646">BM347+BO347+BQ347+BS347+BU347+BW347+BY347+CA347+CC347</f>
        <v>3180000</v>
      </c>
      <c r="CF347" s="47">
        <f t="shared" si="646"/>
        <v>7250000</v>
      </c>
      <c r="CG347" s="44"/>
      <c r="CH347" s="45"/>
      <c r="CI347" s="44"/>
      <c r="CJ347" s="44"/>
      <c r="CK347" s="44">
        <v>3300000</v>
      </c>
      <c r="CL347" s="44">
        <v>6000000</v>
      </c>
      <c r="CM347" s="44"/>
      <c r="CN347" s="44"/>
      <c r="CO347" s="44"/>
      <c r="CP347" s="44"/>
      <c r="CQ347" s="44"/>
      <c r="CR347" s="44"/>
      <c r="CS347" s="44"/>
      <c r="CT347" s="44"/>
      <c r="CU347" s="44"/>
      <c r="CV347" s="44"/>
      <c r="CW347" s="44"/>
      <c r="CX347" s="44"/>
      <c r="CY347" s="41">
        <f>CG347+CI347+CK347+CM347+CO347+CQ347+CS347+CU347+CW347</f>
        <v>3300000</v>
      </c>
      <c r="CZ347" s="41">
        <f>CX347+CV347+CT347+CR347+CP347+CN347+CL347+CJ347+CH347</f>
        <v>6000000</v>
      </c>
      <c r="DA347" s="50">
        <f t="shared" ref="DA347:DB349" si="647">AQ347+BK347+CE347+CY347</f>
        <v>12570000</v>
      </c>
      <c r="DB347" s="576">
        <f t="shared" si="647"/>
        <v>19340000</v>
      </c>
    </row>
    <row r="348" spans="1:106" ht="92.25" customHeight="1" x14ac:dyDescent="0.2">
      <c r="A348" s="585"/>
      <c r="B348" s="220"/>
      <c r="C348" s="182"/>
      <c r="D348" s="415"/>
      <c r="E348" s="420"/>
      <c r="F348" s="420"/>
      <c r="G348" s="173">
        <v>232</v>
      </c>
      <c r="H348" s="512" t="s">
        <v>784</v>
      </c>
      <c r="I348" s="179" t="s">
        <v>785</v>
      </c>
      <c r="J348" s="170" t="s">
        <v>631</v>
      </c>
      <c r="K348" s="167">
        <v>14</v>
      </c>
      <c r="L348" s="406" t="s">
        <v>53</v>
      </c>
      <c r="M348" s="188">
        <v>12</v>
      </c>
      <c r="N348" s="188">
        <v>12</v>
      </c>
      <c r="O348" s="167">
        <v>12</v>
      </c>
      <c r="P348" s="188">
        <v>12</v>
      </c>
      <c r="Q348" s="175"/>
      <c r="R348" s="188">
        <v>12</v>
      </c>
      <c r="S348" s="188"/>
      <c r="T348" s="188">
        <v>12</v>
      </c>
      <c r="U348" s="406"/>
      <c r="V348" s="369">
        <f>AQ348/$AQ$346</f>
        <v>0.51111111111111107</v>
      </c>
      <c r="W348" s="172">
        <v>16</v>
      </c>
      <c r="X348" s="243" t="s">
        <v>371</v>
      </c>
      <c r="Y348" s="26"/>
      <c r="Z348" s="15"/>
      <c r="AA348" s="26"/>
      <c r="AB348" s="15"/>
      <c r="AC348" s="17">
        <v>18400000</v>
      </c>
      <c r="AD348" s="18">
        <v>18400000</v>
      </c>
      <c r="AE348" s="22"/>
      <c r="AF348" s="18"/>
      <c r="AG348" s="26"/>
      <c r="AH348" s="15"/>
      <c r="AI348" s="26"/>
      <c r="AJ348" s="15"/>
      <c r="AK348" s="26"/>
      <c r="AL348" s="15"/>
      <c r="AM348" s="26"/>
      <c r="AN348" s="15"/>
      <c r="AO348" s="26"/>
      <c r="AP348" s="15"/>
      <c r="AQ348" s="13">
        <f>+Y348+AA348+AC348+AE348+AG348+AI348+AK348+AM348+AO348</f>
        <v>18400000</v>
      </c>
      <c r="AR348" s="14">
        <f>Z348+AB348+AD348+AF348+AH348+AJ348+AL348+AN348+AP348</f>
        <v>18400000</v>
      </c>
      <c r="AS348" s="44"/>
      <c r="AT348" s="44"/>
      <c r="AU348" s="44"/>
      <c r="AV348" s="44"/>
      <c r="AW348" s="45">
        <v>18952000</v>
      </c>
      <c r="AX348" s="44">
        <v>18952000</v>
      </c>
      <c r="AY348" s="44"/>
      <c r="AZ348" s="44"/>
      <c r="BA348" s="44"/>
      <c r="BB348" s="44"/>
      <c r="BC348" s="44"/>
      <c r="BD348" s="44"/>
      <c r="BE348" s="44"/>
      <c r="BF348" s="44"/>
      <c r="BG348" s="44"/>
      <c r="BH348" s="44"/>
      <c r="BI348" s="44"/>
      <c r="BJ348" s="44"/>
      <c r="BK348" s="41">
        <f t="shared" si="645"/>
        <v>18952000</v>
      </c>
      <c r="BL348" s="56">
        <f t="shared" si="645"/>
        <v>18952000</v>
      </c>
      <c r="BM348" s="45"/>
      <c r="BN348" s="25"/>
      <c r="BO348" s="45"/>
      <c r="BP348" s="45">
        <v>10000000</v>
      </c>
      <c r="BQ348" s="45">
        <v>19520000</v>
      </c>
      <c r="BR348" s="45">
        <v>13800000</v>
      </c>
      <c r="BS348" s="45"/>
      <c r="BT348" s="45"/>
      <c r="BU348" s="45"/>
      <c r="BV348" s="45"/>
      <c r="BW348" s="45"/>
      <c r="BX348" s="45"/>
      <c r="BY348" s="45"/>
      <c r="BZ348" s="45"/>
      <c r="CA348" s="45"/>
      <c r="CB348" s="45"/>
      <c r="CC348" s="45"/>
      <c r="CD348" s="44"/>
      <c r="CE348" s="41">
        <f t="shared" si="646"/>
        <v>19520000</v>
      </c>
      <c r="CF348" s="47">
        <f t="shared" si="646"/>
        <v>23800000</v>
      </c>
      <c r="CG348" s="44"/>
      <c r="CH348" s="45"/>
      <c r="CI348" s="44"/>
      <c r="CJ348" s="44">
        <v>30000000</v>
      </c>
      <c r="CK348" s="44">
        <v>20100000</v>
      </c>
      <c r="CL348" s="44">
        <v>11000000</v>
      </c>
      <c r="CM348" s="44"/>
      <c r="CN348" s="44"/>
      <c r="CO348" s="44"/>
      <c r="CP348" s="44"/>
      <c r="CQ348" s="44"/>
      <c r="CR348" s="44"/>
      <c r="CS348" s="44"/>
      <c r="CT348" s="44"/>
      <c r="CU348" s="44"/>
      <c r="CV348" s="44"/>
      <c r="CW348" s="44"/>
      <c r="CX348" s="44"/>
      <c r="CY348" s="41">
        <f>CG348+CI348+CK348+CM348+CO348+CQ348+CS348+CU348+CW348</f>
        <v>20100000</v>
      </c>
      <c r="CZ348" s="41">
        <f>CX348+CV348+CT348+CR348+CP348+CN348+CL348+CJ348+CH348</f>
        <v>41000000</v>
      </c>
      <c r="DA348" s="50">
        <f t="shared" si="647"/>
        <v>76972000</v>
      </c>
      <c r="DB348" s="576">
        <f t="shared" si="647"/>
        <v>102152000</v>
      </c>
    </row>
    <row r="349" spans="1:106" ht="89.25" customHeight="1" x14ac:dyDescent="0.2">
      <c r="A349" s="585"/>
      <c r="B349" s="220"/>
      <c r="C349" s="181"/>
      <c r="D349" s="382"/>
      <c r="E349" s="421"/>
      <c r="F349" s="421"/>
      <c r="G349" s="173">
        <v>233</v>
      </c>
      <c r="H349" s="512" t="s">
        <v>786</v>
      </c>
      <c r="I349" s="179" t="s">
        <v>787</v>
      </c>
      <c r="J349" s="170" t="s">
        <v>631</v>
      </c>
      <c r="K349" s="167">
        <v>14</v>
      </c>
      <c r="L349" s="188" t="s">
        <v>53</v>
      </c>
      <c r="M349" s="188">
        <v>1</v>
      </c>
      <c r="N349" s="188">
        <v>1</v>
      </c>
      <c r="O349" s="167">
        <v>1</v>
      </c>
      <c r="P349" s="188">
        <v>1</v>
      </c>
      <c r="Q349" s="175"/>
      <c r="R349" s="188">
        <v>1</v>
      </c>
      <c r="S349" s="188"/>
      <c r="T349" s="188">
        <v>1</v>
      </c>
      <c r="U349" s="188"/>
      <c r="V349" s="369">
        <f>AQ349/$AQ$346</f>
        <v>0.40555555555555556</v>
      </c>
      <c r="W349" s="172">
        <v>16</v>
      </c>
      <c r="X349" s="243" t="s">
        <v>371</v>
      </c>
      <c r="Y349" s="26"/>
      <c r="Z349" s="15"/>
      <c r="AA349" s="26"/>
      <c r="AB349" s="15"/>
      <c r="AC349" s="17">
        <f>9600000+5000000</f>
        <v>14600000</v>
      </c>
      <c r="AD349" s="18">
        <v>14600000</v>
      </c>
      <c r="AE349" s="22"/>
      <c r="AF349" s="18"/>
      <c r="AG349" s="26"/>
      <c r="AH349" s="15"/>
      <c r="AI349" s="26"/>
      <c r="AJ349" s="15"/>
      <c r="AK349" s="26"/>
      <c r="AL349" s="15"/>
      <c r="AM349" s="26"/>
      <c r="AN349" s="15"/>
      <c r="AO349" s="26"/>
      <c r="AP349" s="15"/>
      <c r="AQ349" s="13">
        <f>+Y349+AA349+AC349+AE349+AG349+AI349+AK349+AM349+AO349</f>
        <v>14600000</v>
      </c>
      <c r="AR349" s="14">
        <f>Z349+AB349+AD349+AF349+AH349+AJ349+AL349+AN349+AP349</f>
        <v>14600000</v>
      </c>
      <c r="AS349" s="44"/>
      <c r="AT349" s="44"/>
      <c r="AU349" s="44"/>
      <c r="AV349" s="44"/>
      <c r="AW349" s="45">
        <v>15038000</v>
      </c>
      <c r="AX349" s="44">
        <v>15038000</v>
      </c>
      <c r="AY349" s="44"/>
      <c r="AZ349" s="44"/>
      <c r="BA349" s="44"/>
      <c r="BB349" s="44"/>
      <c r="BC349" s="44"/>
      <c r="BD349" s="44"/>
      <c r="BE349" s="44"/>
      <c r="BF349" s="44"/>
      <c r="BG349" s="44"/>
      <c r="BH349" s="44"/>
      <c r="BI349" s="44"/>
      <c r="BJ349" s="44"/>
      <c r="BK349" s="41">
        <f t="shared" si="645"/>
        <v>15038000</v>
      </c>
      <c r="BL349" s="56">
        <f t="shared" si="645"/>
        <v>15038000</v>
      </c>
      <c r="BM349" s="45"/>
      <c r="BN349" s="25"/>
      <c r="BO349" s="45"/>
      <c r="BP349" s="45">
        <v>10000000</v>
      </c>
      <c r="BQ349" s="45">
        <v>15492400</v>
      </c>
      <c r="BR349" s="45">
        <v>10950000</v>
      </c>
      <c r="BS349" s="45"/>
      <c r="BT349" s="45"/>
      <c r="BU349" s="45"/>
      <c r="BV349" s="45"/>
      <c r="BW349" s="45"/>
      <c r="BX349" s="45"/>
      <c r="BY349" s="45"/>
      <c r="BZ349" s="45"/>
      <c r="CA349" s="45"/>
      <c r="CB349" s="45"/>
      <c r="CC349" s="45"/>
      <c r="CD349" s="44"/>
      <c r="CE349" s="41">
        <f t="shared" si="646"/>
        <v>15492400</v>
      </c>
      <c r="CF349" s="47">
        <f t="shared" si="646"/>
        <v>20950000</v>
      </c>
      <c r="CG349" s="44"/>
      <c r="CH349" s="45"/>
      <c r="CI349" s="44"/>
      <c r="CJ349" s="44"/>
      <c r="CK349" s="44">
        <v>15938172</v>
      </c>
      <c r="CL349" s="44">
        <v>11000000</v>
      </c>
      <c r="CM349" s="44"/>
      <c r="CN349" s="44"/>
      <c r="CO349" s="44"/>
      <c r="CP349" s="44"/>
      <c r="CQ349" s="44"/>
      <c r="CR349" s="44"/>
      <c r="CS349" s="44"/>
      <c r="CT349" s="44"/>
      <c r="CU349" s="44"/>
      <c r="CV349" s="44"/>
      <c r="CW349" s="44"/>
      <c r="CX349" s="44"/>
      <c r="CY349" s="41">
        <f>CG349+CI349+CK349+CM349+CO349+CQ349+CS349+CU349+CW349</f>
        <v>15938172</v>
      </c>
      <c r="CZ349" s="41">
        <f>CX349+CV349+CT349+CR349+CP349+CN349+CL349+CJ349+CH349</f>
        <v>11000000</v>
      </c>
      <c r="DA349" s="50">
        <f t="shared" si="647"/>
        <v>61068572</v>
      </c>
      <c r="DB349" s="576">
        <f t="shared" si="647"/>
        <v>61588000</v>
      </c>
    </row>
    <row r="350" spans="1:106" ht="24.75" customHeight="1" x14ac:dyDescent="0.2">
      <c r="A350" s="585"/>
      <c r="B350" s="220"/>
      <c r="C350" s="154">
        <v>80</v>
      </c>
      <c r="D350" s="155" t="s">
        <v>788</v>
      </c>
      <c r="E350" s="158"/>
      <c r="F350" s="158"/>
      <c r="G350" s="157"/>
      <c r="H350" s="157"/>
      <c r="I350" s="157"/>
      <c r="J350" s="157"/>
      <c r="K350" s="157"/>
      <c r="L350" s="157"/>
      <c r="M350" s="157"/>
      <c r="N350" s="157"/>
      <c r="O350" s="157"/>
      <c r="P350" s="157"/>
      <c r="Q350" s="157"/>
      <c r="R350" s="157"/>
      <c r="S350" s="157"/>
      <c r="T350" s="157"/>
      <c r="U350" s="157"/>
      <c r="V350" s="157"/>
      <c r="W350" s="157"/>
      <c r="X350" s="157"/>
      <c r="Y350" s="11">
        <f t="shared" ref="Y350:AP350" si="648">SUM(Y351:Y352)</f>
        <v>0</v>
      </c>
      <c r="Z350" s="11">
        <f t="shared" si="648"/>
        <v>0</v>
      </c>
      <c r="AA350" s="11">
        <f t="shared" si="648"/>
        <v>0</v>
      </c>
      <c r="AB350" s="11">
        <f t="shared" si="648"/>
        <v>0</v>
      </c>
      <c r="AC350" s="11">
        <f t="shared" si="648"/>
        <v>36000000</v>
      </c>
      <c r="AD350" s="11">
        <f t="shared" si="648"/>
        <v>36000000</v>
      </c>
      <c r="AE350" s="11">
        <f t="shared" si="648"/>
        <v>0</v>
      </c>
      <c r="AF350" s="11">
        <f t="shared" si="648"/>
        <v>0</v>
      </c>
      <c r="AG350" s="11">
        <f t="shared" si="648"/>
        <v>0</v>
      </c>
      <c r="AH350" s="11">
        <f t="shared" si="648"/>
        <v>0</v>
      </c>
      <c r="AI350" s="11">
        <f t="shared" si="648"/>
        <v>0</v>
      </c>
      <c r="AJ350" s="11">
        <f t="shared" si="648"/>
        <v>0</v>
      </c>
      <c r="AK350" s="11">
        <f t="shared" si="648"/>
        <v>0</v>
      </c>
      <c r="AL350" s="11">
        <f t="shared" si="648"/>
        <v>0</v>
      </c>
      <c r="AM350" s="11">
        <f t="shared" si="648"/>
        <v>0</v>
      </c>
      <c r="AN350" s="11">
        <f t="shared" si="648"/>
        <v>0</v>
      </c>
      <c r="AO350" s="11">
        <f t="shared" si="648"/>
        <v>0</v>
      </c>
      <c r="AP350" s="11">
        <f t="shared" si="648"/>
        <v>0</v>
      </c>
      <c r="AQ350" s="11">
        <f t="shared" ref="AQ350:BS350" si="649">SUM(AQ351:AQ352)</f>
        <v>36000000</v>
      </c>
      <c r="AR350" s="11">
        <f t="shared" si="649"/>
        <v>36000000</v>
      </c>
      <c r="AS350" s="11">
        <f t="shared" si="649"/>
        <v>0</v>
      </c>
      <c r="AT350" s="11">
        <f t="shared" si="649"/>
        <v>0</v>
      </c>
      <c r="AU350" s="11">
        <f t="shared" si="649"/>
        <v>0</v>
      </c>
      <c r="AV350" s="11">
        <f t="shared" si="649"/>
        <v>0</v>
      </c>
      <c r="AW350" s="11">
        <f t="shared" si="649"/>
        <v>37080000</v>
      </c>
      <c r="AX350" s="11">
        <f t="shared" si="649"/>
        <v>37080000</v>
      </c>
      <c r="AY350" s="11">
        <f t="shared" si="649"/>
        <v>0</v>
      </c>
      <c r="AZ350" s="11">
        <f t="shared" si="649"/>
        <v>0</v>
      </c>
      <c r="BA350" s="11">
        <f t="shared" si="649"/>
        <v>0</v>
      </c>
      <c r="BB350" s="11">
        <f t="shared" si="649"/>
        <v>0</v>
      </c>
      <c r="BC350" s="11">
        <f t="shared" si="649"/>
        <v>0</v>
      </c>
      <c r="BD350" s="11">
        <f t="shared" si="649"/>
        <v>0</v>
      </c>
      <c r="BE350" s="11">
        <f t="shared" si="649"/>
        <v>0</v>
      </c>
      <c r="BF350" s="11">
        <f t="shared" si="649"/>
        <v>0</v>
      </c>
      <c r="BG350" s="11">
        <f t="shared" si="649"/>
        <v>0</v>
      </c>
      <c r="BH350" s="11">
        <f t="shared" si="649"/>
        <v>0</v>
      </c>
      <c r="BI350" s="11">
        <f t="shared" si="649"/>
        <v>0</v>
      </c>
      <c r="BJ350" s="11">
        <f t="shared" si="649"/>
        <v>0</v>
      </c>
      <c r="BK350" s="11">
        <f t="shared" si="649"/>
        <v>37080000</v>
      </c>
      <c r="BL350" s="11">
        <f t="shared" si="649"/>
        <v>37080000</v>
      </c>
      <c r="BM350" s="11">
        <f t="shared" si="649"/>
        <v>0</v>
      </c>
      <c r="BN350" s="11">
        <f t="shared" si="649"/>
        <v>0</v>
      </c>
      <c r="BO350" s="11">
        <f t="shared" si="649"/>
        <v>0</v>
      </c>
      <c r="BP350" s="11">
        <f t="shared" si="649"/>
        <v>35000000</v>
      </c>
      <c r="BQ350" s="11">
        <f t="shared" si="649"/>
        <v>38192400</v>
      </c>
      <c r="BR350" s="11">
        <f t="shared" si="649"/>
        <v>28000000</v>
      </c>
      <c r="BS350" s="11">
        <f t="shared" si="649"/>
        <v>0</v>
      </c>
      <c r="BT350" s="11">
        <f t="shared" ref="BT350:CE350" si="650">SUM(BT351:BT352)</f>
        <v>0</v>
      </c>
      <c r="BU350" s="11">
        <f t="shared" si="650"/>
        <v>0</v>
      </c>
      <c r="BV350" s="11">
        <f t="shared" si="650"/>
        <v>0</v>
      </c>
      <c r="BW350" s="11">
        <f t="shared" si="650"/>
        <v>0</v>
      </c>
      <c r="BX350" s="11">
        <f t="shared" si="650"/>
        <v>0</v>
      </c>
      <c r="BY350" s="11">
        <f t="shared" si="650"/>
        <v>0</v>
      </c>
      <c r="BZ350" s="11">
        <f t="shared" si="650"/>
        <v>0</v>
      </c>
      <c r="CA350" s="11">
        <f t="shared" si="650"/>
        <v>0</v>
      </c>
      <c r="CB350" s="11">
        <f t="shared" si="650"/>
        <v>0</v>
      </c>
      <c r="CC350" s="11">
        <f t="shared" si="650"/>
        <v>0</v>
      </c>
      <c r="CD350" s="11">
        <f t="shared" si="650"/>
        <v>0</v>
      </c>
      <c r="CE350" s="11">
        <f t="shared" si="650"/>
        <v>38192400</v>
      </c>
      <c r="CF350" s="11">
        <f t="shared" ref="CF350:DB350" si="651">SUM(CF351:CF352)</f>
        <v>63000000</v>
      </c>
      <c r="CG350" s="11">
        <f t="shared" si="651"/>
        <v>0</v>
      </c>
      <c r="CH350" s="11">
        <f t="shared" si="651"/>
        <v>0</v>
      </c>
      <c r="CI350" s="11">
        <f t="shared" si="651"/>
        <v>0</v>
      </c>
      <c r="CJ350" s="11">
        <f t="shared" si="651"/>
        <v>10000000</v>
      </c>
      <c r="CK350" s="11">
        <f t="shared" si="651"/>
        <v>39338172</v>
      </c>
      <c r="CL350" s="11">
        <f t="shared" si="651"/>
        <v>28000000</v>
      </c>
      <c r="CM350" s="11">
        <f t="shared" si="651"/>
        <v>0</v>
      </c>
      <c r="CN350" s="11">
        <f t="shared" si="651"/>
        <v>0</v>
      </c>
      <c r="CO350" s="11">
        <f t="shared" si="651"/>
        <v>0</v>
      </c>
      <c r="CP350" s="11">
        <f t="shared" si="651"/>
        <v>0</v>
      </c>
      <c r="CQ350" s="11">
        <f t="shared" si="651"/>
        <v>0</v>
      </c>
      <c r="CR350" s="11">
        <f t="shared" si="651"/>
        <v>0</v>
      </c>
      <c r="CS350" s="11">
        <f t="shared" si="651"/>
        <v>0</v>
      </c>
      <c r="CT350" s="11">
        <f t="shared" si="651"/>
        <v>0</v>
      </c>
      <c r="CU350" s="11">
        <f t="shared" si="651"/>
        <v>0</v>
      </c>
      <c r="CV350" s="11">
        <f t="shared" si="651"/>
        <v>0</v>
      </c>
      <c r="CW350" s="11">
        <f t="shared" si="651"/>
        <v>0</v>
      </c>
      <c r="CX350" s="11">
        <f t="shared" si="651"/>
        <v>0</v>
      </c>
      <c r="CY350" s="11">
        <f t="shared" si="651"/>
        <v>39338172</v>
      </c>
      <c r="CZ350" s="11">
        <f t="shared" si="651"/>
        <v>38000000</v>
      </c>
      <c r="DA350" s="11">
        <f t="shared" si="651"/>
        <v>150610572</v>
      </c>
      <c r="DB350" s="575">
        <f t="shared" si="651"/>
        <v>174080000</v>
      </c>
    </row>
    <row r="351" spans="1:106" ht="99.75" customHeight="1" x14ac:dyDescent="0.2">
      <c r="A351" s="585"/>
      <c r="B351" s="220"/>
      <c r="C351" s="340">
        <v>13</v>
      </c>
      <c r="D351" s="500" t="s">
        <v>535</v>
      </c>
      <c r="E351" s="644">
        <v>0.71040000000000003</v>
      </c>
      <c r="F351" s="644">
        <v>0.88170000000000004</v>
      </c>
      <c r="G351" s="173">
        <v>234</v>
      </c>
      <c r="H351" s="512" t="s">
        <v>789</v>
      </c>
      <c r="I351" s="179" t="s">
        <v>790</v>
      </c>
      <c r="J351" s="170" t="s">
        <v>631</v>
      </c>
      <c r="K351" s="167">
        <v>14</v>
      </c>
      <c r="L351" s="406" t="s">
        <v>68</v>
      </c>
      <c r="M351" s="188" t="s">
        <v>48</v>
      </c>
      <c r="N351" s="188">
        <v>12</v>
      </c>
      <c r="O351" s="185">
        <v>1</v>
      </c>
      <c r="P351" s="181">
        <v>7</v>
      </c>
      <c r="Q351" s="175"/>
      <c r="R351" s="181">
        <v>2</v>
      </c>
      <c r="S351" s="181"/>
      <c r="T351" s="181">
        <v>2</v>
      </c>
      <c r="U351" s="406"/>
      <c r="V351" s="369">
        <f>AQ351/$AQ$350</f>
        <v>0.3611111111111111</v>
      </c>
      <c r="W351" s="172">
        <v>16</v>
      </c>
      <c r="X351" s="243" t="s">
        <v>371</v>
      </c>
      <c r="Y351" s="26"/>
      <c r="Z351" s="15"/>
      <c r="AA351" s="26"/>
      <c r="AB351" s="15"/>
      <c r="AC351" s="17">
        <f>3000000+10000000</f>
        <v>13000000</v>
      </c>
      <c r="AD351" s="18">
        <v>13000000</v>
      </c>
      <c r="AE351" s="22"/>
      <c r="AF351" s="18"/>
      <c r="AG351" s="26"/>
      <c r="AH351" s="15"/>
      <c r="AI351" s="26"/>
      <c r="AJ351" s="15"/>
      <c r="AK351" s="26"/>
      <c r="AL351" s="15"/>
      <c r="AM351" s="26"/>
      <c r="AN351" s="15"/>
      <c r="AO351" s="26"/>
      <c r="AP351" s="15"/>
      <c r="AQ351" s="13">
        <f>+Y351+AA351+AC351+AE351+AG351+AI351+AK351+AM351+AO351</f>
        <v>13000000</v>
      </c>
      <c r="AR351" s="14">
        <f>Z351+AB351+AD351+AF351+AH351+AJ351+AL351+AN351+AP351</f>
        <v>13000000</v>
      </c>
      <c r="AS351" s="44"/>
      <c r="AT351" s="44"/>
      <c r="AU351" s="44"/>
      <c r="AV351" s="44"/>
      <c r="AW351" s="45">
        <v>13390000</v>
      </c>
      <c r="AX351" s="44">
        <v>13390000</v>
      </c>
      <c r="AY351" s="44"/>
      <c r="AZ351" s="44"/>
      <c r="BA351" s="44"/>
      <c r="BB351" s="44"/>
      <c r="BC351" s="44"/>
      <c r="BD351" s="44"/>
      <c r="BE351" s="44"/>
      <c r="BF351" s="44"/>
      <c r="BG351" s="44"/>
      <c r="BH351" s="44"/>
      <c r="BI351" s="44"/>
      <c r="BJ351" s="44"/>
      <c r="BK351" s="41">
        <f>AS351+AU351+AW351+AY351+BA351+BC351+BE351+BG351+BI351</f>
        <v>13390000</v>
      </c>
      <c r="BL351" s="56">
        <f>AT351+AV351+AX351+AZ351+BB351+BD351+BF351+BH351+BJ351</f>
        <v>13390000</v>
      </c>
      <c r="BM351" s="45"/>
      <c r="BN351" s="25"/>
      <c r="BO351" s="45"/>
      <c r="BP351" s="45">
        <v>5950000</v>
      </c>
      <c r="BQ351" s="45">
        <v>13700000</v>
      </c>
      <c r="BR351" s="45">
        <v>7000000</v>
      </c>
      <c r="BS351" s="45"/>
      <c r="BT351" s="45"/>
      <c r="BU351" s="45"/>
      <c r="BV351" s="45"/>
      <c r="BW351" s="45"/>
      <c r="BX351" s="45"/>
      <c r="BY351" s="45"/>
      <c r="BZ351" s="45"/>
      <c r="CA351" s="45"/>
      <c r="CB351" s="45"/>
      <c r="CC351" s="45"/>
      <c r="CD351" s="44"/>
      <c r="CE351" s="41">
        <f>BM351+BO351+BQ351+BS351+BU351+BW351+BY351+CA351+CC351</f>
        <v>13700000</v>
      </c>
      <c r="CF351" s="47">
        <f>BN351+BP351+BR351+BT351+BV351+BX351+BZ351+CB351+CD351</f>
        <v>12950000</v>
      </c>
      <c r="CG351" s="44"/>
      <c r="CH351" s="45"/>
      <c r="CI351" s="44"/>
      <c r="CJ351" s="44"/>
      <c r="CK351" s="44">
        <v>14205000</v>
      </c>
      <c r="CL351" s="44">
        <v>10000000</v>
      </c>
      <c r="CM351" s="44"/>
      <c r="CN351" s="44"/>
      <c r="CO351" s="44"/>
      <c r="CP351" s="44"/>
      <c r="CQ351" s="44"/>
      <c r="CR351" s="44"/>
      <c r="CS351" s="44"/>
      <c r="CT351" s="44"/>
      <c r="CU351" s="44"/>
      <c r="CV351" s="44"/>
      <c r="CW351" s="44"/>
      <c r="CX351" s="44"/>
      <c r="CY351" s="41">
        <f>CG351+CI351+CK351+CM351+CO351+CQ351+CS351+CU351+CW351</f>
        <v>14205000</v>
      </c>
      <c r="CZ351" s="41">
        <f>CX351+CV351+CT351+CR351+CP351+CN351+CL351+CJ351+CH351</f>
        <v>10000000</v>
      </c>
      <c r="DA351" s="50">
        <f>AQ351+BK351+CE351+CY351</f>
        <v>54295000</v>
      </c>
      <c r="DB351" s="576">
        <f>AR351+BL351+CF351+CZ351</f>
        <v>49340000</v>
      </c>
    </row>
    <row r="352" spans="1:106" ht="86.25" customHeight="1" x14ac:dyDescent="0.2">
      <c r="A352" s="585"/>
      <c r="B352" s="264"/>
      <c r="C352" s="181"/>
      <c r="D352" s="501"/>
      <c r="E352" s="421"/>
      <c r="F352" s="421"/>
      <c r="G352" s="173">
        <v>235</v>
      </c>
      <c r="H352" s="512" t="s">
        <v>791</v>
      </c>
      <c r="I352" s="179" t="s">
        <v>792</v>
      </c>
      <c r="J352" s="170" t="s">
        <v>631</v>
      </c>
      <c r="K352" s="167">
        <v>14</v>
      </c>
      <c r="L352" s="224" t="s">
        <v>68</v>
      </c>
      <c r="M352" s="188" t="s">
        <v>48</v>
      </c>
      <c r="N352" s="188">
        <v>12</v>
      </c>
      <c r="O352" s="204">
        <v>1</v>
      </c>
      <c r="P352" s="182">
        <v>7</v>
      </c>
      <c r="Q352" s="175"/>
      <c r="R352" s="182">
        <v>2</v>
      </c>
      <c r="S352" s="182"/>
      <c r="T352" s="182">
        <v>2</v>
      </c>
      <c r="U352" s="188"/>
      <c r="V352" s="369">
        <f>AQ352/$AQ$350</f>
        <v>0.63888888888888884</v>
      </c>
      <c r="W352" s="172">
        <v>16</v>
      </c>
      <c r="X352" s="243" t="s">
        <v>371</v>
      </c>
      <c r="Y352" s="26"/>
      <c r="Z352" s="15"/>
      <c r="AA352" s="26"/>
      <c r="AB352" s="15"/>
      <c r="AC352" s="17">
        <f>13000000+10000000</f>
        <v>23000000</v>
      </c>
      <c r="AD352" s="18">
        <v>23000000</v>
      </c>
      <c r="AE352" s="22"/>
      <c r="AF352" s="18"/>
      <c r="AG352" s="26"/>
      <c r="AH352" s="15"/>
      <c r="AI352" s="26"/>
      <c r="AJ352" s="15"/>
      <c r="AK352" s="26"/>
      <c r="AL352" s="15"/>
      <c r="AM352" s="26"/>
      <c r="AN352" s="15"/>
      <c r="AO352" s="26"/>
      <c r="AP352" s="15"/>
      <c r="AQ352" s="13">
        <f>+Y352+AA352+AC352+AE352+AG352+AI352+AK352+AM352+AO352</f>
        <v>23000000</v>
      </c>
      <c r="AR352" s="14">
        <f>Z352+AB352+AD352+AF352+AH352+AJ352+AL352+AN352+AP352</f>
        <v>23000000</v>
      </c>
      <c r="AS352" s="44"/>
      <c r="AT352" s="44"/>
      <c r="AU352" s="44"/>
      <c r="AV352" s="44"/>
      <c r="AW352" s="45">
        <v>23690000</v>
      </c>
      <c r="AX352" s="44">
        <v>23690000</v>
      </c>
      <c r="AY352" s="44"/>
      <c r="AZ352" s="44"/>
      <c r="BA352" s="44"/>
      <c r="BB352" s="44"/>
      <c r="BC352" s="44"/>
      <c r="BD352" s="44"/>
      <c r="BE352" s="44"/>
      <c r="BF352" s="44"/>
      <c r="BG352" s="44"/>
      <c r="BH352" s="44"/>
      <c r="BI352" s="44"/>
      <c r="BJ352" s="44"/>
      <c r="BK352" s="41">
        <f>AS352+AU352+AW352+AY352+BA352+BC352+BE352+BG352+BI352</f>
        <v>23690000</v>
      </c>
      <c r="BL352" s="56">
        <f>AT352+AV352+AX352+AZ352+BB352+BD352+BF352+BH352+BJ352</f>
        <v>23690000</v>
      </c>
      <c r="BM352" s="45"/>
      <c r="BN352" s="25"/>
      <c r="BO352" s="45"/>
      <c r="BP352" s="45">
        <v>29050000</v>
      </c>
      <c r="BQ352" s="45">
        <f>24400700+91700</f>
        <v>24492400</v>
      </c>
      <c r="BR352" s="45">
        <v>21000000</v>
      </c>
      <c r="BS352" s="45"/>
      <c r="BT352" s="45"/>
      <c r="BU352" s="45"/>
      <c r="BV352" s="45"/>
      <c r="BW352" s="45"/>
      <c r="BX352" s="45"/>
      <c r="BY352" s="45"/>
      <c r="BZ352" s="45"/>
      <c r="CA352" s="45"/>
      <c r="CB352" s="45"/>
      <c r="CC352" s="45"/>
      <c r="CD352" s="44"/>
      <c r="CE352" s="41">
        <f>BM352+BO352+BQ352+BS352+BU352+BW352+BY352+CA352+CC352</f>
        <v>24492400</v>
      </c>
      <c r="CF352" s="47">
        <f>BN352+BP352+BR352+BT352+BV352+BX352+BZ352+CB352+CD352</f>
        <v>50050000</v>
      </c>
      <c r="CG352" s="44"/>
      <c r="CH352" s="45"/>
      <c r="CI352" s="44"/>
      <c r="CJ352" s="44">
        <v>10000000</v>
      </c>
      <c r="CK352" s="44">
        <v>25133171.999999996</v>
      </c>
      <c r="CL352" s="44">
        <v>18000000</v>
      </c>
      <c r="CM352" s="44"/>
      <c r="CN352" s="44"/>
      <c r="CO352" s="44"/>
      <c r="CP352" s="44"/>
      <c r="CQ352" s="44"/>
      <c r="CR352" s="44"/>
      <c r="CS352" s="44"/>
      <c r="CT352" s="44"/>
      <c r="CU352" s="44"/>
      <c r="CV352" s="44"/>
      <c r="CW352" s="44"/>
      <c r="CX352" s="44"/>
      <c r="CY352" s="41">
        <f>CG352+CI352+CK352+CM352+CO352+CQ352+CS352+CU352+CW352</f>
        <v>25133171.999999996</v>
      </c>
      <c r="CZ352" s="41">
        <f>CX352+CV352+CT352+CR352+CP352+CN352+CL352+CJ352+CH352</f>
        <v>28000000</v>
      </c>
      <c r="DA352" s="50">
        <f>AQ352+BK352+CE352+CY352</f>
        <v>96315572</v>
      </c>
      <c r="DB352" s="576">
        <f>AR352+BL352+CF352+CZ352</f>
        <v>124740000</v>
      </c>
    </row>
    <row r="353" spans="1:106" ht="24.75" customHeight="1" x14ac:dyDescent="0.2">
      <c r="A353" s="585"/>
      <c r="B353" s="141">
        <v>25</v>
      </c>
      <c r="C353" s="218" t="s">
        <v>793</v>
      </c>
      <c r="D353" s="146"/>
      <c r="E353" s="143"/>
      <c r="F353" s="144"/>
      <c r="G353" s="145"/>
      <c r="H353" s="145"/>
      <c r="I353" s="145"/>
      <c r="J353" s="145"/>
      <c r="K353" s="145"/>
      <c r="L353" s="145"/>
      <c r="M353" s="145"/>
      <c r="N353" s="145"/>
      <c r="O353" s="145"/>
      <c r="P353" s="145"/>
      <c r="Q353" s="145"/>
      <c r="R353" s="145"/>
      <c r="S353" s="145"/>
      <c r="T353" s="145"/>
      <c r="U353" s="145"/>
      <c r="V353" s="145"/>
      <c r="W353" s="145"/>
      <c r="X353" s="145"/>
      <c r="Y353" s="108">
        <f t="shared" ref="Y353:BD353" si="652">Y354+Y360</f>
        <v>0</v>
      </c>
      <c r="Z353" s="108">
        <f t="shared" si="652"/>
        <v>0</v>
      </c>
      <c r="AA353" s="108">
        <f t="shared" si="652"/>
        <v>0</v>
      </c>
      <c r="AB353" s="108">
        <f t="shared" si="652"/>
        <v>0</v>
      </c>
      <c r="AC353" s="108">
        <f t="shared" si="652"/>
        <v>480000000</v>
      </c>
      <c r="AD353" s="108">
        <f t="shared" si="652"/>
        <v>480000000</v>
      </c>
      <c r="AE353" s="108">
        <f t="shared" si="652"/>
        <v>0</v>
      </c>
      <c r="AF353" s="108">
        <f t="shared" si="652"/>
        <v>0</v>
      </c>
      <c r="AG353" s="108">
        <f t="shared" si="652"/>
        <v>0</v>
      </c>
      <c r="AH353" s="108">
        <f t="shared" si="652"/>
        <v>0</v>
      </c>
      <c r="AI353" s="108">
        <f t="shared" si="652"/>
        <v>0</v>
      </c>
      <c r="AJ353" s="108">
        <f t="shared" si="652"/>
        <v>0</v>
      </c>
      <c r="AK353" s="108">
        <f t="shared" si="652"/>
        <v>0</v>
      </c>
      <c r="AL353" s="108">
        <f t="shared" si="652"/>
        <v>0</v>
      </c>
      <c r="AM353" s="108">
        <f t="shared" si="652"/>
        <v>0</v>
      </c>
      <c r="AN353" s="108">
        <f t="shared" si="652"/>
        <v>0</v>
      </c>
      <c r="AO353" s="108">
        <f t="shared" si="652"/>
        <v>0</v>
      </c>
      <c r="AP353" s="108">
        <f t="shared" si="652"/>
        <v>0</v>
      </c>
      <c r="AQ353" s="108">
        <f t="shared" si="652"/>
        <v>480000000</v>
      </c>
      <c r="AR353" s="108">
        <f t="shared" si="652"/>
        <v>480000000</v>
      </c>
      <c r="AS353" s="108">
        <f t="shared" si="652"/>
        <v>0</v>
      </c>
      <c r="AT353" s="108">
        <f t="shared" si="652"/>
        <v>0</v>
      </c>
      <c r="AU353" s="108">
        <f t="shared" si="652"/>
        <v>0</v>
      </c>
      <c r="AV353" s="108">
        <f t="shared" si="652"/>
        <v>107500000</v>
      </c>
      <c r="AW353" s="108">
        <f t="shared" si="652"/>
        <v>490000000</v>
      </c>
      <c r="AX353" s="108">
        <f t="shared" si="652"/>
        <v>490000000</v>
      </c>
      <c r="AY353" s="108">
        <f t="shared" si="652"/>
        <v>0</v>
      </c>
      <c r="AZ353" s="108">
        <f t="shared" si="652"/>
        <v>0</v>
      </c>
      <c r="BA353" s="108">
        <f t="shared" si="652"/>
        <v>0</v>
      </c>
      <c r="BB353" s="108">
        <f t="shared" si="652"/>
        <v>0</v>
      </c>
      <c r="BC353" s="108">
        <f t="shared" si="652"/>
        <v>0</v>
      </c>
      <c r="BD353" s="108">
        <f t="shared" si="652"/>
        <v>0</v>
      </c>
      <c r="BE353" s="108">
        <f t="shared" ref="BE353:CD353" si="653">BE354+BE360</f>
        <v>0</v>
      </c>
      <c r="BF353" s="108">
        <f t="shared" si="653"/>
        <v>0</v>
      </c>
      <c r="BG353" s="108">
        <f t="shared" si="653"/>
        <v>0</v>
      </c>
      <c r="BH353" s="108">
        <f t="shared" si="653"/>
        <v>0</v>
      </c>
      <c r="BI353" s="108">
        <f t="shared" si="653"/>
        <v>0</v>
      </c>
      <c r="BJ353" s="108">
        <f t="shared" si="653"/>
        <v>0</v>
      </c>
      <c r="BK353" s="108">
        <f t="shared" si="653"/>
        <v>490000000</v>
      </c>
      <c r="BL353" s="108">
        <f t="shared" si="653"/>
        <v>597500000</v>
      </c>
      <c r="BM353" s="108">
        <f t="shared" si="653"/>
        <v>0</v>
      </c>
      <c r="BN353" s="108">
        <f t="shared" si="653"/>
        <v>0</v>
      </c>
      <c r="BO353" s="108">
        <f t="shared" si="653"/>
        <v>0</v>
      </c>
      <c r="BP353" s="108">
        <f t="shared" si="653"/>
        <v>194560942</v>
      </c>
      <c r="BQ353" s="108">
        <f t="shared" si="653"/>
        <v>280000000</v>
      </c>
      <c r="BR353" s="108">
        <f t="shared" si="653"/>
        <v>638000000</v>
      </c>
      <c r="BS353" s="108">
        <f t="shared" si="653"/>
        <v>0</v>
      </c>
      <c r="BT353" s="108">
        <f t="shared" si="653"/>
        <v>0</v>
      </c>
      <c r="BU353" s="108">
        <f t="shared" si="653"/>
        <v>0</v>
      </c>
      <c r="BV353" s="108">
        <f t="shared" si="653"/>
        <v>0</v>
      </c>
      <c r="BW353" s="108">
        <f t="shared" si="653"/>
        <v>0</v>
      </c>
      <c r="BX353" s="108">
        <f t="shared" si="653"/>
        <v>0</v>
      </c>
      <c r="BY353" s="108">
        <f t="shared" si="653"/>
        <v>0</v>
      </c>
      <c r="BZ353" s="108">
        <f t="shared" si="653"/>
        <v>0</v>
      </c>
      <c r="CA353" s="108">
        <f t="shared" si="653"/>
        <v>0</v>
      </c>
      <c r="CB353" s="108">
        <f t="shared" si="653"/>
        <v>0</v>
      </c>
      <c r="CC353" s="108">
        <f t="shared" si="653"/>
        <v>0</v>
      </c>
      <c r="CD353" s="108">
        <f t="shared" si="653"/>
        <v>0</v>
      </c>
      <c r="CE353" s="108">
        <f t="shared" ref="CE353" si="654">CE354+CE360</f>
        <v>280000000</v>
      </c>
      <c r="CF353" s="108">
        <f t="shared" ref="CF353:DA353" si="655">CF354+CF360</f>
        <v>832560942</v>
      </c>
      <c r="CG353" s="108">
        <f t="shared" si="655"/>
        <v>0</v>
      </c>
      <c r="CH353" s="108">
        <f t="shared" si="655"/>
        <v>0</v>
      </c>
      <c r="CI353" s="108">
        <f t="shared" si="655"/>
        <v>0</v>
      </c>
      <c r="CJ353" s="108">
        <f t="shared" si="655"/>
        <v>268181598</v>
      </c>
      <c r="CK353" s="108">
        <f t="shared" si="655"/>
        <v>230000000</v>
      </c>
      <c r="CL353" s="108">
        <f t="shared" si="655"/>
        <v>602023515</v>
      </c>
      <c r="CM353" s="108">
        <f t="shared" si="655"/>
        <v>0</v>
      </c>
      <c r="CN353" s="108">
        <f t="shared" si="655"/>
        <v>169985263</v>
      </c>
      <c r="CO353" s="108">
        <f t="shared" si="655"/>
        <v>0</v>
      </c>
      <c r="CP353" s="108">
        <f t="shared" si="655"/>
        <v>0</v>
      </c>
      <c r="CQ353" s="108">
        <f t="shared" si="655"/>
        <v>0</v>
      </c>
      <c r="CR353" s="108">
        <f t="shared" si="655"/>
        <v>0</v>
      </c>
      <c r="CS353" s="108">
        <f t="shared" si="655"/>
        <v>0</v>
      </c>
      <c r="CT353" s="108">
        <f t="shared" si="655"/>
        <v>0</v>
      </c>
      <c r="CU353" s="108">
        <f t="shared" si="655"/>
        <v>0</v>
      </c>
      <c r="CV353" s="108">
        <f t="shared" si="655"/>
        <v>0</v>
      </c>
      <c r="CW353" s="108">
        <f t="shared" si="655"/>
        <v>0</v>
      </c>
      <c r="CX353" s="108">
        <f t="shared" si="655"/>
        <v>0</v>
      </c>
      <c r="CY353" s="108">
        <f t="shared" si="655"/>
        <v>230000000</v>
      </c>
      <c r="CZ353" s="108">
        <f t="shared" si="655"/>
        <v>1040190376</v>
      </c>
      <c r="DA353" s="452">
        <f t="shared" si="655"/>
        <v>1480000000</v>
      </c>
      <c r="DB353" s="624">
        <f t="shared" ref="DB353" si="656">DB354+DB360</f>
        <v>2950251318</v>
      </c>
    </row>
    <row r="354" spans="1:106" ht="24.75" customHeight="1" x14ac:dyDescent="0.2">
      <c r="A354" s="585"/>
      <c r="B354" s="586"/>
      <c r="C354" s="154">
        <v>81</v>
      </c>
      <c r="D354" s="155" t="s">
        <v>794</v>
      </c>
      <c r="E354" s="158"/>
      <c r="F354" s="158"/>
      <c r="G354" s="159"/>
      <c r="H354" s="159"/>
      <c r="I354" s="159"/>
      <c r="J354" s="159"/>
      <c r="K354" s="159"/>
      <c r="L354" s="159"/>
      <c r="M354" s="159"/>
      <c r="N354" s="159"/>
      <c r="O354" s="159"/>
      <c r="P354" s="159"/>
      <c r="Q354" s="159"/>
      <c r="R354" s="159"/>
      <c r="S354" s="159"/>
      <c r="T354" s="159"/>
      <c r="U354" s="159"/>
      <c r="V354" s="159"/>
      <c r="W354" s="159"/>
      <c r="X354" s="159"/>
      <c r="Y354" s="11">
        <f t="shared" ref="Y354:AP354" si="657">SUM(Y355:Y359)</f>
        <v>0</v>
      </c>
      <c r="Z354" s="11">
        <f t="shared" si="657"/>
        <v>0</v>
      </c>
      <c r="AA354" s="11">
        <f t="shared" si="657"/>
        <v>0</v>
      </c>
      <c r="AB354" s="11">
        <f t="shared" si="657"/>
        <v>0</v>
      </c>
      <c r="AC354" s="11">
        <f t="shared" si="657"/>
        <v>400000000</v>
      </c>
      <c r="AD354" s="11">
        <f t="shared" si="657"/>
        <v>400000000</v>
      </c>
      <c r="AE354" s="11">
        <f t="shared" si="657"/>
        <v>0</v>
      </c>
      <c r="AF354" s="11">
        <f t="shared" si="657"/>
        <v>0</v>
      </c>
      <c r="AG354" s="11">
        <f t="shared" si="657"/>
        <v>0</v>
      </c>
      <c r="AH354" s="11">
        <f t="shared" si="657"/>
        <v>0</v>
      </c>
      <c r="AI354" s="11">
        <f t="shared" si="657"/>
        <v>0</v>
      </c>
      <c r="AJ354" s="11">
        <f t="shared" si="657"/>
        <v>0</v>
      </c>
      <c r="AK354" s="11">
        <f t="shared" si="657"/>
        <v>0</v>
      </c>
      <c r="AL354" s="11">
        <f t="shared" si="657"/>
        <v>0</v>
      </c>
      <c r="AM354" s="11">
        <f t="shared" si="657"/>
        <v>0</v>
      </c>
      <c r="AN354" s="11">
        <f t="shared" si="657"/>
        <v>0</v>
      </c>
      <c r="AO354" s="11">
        <f t="shared" si="657"/>
        <v>0</v>
      </c>
      <c r="AP354" s="11">
        <f t="shared" si="657"/>
        <v>0</v>
      </c>
      <c r="AQ354" s="11">
        <f t="shared" ref="AQ354:BS354" si="658">SUM(AQ355:AQ359)</f>
        <v>400000000</v>
      </c>
      <c r="AR354" s="11">
        <f t="shared" si="658"/>
        <v>400000000</v>
      </c>
      <c r="AS354" s="11">
        <f t="shared" si="658"/>
        <v>0</v>
      </c>
      <c r="AT354" s="11">
        <f t="shared" si="658"/>
        <v>0</v>
      </c>
      <c r="AU354" s="11">
        <f t="shared" si="658"/>
        <v>0</v>
      </c>
      <c r="AV354" s="11">
        <f t="shared" si="658"/>
        <v>107500000</v>
      </c>
      <c r="AW354" s="11">
        <f t="shared" si="658"/>
        <v>400000000</v>
      </c>
      <c r="AX354" s="11">
        <f t="shared" si="658"/>
        <v>400000000</v>
      </c>
      <c r="AY354" s="11">
        <f t="shared" si="658"/>
        <v>0</v>
      </c>
      <c r="AZ354" s="11">
        <f t="shared" si="658"/>
        <v>0</v>
      </c>
      <c r="BA354" s="11">
        <f t="shared" si="658"/>
        <v>0</v>
      </c>
      <c r="BB354" s="11">
        <f t="shared" si="658"/>
        <v>0</v>
      </c>
      <c r="BC354" s="11">
        <f t="shared" si="658"/>
        <v>0</v>
      </c>
      <c r="BD354" s="11">
        <f t="shared" si="658"/>
        <v>0</v>
      </c>
      <c r="BE354" s="11">
        <f t="shared" si="658"/>
        <v>0</v>
      </c>
      <c r="BF354" s="11">
        <f t="shared" si="658"/>
        <v>0</v>
      </c>
      <c r="BG354" s="11">
        <f t="shared" si="658"/>
        <v>0</v>
      </c>
      <c r="BH354" s="11">
        <f t="shared" si="658"/>
        <v>0</v>
      </c>
      <c r="BI354" s="11">
        <f t="shared" si="658"/>
        <v>0</v>
      </c>
      <c r="BJ354" s="11">
        <f t="shared" si="658"/>
        <v>0</v>
      </c>
      <c r="BK354" s="11">
        <f t="shared" si="658"/>
        <v>400000000</v>
      </c>
      <c r="BL354" s="11">
        <f t="shared" si="658"/>
        <v>507500000</v>
      </c>
      <c r="BM354" s="11">
        <f t="shared" si="658"/>
        <v>0</v>
      </c>
      <c r="BN354" s="11">
        <f t="shared" si="658"/>
        <v>0</v>
      </c>
      <c r="BO354" s="11">
        <f t="shared" si="658"/>
        <v>0</v>
      </c>
      <c r="BP354" s="11">
        <f t="shared" si="658"/>
        <v>167081242</v>
      </c>
      <c r="BQ354" s="11">
        <f t="shared" si="658"/>
        <v>200000000</v>
      </c>
      <c r="BR354" s="11">
        <f t="shared" si="658"/>
        <v>553000000</v>
      </c>
      <c r="BS354" s="11">
        <f t="shared" si="658"/>
        <v>0</v>
      </c>
      <c r="BT354" s="11">
        <f t="shared" ref="BT354:CE354" si="659">SUM(BT355:BT359)</f>
        <v>0</v>
      </c>
      <c r="BU354" s="11">
        <f t="shared" si="659"/>
        <v>0</v>
      </c>
      <c r="BV354" s="11">
        <f t="shared" si="659"/>
        <v>0</v>
      </c>
      <c r="BW354" s="11">
        <f t="shared" si="659"/>
        <v>0</v>
      </c>
      <c r="BX354" s="11">
        <f t="shared" si="659"/>
        <v>0</v>
      </c>
      <c r="BY354" s="11">
        <f t="shared" si="659"/>
        <v>0</v>
      </c>
      <c r="BZ354" s="11">
        <f t="shared" si="659"/>
        <v>0</v>
      </c>
      <c r="CA354" s="11">
        <f t="shared" si="659"/>
        <v>0</v>
      </c>
      <c r="CB354" s="11">
        <f t="shared" si="659"/>
        <v>0</v>
      </c>
      <c r="CC354" s="11">
        <f t="shared" si="659"/>
        <v>0</v>
      </c>
      <c r="CD354" s="11">
        <f t="shared" si="659"/>
        <v>0</v>
      </c>
      <c r="CE354" s="11">
        <f t="shared" si="659"/>
        <v>200000000</v>
      </c>
      <c r="CF354" s="11">
        <f t="shared" ref="CF354:DA354" si="660">SUM(CF355:CF359)</f>
        <v>720081242</v>
      </c>
      <c r="CG354" s="11">
        <f t="shared" si="660"/>
        <v>0</v>
      </c>
      <c r="CH354" s="11">
        <f t="shared" si="660"/>
        <v>0</v>
      </c>
      <c r="CI354" s="11">
        <f t="shared" si="660"/>
        <v>0</v>
      </c>
      <c r="CJ354" s="11">
        <f t="shared" si="660"/>
        <v>268181598</v>
      </c>
      <c r="CK354" s="11">
        <f t="shared" si="660"/>
        <v>150000000</v>
      </c>
      <c r="CL354" s="11">
        <f t="shared" si="660"/>
        <v>517700000</v>
      </c>
      <c r="CM354" s="11">
        <f t="shared" si="660"/>
        <v>0</v>
      </c>
      <c r="CN354" s="11">
        <f t="shared" si="660"/>
        <v>169985263</v>
      </c>
      <c r="CO354" s="11">
        <f t="shared" si="660"/>
        <v>0</v>
      </c>
      <c r="CP354" s="11">
        <f t="shared" si="660"/>
        <v>0</v>
      </c>
      <c r="CQ354" s="11">
        <f t="shared" si="660"/>
        <v>0</v>
      </c>
      <c r="CR354" s="11">
        <f t="shared" si="660"/>
        <v>0</v>
      </c>
      <c r="CS354" s="11">
        <f t="shared" si="660"/>
        <v>0</v>
      </c>
      <c r="CT354" s="11">
        <f t="shared" si="660"/>
        <v>0</v>
      </c>
      <c r="CU354" s="11">
        <f t="shared" si="660"/>
        <v>0</v>
      </c>
      <c r="CV354" s="11">
        <f t="shared" si="660"/>
        <v>0</v>
      </c>
      <c r="CW354" s="11">
        <f t="shared" si="660"/>
        <v>0</v>
      </c>
      <c r="CX354" s="11">
        <f t="shared" si="660"/>
        <v>0</v>
      </c>
      <c r="CY354" s="11">
        <f t="shared" si="660"/>
        <v>150000000</v>
      </c>
      <c r="CZ354" s="11">
        <f t="shared" si="660"/>
        <v>955866861</v>
      </c>
      <c r="DA354" s="11">
        <f t="shared" si="660"/>
        <v>1150000000</v>
      </c>
      <c r="DB354" s="575">
        <f t="shared" ref="DB354" si="661">SUM(DB355:DB359)</f>
        <v>2583448103</v>
      </c>
    </row>
    <row r="355" spans="1:106" ht="60.75" customHeight="1" x14ac:dyDescent="0.2">
      <c r="A355" s="585"/>
      <c r="B355" s="220"/>
      <c r="C355" s="341">
        <v>38</v>
      </c>
      <c r="D355" s="645" t="s">
        <v>795</v>
      </c>
      <c r="E355" s="340">
        <v>0</v>
      </c>
      <c r="F355" s="340">
        <v>2</v>
      </c>
      <c r="G355" s="474">
        <v>236</v>
      </c>
      <c r="H355" s="508" t="s">
        <v>796</v>
      </c>
      <c r="I355" s="509" t="s">
        <v>797</v>
      </c>
      <c r="J355" s="474" t="s">
        <v>798</v>
      </c>
      <c r="K355" s="464">
        <v>12</v>
      </c>
      <c r="L355" s="464" t="s">
        <v>68</v>
      </c>
      <c r="M355" s="464">
        <v>1</v>
      </c>
      <c r="N355" s="464">
        <v>14</v>
      </c>
      <c r="O355" s="464">
        <v>4</v>
      </c>
      <c r="P355" s="464">
        <v>7</v>
      </c>
      <c r="Q355" s="523"/>
      <c r="R355" s="464">
        <v>2</v>
      </c>
      <c r="S355" s="464">
        <f>5+3</f>
        <v>8</v>
      </c>
      <c r="T355" s="464">
        <v>1</v>
      </c>
      <c r="U355" s="485">
        <v>7</v>
      </c>
      <c r="V355" s="545">
        <f>AQ355/$AQ$354</f>
        <v>0.14374999999999999</v>
      </c>
      <c r="W355" s="172">
        <v>11</v>
      </c>
      <c r="X355" s="243" t="s">
        <v>224</v>
      </c>
      <c r="Y355" s="22"/>
      <c r="Z355" s="18"/>
      <c r="AA355" s="22"/>
      <c r="AB355" s="18"/>
      <c r="AC355" s="17">
        <v>57500000</v>
      </c>
      <c r="AD355" s="15">
        <v>57500000</v>
      </c>
      <c r="AE355" s="22"/>
      <c r="AF355" s="18"/>
      <c r="AG355" s="22"/>
      <c r="AH355" s="18"/>
      <c r="AI355" s="22"/>
      <c r="AJ355" s="18"/>
      <c r="AK355" s="22"/>
      <c r="AL355" s="18"/>
      <c r="AM355" s="22"/>
      <c r="AN355" s="18"/>
      <c r="AO355" s="22"/>
      <c r="AP355" s="18"/>
      <c r="AQ355" s="13">
        <f>+Y355+AA355+AC355+AE355+AG355+AI355+AK355+AM355+AO355</f>
        <v>57500000</v>
      </c>
      <c r="AR355" s="14">
        <f>Z355+AB355+AD355+AF355+AH355+AJ355+AL355+AN355+AP355</f>
        <v>57500000</v>
      </c>
      <c r="AS355" s="44"/>
      <c r="AT355" s="44"/>
      <c r="AU355" s="44"/>
      <c r="AV355" s="44"/>
      <c r="AW355" s="44">
        <v>57499999.999999993</v>
      </c>
      <c r="AX355" s="44">
        <v>57500000</v>
      </c>
      <c r="AY355" s="44"/>
      <c r="AZ355" s="44"/>
      <c r="BA355" s="44"/>
      <c r="BB355" s="44"/>
      <c r="BC355" s="44"/>
      <c r="BD355" s="44"/>
      <c r="BE355" s="44"/>
      <c r="BF355" s="44"/>
      <c r="BG355" s="44"/>
      <c r="BH355" s="44"/>
      <c r="BI355" s="44"/>
      <c r="BJ355" s="44"/>
      <c r="BK355" s="41">
        <f t="shared" ref="BK355:BL359" si="662">AS355+AU355+AW355+AY355+BA355+BC355+BE355+BG355+BI355</f>
        <v>57499999.999999993</v>
      </c>
      <c r="BL355" s="56">
        <f t="shared" si="662"/>
        <v>57500000</v>
      </c>
      <c r="BM355" s="44"/>
      <c r="BN355" s="43"/>
      <c r="BO355" s="44"/>
      <c r="BP355" s="44">
        <v>42000000</v>
      </c>
      <c r="BQ355" s="45">
        <v>28749999.999999996</v>
      </c>
      <c r="BR355" s="44">
        <v>63000000</v>
      </c>
      <c r="BS355" s="44"/>
      <c r="BT355" s="44"/>
      <c r="BU355" s="44"/>
      <c r="BV355" s="44"/>
      <c r="BW355" s="44"/>
      <c r="BX355" s="44"/>
      <c r="BY355" s="44"/>
      <c r="BZ355" s="44"/>
      <c r="CA355" s="44"/>
      <c r="CB355" s="44"/>
      <c r="CC355" s="44"/>
      <c r="CD355" s="44"/>
      <c r="CE355" s="41">
        <f t="shared" ref="CE355:CF359" si="663">BM355+BO355+BQ355+BS355+BU355+BW355+BY355+CA355+CC355</f>
        <v>28749999.999999996</v>
      </c>
      <c r="CF355" s="47">
        <f t="shared" si="663"/>
        <v>105000000</v>
      </c>
      <c r="CG355" s="44"/>
      <c r="CH355" s="45"/>
      <c r="CI355" s="44"/>
      <c r="CJ355" s="44">
        <v>74499598</v>
      </c>
      <c r="CK355" s="44">
        <v>21500000</v>
      </c>
      <c r="CL355" s="44">
        <v>101850000</v>
      </c>
      <c r="CM355" s="44"/>
      <c r="CN355" s="44"/>
      <c r="CO355" s="44"/>
      <c r="CP355" s="44"/>
      <c r="CQ355" s="44"/>
      <c r="CR355" s="44"/>
      <c r="CS355" s="44"/>
      <c r="CT355" s="44"/>
      <c r="CU355" s="44"/>
      <c r="CV355" s="44"/>
      <c r="CW355" s="44"/>
      <c r="CX355" s="44"/>
      <c r="CY355" s="41">
        <f>CG355+CI355+CK355+CM355+CO355+CQ355+CS355+CU355+CW355</f>
        <v>21500000</v>
      </c>
      <c r="CZ355" s="41">
        <f>CX355+CV355+CT355+CR355+CP355+CN355+CL355+CJ355+CH355</f>
        <v>176349598</v>
      </c>
      <c r="DA355" s="50">
        <f t="shared" ref="DA355:DB359" si="664">AQ355+BK355+CE355+CY355</f>
        <v>165250000</v>
      </c>
      <c r="DB355" s="576">
        <f t="shared" si="664"/>
        <v>396349598</v>
      </c>
    </row>
    <row r="356" spans="1:106" ht="218.25" customHeight="1" x14ac:dyDescent="0.2">
      <c r="A356" s="585"/>
      <c r="B356" s="220"/>
      <c r="C356" s="224"/>
      <c r="D356" s="223"/>
      <c r="E356" s="220"/>
      <c r="F356" s="220"/>
      <c r="G356" s="474">
        <v>237</v>
      </c>
      <c r="H356" s="508" t="s">
        <v>799</v>
      </c>
      <c r="I356" s="509" t="s">
        <v>800</v>
      </c>
      <c r="J356" s="474" t="s">
        <v>798</v>
      </c>
      <c r="K356" s="464">
        <v>12</v>
      </c>
      <c r="L356" s="464" t="s">
        <v>68</v>
      </c>
      <c r="M356" s="464" t="s">
        <v>48</v>
      </c>
      <c r="N356" s="546">
        <v>150</v>
      </c>
      <c r="O356" s="464">
        <v>50</v>
      </c>
      <c r="P356" s="464">
        <v>70</v>
      </c>
      <c r="Q356" s="520">
        <v>89</v>
      </c>
      <c r="R356" s="464">
        <v>20</v>
      </c>
      <c r="S356" s="464"/>
      <c r="T356" s="464">
        <v>10</v>
      </c>
      <c r="U356" s="485">
        <v>5</v>
      </c>
      <c r="V356" s="545">
        <f>AQ356/$AQ$354</f>
        <v>0.1605</v>
      </c>
      <c r="W356" s="172">
        <v>4</v>
      </c>
      <c r="X356" s="243" t="s">
        <v>109</v>
      </c>
      <c r="Y356" s="22"/>
      <c r="Z356" s="18"/>
      <c r="AA356" s="22"/>
      <c r="AB356" s="18"/>
      <c r="AC356" s="17">
        <f>49000000+15200000</f>
        <v>64200000</v>
      </c>
      <c r="AD356" s="18">
        <v>64200000</v>
      </c>
      <c r="AE356" s="22"/>
      <c r="AF356" s="18"/>
      <c r="AG356" s="22"/>
      <c r="AH356" s="18"/>
      <c r="AI356" s="22"/>
      <c r="AJ356" s="18"/>
      <c r="AK356" s="22"/>
      <c r="AL356" s="18"/>
      <c r="AM356" s="22"/>
      <c r="AN356" s="18"/>
      <c r="AO356" s="22"/>
      <c r="AP356" s="18"/>
      <c r="AQ356" s="13">
        <f>+Y356+AA356+AC356+AE356+AG356+AI356+AK356+AM356+AO356</f>
        <v>64200000</v>
      </c>
      <c r="AR356" s="14">
        <f>Z356+AB356+AD356+AF356+AH356+AJ356+AL356+AN356+AP356</f>
        <v>64200000</v>
      </c>
      <c r="AS356" s="44"/>
      <c r="AT356" s="44"/>
      <c r="AU356" s="44"/>
      <c r="AV356" s="44"/>
      <c r="AW356" s="44">
        <v>64200000</v>
      </c>
      <c r="AX356" s="44">
        <v>64200000</v>
      </c>
      <c r="AY356" s="44"/>
      <c r="AZ356" s="44"/>
      <c r="BA356" s="44"/>
      <c r="BB356" s="44"/>
      <c r="BC356" s="44"/>
      <c r="BD356" s="44"/>
      <c r="BE356" s="44"/>
      <c r="BF356" s="44"/>
      <c r="BG356" s="44"/>
      <c r="BH356" s="44"/>
      <c r="BI356" s="44"/>
      <c r="BJ356" s="44"/>
      <c r="BK356" s="41">
        <f t="shared" si="662"/>
        <v>64200000</v>
      </c>
      <c r="BL356" s="56">
        <f t="shared" si="662"/>
        <v>64200000</v>
      </c>
      <c r="BM356" s="44"/>
      <c r="BN356" s="43"/>
      <c r="BO356" s="44"/>
      <c r="BP356" s="44">
        <v>5000000</v>
      </c>
      <c r="BQ356" s="45">
        <v>32100000</v>
      </c>
      <c r="BR356" s="44">
        <v>22000000</v>
      </c>
      <c r="BS356" s="44"/>
      <c r="BT356" s="44"/>
      <c r="BU356" s="44"/>
      <c r="BV356" s="44"/>
      <c r="BW356" s="44"/>
      <c r="BX356" s="44"/>
      <c r="BY356" s="44"/>
      <c r="BZ356" s="44"/>
      <c r="CA356" s="44"/>
      <c r="CB356" s="44"/>
      <c r="CC356" s="44"/>
      <c r="CD356" s="44"/>
      <c r="CE356" s="41">
        <f t="shared" si="663"/>
        <v>32100000</v>
      </c>
      <c r="CF356" s="47">
        <f t="shared" si="663"/>
        <v>27000000</v>
      </c>
      <c r="CG356" s="44"/>
      <c r="CH356" s="45"/>
      <c r="CI356" s="44"/>
      <c r="CJ356" s="44"/>
      <c r="CK356" s="44">
        <v>24000000</v>
      </c>
      <c r="CL356" s="44">
        <v>20000000</v>
      </c>
      <c r="CM356" s="44"/>
      <c r="CN356" s="44"/>
      <c r="CO356" s="44"/>
      <c r="CP356" s="44"/>
      <c r="CQ356" s="44"/>
      <c r="CR356" s="44"/>
      <c r="CS356" s="44"/>
      <c r="CT356" s="44"/>
      <c r="CU356" s="44"/>
      <c r="CV356" s="44"/>
      <c r="CW356" s="44"/>
      <c r="CX356" s="44"/>
      <c r="CY356" s="41">
        <f>CG356+CI356+CK356+CM356+CO356+CQ356+CS356+CU356+CW356</f>
        <v>24000000</v>
      </c>
      <c r="CZ356" s="41">
        <f>CX356+CV356+CT356+CR356+CP356+CN356+CL356+CJ356+CH356</f>
        <v>20000000</v>
      </c>
      <c r="DA356" s="50">
        <f t="shared" si="664"/>
        <v>184500000</v>
      </c>
      <c r="DB356" s="576">
        <f t="shared" si="664"/>
        <v>175400000</v>
      </c>
    </row>
    <row r="357" spans="1:106" s="490" customFormat="1" ht="203.25" customHeight="1" x14ac:dyDescent="0.2">
      <c r="A357" s="646"/>
      <c r="B357" s="484"/>
      <c r="C357" s="491"/>
      <c r="D357" s="492"/>
      <c r="E357" s="484"/>
      <c r="F357" s="220"/>
      <c r="G357" s="474">
        <v>238</v>
      </c>
      <c r="H357" s="508" t="s">
        <v>801</v>
      </c>
      <c r="I357" s="509" t="s">
        <v>802</v>
      </c>
      <c r="J357" s="474" t="s">
        <v>798</v>
      </c>
      <c r="K357" s="464">
        <v>12</v>
      </c>
      <c r="L357" s="464" t="s">
        <v>53</v>
      </c>
      <c r="M357" s="464" t="s">
        <v>48</v>
      </c>
      <c r="N357" s="464">
        <v>12</v>
      </c>
      <c r="O357" s="464">
        <v>12</v>
      </c>
      <c r="P357" s="464">
        <v>12</v>
      </c>
      <c r="Q357" s="523"/>
      <c r="R357" s="464">
        <v>12</v>
      </c>
      <c r="S357" s="464"/>
      <c r="T357" s="464">
        <v>12</v>
      </c>
      <c r="U357" s="485"/>
      <c r="V357" s="545">
        <f>AQ357/$AQ$354</f>
        <v>0.24399999999999999</v>
      </c>
      <c r="W357" s="172">
        <v>11</v>
      </c>
      <c r="X357" s="243" t="s">
        <v>224</v>
      </c>
      <c r="Y357" s="22"/>
      <c r="Z357" s="18"/>
      <c r="AA357" s="22"/>
      <c r="AB357" s="18"/>
      <c r="AC357" s="17">
        <f>67600000+30000000</f>
        <v>97600000</v>
      </c>
      <c r="AD357" s="18">
        <v>97600000</v>
      </c>
      <c r="AE357" s="22"/>
      <c r="AF357" s="18"/>
      <c r="AG357" s="22"/>
      <c r="AH357" s="18"/>
      <c r="AI357" s="22"/>
      <c r="AJ357" s="18"/>
      <c r="AK357" s="22"/>
      <c r="AL357" s="18"/>
      <c r="AM357" s="22"/>
      <c r="AN357" s="18"/>
      <c r="AO357" s="22"/>
      <c r="AP357" s="18"/>
      <c r="AQ357" s="13">
        <f>+Y357+AA357+AC357+AE357+AG357+AI357+AK357+AM357+AO357</f>
        <v>97600000</v>
      </c>
      <c r="AR357" s="14">
        <f>Z357+AB357+AD357+AF357+AH357+AJ357+AL357+AN357+AP357</f>
        <v>97600000</v>
      </c>
      <c r="AS357" s="44"/>
      <c r="AT357" s="44"/>
      <c r="AU357" s="44"/>
      <c r="AV357" s="44"/>
      <c r="AW357" s="44">
        <v>97600000</v>
      </c>
      <c r="AX357" s="44">
        <v>97600000</v>
      </c>
      <c r="AY357" s="44"/>
      <c r="AZ357" s="44"/>
      <c r="BA357" s="44"/>
      <c r="BB357" s="44"/>
      <c r="BC357" s="44"/>
      <c r="BD357" s="44"/>
      <c r="BE357" s="44"/>
      <c r="BF357" s="44"/>
      <c r="BG357" s="44"/>
      <c r="BH357" s="44"/>
      <c r="BI357" s="44"/>
      <c r="BJ357" s="44"/>
      <c r="BK357" s="41">
        <f t="shared" si="662"/>
        <v>97600000</v>
      </c>
      <c r="BL357" s="56">
        <f t="shared" si="662"/>
        <v>97600000</v>
      </c>
      <c r="BM357" s="44"/>
      <c r="BN357" s="43"/>
      <c r="BO357" s="44"/>
      <c r="BP357" s="44">
        <v>30081242</v>
      </c>
      <c r="BQ357" s="45">
        <v>48800000</v>
      </c>
      <c r="BR357" s="44">
        <v>73000000</v>
      </c>
      <c r="BS357" s="44"/>
      <c r="BT357" s="44"/>
      <c r="BU357" s="44"/>
      <c r="BV357" s="44"/>
      <c r="BW357" s="44"/>
      <c r="BX357" s="44"/>
      <c r="BY357" s="44"/>
      <c r="BZ357" s="44"/>
      <c r="CA357" s="44"/>
      <c r="CB357" s="44"/>
      <c r="CC357" s="44"/>
      <c r="CD357" s="44"/>
      <c r="CE357" s="41">
        <f t="shared" si="663"/>
        <v>48800000</v>
      </c>
      <c r="CF357" s="47">
        <f t="shared" si="663"/>
        <v>103081242</v>
      </c>
      <c r="CG357" s="44"/>
      <c r="CH357" s="487"/>
      <c r="CI357" s="44"/>
      <c r="CJ357" s="469">
        <v>35000000</v>
      </c>
      <c r="CK357" s="44">
        <v>36600000</v>
      </c>
      <c r="CL357" s="469">
        <v>42904284</v>
      </c>
      <c r="CM357" s="44"/>
      <c r="CN357" s="469"/>
      <c r="CO357" s="44"/>
      <c r="CP357" s="469"/>
      <c r="CQ357" s="44"/>
      <c r="CR357" s="469"/>
      <c r="CS357" s="44"/>
      <c r="CT357" s="469"/>
      <c r="CU357" s="44"/>
      <c r="CV357" s="469"/>
      <c r="CW357" s="44"/>
      <c r="CX357" s="469"/>
      <c r="CY357" s="41">
        <f>CG357+CI357+CK357+CM357+CO357+CQ357+CS357+CU357+CW357</f>
        <v>36600000</v>
      </c>
      <c r="CZ357" s="488">
        <f>CX357+CV357+CT357+CR357+CP357+CN357+CL357+CJ357+CH357</f>
        <v>77904284</v>
      </c>
      <c r="DA357" s="489">
        <f t="shared" si="664"/>
        <v>280600000</v>
      </c>
      <c r="DB357" s="576">
        <f t="shared" si="664"/>
        <v>376185526</v>
      </c>
    </row>
    <row r="358" spans="1:106" ht="60.75" customHeight="1" x14ac:dyDescent="0.2">
      <c r="A358" s="585"/>
      <c r="B358" s="220"/>
      <c r="C358" s="224"/>
      <c r="D358" s="223"/>
      <c r="E358" s="220"/>
      <c r="F358" s="220"/>
      <c r="G358" s="474">
        <v>239</v>
      </c>
      <c r="H358" s="508" t="s">
        <v>803</v>
      </c>
      <c r="I358" s="509" t="s">
        <v>804</v>
      </c>
      <c r="J358" s="474" t="s">
        <v>798</v>
      </c>
      <c r="K358" s="464">
        <v>12</v>
      </c>
      <c r="L358" s="464" t="s">
        <v>68</v>
      </c>
      <c r="M358" s="464" t="s">
        <v>48</v>
      </c>
      <c r="N358" s="464">
        <v>10</v>
      </c>
      <c r="O358" s="464">
        <v>1</v>
      </c>
      <c r="P358" s="464">
        <v>6</v>
      </c>
      <c r="Q358" s="523"/>
      <c r="R358" s="464">
        <v>2</v>
      </c>
      <c r="S358" s="464">
        <v>6</v>
      </c>
      <c r="T358" s="464">
        <v>1</v>
      </c>
      <c r="U358" s="485">
        <v>1.98</v>
      </c>
      <c r="V358" s="545">
        <f>AQ358/$AQ$354</f>
        <v>0.15007000000000001</v>
      </c>
      <c r="W358" s="172">
        <v>11</v>
      </c>
      <c r="X358" s="243" t="s">
        <v>224</v>
      </c>
      <c r="Y358" s="22"/>
      <c r="Z358" s="18"/>
      <c r="AA358" s="22"/>
      <c r="AB358" s="18"/>
      <c r="AC358" s="17">
        <v>60028000</v>
      </c>
      <c r="AD358" s="15">
        <v>60028000</v>
      </c>
      <c r="AE358" s="22"/>
      <c r="AF358" s="18"/>
      <c r="AG358" s="22"/>
      <c r="AH358" s="18"/>
      <c r="AI358" s="22"/>
      <c r="AJ358" s="18"/>
      <c r="AK358" s="22"/>
      <c r="AL358" s="18"/>
      <c r="AM358" s="22"/>
      <c r="AN358" s="18"/>
      <c r="AO358" s="22"/>
      <c r="AP358" s="18"/>
      <c r="AQ358" s="13">
        <f>+Y358+AA358+AC358+AE358+AG358+AI358+AK358+AM358+AO358</f>
        <v>60028000</v>
      </c>
      <c r="AR358" s="14">
        <f>Z358+AB358+AD358+AF358+AH358+AJ358+AL358+AN358+AP358</f>
        <v>60028000</v>
      </c>
      <c r="AS358" s="44"/>
      <c r="AT358" s="44"/>
      <c r="AU358" s="44"/>
      <c r="AV358" s="44"/>
      <c r="AW358" s="44">
        <v>60028000</v>
      </c>
      <c r="AX358" s="44">
        <v>60028000</v>
      </c>
      <c r="AY358" s="44"/>
      <c r="AZ358" s="44"/>
      <c r="BA358" s="44"/>
      <c r="BB358" s="44"/>
      <c r="BC358" s="44"/>
      <c r="BD358" s="44"/>
      <c r="BE358" s="44"/>
      <c r="BF358" s="44"/>
      <c r="BG358" s="44"/>
      <c r="BH358" s="44"/>
      <c r="BI358" s="44"/>
      <c r="BJ358" s="44"/>
      <c r="BK358" s="41">
        <f t="shared" si="662"/>
        <v>60028000</v>
      </c>
      <c r="BL358" s="56">
        <f t="shared" si="662"/>
        <v>60028000</v>
      </c>
      <c r="BM358" s="44"/>
      <c r="BN358" s="43"/>
      <c r="BO358" s="44"/>
      <c r="BP358" s="44">
        <v>20000000</v>
      </c>
      <c r="BQ358" s="45">
        <v>30014000</v>
      </c>
      <c r="BR358" s="44">
        <v>45000000</v>
      </c>
      <c r="BS358" s="44"/>
      <c r="BT358" s="44"/>
      <c r="BU358" s="44"/>
      <c r="BV358" s="44"/>
      <c r="BW358" s="44"/>
      <c r="BX358" s="44"/>
      <c r="BY358" s="44"/>
      <c r="BZ358" s="44"/>
      <c r="CA358" s="44"/>
      <c r="CB358" s="44"/>
      <c r="CC358" s="44"/>
      <c r="CD358" s="44"/>
      <c r="CE358" s="41">
        <f t="shared" si="663"/>
        <v>30014000</v>
      </c>
      <c r="CF358" s="47">
        <f t="shared" si="663"/>
        <v>65000000</v>
      </c>
      <c r="CG358" s="44"/>
      <c r="CH358" s="45"/>
      <c r="CI358" s="44"/>
      <c r="CJ358" s="44">
        <v>20000000</v>
      </c>
      <c r="CK358" s="44">
        <v>22600000</v>
      </c>
      <c r="CL358" s="462">
        <v>74800000</v>
      </c>
      <c r="CM358" s="44"/>
      <c r="CN358" s="44">
        <v>169985263</v>
      </c>
      <c r="CO358" s="44"/>
      <c r="CP358" s="44"/>
      <c r="CQ358" s="44"/>
      <c r="CR358" s="44"/>
      <c r="CS358" s="44"/>
      <c r="CT358" s="44"/>
      <c r="CU358" s="44"/>
      <c r="CV358" s="44"/>
      <c r="CW358" s="44"/>
      <c r="CX358" s="44"/>
      <c r="CY358" s="41">
        <f>CG358+CI358+CK358+CM358+CO358+CQ358+CS358+CU358+CW358</f>
        <v>22600000</v>
      </c>
      <c r="CZ358" s="41">
        <f>CX358+CV358+CT358+CR358+CP358+CN358+CL358+CJ358+CH358</f>
        <v>264785263</v>
      </c>
      <c r="DA358" s="50">
        <f t="shared" si="664"/>
        <v>172670000</v>
      </c>
      <c r="DB358" s="576">
        <f t="shared" si="664"/>
        <v>449841263</v>
      </c>
    </row>
    <row r="359" spans="1:106" s="490" customFormat="1" ht="118.5" customHeight="1" x14ac:dyDescent="0.2">
      <c r="A359" s="646"/>
      <c r="B359" s="484"/>
      <c r="C359" s="485"/>
      <c r="D359" s="486"/>
      <c r="E359" s="484"/>
      <c r="F359" s="220"/>
      <c r="G359" s="474">
        <v>240</v>
      </c>
      <c r="H359" s="508" t="s">
        <v>805</v>
      </c>
      <c r="I359" s="422" t="s">
        <v>806</v>
      </c>
      <c r="J359" s="474" t="s">
        <v>798</v>
      </c>
      <c r="K359" s="464">
        <v>12</v>
      </c>
      <c r="L359" s="464" t="s">
        <v>53</v>
      </c>
      <c r="M359" s="464">
        <v>1</v>
      </c>
      <c r="N359" s="464">
        <v>1</v>
      </c>
      <c r="O359" s="167">
        <v>1</v>
      </c>
      <c r="P359" s="188">
        <v>1</v>
      </c>
      <c r="Q359" s="248"/>
      <c r="R359" s="188">
        <v>1</v>
      </c>
      <c r="S359" s="188"/>
      <c r="T359" s="464">
        <v>1</v>
      </c>
      <c r="U359" s="485"/>
      <c r="V359" s="379">
        <f>AQ359/$AQ$354</f>
        <v>0.30168</v>
      </c>
      <c r="W359" s="172">
        <v>11</v>
      </c>
      <c r="X359" s="243" t="s">
        <v>224</v>
      </c>
      <c r="Y359" s="22"/>
      <c r="Z359" s="18"/>
      <c r="AA359" s="22"/>
      <c r="AB359" s="18"/>
      <c r="AC359" s="17">
        <f>80800000+39872000</f>
        <v>120672000</v>
      </c>
      <c r="AD359" s="18">
        <v>120672000</v>
      </c>
      <c r="AE359" s="22"/>
      <c r="AF359" s="18"/>
      <c r="AG359" s="22"/>
      <c r="AH359" s="18"/>
      <c r="AI359" s="22"/>
      <c r="AJ359" s="18"/>
      <c r="AK359" s="22"/>
      <c r="AL359" s="18"/>
      <c r="AM359" s="22"/>
      <c r="AN359" s="18"/>
      <c r="AO359" s="22"/>
      <c r="AP359" s="18"/>
      <c r="AQ359" s="13">
        <f>+Y359+AA359+AC359+AE359+AG359+AI359+AK359+AM359+AO359</f>
        <v>120672000</v>
      </c>
      <c r="AR359" s="14">
        <f>Z359+AB359+AD359+AF359+AH359+AJ359+AL359+AN359+AP359</f>
        <v>120672000</v>
      </c>
      <c r="AS359" s="44"/>
      <c r="AT359" s="44"/>
      <c r="AU359" s="44"/>
      <c r="AV359" s="44">
        <v>107500000</v>
      </c>
      <c r="AW359" s="44">
        <v>120672000</v>
      </c>
      <c r="AX359" s="44">
        <v>120672000</v>
      </c>
      <c r="AY359" s="44"/>
      <c r="AZ359" s="44"/>
      <c r="BA359" s="44"/>
      <c r="BB359" s="44"/>
      <c r="BC359" s="44"/>
      <c r="BD359" s="44"/>
      <c r="BE359" s="44"/>
      <c r="BF359" s="44"/>
      <c r="BG359" s="44"/>
      <c r="BH359" s="44"/>
      <c r="BI359" s="44"/>
      <c r="BJ359" s="44"/>
      <c r="BK359" s="41">
        <f t="shared" si="662"/>
        <v>120672000</v>
      </c>
      <c r="BL359" s="56">
        <f t="shared" si="662"/>
        <v>228172000</v>
      </c>
      <c r="BM359" s="44"/>
      <c r="BN359" s="43"/>
      <c r="BO359" s="44"/>
      <c r="BP359" s="44">
        <v>70000000</v>
      </c>
      <c r="BQ359" s="45">
        <v>60336000</v>
      </c>
      <c r="BR359" s="44">
        <v>350000000</v>
      </c>
      <c r="BS359" s="44"/>
      <c r="BT359" s="44"/>
      <c r="BU359" s="44"/>
      <c r="BV359" s="44"/>
      <c r="BW359" s="44"/>
      <c r="BX359" s="44"/>
      <c r="BY359" s="44"/>
      <c r="BZ359" s="44"/>
      <c r="CA359" s="44"/>
      <c r="CB359" s="44"/>
      <c r="CC359" s="44"/>
      <c r="CD359" s="44"/>
      <c r="CE359" s="41">
        <f t="shared" si="663"/>
        <v>60336000</v>
      </c>
      <c r="CF359" s="47">
        <f t="shared" si="663"/>
        <v>420000000</v>
      </c>
      <c r="CG359" s="44"/>
      <c r="CH359" s="487"/>
      <c r="CI359" s="44"/>
      <c r="CJ359" s="469">
        <v>138682000</v>
      </c>
      <c r="CK359" s="44">
        <v>45300000</v>
      </c>
      <c r="CL359" s="469">
        <v>278145716</v>
      </c>
      <c r="CM359" s="44"/>
      <c r="CN359" s="469"/>
      <c r="CO359" s="44"/>
      <c r="CP359" s="469"/>
      <c r="CQ359" s="44"/>
      <c r="CR359" s="469"/>
      <c r="CS359" s="44"/>
      <c r="CT359" s="469"/>
      <c r="CU359" s="44"/>
      <c r="CV359" s="469"/>
      <c r="CW359" s="44"/>
      <c r="CX359" s="469"/>
      <c r="CY359" s="41">
        <f>CG359+CI359+CK359+CM359+CO359+CQ359+CS359+CU359+CW359</f>
        <v>45300000</v>
      </c>
      <c r="CZ359" s="488">
        <f>CX359+CV359+CT359+CR359+CP359+CN359+CL359+CJ359+CH359</f>
        <v>416827716</v>
      </c>
      <c r="DA359" s="489">
        <f t="shared" si="664"/>
        <v>346980000</v>
      </c>
      <c r="DB359" s="576">
        <f t="shared" si="664"/>
        <v>1185671716</v>
      </c>
    </row>
    <row r="360" spans="1:106" ht="24.75" customHeight="1" x14ac:dyDescent="0.2">
      <c r="A360" s="585"/>
      <c r="B360" s="220"/>
      <c r="C360" s="154">
        <v>82</v>
      </c>
      <c r="D360" s="423" t="s">
        <v>807</v>
      </c>
      <c r="E360" s="230"/>
      <c r="F360" s="230"/>
      <c r="G360" s="159"/>
      <c r="H360" s="159"/>
      <c r="I360" s="159"/>
      <c r="J360" s="159"/>
      <c r="K360" s="159"/>
      <c r="L360" s="159"/>
      <c r="M360" s="159"/>
      <c r="N360" s="159"/>
      <c r="O360" s="159"/>
      <c r="P360" s="159"/>
      <c r="Q360" s="159"/>
      <c r="R360" s="159"/>
      <c r="S360" s="159"/>
      <c r="T360" s="159"/>
      <c r="U360" s="159"/>
      <c r="V360" s="159"/>
      <c r="W360" s="159"/>
      <c r="X360" s="159"/>
      <c r="Y360" s="11">
        <f t="shared" ref="Y360:AP360" si="665">SUM(Y361:Y362)</f>
        <v>0</v>
      </c>
      <c r="Z360" s="11">
        <f t="shared" si="665"/>
        <v>0</v>
      </c>
      <c r="AA360" s="11">
        <f t="shared" si="665"/>
        <v>0</v>
      </c>
      <c r="AB360" s="11">
        <f t="shared" si="665"/>
        <v>0</v>
      </c>
      <c r="AC360" s="11">
        <f t="shared" si="665"/>
        <v>80000000</v>
      </c>
      <c r="AD360" s="11">
        <f t="shared" si="665"/>
        <v>80000000</v>
      </c>
      <c r="AE360" s="11">
        <f t="shared" si="665"/>
        <v>0</v>
      </c>
      <c r="AF360" s="11">
        <f t="shared" si="665"/>
        <v>0</v>
      </c>
      <c r="AG360" s="11">
        <f t="shared" si="665"/>
        <v>0</v>
      </c>
      <c r="AH360" s="11">
        <f t="shared" si="665"/>
        <v>0</v>
      </c>
      <c r="AI360" s="11">
        <f t="shared" si="665"/>
        <v>0</v>
      </c>
      <c r="AJ360" s="11">
        <f t="shared" si="665"/>
        <v>0</v>
      </c>
      <c r="AK360" s="11">
        <f t="shared" si="665"/>
        <v>0</v>
      </c>
      <c r="AL360" s="11">
        <f t="shared" si="665"/>
        <v>0</v>
      </c>
      <c r="AM360" s="11">
        <f t="shared" si="665"/>
        <v>0</v>
      </c>
      <c r="AN360" s="11">
        <f t="shared" si="665"/>
        <v>0</v>
      </c>
      <c r="AO360" s="11">
        <f t="shared" si="665"/>
        <v>0</v>
      </c>
      <c r="AP360" s="11">
        <f t="shared" si="665"/>
        <v>0</v>
      </c>
      <c r="AQ360" s="11">
        <f t="shared" ref="AQ360:BS360" si="666">SUM(AQ361:AQ362)</f>
        <v>80000000</v>
      </c>
      <c r="AR360" s="11">
        <f t="shared" si="666"/>
        <v>80000000</v>
      </c>
      <c r="AS360" s="11">
        <f t="shared" si="666"/>
        <v>0</v>
      </c>
      <c r="AT360" s="11">
        <f t="shared" si="666"/>
        <v>0</v>
      </c>
      <c r="AU360" s="11">
        <f t="shared" si="666"/>
        <v>0</v>
      </c>
      <c r="AV360" s="11">
        <f t="shared" si="666"/>
        <v>0</v>
      </c>
      <c r="AW360" s="11">
        <f t="shared" si="666"/>
        <v>90000000</v>
      </c>
      <c r="AX360" s="11">
        <f t="shared" si="666"/>
        <v>90000000</v>
      </c>
      <c r="AY360" s="11">
        <f t="shared" si="666"/>
        <v>0</v>
      </c>
      <c r="AZ360" s="11">
        <f t="shared" si="666"/>
        <v>0</v>
      </c>
      <c r="BA360" s="11">
        <f t="shared" si="666"/>
        <v>0</v>
      </c>
      <c r="BB360" s="11">
        <f t="shared" si="666"/>
        <v>0</v>
      </c>
      <c r="BC360" s="11">
        <f t="shared" si="666"/>
        <v>0</v>
      </c>
      <c r="BD360" s="11">
        <f t="shared" si="666"/>
        <v>0</v>
      </c>
      <c r="BE360" s="11">
        <f t="shared" si="666"/>
        <v>0</v>
      </c>
      <c r="BF360" s="11">
        <f t="shared" si="666"/>
        <v>0</v>
      </c>
      <c r="BG360" s="11">
        <f t="shared" si="666"/>
        <v>0</v>
      </c>
      <c r="BH360" s="11">
        <f t="shared" si="666"/>
        <v>0</v>
      </c>
      <c r="BI360" s="11">
        <f t="shared" si="666"/>
        <v>0</v>
      </c>
      <c r="BJ360" s="11">
        <f t="shared" si="666"/>
        <v>0</v>
      </c>
      <c r="BK360" s="11">
        <f t="shared" si="666"/>
        <v>90000000</v>
      </c>
      <c r="BL360" s="11">
        <f t="shared" si="666"/>
        <v>90000000</v>
      </c>
      <c r="BM360" s="11">
        <f t="shared" si="666"/>
        <v>0</v>
      </c>
      <c r="BN360" s="11">
        <f t="shared" si="666"/>
        <v>0</v>
      </c>
      <c r="BO360" s="11">
        <f t="shared" si="666"/>
        <v>0</v>
      </c>
      <c r="BP360" s="11">
        <f t="shared" si="666"/>
        <v>27479700</v>
      </c>
      <c r="BQ360" s="11">
        <f t="shared" si="666"/>
        <v>80000000</v>
      </c>
      <c r="BR360" s="11">
        <f t="shared" si="666"/>
        <v>85000000</v>
      </c>
      <c r="BS360" s="11">
        <f t="shared" si="666"/>
        <v>0</v>
      </c>
      <c r="BT360" s="11">
        <f t="shared" ref="BT360:CE360" si="667">SUM(BT361:BT362)</f>
        <v>0</v>
      </c>
      <c r="BU360" s="11">
        <f t="shared" si="667"/>
        <v>0</v>
      </c>
      <c r="BV360" s="11">
        <f t="shared" si="667"/>
        <v>0</v>
      </c>
      <c r="BW360" s="11">
        <f t="shared" si="667"/>
        <v>0</v>
      </c>
      <c r="BX360" s="11">
        <f t="shared" si="667"/>
        <v>0</v>
      </c>
      <c r="BY360" s="11">
        <f t="shared" si="667"/>
        <v>0</v>
      </c>
      <c r="BZ360" s="11">
        <f t="shared" si="667"/>
        <v>0</v>
      </c>
      <c r="CA360" s="11">
        <f t="shared" si="667"/>
        <v>0</v>
      </c>
      <c r="CB360" s="11">
        <f t="shared" si="667"/>
        <v>0</v>
      </c>
      <c r="CC360" s="11">
        <f t="shared" si="667"/>
        <v>0</v>
      </c>
      <c r="CD360" s="11">
        <f t="shared" si="667"/>
        <v>0</v>
      </c>
      <c r="CE360" s="11">
        <f t="shared" si="667"/>
        <v>80000000</v>
      </c>
      <c r="CF360" s="11">
        <f t="shared" ref="CF360:DB360" si="668">SUM(CF361:CF362)</f>
        <v>112479700</v>
      </c>
      <c r="CG360" s="11">
        <f t="shared" si="668"/>
        <v>0</v>
      </c>
      <c r="CH360" s="11">
        <f t="shared" si="668"/>
        <v>0</v>
      </c>
      <c r="CI360" s="11">
        <f t="shared" si="668"/>
        <v>0</v>
      </c>
      <c r="CJ360" s="11">
        <f t="shared" si="668"/>
        <v>0</v>
      </c>
      <c r="CK360" s="11">
        <f t="shared" si="668"/>
        <v>80000000</v>
      </c>
      <c r="CL360" s="11">
        <f t="shared" si="668"/>
        <v>84323515</v>
      </c>
      <c r="CM360" s="11">
        <f t="shared" si="668"/>
        <v>0</v>
      </c>
      <c r="CN360" s="11">
        <f t="shared" si="668"/>
        <v>0</v>
      </c>
      <c r="CO360" s="11">
        <f t="shared" si="668"/>
        <v>0</v>
      </c>
      <c r="CP360" s="11">
        <f t="shared" si="668"/>
        <v>0</v>
      </c>
      <c r="CQ360" s="11">
        <f t="shared" si="668"/>
        <v>0</v>
      </c>
      <c r="CR360" s="11">
        <f t="shared" si="668"/>
        <v>0</v>
      </c>
      <c r="CS360" s="11">
        <f t="shared" si="668"/>
        <v>0</v>
      </c>
      <c r="CT360" s="11">
        <f t="shared" si="668"/>
        <v>0</v>
      </c>
      <c r="CU360" s="11">
        <f t="shared" si="668"/>
        <v>0</v>
      </c>
      <c r="CV360" s="11">
        <f t="shared" si="668"/>
        <v>0</v>
      </c>
      <c r="CW360" s="11">
        <f t="shared" si="668"/>
        <v>0</v>
      </c>
      <c r="CX360" s="11">
        <f t="shared" si="668"/>
        <v>0</v>
      </c>
      <c r="CY360" s="11">
        <f t="shared" si="668"/>
        <v>80000000</v>
      </c>
      <c r="CZ360" s="11">
        <f t="shared" si="668"/>
        <v>84323515</v>
      </c>
      <c r="DA360" s="11">
        <f t="shared" si="668"/>
        <v>330000000</v>
      </c>
      <c r="DB360" s="575">
        <f t="shared" si="668"/>
        <v>366803215</v>
      </c>
    </row>
    <row r="361" spans="1:106" ht="120.75" customHeight="1" x14ac:dyDescent="0.2">
      <c r="A361" s="585"/>
      <c r="B361" s="220"/>
      <c r="C361" s="507">
        <v>38</v>
      </c>
      <c r="D361" s="645" t="s">
        <v>795</v>
      </c>
      <c r="E361" s="340">
        <v>0</v>
      </c>
      <c r="F361" s="340">
        <v>2</v>
      </c>
      <c r="G361" s="173">
        <v>241</v>
      </c>
      <c r="H361" s="508" t="s">
        <v>808</v>
      </c>
      <c r="I361" s="179" t="s">
        <v>809</v>
      </c>
      <c r="J361" s="173" t="s">
        <v>798</v>
      </c>
      <c r="K361" s="167">
        <v>12</v>
      </c>
      <c r="L361" s="188" t="s">
        <v>53</v>
      </c>
      <c r="M361" s="188">
        <v>1</v>
      </c>
      <c r="N361" s="188">
        <v>1</v>
      </c>
      <c r="O361" s="204">
        <v>1</v>
      </c>
      <c r="P361" s="182">
        <v>1</v>
      </c>
      <c r="Q361" s="175"/>
      <c r="R361" s="182">
        <v>1</v>
      </c>
      <c r="S361" s="182"/>
      <c r="T361" s="182">
        <v>1</v>
      </c>
      <c r="U361" s="182"/>
      <c r="V361" s="380">
        <f>AQ361/AQ360</f>
        <v>0.5625</v>
      </c>
      <c r="W361" s="172">
        <v>11</v>
      </c>
      <c r="X361" s="171" t="s">
        <v>224</v>
      </c>
      <c r="Y361" s="17"/>
      <c r="Z361" s="18"/>
      <c r="AA361" s="17"/>
      <c r="AB361" s="18"/>
      <c r="AC361" s="17">
        <v>45000000</v>
      </c>
      <c r="AD361" s="15">
        <v>45000000</v>
      </c>
      <c r="AE361" s="17"/>
      <c r="AF361" s="18"/>
      <c r="AG361" s="17"/>
      <c r="AH361" s="18"/>
      <c r="AI361" s="17"/>
      <c r="AJ361" s="18"/>
      <c r="AK361" s="17"/>
      <c r="AL361" s="18"/>
      <c r="AM361" s="17"/>
      <c r="AN361" s="18"/>
      <c r="AO361" s="17"/>
      <c r="AP361" s="18"/>
      <c r="AQ361" s="13">
        <f>+Y361+AA361+AC361+AE361+AG361+AI361+AK361+AM361+AO361</f>
        <v>45000000</v>
      </c>
      <c r="AR361" s="14">
        <f>Z361+AB361+AD361+AF361+AH361+AJ361+AL361+AN361+AP361</f>
        <v>45000000</v>
      </c>
      <c r="AS361" s="44"/>
      <c r="AT361" s="44"/>
      <c r="AU361" s="44"/>
      <c r="AV361" s="44"/>
      <c r="AW361" s="45">
        <v>50625000</v>
      </c>
      <c r="AX361" s="44">
        <v>50625000</v>
      </c>
      <c r="AY361" s="44"/>
      <c r="AZ361" s="44"/>
      <c r="BA361" s="44"/>
      <c r="BB361" s="44"/>
      <c r="BC361" s="44"/>
      <c r="BD361" s="44"/>
      <c r="BE361" s="44"/>
      <c r="BF361" s="44"/>
      <c r="BG361" s="44"/>
      <c r="BH361" s="44"/>
      <c r="BI361" s="44"/>
      <c r="BJ361" s="44"/>
      <c r="BK361" s="41">
        <f>AS361+AU361+AW361+AY361+BA361+BC361+BE361+BG361+BI361</f>
        <v>50625000</v>
      </c>
      <c r="BL361" s="56">
        <f>AT361+AV361+AX361+AZ361+BB361+BD361+BF361+BH361+BJ361</f>
        <v>50625000</v>
      </c>
      <c r="BM361" s="44"/>
      <c r="BN361" s="43"/>
      <c r="BO361" s="44"/>
      <c r="BP361" s="43">
        <v>7479700</v>
      </c>
      <c r="BQ361" s="44">
        <v>45000000</v>
      </c>
      <c r="BR361" s="44">
        <v>30000000</v>
      </c>
      <c r="BS361" s="44"/>
      <c r="BT361" s="44"/>
      <c r="BU361" s="44"/>
      <c r="BV361" s="44"/>
      <c r="BW361" s="44"/>
      <c r="BX361" s="44"/>
      <c r="BY361" s="44"/>
      <c r="BZ361" s="44"/>
      <c r="CA361" s="44"/>
      <c r="CB361" s="44"/>
      <c r="CC361" s="44"/>
      <c r="CD361" s="44"/>
      <c r="CE361" s="41">
        <f>BM361+BO361+BQ361+BS361+BU361+BW361+BY361+CA361+CC361</f>
        <v>45000000</v>
      </c>
      <c r="CF361" s="47">
        <f>BN361+BP361+BR361+BT361+BV361+BX361+BZ361+CB361+CD361</f>
        <v>37479700</v>
      </c>
      <c r="CG361" s="44"/>
      <c r="CH361" s="45"/>
      <c r="CI361" s="44"/>
      <c r="CJ361" s="44"/>
      <c r="CK361" s="44">
        <v>45000000</v>
      </c>
      <c r="CL361" s="44">
        <v>36800000</v>
      </c>
      <c r="CM361" s="44"/>
      <c r="CN361" s="44"/>
      <c r="CO361" s="44"/>
      <c r="CP361" s="44"/>
      <c r="CQ361" s="44"/>
      <c r="CR361" s="44"/>
      <c r="CS361" s="44"/>
      <c r="CT361" s="44"/>
      <c r="CU361" s="44"/>
      <c r="CV361" s="44"/>
      <c r="CW361" s="44"/>
      <c r="CX361" s="44"/>
      <c r="CY361" s="41">
        <f>CG361+CI361+CK361+CM361+CO361+CQ361+CS361+CU361+CW361</f>
        <v>45000000</v>
      </c>
      <c r="CZ361" s="41">
        <f>CX361+CV361+CT361+CR361+CP361+CN361+CL361+CJ361+CH361</f>
        <v>36800000</v>
      </c>
      <c r="DA361" s="50">
        <f>AQ361+BK361+CE361+CY361</f>
        <v>185625000</v>
      </c>
      <c r="DB361" s="576">
        <f>AR361+BL361+CF361+CZ361</f>
        <v>169904700</v>
      </c>
    </row>
    <row r="362" spans="1:106" ht="80.25" customHeight="1" x14ac:dyDescent="0.2">
      <c r="A362" s="596"/>
      <c r="B362" s="264"/>
      <c r="C362" s="243"/>
      <c r="D362" s="223"/>
      <c r="E362" s="223"/>
      <c r="F362" s="223"/>
      <c r="G362" s="173">
        <v>242</v>
      </c>
      <c r="H362" s="508" t="s">
        <v>810</v>
      </c>
      <c r="I362" s="166" t="s">
        <v>811</v>
      </c>
      <c r="J362" s="173" t="s">
        <v>798</v>
      </c>
      <c r="K362" s="167">
        <v>12</v>
      </c>
      <c r="L362" s="188" t="s">
        <v>53</v>
      </c>
      <c r="M362" s="188">
        <v>1</v>
      </c>
      <c r="N362" s="188">
        <v>1</v>
      </c>
      <c r="O362" s="310">
        <v>1</v>
      </c>
      <c r="P362" s="340">
        <v>1</v>
      </c>
      <c r="Q362" s="175"/>
      <c r="R362" s="340">
        <v>1</v>
      </c>
      <c r="S362" s="340"/>
      <c r="T362" s="340">
        <v>1</v>
      </c>
      <c r="U362" s="340"/>
      <c r="V362" s="380">
        <f>AQ362/AQ360</f>
        <v>0.4375</v>
      </c>
      <c r="W362" s="172">
        <v>11</v>
      </c>
      <c r="X362" s="171" t="s">
        <v>224</v>
      </c>
      <c r="Y362" s="17"/>
      <c r="Z362" s="18"/>
      <c r="AA362" s="17"/>
      <c r="AB362" s="18"/>
      <c r="AC362" s="17">
        <v>35000000</v>
      </c>
      <c r="AD362" s="15">
        <v>35000000</v>
      </c>
      <c r="AE362" s="17"/>
      <c r="AF362" s="18"/>
      <c r="AG362" s="17"/>
      <c r="AH362" s="18"/>
      <c r="AI362" s="17"/>
      <c r="AJ362" s="18"/>
      <c r="AK362" s="17"/>
      <c r="AL362" s="18"/>
      <c r="AM362" s="17"/>
      <c r="AN362" s="18"/>
      <c r="AO362" s="17"/>
      <c r="AP362" s="18"/>
      <c r="AQ362" s="13">
        <f>+Y362+AA362+AC362+AE362+AG362+AI362+AK362+AM362+AO362</f>
        <v>35000000</v>
      </c>
      <c r="AR362" s="14">
        <f>Z362+AB362+AD362+AF362+AH362+AJ362+AL362+AN362+AP362</f>
        <v>35000000</v>
      </c>
      <c r="AS362" s="44"/>
      <c r="AT362" s="44"/>
      <c r="AU362" s="44"/>
      <c r="AV362" s="44"/>
      <c r="AW362" s="45">
        <v>39375000</v>
      </c>
      <c r="AX362" s="44">
        <v>39375000</v>
      </c>
      <c r="AY362" s="44"/>
      <c r="AZ362" s="44"/>
      <c r="BA362" s="44"/>
      <c r="BB362" s="44"/>
      <c r="BC362" s="44"/>
      <c r="BD362" s="44"/>
      <c r="BE362" s="44"/>
      <c r="BF362" s="44"/>
      <c r="BG362" s="44"/>
      <c r="BH362" s="44"/>
      <c r="BI362" s="44"/>
      <c r="BJ362" s="44"/>
      <c r="BK362" s="41">
        <f>AS362+AU362+AW362+AY362+BA362+BC362+BE362+BG362+BI362</f>
        <v>39375000</v>
      </c>
      <c r="BL362" s="56">
        <f>AT362+AV362+AX362+AZ362+BB362+BD362+BF362+BH362+BJ362</f>
        <v>39375000</v>
      </c>
      <c r="BM362" s="44"/>
      <c r="BN362" s="43"/>
      <c r="BO362" s="44"/>
      <c r="BP362" s="43">
        <v>20000000</v>
      </c>
      <c r="BQ362" s="44">
        <v>35000000</v>
      </c>
      <c r="BR362" s="44">
        <v>55000000</v>
      </c>
      <c r="BS362" s="44"/>
      <c r="BT362" s="44"/>
      <c r="BU362" s="44"/>
      <c r="BV362" s="44"/>
      <c r="BW362" s="44"/>
      <c r="BX362" s="44"/>
      <c r="BY362" s="44"/>
      <c r="BZ362" s="44"/>
      <c r="CA362" s="44"/>
      <c r="CB362" s="44"/>
      <c r="CC362" s="44"/>
      <c r="CD362" s="44"/>
      <c r="CE362" s="41">
        <f>BM362+BO362+BQ362+BS362+BU362+BW362+BY362+CA362+CC362</f>
        <v>35000000</v>
      </c>
      <c r="CF362" s="47">
        <f>BN362+BP362+BR362+BT362+BV362+BX362+BZ362+CB362+CD362</f>
        <v>75000000</v>
      </c>
      <c r="CG362" s="44"/>
      <c r="CH362" s="45"/>
      <c r="CI362" s="44"/>
      <c r="CJ362" s="44"/>
      <c r="CK362" s="44">
        <v>35000000</v>
      </c>
      <c r="CL362" s="44">
        <v>47523515</v>
      </c>
      <c r="CM362" s="44"/>
      <c r="CN362" s="44"/>
      <c r="CO362" s="44"/>
      <c r="CP362" s="44"/>
      <c r="CQ362" s="44"/>
      <c r="CR362" s="44"/>
      <c r="CS362" s="44"/>
      <c r="CT362" s="44"/>
      <c r="CU362" s="44"/>
      <c r="CV362" s="44"/>
      <c r="CW362" s="44"/>
      <c r="CX362" s="44"/>
      <c r="CY362" s="41">
        <f>CG362+CI362+CK362+CM362+CO362+CQ362+CS362+CU362+CW362</f>
        <v>35000000</v>
      </c>
      <c r="CZ362" s="41">
        <f>CX362+CV362+CT362+CR362+CP362+CN362+CL362+CJ362+CH362</f>
        <v>47523515</v>
      </c>
      <c r="DA362" s="50">
        <f>AQ362+BK362+CE362+CY362</f>
        <v>144375000</v>
      </c>
      <c r="DB362" s="576">
        <f>AR362+BL362+CF362+CZ362</f>
        <v>196898515</v>
      </c>
    </row>
    <row r="363" spans="1:106" ht="24.75" customHeight="1" x14ac:dyDescent="0.2">
      <c r="A363" s="583">
        <v>5</v>
      </c>
      <c r="B363" s="215" t="s">
        <v>812</v>
      </c>
      <c r="C363" s="216"/>
      <c r="D363" s="134"/>
      <c r="E363" s="134"/>
      <c r="F363" s="134"/>
      <c r="G363" s="216"/>
      <c r="H363" s="216"/>
      <c r="I363" s="216"/>
      <c r="J363" s="216"/>
      <c r="K363" s="216"/>
      <c r="L363" s="216"/>
      <c r="M363" s="216"/>
      <c r="N363" s="216"/>
      <c r="O363" s="216"/>
      <c r="P363" s="216"/>
      <c r="Q363" s="216"/>
      <c r="R363" s="216"/>
      <c r="S363" s="216"/>
      <c r="T363" s="216"/>
      <c r="U363" s="216"/>
      <c r="V363" s="216"/>
      <c r="W363" s="216"/>
      <c r="X363" s="216"/>
      <c r="Y363" s="9">
        <f t="shared" ref="Y363:AP363" si="669">Y364+Y373+Y383</f>
        <v>0</v>
      </c>
      <c r="Z363" s="9">
        <f t="shared" si="669"/>
        <v>0</v>
      </c>
      <c r="AA363" s="9">
        <f t="shared" si="669"/>
        <v>64260244</v>
      </c>
      <c r="AB363" s="9">
        <f t="shared" si="669"/>
        <v>46963067.460000001</v>
      </c>
      <c r="AC363" s="9">
        <f t="shared" si="669"/>
        <v>3467251891</v>
      </c>
      <c r="AD363" s="9">
        <f t="shared" si="669"/>
        <v>4088020116</v>
      </c>
      <c r="AE363" s="9">
        <f t="shared" si="669"/>
        <v>435000000</v>
      </c>
      <c r="AF363" s="9">
        <f t="shared" si="669"/>
        <v>170000000</v>
      </c>
      <c r="AG363" s="9">
        <f t="shared" si="669"/>
        <v>0</v>
      </c>
      <c r="AH363" s="9">
        <f t="shared" si="669"/>
        <v>0</v>
      </c>
      <c r="AI363" s="9">
        <f t="shared" si="669"/>
        <v>0</v>
      </c>
      <c r="AJ363" s="9">
        <f t="shared" si="669"/>
        <v>0</v>
      </c>
      <c r="AK363" s="9">
        <f t="shared" si="669"/>
        <v>0</v>
      </c>
      <c r="AL363" s="9">
        <f t="shared" si="669"/>
        <v>0</v>
      </c>
      <c r="AM363" s="9">
        <f t="shared" si="669"/>
        <v>0</v>
      </c>
      <c r="AN363" s="9">
        <f t="shared" si="669"/>
        <v>0</v>
      </c>
      <c r="AO363" s="9">
        <f t="shared" si="669"/>
        <v>5097000000</v>
      </c>
      <c r="AP363" s="9">
        <f t="shared" si="669"/>
        <v>0</v>
      </c>
      <c r="AQ363" s="9">
        <f t="shared" ref="AQ363:BS363" si="670">AQ364+AQ373+AQ383</f>
        <v>9063512135</v>
      </c>
      <c r="AR363" s="9">
        <f t="shared" si="670"/>
        <v>4304983183.46</v>
      </c>
      <c r="AS363" s="9">
        <f t="shared" si="670"/>
        <v>4000000000</v>
      </c>
      <c r="AT363" s="9">
        <f t="shared" si="670"/>
        <v>0</v>
      </c>
      <c r="AU363" s="9">
        <f t="shared" si="670"/>
        <v>41200000</v>
      </c>
      <c r="AV363" s="9">
        <f t="shared" si="670"/>
        <v>2786629201</v>
      </c>
      <c r="AW363" s="9">
        <f t="shared" si="670"/>
        <v>2784152274</v>
      </c>
      <c r="AX363" s="9">
        <f t="shared" si="670"/>
        <v>5854651089</v>
      </c>
      <c r="AY363" s="9">
        <f t="shared" si="670"/>
        <v>200000000</v>
      </c>
      <c r="AZ363" s="9">
        <f t="shared" si="670"/>
        <v>284641017</v>
      </c>
      <c r="BA363" s="9">
        <f t="shared" si="670"/>
        <v>0</v>
      </c>
      <c r="BB363" s="9">
        <f t="shared" si="670"/>
        <v>0</v>
      </c>
      <c r="BC363" s="9">
        <f t="shared" si="670"/>
        <v>0</v>
      </c>
      <c r="BD363" s="9">
        <f t="shared" si="670"/>
        <v>0</v>
      </c>
      <c r="BE363" s="9">
        <f t="shared" si="670"/>
        <v>0</v>
      </c>
      <c r="BF363" s="9">
        <f t="shared" si="670"/>
        <v>0</v>
      </c>
      <c r="BG363" s="9">
        <f t="shared" si="670"/>
        <v>0</v>
      </c>
      <c r="BH363" s="9">
        <f t="shared" si="670"/>
        <v>0</v>
      </c>
      <c r="BI363" s="9">
        <f t="shared" si="670"/>
        <v>3000000000</v>
      </c>
      <c r="BJ363" s="9">
        <f t="shared" si="670"/>
        <v>0</v>
      </c>
      <c r="BK363" s="9">
        <f t="shared" si="670"/>
        <v>10025352274</v>
      </c>
      <c r="BL363" s="9">
        <f t="shared" si="670"/>
        <v>8925921307</v>
      </c>
      <c r="BM363" s="9">
        <f t="shared" si="670"/>
        <v>0</v>
      </c>
      <c r="BN363" s="9">
        <f t="shared" si="670"/>
        <v>0</v>
      </c>
      <c r="BO363" s="9">
        <f t="shared" si="670"/>
        <v>42436000</v>
      </c>
      <c r="BP363" s="9">
        <f t="shared" si="670"/>
        <v>2183382721</v>
      </c>
      <c r="BQ363" s="9">
        <f t="shared" si="670"/>
        <v>2165304749</v>
      </c>
      <c r="BR363" s="9">
        <f t="shared" si="670"/>
        <v>5095000000</v>
      </c>
      <c r="BS363" s="9">
        <f t="shared" si="670"/>
        <v>200000000</v>
      </c>
      <c r="BT363" s="9">
        <f t="shared" ref="BT363:CE363" si="671">BT364+BT373+BT383</f>
        <v>43558736</v>
      </c>
      <c r="BU363" s="9">
        <f t="shared" si="671"/>
        <v>0</v>
      </c>
      <c r="BV363" s="9">
        <f t="shared" si="671"/>
        <v>0</v>
      </c>
      <c r="BW363" s="9">
        <f t="shared" si="671"/>
        <v>0</v>
      </c>
      <c r="BX363" s="9">
        <f t="shared" si="671"/>
        <v>0</v>
      </c>
      <c r="BY363" s="9">
        <f t="shared" si="671"/>
        <v>0</v>
      </c>
      <c r="BZ363" s="9">
        <f t="shared" si="671"/>
        <v>0</v>
      </c>
      <c r="CA363" s="9">
        <f t="shared" si="671"/>
        <v>0</v>
      </c>
      <c r="CB363" s="9">
        <f t="shared" si="671"/>
        <v>0</v>
      </c>
      <c r="CC363" s="9">
        <f t="shared" si="671"/>
        <v>3000000000</v>
      </c>
      <c r="CD363" s="9">
        <f t="shared" si="671"/>
        <v>0</v>
      </c>
      <c r="CE363" s="9">
        <f t="shared" si="671"/>
        <v>5407740749</v>
      </c>
      <c r="CF363" s="9">
        <f t="shared" ref="CF363:DA363" si="672">CF364+CF373+CF383</f>
        <v>7321941457</v>
      </c>
      <c r="CG363" s="9">
        <f t="shared" si="672"/>
        <v>0</v>
      </c>
      <c r="CH363" s="9">
        <f t="shared" si="672"/>
        <v>5000000000</v>
      </c>
      <c r="CI363" s="9">
        <f t="shared" si="672"/>
        <v>43709080</v>
      </c>
      <c r="CJ363" s="9">
        <f t="shared" si="672"/>
        <v>2499110500</v>
      </c>
      <c r="CK363" s="9">
        <f t="shared" si="672"/>
        <v>2060000000</v>
      </c>
      <c r="CL363" s="9">
        <f t="shared" si="672"/>
        <v>4890571996</v>
      </c>
      <c r="CM363" s="9">
        <f t="shared" si="672"/>
        <v>200000000</v>
      </c>
      <c r="CN363" s="9">
        <f t="shared" si="672"/>
        <v>250000000</v>
      </c>
      <c r="CO363" s="9">
        <f t="shared" si="672"/>
        <v>0</v>
      </c>
      <c r="CP363" s="9">
        <f t="shared" si="672"/>
        <v>0</v>
      </c>
      <c r="CQ363" s="9">
        <f t="shared" si="672"/>
        <v>0</v>
      </c>
      <c r="CR363" s="9">
        <f t="shared" si="672"/>
        <v>0</v>
      </c>
      <c r="CS363" s="9">
        <f t="shared" si="672"/>
        <v>0</v>
      </c>
      <c r="CT363" s="9">
        <f t="shared" si="672"/>
        <v>0</v>
      </c>
      <c r="CU363" s="9">
        <f t="shared" si="672"/>
        <v>0</v>
      </c>
      <c r="CV363" s="9">
        <f t="shared" si="672"/>
        <v>0</v>
      </c>
      <c r="CW363" s="9">
        <f t="shared" si="672"/>
        <v>3000000000</v>
      </c>
      <c r="CX363" s="9">
        <f t="shared" si="672"/>
        <v>0</v>
      </c>
      <c r="CY363" s="9">
        <f t="shared" si="672"/>
        <v>5303709080</v>
      </c>
      <c r="CZ363" s="9">
        <f t="shared" si="672"/>
        <v>12639682496</v>
      </c>
      <c r="DA363" s="9">
        <f t="shared" si="672"/>
        <v>29800314238</v>
      </c>
      <c r="DB363" s="570">
        <f t="shared" ref="DB363" si="673">DB364+DB373+DB383</f>
        <v>33192528443.459999</v>
      </c>
    </row>
    <row r="364" spans="1:106" ht="24.75" customHeight="1" x14ac:dyDescent="0.2">
      <c r="A364" s="584"/>
      <c r="B364" s="141">
        <v>26</v>
      </c>
      <c r="C364" s="218" t="s">
        <v>813</v>
      </c>
      <c r="D364" s="146"/>
      <c r="E364" s="146"/>
      <c r="F364" s="144"/>
      <c r="G364" s="145"/>
      <c r="H364" s="145"/>
      <c r="I364" s="145"/>
      <c r="J364" s="145"/>
      <c r="K364" s="145"/>
      <c r="L364" s="145"/>
      <c r="M364" s="145"/>
      <c r="N364" s="145"/>
      <c r="O364" s="145"/>
      <c r="P364" s="145"/>
      <c r="Q364" s="145"/>
      <c r="R364" s="145"/>
      <c r="S364" s="145"/>
      <c r="T364" s="145"/>
      <c r="U364" s="145"/>
      <c r="V364" s="145"/>
      <c r="W364" s="145"/>
      <c r="X364" s="145"/>
      <c r="Y364" s="10">
        <f t="shared" ref="Y364:BD364" si="674">Y365+Y370</f>
        <v>0</v>
      </c>
      <c r="Z364" s="10">
        <f t="shared" si="674"/>
        <v>0</v>
      </c>
      <c r="AA364" s="10">
        <f t="shared" si="674"/>
        <v>0</v>
      </c>
      <c r="AB364" s="10">
        <f t="shared" si="674"/>
        <v>0</v>
      </c>
      <c r="AC364" s="10">
        <f t="shared" si="674"/>
        <v>400000000</v>
      </c>
      <c r="AD364" s="10">
        <f t="shared" si="674"/>
        <v>500000000</v>
      </c>
      <c r="AE364" s="10">
        <f t="shared" si="674"/>
        <v>0</v>
      </c>
      <c r="AF364" s="10">
        <f t="shared" si="674"/>
        <v>0</v>
      </c>
      <c r="AG364" s="10">
        <f t="shared" si="674"/>
        <v>0</v>
      </c>
      <c r="AH364" s="10">
        <f t="shared" si="674"/>
        <v>0</v>
      </c>
      <c r="AI364" s="10">
        <f t="shared" si="674"/>
        <v>0</v>
      </c>
      <c r="AJ364" s="10">
        <f t="shared" si="674"/>
        <v>0</v>
      </c>
      <c r="AK364" s="10">
        <f t="shared" si="674"/>
        <v>0</v>
      </c>
      <c r="AL364" s="10">
        <f t="shared" si="674"/>
        <v>0</v>
      </c>
      <c r="AM364" s="10">
        <f t="shared" si="674"/>
        <v>0</v>
      </c>
      <c r="AN364" s="10">
        <f t="shared" si="674"/>
        <v>0</v>
      </c>
      <c r="AO364" s="10">
        <f t="shared" si="674"/>
        <v>0</v>
      </c>
      <c r="AP364" s="10">
        <f t="shared" si="674"/>
        <v>0</v>
      </c>
      <c r="AQ364" s="10">
        <f t="shared" si="674"/>
        <v>400000000</v>
      </c>
      <c r="AR364" s="10">
        <f t="shared" si="674"/>
        <v>500000000</v>
      </c>
      <c r="AS364" s="10">
        <f t="shared" si="674"/>
        <v>0</v>
      </c>
      <c r="AT364" s="10">
        <f t="shared" si="674"/>
        <v>0</v>
      </c>
      <c r="AU364" s="10">
        <f t="shared" si="674"/>
        <v>0</v>
      </c>
      <c r="AV364" s="10">
        <f t="shared" si="674"/>
        <v>400000000</v>
      </c>
      <c r="AW364" s="10">
        <f t="shared" si="674"/>
        <v>430000000</v>
      </c>
      <c r="AX364" s="10">
        <f t="shared" si="674"/>
        <v>1179534666</v>
      </c>
      <c r="AY364" s="10">
        <f t="shared" si="674"/>
        <v>0</v>
      </c>
      <c r="AZ364" s="10">
        <f t="shared" si="674"/>
        <v>0</v>
      </c>
      <c r="BA364" s="10">
        <f t="shared" si="674"/>
        <v>0</v>
      </c>
      <c r="BB364" s="10">
        <f t="shared" si="674"/>
        <v>0</v>
      </c>
      <c r="BC364" s="10">
        <f t="shared" si="674"/>
        <v>0</v>
      </c>
      <c r="BD364" s="10">
        <f t="shared" si="674"/>
        <v>0</v>
      </c>
      <c r="BE364" s="10">
        <f t="shared" ref="BE364:CD364" si="675">BE365+BE370</f>
        <v>0</v>
      </c>
      <c r="BF364" s="10">
        <f t="shared" si="675"/>
        <v>0</v>
      </c>
      <c r="BG364" s="10">
        <f t="shared" si="675"/>
        <v>0</v>
      </c>
      <c r="BH364" s="10">
        <f t="shared" si="675"/>
        <v>0</v>
      </c>
      <c r="BI364" s="10">
        <f t="shared" si="675"/>
        <v>0</v>
      </c>
      <c r="BJ364" s="10">
        <f t="shared" si="675"/>
        <v>0</v>
      </c>
      <c r="BK364" s="10">
        <f t="shared" si="675"/>
        <v>430000000</v>
      </c>
      <c r="BL364" s="10">
        <f t="shared" si="675"/>
        <v>1579534666</v>
      </c>
      <c r="BM364" s="10">
        <f t="shared" si="675"/>
        <v>0</v>
      </c>
      <c r="BN364" s="10">
        <f t="shared" si="675"/>
        <v>0</v>
      </c>
      <c r="BO364" s="10">
        <f t="shared" si="675"/>
        <v>0</v>
      </c>
      <c r="BP364" s="10">
        <f t="shared" si="675"/>
        <v>60000000</v>
      </c>
      <c r="BQ364" s="10">
        <f t="shared" si="675"/>
        <v>350000000</v>
      </c>
      <c r="BR364" s="10">
        <f t="shared" si="675"/>
        <v>796000000</v>
      </c>
      <c r="BS364" s="10">
        <f t="shared" si="675"/>
        <v>0</v>
      </c>
      <c r="BT364" s="10">
        <f t="shared" si="675"/>
        <v>0</v>
      </c>
      <c r="BU364" s="10">
        <f t="shared" si="675"/>
        <v>0</v>
      </c>
      <c r="BV364" s="10">
        <f t="shared" si="675"/>
        <v>0</v>
      </c>
      <c r="BW364" s="10">
        <f t="shared" si="675"/>
        <v>0</v>
      </c>
      <c r="BX364" s="10">
        <f t="shared" si="675"/>
        <v>0</v>
      </c>
      <c r="BY364" s="10">
        <f t="shared" si="675"/>
        <v>0</v>
      </c>
      <c r="BZ364" s="10">
        <f t="shared" si="675"/>
        <v>0</v>
      </c>
      <c r="CA364" s="10">
        <f t="shared" si="675"/>
        <v>0</v>
      </c>
      <c r="CB364" s="10">
        <f t="shared" si="675"/>
        <v>0</v>
      </c>
      <c r="CC364" s="10">
        <f t="shared" si="675"/>
        <v>0</v>
      </c>
      <c r="CD364" s="10">
        <f t="shared" si="675"/>
        <v>0</v>
      </c>
      <c r="CE364" s="10">
        <f t="shared" ref="CE364" si="676">CE365+CE370</f>
        <v>350000000</v>
      </c>
      <c r="CF364" s="10">
        <f t="shared" ref="CF364:DA364" si="677">CF365+CF370</f>
        <v>856000000</v>
      </c>
      <c r="CG364" s="10">
        <f t="shared" si="677"/>
        <v>0</v>
      </c>
      <c r="CH364" s="10">
        <f t="shared" si="677"/>
        <v>0</v>
      </c>
      <c r="CI364" s="10">
        <f t="shared" si="677"/>
        <v>0</v>
      </c>
      <c r="CJ364" s="10">
        <f t="shared" si="677"/>
        <v>80000000</v>
      </c>
      <c r="CK364" s="10">
        <f t="shared" si="677"/>
        <v>330000000</v>
      </c>
      <c r="CL364" s="10">
        <f t="shared" si="677"/>
        <v>607235128</v>
      </c>
      <c r="CM364" s="10">
        <f t="shared" si="677"/>
        <v>0</v>
      </c>
      <c r="CN364" s="10">
        <f t="shared" si="677"/>
        <v>0</v>
      </c>
      <c r="CO364" s="10">
        <f t="shared" si="677"/>
        <v>0</v>
      </c>
      <c r="CP364" s="10">
        <f t="shared" si="677"/>
        <v>0</v>
      </c>
      <c r="CQ364" s="10">
        <f t="shared" si="677"/>
        <v>0</v>
      </c>
      <c r="CR364" s="10">
        <f t="shared" si="677"/>
        <v>0</v>
      </c>
      <c r="CS364" s="10">
        <f t="shared" si="677"/>
        <v>0</v>
      </c>
      <c r="CT364" s="10">
        <f t="shared" si="677"/>
        <v>0</v>
      </c>
      <c r="CU364" s="10">
        <f t="shared" si="677"/>
        <v>0</v>
      </c>
      <c r="CV364" s="10">
        <f t="shared" si="677"/>
        <v>0</v>
      </c>
      <c r="CW364" s="10">
        <f t="shared" si="677"/>
        <v>0</v>
      </c>
      <c r="CX364" s="10">
        <f t="shared" si="677"/>
        <v>0</v>
      </c>
      <c r="CY364" s="10">
        <f t="shared" si="677"/>
        <v>330000000</v>
      </c>
      <c r="CZ364" s="10">
        <f t="shared" si="677"/>
        <v>687235128</v>
      </c>
      <c r="DA364" s="10">
        <f t="shared" si="677"/>
        <v>1510000000</v>
      </c>
      <c r="DB364" s="572">
        <f t="shared" ref="DB364" si="678">DB365+DB370</f>
        <v>3622769794</v>
      </c>
    </row>
    <row r="365" spans="1:106" ht="24.75" customHeight="1" x14ac:dyDescent="0.2">
      <c r="A365" s="585"/>
      <c r="B365" s="586"/>
      <c r="C365" s="154">
        <v>83</v>
      </c>
      <c r="D365" s="155" t="s">
        <v>814</v>
      </c>
      <c r="E365" s="158"/>
      <c r="F365" s="158"/>
      <c r="G365" s="157"/>
      <c r="H365" s="157"/>
      <c r="I365" s="157"/>
      <c r="J365" s="157"/>
      <c r="K365" s="157"/>
      <c r="L365" s="157"/>
      <c r="M365" s="157"/>
      <c r="N365" s="157"/>
      <c r="O365" s="157"/>
      <c r="P365" s="157"/>
      <c r="Q365" s="157"/>
      <c r="R365" s="157"/>
      <c r="S365" s="157"/>
      <c r="T365" s="157"/>
      <c r="U365" s="157"/>
      <c r="V365" s="157"/>
      <c r="W365" s="157"/>
      <c r="X365" s="157"/>
      <c r="Y365" s="11">
        <f t="shared" ref="Y365:AP365" si="679">SUM(Y366:Y369)</f>
        <v>0</v>
      </c>
      <c r="Z365" s="11">
        <f t="shared" si="679"/>
        <v>0</v>
      </c>
      <c r="AA365" s="11">
        <f t="shared" si="679"/>
        <v>0</v>
      </c>
      <c r="AB365" s="11">
        <f t="shared" si="679"/>
        <v>0</v>
      </c>
      <c r="AC365" s="11">
        <f t="shared" si="679"/>
        <v>350000000</v>
      </c>
      <c r="AD365" s="11">
        <f t="shared" si="679"/>
        <v>450000000</v>
      </c>
      <c r="AE365" s="11">
        <f t="shared" si="679"/>
        <v>0</v>
      </c>
      <c r="AF365" s="11">
        <f t="shared" si="679"/>
        <v>0</v>
      </c>
      <c r="AG365" s="11">
        <f t="shared" si="679"/>
        <v>0</v>
      </c>
      <c r="AH365" s="11">
        <f t="shared" si="679"/>
        <v>0</v>
      </c>
      <c r="AI365" s="11">
        <f t="shared" si="679"/>
        <v>0</v>
      </c>
      <c r="AJ365" s="11">
        <f t="shared" si="679"/>
        <v>0</v>
      </c>
      <c r="AK365" s="11">
        <f t="shared" si="679"/>
        <v>0</v>
      </c>
      <c r="AL365" s="11">
        <f t="shared" si="679"/>
        <v>0</v>
      </c>
      <c r="AM365" s="11">
        <f t="shared" si="679"/>
        <v>0</v>
      </c>
      <c r="AN365" s="11">
        <f t="shared" si="679"/>
        <v>0</v>
      </c>
      <c r="AO365" s="11">
        <f t="shared" si="679"/>
        <v>0</v>
      </c>
      <c r="AP365" s="11">
        <f t="shared" si="679"/>
        <v>0</v>
      </c>
      <c r="AQ365" s="11">
        <f t="shared" ref="AQ365:BS365" si="680">SUM(AQ366:AQ369)</f>
        <v>350000000</v>
      </c>
      <c r="AR365" s="11">
        <f t="shared" si="680"/>
        <v>450000000</v>
      </c>
      <c r="AS365" s="11">
        <f t="shared" si="680"/>
        <v>0</v>
      </c>
      <c r="AT365" s="11">
        <f t="shared" si="680"/>
        <v>0</v>
      </c>
      <c r="AU365" s="11">
        <f t="shared" si="680"/>
        <v>0</v>
      </c>
      <c r="AV365" s="11">
        <f t="shared" si="680"/>
        <v>400000000</v>
      </c>
      <c r="AW365" s="11">
        <f t="shared" si="680"/>
        <v>350000000</v>
      </c>
      <c r="AX365" s="11">
        <f t="shared" si="680"/>
        <v>1099534666</v>
      </c>
      <c r="AY365" s="11">
        <f t="shared" si="680"/>
        <v>0</v>
      </c>
      <c r="AZ365" s="11">
        <f t="shared" si="680"/>
        <v>0</v>
      </c>
      <c r="BA365" s="11">
        <f t="shared" si="680"/>
        <v>0</v>
      </c>
      <c r="BB365" s="11">
        <f t="shared" si="680"/>
        <v>0</v>
      </c>
      <c r="BC365" s="11">
        <f t="shared" si="680"/>
        <v>0</v>
      </c>
      <c r="BD365" s="11">
        <f t="shared" si="680"/>
        <v>0</v>
      </c>
      <c r="BE365" s="11">
        <f t="shared" si="680"/>
        <v>0</v>
      </c>
      <c r="BF365" s="11">
        <f t="shared" si="680"/>
        <v>0</v>
      </c>
      <c r="BG365" s="11">
        <f t="shared" si="680"/>
        <v>0</v>
      </c>
      <c r="BH365" s="11">
        <f t="shared" si="680"/>
        <v>0</v>
      </c>
      <c r="BI365" s="11">
        <f t="shared" si="680"/>
        <v>0</v>
      </c>
      <c r="BJ365" s="11">
        <f t="shared" si="680"/>
        <v>0</v>
      </c>
      <c r="BK365" s="11">
        <f t="shared" si="680"/>
        <v>350000000</v>
      </c>
      <c r="BL365" s="11">
        <f t="shared" si="680"/>
        <v>1499534666</v>
      </c>
      <c r="BM365" s="11">
        <f t="shared" si="680"/>
        <v>0</v>
      </c>
      <c r="BN365" s="11">
        <f t="shared" si="680"/>
        <v>0</v>
      </c>
      <c r="BO365" s="11">
        <f t="shared" si="680"/>
        <v>0</v>
      </c>
      <c r="BP365" s="11">
        <f t="shared" si="680"/>
        <v>60000000</v>
      </c>
      <c r="BQ365" s="11">
        <f t="shared" si="680"/>
        <v>300000000</v>
      </c>
      <c r="BR365" s="11">
        <f t="shared" si="680"/>
        <v>717000000</v>
      </c>
      <c r="BS365" s="11">
        <f t="shared" si="680"/>
        <v>0</v>
      </c>
      <c r="BT365" s="11">
        <f t="shared" ref="BT365:CE365" si="681">SUM(BT366:BT369)</f>
        <v>0</v>
      </c>
      <c r="BU365" s="11">
        <f t="shared" si="681"/>
        <v>0</v>
      </c>
      <c r="BV365" s="11">
        <f t="shared" si="681"/>
        <v>0</v>
      </c>
      <c r="BW365" s="11">
        <f t="shared" si="681"/>
        <v>0</v>
      </c>
      <c r="BX365" s="11">
        <f t="shared" si="681"/>
        <v>0</v>
      </c>
      <c r="BY365" s="11">
        <f t="shared" si="681"/>
        <v>0</v>
      </c>
      <c r="BZ365" s="11">
        <f t="shared" si="681"/>
        <v>0</v>
      </c>
      <c r="CA365" s="11">
        <f t="shared" si="681"/>
        <v>0</v>
      </c>
      <c r="CB365" s="11">
        <f t="shared" si="681"/>
        <v>0</v>
      </c>
      <c r="CC365" s="11">
        <f t="shared" si="681"/>
        <v>0</v>
      </c>
      <c r="CD365" s="11">
        <f t="shared" si="681"/>
        <v>0</v>
      </c>
      <c r="CE365" s="11">
        <f t="shared" si="681"/>
        <v>300000000</v>
      </c>
      <c r="CF365" s="11">
        <f t="shared" ref="CF365:DA365" si="682">SUM(CF366:CF369)</f>
        <v>777000000</v>
      </c>
      <c r="CG365" s="11">
        <f t="shared" si="682"/>
        <v>0</v>
      </c>
      <c r="CH365" s="11">
        <f t="shared" si="682"/>
        <v>0</v>
      </c>
      <c r="CI365" s="11">
        <f t="shared" si="682"/>
        <v>0</v>
      </c>
      <c r="CJ365" s="11">
        <f t="shared" si="682"/>
        <v>50000000</v>
      </c>
      <c r="CK365" s="11">
        <f t="shared" si="682"/>
        <v>280000000</v>
      </c>
      <c r="CL365" s="11">
        <f t="shared" si="682"/>
        <v>529048128</v>
      </c>
      <c r="CM365" s="11">
        <f t="shared" si="682"/>
        <v>0</v>
      </c>
      <c r="CN365" s="11">
        <f t="shared" si="682"/>
        <v>0</v>
      </c>
      <c r="CO365" s="11">
        <f t="shared" si="682"/>
        <v>0</v>
      </c>
      <c r="CP365" s="11">
        <f t="shared" si="682"/>
        <v>0</v>
      </c>
      <c r="CQ365" s="11">
        <f t="shared" si="682"/>
        <v>0</v>
      </c>
      <c r="CR365" s="11">
        <f t="shared" si="682"/>
        <v>0</v>
      </c>
      <c r="CS365" s="11">
        <f t="shared" si="682"/>
        <v>0</v>
      </c>
      <c r="CT365" s="11">
        <f t="shared" si="682"/>
        <v>0</v>
      </c>
      <c r="CU365" s="11">
        <f t="shared" si="682"/>
        <v>0</v>
      </c>
      <c r="CV365" s="11">
        <f t="shared" si="682"/>
        <v>0</v>
      </c>
      <c r="CW365" s="11">
        <f t="shared" si="682"/>
        <v>0</v>
      </c>
      <c r="CX365" s="11">
        <f t="shared" si="682"/>
        <v>0</v>
      </c>
      <c r="CY365" s="11">
        <f t="shared" si="682"/>
        <v>280000000</v>
      </c>
      <c r="CZ365" s="11">
        <f t="shared" si="682"/>
        <v>579048128</v>
      </c>
      <c r="DA365" s="11">
        <f t="shared" si="682"/>
        <v>1280000000</v>
      </c>
      <c r="DB365" s="575">
        <f t="shared" ref="DB365" si="683">SUM(DB366:DB369)</f>
        <v>3305582794</v>
      </c>
    </row>
    <row r="366" spans="1:106" ht="93.75" customHeight="1" x14ac:dyDescent="0.2">
      <c r="A366" s="585"/>
      <c r="B366" s="220"/>
      <c r="C366" s="340">
        <v>37</v>
      </c>
      <c r="D366" s="166" t="s">
        <v>531</v>
      </c>
      <c r="E366" s="463" t="s">
        <v>532</v>
      </c>
      <c r="F366" s="330">
        <v>0.6</v>
      </c>
      <c r="G366" s="173">
        <v>243</v>
      </c>
      <c r="H366" s="512" t="s">
        <v>815</v>
      </c>
      <c r="I366" s="179" t="s">
        <v>816</v>
      </c>
      <c r="J366" s="170" t="s">
        <v>817</v>
      </c>
      <c r="K366" s="170">
        <v>17</v>
      </c>
      <c r="L366" s="202" t="s">
        <v>68</v>
      </c>
      <c r="M366" s="188" t="s">
        <v>48</v>
      </c>
      <c r="N366" s="188">
        <v>20</v>
      </c>
      <c r="O366" s="167">
        <v>2</v>
      </c>
      <c r="P366" s="188">
        <v>6</v>
      </c>
      <c r="Q366" s="424"/>
      <c r="R366" s="188">
        <v>6</v>
      </c>
      <c r="S366" s="188"/>
      <c r="T366" s="188">
        <v>6</v>
      </c>
      <c r="U366" s="202"/>
      <c r="V366" s="332">
        <f>AQ366/$AQ$365</f>
        <v>0.2857142857142857</v>
      </c>
      <c r="W366" s="172">
        <v>16</v>
      </c>
      <c r="X366" s="171" t="s">
        <v>371</v>
      </c>
      <c r="Y366" s="17"/>
      <c r="Z366" s="18"/>
      <c r="AA366" s="17"/>
      <c r="AB366" s="18"/>
      <c r="AC366" s="17">
        <f>48000000+52000000</f>
        <v>100000000</v>
      </c>
      <c r="AD366" s="15">
        <v>100000000</v>
      </c>
      <c r="AE366" s="17"/>
      <c r="AF366" s="18"/>
      <c r="AG366" s="17"/>
      <c r="AH366" s="18"/>
      <c r="AI366" s="17"/>
      <c r="AJ366" s="18"/>
      <c r="AK366" s="17"/>
      <c r="AL366" s="18"/>
      <c r="AM366" s="17"/>
      <c r="AN366" s="18"/>
      <c r="AO366" s="17"/>
      <c r="AP366" s="18"/>
      <c r="AQ366" s="13">
        <f>+Y366+AA366+AC366+AE366+AG366+AI366+AK366+AM366+AO366</f>
        <v>100000000</v>
      </c>
      <c r="AR366" s="14">
        <f>Z366+AB366+AD366+AF366+AH366+AJ366+AL366+AN366+AP366</f>
        <v>100000000</v>
      </c>
      <c r="AS366" s="44"/>
      <c r="AT366" s="44"/>
      <c r="AU366" s="44"/>
      <c r="AV366" s="44"/>
      <c r="AW366" s="44">
        <v>100000000</v>
      </c>
      <c r="AX366" s="44">
        <v>100000000</v>
      </c>
      <c r="AY366" s="44"/>
      <c r="AZ366" s="44"/>
      <c r="BA366" s="44"/>
      <c r="BB366" s="44"/>
      <c r="BC366" s="44"/>
      <c r="BD366" s="44"/>
      <c r="BE366" s="44"/>
      <c r="BF366" s="44"/>
      <c r="BG366" s="44"/>
      <c r="BH366" s="44"/>
      <c r="BI366" s="44"/>
      <c r="BJ366" s="44"/>
      <c r="BK366" s="41">
        <f t="shared" ref="BK366:BL369" si="684">AS366+AU366+AW366+AY366+BA366+BC366+BE366+BG366+BI366</f>
        <v>100000000</v>
      </c>
      <c r="BL366" s="56">
        <f t="shared" si="684"/>
        <v>100000000</v>
      </c>
      <c r="BM366" s="44"/>
      <c r="BN366" s="43"/>
      <c r="BO366" s="44"/>
      <c r="BP366" s="425"/>
      <c r="BQ366" s="44">
        <v>85700000</v>
      </c>
      <c r="BR366" s="44">
        <v>72000000</v>
      </c>
      <c r="BS366" s="44"/>
      <c r="BT366" s="44"/>
      <c r="BU366" s="44"/>
      <c r="BV366" s="44"/>
      <c r="BW366" s="44"/>
      <c r="BX366" s="44"/>
      <c r="BY366" s="44"/>
      <c r="BZ366" s="44"/>
      <c r="CA366" s="44"/>
      <c r="CB366" s="44"/>
      <c r="CC366" s="44"/>
      <c r="CD366" s="44"/>
      <c r="CE366" s="41">
        <f t="shared" ref="CE366:CF369" si="685">BM366+BO366+BQ366+BS366+BU366+BW366+BY366+CA366+CC366</f>
        <v>85700000</v>
      </c>
      <c r="CF366" s="47">
        <f t="shared" si="685"/>
        <v>72000000</v>
      </c>
      <c r="CG366" s="44"/>
      <c r="CH366" s="45"/>
      <c r="CI366" s="44"/>
      <c r="CJ366" s="44"/>
      <c r="CK366" s="44">
        <v>80000000</v>
      </c>
      <c r="CL366" s="44">
        <v>71548128</v>
      </c>
      <c r="CM366" s="44"/>
      <c r="CN366" s="44"/>
      <c r="CO366" s="44"/>
      <c r="CP366" s="44"/>
      <c r="CQ366" s="44"/>
      <c r="CR366" s="44"/>
      <c r="CS366" s="44"/>
      <c r="CT366" s="44"/>
      <c r="CU366" s="44"/>
      <c r="CV366" s="44"/>
      <c r="CW366" s="44"/>
      <c r="CX366" s="44"/>
      <c r="CY366" s="41">
        <f t="shared" ref="CY366:CZ369" si="686">CG366+CI366+CK366+CM366+CO366+CQ366+CS366+CU366+CW366</f>
        <v>80000000</v>
      </c>
      <c r="CZ366" s="41">
        <f t="shared" si="686"/>
        <v>71548128</v>
      </c>
      <c r="DA366" s="50">
        <f t="shared" ref="DA366:DB369" si="687">AQ366+BK366+CE366+CY366</f>
        <v>365700000</v>
      </c>
      <c r="DB366" s="576">
        <f t="shared" si="687"/>
        <v>343548128</v>
      </c>
    </row>
    <row r="367" spans="1:106" ht="93.75" customHeight="1" x14ac:dyDescent="0.2">
      <c r="A367" s="585"/>
      <c r="B367" s="220"/>
      <c r="C367" s="182">
        <v>37</v>
      </c>
      <c r="D367" s="500" t="s">
        <v>818</v>
      </c>
      <c r="E367" s="310" t="s">
        <v>532</v>
      </c>
      <c r="F367" s="632">
        <v>0.6</v>
      </c>
      <c r="G367" s="173">
        <v>244</v>
      </c>
      <c r="H367" s="512" t="s">
        <v>819</v>
      </c>
      <c r="I367" s="166" t="s">
        <v>820</v>
      </c>
      <c r="J367" s="170" t="s">
        <v>817</v>
      </c>
      <c r="K367" s="170">
        <v>17</v>
      </c>
      <c r="L367" s="308" t="s">
        <v>68</v>
      </c>
      <c r="M367" s="167" t="s">
        <v>48</v>
      </c>
      <c r="N367" s="167">
        <v>40</v>
      </c>
      <c r="O367" s="167">
        <v>4</v>
      </c>
      <c r="P367" s="167">
        <v>12</v>
      </c>
      <c r="Q367" s="175"/>
      <c r="R367" s="167">
        <v>12</v>
      </c>
      <c r="S367" s="167"/>
      <c r="T367" s="167">
        <v>12</v>
      </c>
      <c r="U367" s="308"/>
      <c r="V367" s="332">
        <f>AQ367/$AQ$365</f>
        <v>0.11428571428571428</v>
      </c>
      <c r="W367" s="172">
        <v>16</v>
      </c>
      <c r="X367" s="171" t="s">
        <v>371</v>
      </c>
      <c r="Y367" s="17"/>
      <c r="Z367" s="18"/>
      <c r="AA367" s="17"/>
      <c r="AB367" s="18"/>
      <c r="AC367" s="17">
        <v>40000000</v>
      </c>
      <c r="AD367" s="15">
        <v>140000000</v>
      </c>
      <c r="AE367" s="17"/>
      <c r="AF367" s="18"/>
      <c r="AG367" s="17"/>
      <c r="AH367" s="18"/>
      <c r="AI367" s="17"/>
      <c r="AJ367" s="18"/>
      <c r="AK367" s="17"/>
      <c r="AL367" s="18"/>
      <c r="AM367" s="17"/>
      <c r="AN367" s="18"/>
      <c r="AO367" s="17"/>
      <c r="AP367" s="18"/>
      <c r="AQ367" s="13">
        <f>+Y367+AA367+AC367+AE367+AG367+AI367+AK367+AM367+AO367</f>
        <v>40000000</v>
      </c>
      <c r="AR367" s="14">
        <f>Z367+AB367+AD367+AF367+AH367+AJ367+AL367+AN367+AP367</f>
        <v>140000000</v>
      </c>
      <c r="AS367" s="44"/>
      <c r="AT367" s="44"/>
      <c r="AU367" s="44"/>
      <c r="AV367" s="44">
        <v>365000000</v>
      </c>
      <c r="AW367" s="44">
        <v>40000000</v>
      </c>
      <c r="AX367" s="44">
        <v>789534666</v>
      </c>
      <c r="AY367" s="44"/>
      <c r="AZ367" s="44"/>
      <c r="BA367" s="44"/>
      <c r="BB367" s="44"/>
      <c r="BC367" s="44"/>
      <c r="BD367" s="44"/>
      <c r="BE367" s="44"/>
      <c r="BF367" s="44"/>
      <c r="BG367" s="44"/>
      <c r="BH367" s="44"/>
      <c r="BI367" s="44"/>
      <c r="BJ367" s="44"/>
      <c r="BK367" s="41">
        <f t="shared" si="684"/>
        <v>40000000</v>
      </c>
      <c r="BL367" s="56">
        <f t="shared" si="684"/>
        <v>1154534666</v>
      </c>
      <c r="BM367" s="44"/>
      <c r="BN367" s="43"/>
      <c r="BO367" s="44"/>
      <c r="BP367" s="44">
        <v>60000000</v>
      </c>
      <c r="BQ367" s="44">
        <v>34250000</v>
      </c>
      <c r="BR367" s="44">
        <v>567000000</v>
      </c>
      <c r="BS367" s="44"/>
      <c r="BT367" s="44"/>
      <c r="BU367" s="44"/>
      <c r="BV367" s="44"/>
      <c r="BW367" s="44"/>
      <c r="BX367" s="44"/>
      <c r="BY367" s="44"/>
      <c r="BZ367" s="44"/>
      <c r="CA367" s="44"/>
      <c r="CB367" s="44"/>
      <c r="CC367" s="44"/>
      <c r="CD367" s="44"/>
      <c r="CE367" s="41">
        <f t="shared" si="685"/>
        <v>34250000</v>
      </c>
      <c r="CF367" s="47">
        <f t="shared" si="685"/>
        <v>627000000</v>
      </c>
      <c r="CG367" s="44"/>
      <c r="CH367" s="45"/>
      <c r="CI367" s="44"/>
      <c r="CJ367" s="44">
        <v>50000000</v>
      </c>
      <c r="CK367" s="44">
        <v>32000000</v>
      </c>
      <c r="CL367" s="44">
        <v>400000000</v>
      </c>
      <c r="CM367" s="44"/>
      <c r="CN367" s="44"/>
      <c r="CO367" s="44"/>
      <c r="CP367" s="44"/>
      <c r="CQ367" s="44"/>
      <c r="CR367" s="44"/>
      <c r="CS367" s="44"/>
      <c r="CT367" s="44"/>
      <c r="CU367" s="44"/>
      <c r="CV367" s="44"/>
      <c r="CW367" s="44"/>
      <c r="CX367" s="44"/>
      <c r="CY367" s="41">
        <f t="shared" si="686"/>
        <v>32000000</v>
      </c>
      <c r="CZ367" s="41">
        <f t="shared" si="686"/>
        <v>450000000</v>
      </c>
      <c r="DA367" s="50">
        <f t="shared" si="687"/>
        <v>146250000</v>
      </c>
      <c r="DB367" s="576">
        <f t="shared" si="687"/>
        <v>2371534666</v>
      </c>
    </row>
    <row r="368" spans="1:106" ht="69.75" customHeight="1" x14ac:dyDescent="0.2">
      <c r="A368" s="585"/>
      <c r="B368" s="220"/>
      <c r="C368" s="182"/>
      <c r="D368" s="503"/>
      <c r="E368" s="204"/>
      <c r="F368" s="405"/>
      <c r="G368" s="173">
        <v>245</v>
      </c>
      <c r="H368" s="512" t="s">
        <v>821</v>
      </c>
      <c r="I368" s="179" t="s">
        <v>822</v>
      </c>
      <c r="J368" s="170" t="s">
        <v>817</v>
      </c>
      <c r="K368" s="170">
        <v>17</v>
      </c>
      <c r="L368" s="308" t="s">
        <v>53</v>
      </c>
      <c r="M368" s="167" t="s">
        <v>48</v>
      </c>
      <c r="N368" s="167">
        <v>1</v>
      </c>
      <c r="O368" s="167">
        <v>1</v>
      </c>
      <c r="P368" s="188">
        <v>1</v>
      </c>
      <c r="Q368" s="175"/>
      <c r="R368" s="188">
        <v>1</v>
      </c>
      <c r="S368" s="188"/>
      <c r="T368" s="188">
        <v>1</v>
      </c>
      <c r="U368" s="202"/>
      <c r="V368" s="332">
        <f>AQ368/$AQ$365</f>
        <v>0.51428571428571423</v>
      </c>
      <c r="W368" s="172">
        <v>16</v>
      </c>
      <c r="X368" s="171" t="s">
        <v>371</v>
      </c>
      <c r="Y368" s="17"/>
      <c r="Z368" s="18"/>
      <c r="AA368" s="17"/>
      <c r="AB368" s="18"/>
      <c r="AC368" s="17">
        <v>180000000</v>
      </c>
      <c r="AD368" s="15">
        <v>180000000</v>
      </c>
      <c r="AE368" s="17"/>
      <c r="AF368" s="18"/>
      <c r="AG368" s="17"/>
      <c r="AH368" s="18"/>
      <c r="AI368" s="17"/>
      <c r="AJ368" s="18"/>
      <c r="AK368" s="17"/>
      <c r="AL368" s="18"/>
      <c r="AM368" s="17"/>
      <c r="AN368" s="18"/>
      <c r="AO368" s="17"/>
      <c r="AP368" s="18"/>
      <c r="AQ368" s="13">
        <f>+Y368+AA368+AC368+AE368+AG368+AI368+AK368+AM368+AO368</f>
        <v>180000000</v>
      </c>
      <c r="AR368" s="14">
        <f>Z368+AB368+AD368+AF368+AH368+AJ368+AL368+AN368+AP368</f>
        <v>180000000</v>
      </c>
      <c r="AS368" s="44"/>
      <c r="AT368" s="44"/>
      <c r="AU368" s="44"/>
      <c r="AV368" s="426">
        <v>35000000</v>
      </c>
      <c r="AW368" s="44">
        <v>179999999.99999997</v>
      </c>
      <c r="AX368" s="44">
        <v>180000000</v>
      </c>
      <c r="AY368" s="44"/>
      <c r="AZ368" s="44"/>
      <c r="BA368" s="44"/>
      <c r="BB368" s="44"/>
      <c r="BC368" s="44"/>
      <c r="BD368" s="44"/>
      <c r="BE368" s="44"/>
      <c r="BF368" s="44"/>
      <c r="BG368" s="44"/>
      <c r="BH368" s="44"/>
      <c r="BI368" s="44"/>
      <c r="BJ368" s="44"/>
      <c r="BK368" s="41">
        <f t="shared" si="684"/>
        <v>179999999.99999997</v>
      </c>
      <c r="BL368" s="56">
        <f t="shared" si="684"/>
        <v>215000000</v>
      </c>
      <c r="BM368" s="44"/>
      <c r="BN368" s="43"/>
      <c r="BO368" s="44"/>
      <c r="BP368" s="44"/>
      <c r="BQ368" s="44">
        <v>154250000</v>
      </c>
      <c r="BR368" s="44">
        <v>60000000</v>
      </c>
      <c r="BS368" s="44"/>
      <c r="BT368" s="44"/>
      <c r="BU368" s="44"/>
      <c r="BV368" s="44"/>
      <c r="BW368" s="44"/>
      <c r="BX368" s="44"/>
      <c r="BY368" s="44"/>
      <c r="BZ368" s="44"/>
      <c r="CA368" s="44"/>
      <c r="CB368" s="44"/>
      <c r="CC368" s="44"/>
      <c r="CD368" s="44"/>
      <c r="CE368" s="41">
        <f t="shared" si="685"/>
        <v>154250000</v>
      </c>
      <c r="CF368" s="47">
        <f t="shared" si="685"/>
        <v>60000000</v>
      </c>
      <c r="CG368" s="44"/>
      <c r="CH368" s="45"/>
      <c r="CI368" s="44"/>
      <c r="CJ368" s="44"/>
      <c r="CK368" s="44">
        <v>144000000</v>
      </c>
      <c r="CL368" s="44">
        <v>40000000</v>
      </c>
      <c r="CM368" s="44"/>
      <c r="CN368" s="44"/>
      <c r="CO368" s="44"/>
      <c r="CP368" s="44"/>
      <c r="CQ368" s="44"/>
      <c r="CR368" s="44"/>
      <c r="CS368" s="44"/>
      <c r="CT368" s="44"/>
      <c r="CU368" s="44"/>
      <c r="CV368" s="44"/>
      <c r="CW368" s="44"/>
      <c r="CX368" s="44"/>
      <c r="CY368" s="41">
        <f t="shared" si="686"/>
        <v>144000000</v>
      </c>
      <c r="CZ368" s="41">
        <f t="shared" si="686"/>
        <v>40000000</v>
      </c>
      <c r="DA368" s="50">
        <f t="shared" si="687"/>
        <v>658250000</v>
      </c>
      <c r="DB368" s="576">
        <f t="shared" si="687"/>
        <v>495000000</v>
      </c>
    </row>
    <row r="369" spans="1:106" s="238" customFormat="1" ht="93.75" customHeight="1" x14ac:dyDescent="0.2">
      <c r="A369" s="589"/>
      <c r="B369" s="233"/>
      <c r="C369" s="185"/>
      <c r="D369" s="373"/>
      <c r="E369" s="185"/>
      <c r="F369" s="266"/>
      <c r="G369" s="474">
        <v>246</v>
      </c>
      <c r="H369" s="512" t="s">
        <v>823</v>
      </c>
      <c r="I369" s="187" t="s">
        <v>824</v>
      </c>
      <c r="J369" s="170" t="s">
        <v>817</v>
      </c>
      <c r="K369" s="308">
        <v>17</v>
      </c>
      <c r="L369" s="308" t="s">
        <v>53</v>
      </c>
      <c r="M369" s="167" t="s">
        <v>48</v>
      </c>
      <c r="N369" s="167">
        <v>13</v>
      </c>
      <c r="O369" s="167">
        <v>13</v>
      </c>
      <c r="P369" s="167">
        <v>13</v>
      </c>
      <c r="Q369" s="175"/>
      <c r="R369" s="167">
        <v>13</v>
      </c>
      <c r="S369" s="167"/>
      <c r="T369" s="167">
        <v>13</v>
      </c>
      <c r="U369" s="308"/>
      <c r="V369" s="332">
        <f>AQ369/$AQ$365</f>
        <v>8.5714285714285715E-2</v>
      </c>
      <c r="W369" s="173">
        <v>16</v>
      </c>
      <c r="X369" s="170" t="s">
        <v>371</v>
      </c>
      <c r="Y369" s="16"/>
      <c r="Z369" s="15"/>
      <c r="AA369" s="16"/>
      <c r="AB369" s="15"/>
      <c r="AC369" s="16">
        <v>30000000</v>
      </c>
      <c r="AD369" s="15">
        <v>30000000</v>
      </c>
      <c r="AE369" s="16"/>
      <c r="AF369" s="15"/>
      <c r="AG369" s="16"/>
      <c r="AH369" s="15"/>
      <c r="AI369" s="16"/>
      <c r="AJ369" s="15"/>
      <c r="AK369" s="16"/>
      <c r="AL369" s="15"/>
      <c r="AM369" s="16"/>
      <c r="AN369" s="15"/>
      <c r="AO369" s="16"/>
      <c r="AP369" s="15"/>
      <c r="AQ369" s="13">
        <f>+Y369+AA369+AC369+AE369+AG369+AI369+AK369+AM369+AO369</f>
        <v>30000000</v>
      </c>
      <c r="AR369" s="14">
        <f>Z369+AB369+AD369+AF369+AH369+AJ369+AL369+AN369+AP369</f>
        <v>30000000</v>
      </c>
      <c r="AS369" s="43"/>
      <c r="AT369" s="43"/>
      <c r="AU369" s="43"/>
      <c r="AV369" s="43"/>
      <c r="AW369" s="43">
        <v>30000000</v>
      </c>
      <c r="AX369" s="43">
        <v>30000000</v>
      </c>
      <c r="AY369" s="43"/>
      <c r="AZ369" s="43"/>
      <c r="BA369" s="43"/>
      <c r="BB369" s="43"/>
      <c r="BC369" s="43"/>
      <c r="BD369" s="43"/>
      <c r="BE369" s="43"/>
      <c r="BF369" s="43"/>
      <c r="BG369" s="43"/>
      <c r="BH369" s="43"/>
      <c r="BI369" s="43"/>
      <c r="BJ369" s="43"/>
      <c r="BK369" s="41">
        <f t="shared" si="684"/>
        <v>30000000</v>
      </c>
      <c r="BL369" s="56">
        <f t="shared" si="684"/>
        <v>30000000</v>
      </c>
      <c r="BM369" s="43"/>
      <c r="BN369" s="43"/>
      <c r="BO369" s="43"/>
      <c r="BP369" s="43"/>
      <c r="BQ369" s="43">
        <f>25700000+100000</f>
        <v>25800000</v>
      </c>
      <c r="BR369" s="43">
        <v>18000000</v>
      </c>
      <c r="BS369" s="43"/>
      <c r="BT369" s="43"/>
      <c r="BU369" s="43"/>
      <c r="BV369" s="43"/>
      <c r="BW369" s="43"/>
      <c r="BX369" s="43"/>
      <c r="BY369" s="43"/>
      <c r="BZ369" s="43"/>
      <c r="CA369" s="43"/>
      <c r="CB369" s="43"/>
      <c r="CC369" s="43"/>
      <c r="CD369" s="43"/>
      <c r="CE369" s="41">
        <f t="shared" si="685"/>
        <v>25800000</v>
      </c>
      <c r="CF369" s="47">
        <f t="shared" si="685"/>
        <v>18000000</v>
      </c>
      <c r="CG369" s="44"/>
      <c r="CH369" s="45"/>
      <c r="CI369" s="44"/>
      <c r="CJ369" s="44"/>
      <c r="CK369" s="43">
        <v>24000000</v>
      </c>
      <c r="CL369" s="43">
        <v>17500000</v>
      </c>
      <c r="CM369" s="43"/>
      <c r="CN369" s="43"/>
      <c r="CO369" s="44"/>
      <c r="CP369" s="44"/>
      <c r="CQ369" s="44"/>
      <c r="CR369" s="44"/>
      <c r="CS369" s="44"/>
      <c r="CT369" s="44"/>
      <c r="CU369" s="44"/>
      <c r="CV369" s="44"/>
      <c r="CW369" s="44"/>
      <c r="CX369" s="44"/>
      <c r="CY369" s="41">
        <f t="shared" si="686"/>
        <v>24000000</v>
      </c>
      <c r="CZ369" s="41">
        <f t="shared" si="686"/>
        <v>17500000</v>
      </c>
      <c r="DA369" s="50">
        <f t="shared" si="687"/>
        <v>109800000</v>
      </c>
      <c r="DB369" s="576">
        <f t="shared" si="687"/>
        <v>95500000</v>
      </c>
    </row>
    <row r="370" spans="1:106" ht="24.75" customHeight="1" x14ac:dyDescent="0.2">
      <c r="A370" s="585"/>
      <c r="B370" s="220"/>
      <c r="C370" s="154">
        <v>84</v>
      </c>
      <c r="D370" s="155" t="s">
        <v>825</v>
      </c>
      <c r="E370" s="158"/>
      <c r="F370" s="158"/>
      <c r="G370" s="159"/>
      <c r="H370" s="159"/>
      <c r="I370" s="159"/>
      <c r="J370" s="159"/>
      <c r="K370" s="159"/>
      <c r="L370" s="159"/>
      <c r="M370" s="159"/>
      <c r="N370" s="159"/>
      <c r="O370" s="159"/>
      <c r="P370" s="159"/>
      <c r="Q370" s="159"/>
      <c r="R370" s="159"/>
      <c r="S370" s="159"/>
      <c r="T370" s="159"/>
      <c r="U370" s="159"/>
      <c r="V370" s="159"/>
      <c r="W370" s="159"/>
      <c r="X370" s="159"/>
      <c r="Y370" s="11">
        <f t="shared" ref="Y370:AP370" si="688">SUM(Y371:Y372)</f>
        <v>0</v>
      </c>
      <c r="Z370" s="11">
        <f t="shared" si="688"/>
        <v>0</v>
      </c>
      <c r="AA370" s="11">
        <f t="shared" si="688"/>
        <v>0</v>
      </c>
      <c r="AB370" s="11">
        <f t="shared" si="688"/>
        <v>0</v>
      </c>
      <c r="AC370" s="11">
        <f t="shared" si="688"/>
        <v>50000000</v>
      </c>
      <c r="AD370" s="11">
        <f t="shared" si="688"/>
        <v>50000000</v>
      </c>
      <c r="AE370" s="11">
        <f t="shared" si="688"/>
        <v>0</v>
      </c>
      <c r="AF370" s="11">
        <f t="shared" si="688"/>
        <v>0</v>
      </c>
      <c r="AG370" s="11">
        <f t="shared" si="688"/>
        <v>0</v>
      </c>
      <c r="AH370" s="11">
        <f t="shared" si="688"/>
        <v>0</v>
      </c>
      <c r="AI370" s="11">
        <f t="shared" si="688"/>
        <v>0</v>
      </c>
      <c r="AJ370" s="11">
        <f t="shared" si="688"/>
        <v>0</v>
      </c>
      <c r="AK370" s="11">
        <f t="shared" si="688"/>
        <v>0</v>
      </c>
      <c r="AL370" s="11">
        <f t="shared" si="688"/>
        <v>0</v>
      </c>
      <c r="AM370" s="11">
        <f t="shared" si="688"/>
        <v>0</v>
      </c>
      <c r="AN370" s="11">
        <f t="shared" si="688"/>
        <v>0</v>
      </c>
      <c r="AO370" s="11">
        <f t="shared" si="688"/>
        <v>0</v>
      </c>
      <c r="AP370" s="11">
        <f t="shared" si="688"/>
        <v>0</v>
      </c>
      <c r="AQ370" s="11">
        <f t="shared" ref="AQ370:BS370" si="689">SUM(AQ371:AQ372)</f>
        <v>50000000</v>
      </c>
      <c r="AR370" s="11">
        <f t="shared" si="689"/>
        <v>50000000</v>
      </c>
      <c r="AS370" s="11">
        <f t="shared" si="689"/>
        <v>0</v>
      </c>
      <c r="AT370" s="11">
        <f t="shared" si="689"/>
        <v>0</v>
      </c>
      <c r="AU370" s="11">
        <f t="shared" si="689"/>
        <v>0</v>
      </c>
      <c r="AV370" s="11">
        <f t="shared" si="689"/>
        <v>0</v>
      </c>
      <c r="AW370" s="11">
        <f t="shared" si="689"/>
        <v>80000000</v>
      </c>
      <c r="AX370" s="11">
        <f t="shared" si="689"/>
        <v>80000000</v>
      </c>
      <c r="AY370" s="11">
        <f t="shared" si="689"/>
        <v>0</v>
      </c>
      <c r="AZ370" s="11">
        <f t="shared" si="689"/>
        <v>0</v>
      </c>
      <c r="BA370" s="11">
        <f t="shared" si="689"/>
        <v>0</v>
      </c>
      <c r="BB370" s="11">
        <f t="shared" si="689"/>
        <v>0</v>
      </c>
      <c r="BC370" s="11">
        <f t="shared" si="689"/>
        <v>0</v>
      </c>
      <c r="BD370" s="11">
        <f t="shared" si="689"/>
        <v>0</v>
      </c>
      <c r="BE370" s="11">
        <f t="shared" si="689"/>
        <v>0</v>
      </c>
      <c r="BF370" s="11">
        <f t="shared" si="689"/>
        <v>0</v>
      </c>
      <c r="BG370" s="11">
        <f t="shared" si="689"/>
        <v>0</v>
      </c>
      <c r="BH370" s="11">
        <f t="shared" si="689"/>
        <v>0</v>
      </c>
      <c r="BI370" s="11">
        <f t="shared" si="689"/>
        <v>0</v>
      </c>
      <c r="BJ370" s="11">
        <f t="shared" si="689"/>
        <v>0</v>
      </c>
      <c r="BK370" s="11">
        <f t="shared" si="689"/>
        <v>80000000</v>
      </c>
      <c r="BL370" s="11">
        <f t="shared" si="689"/>
        <v>80000000</v>
      </c>
      <c r="BM370" s="11">
        <f t="shared" si="689"/>
        <v>0</v>
      </c>
      <c r="BN370" s="11">
        <f t="shared" si="689"/>
        <v>0</v>
      </c>
      <c r="BO370" s="11">
        <f t="shared" si="689"/>
        <v>0</v>
      </c>
      <c r="BP370" s="11">
        <f t="shared" si="689"/>
        <v>0</v>
      </c>
      <c r="BQ370" s="11">
        <f t="shared" si="689"/>
        <v>50000000</v>
      </c>
      <c r="BR370" s="11">
        <f t="shared" si="689"/>
        <v>79000000</v>
      </c>
      <c r="BS370" s="11">
        <f t="shared" si="689"/>
        <v>0</v>
      </c>
      <c r="BT370" s="11">
        <f t="shared" ref="BT370:CE370" si="690">SUM(BT371:BT372)</f>
        <v>0</v>
      </c>
      <c r="BU370" s="11">
        <f t="shared" si="690"/>
        <v>0</v>
      </c>
      <c r="BV370" s="11">
        <f t="shared" si="690"/>
        <v>0</v>
      </c>
      <c r="BW370" s="11">
        <f t="shared" si="690"/>
        <v>0</v>
      </c>
      <c r="BX370" s="11">
        <f t="shared" si="690"/>
        <v>0</v>
      </c>
      <c r="BY370" s="11">
        <f t="shared" si="690"/>
        <v>0</v>
      </c>
      <c r="BZ370" s="11">
        <f t="shared" si="690"/>
        <v>0</v>
      </c>
      <c r="CA370" s="11">
        <f t="shared" si="690"/>
        <v>0</v>
      </c>
      <c r="CB370" s="11">
        <f t="shared" si="690"/>
        <v>0</v>
      </c>
      <c r="CC370" s="11">
        <f t="shared" si="690"/>
        <v>0</v>
      </c>
      <c r="CD370" s="11">
        <f t="shared" si="690"/>
        <v>0</v>
      </c>
      <c r="CE370" s="11">
        <f t="shared" si="690"/>
        <v>50000000</v>
      </c>
      <c r="CF370" s="11">
        <f t="shared" ref="CF370:DB370" si="691">SUM(CF371:CF372)</f>
        <v>79000000</v>
      </c>
      <c r="CG370" s="11">
        <f t="shared" si="691"/>
        <v>0</v>
      </c>
      <c r="CH370" s="11">
        <f t="shared" si="691"/>
        <v>0</v>
      </c>
      <c r="CI370" s="11">
        <f t="shared" si="691"/>
        <v>0</v>
      </c>
      <c r="CJ370" s="11">
        <f t="shared" si="691"/>
        <v>30000000</v>
      </c>
      <c r="CK370" s="11">
        <f t="shared" si="691"/>
        <v>50000000</v>
      </c>
      <c r="CL370" s="11">
        <f t="shared" si="691"/>
        <v>78187000</v>
      </c>
      <c r="CM370" s="11">
        <f t="shared" si="691"/>
        <v>0</v>
      </c>
      <c r="CN370" s="11">
        <f t="shared" si="691"/>
        <v>0</v>
      </c>
      <c r="CO370" s="11">
        <f t="shared" si="691"/>
        <v>0</v>
      </c>
      <c r="CP370" s="11">
        <f t="shared" si="691"/>
        <v>0</v>
      </c>
      <c r="CQ370" s="11">
        <f t="shared" si="691"/>
        <v>0</v>
      </c>
      <c r="CR370" s="11">
        <f t="shared" si="691"/>
        <v>0</v>
      </c>
      <c r="CS370" s="11">
        <f t="shared" si="691"/>
        <v>0</v>
      </c>
      <c r="CT370" s="11">
        <f t="shared" si="691"/>
        <v>0</v>
      </c>
      <c r="CU370" s="11">
        <f t="shared" si="691"/>
        <v>0</v>
      </c>
      <c r="CV370" s="11">
        <f t="shared" si="691"/>
        <v>0</v>
      </c>
      <c r="CW370" s="11">
        <f t="shared" si="691"/>
        <v>0</v>
      </c>
      <c r="CX370" s="11">
        <f t="shared" si="691"/>
        <v>0</v>
      </c>
      <c r="CY370" s="11">
        <f t="shared" si="691"/>
        <v>50000000</v>
      </c>
      <c r="CZ370" s="11">
        <f t="shared" si="691"/>
        <v>108187000</v>
      </c>
      <c r="DA370" s="11">
        <f t="shared" si="691"/>
        <v>230000000</v>
      </c>
      <c r="DB370" s="575">
        <f t="shared" si="691"/>
        <v>317187000</v>
      </c>
    </row>
    <row r="371" spans="1:106" ht="65.25" customHeight="1" x14ac:dyDescent="0.2">
      <c r="A371" s="585"/>
      <c r="B371" s="220"/>
      <c r="C371" s="340">
        <v>37</v>
      </c>
      <c r="D371" s="500" t="s">
        <v>826</v>
      </c>
      <c r="E371" s="310" t="s">
        <v>532</v>
      </c>
      <c r="F371" s="632">
        <v>0.6</v>
      </c>
      <c r="G371" s="173">
        <v>247</v>
      </c>
      <c r="H371" s="508" t="s">
        <v>827</v>
      </c>
      <c r="I371" s="179" t="s">
        <v>828</v>
      </c>
      <c r="J371" s="173" t="s">
        <v>829</v>
      </c>
      <c r="K371" s="167">
        <v>16</v>
      </c>
      <c r="L371" s="345" t="s">
        <v>53</v>
      </c>
      <c r="M371" s="188" t="s">
        <v>48</v>
      </c>
      <c r="N371" s="188">
        <v>1</v>
      </c>
      <c r="O371" s="344">
        <v>1</v>
      </c>
      <c r="P371" s="345">
        <v>1</v>
      </c>
      <c r="Q371" s="175"/>
      <c r="R371" s="345">
        <v>1</v>
      </c>
      <c r="S371" s="345"/>
      <c r="T371" s="345">
        <v>1</v>
      </c>
      <c r="U371" s="345"/>
      <c r="V371" s="380">
        <f>AQ371/AQ370</f>
        <v>0.5</v>
      </c>
      <c r="W371" s="172">
        <v>16</v>
      </c>
      <c r="X371" s="171" t="s">
        <v>371</v>
      </c>
      <c r="Y371" s="17"/>
      <c r="Z371" s="18"/>
      <c r="AA371" s="17"/>
      <c r="AB371" s="18"/>
      <c r="AC371" s="17">
        <v>25000000</v>
      </c>
      <c r="AD371" s="15">
        <v>25000000</v>
      </c>
      <c r="AE371" s="17"/>
      <c r="AF371" s="18"/>
      <c r="AG371" s="17"/>
      <c r="AH371" s="18"/>
      <c r="AI371" s="17"/>
      <c r="AJ371" s="18"/>
      <c r="AK371" s="17"/>
      <c r="AL371" s="18"/>
      <c r="AM371" s="17"/>
      <c r="AN371" s="18"/>
      <c r="AO371" s="17"/>
      <c r="AP371" s="18"/>
      <c r="AQ371" s="13">
        <f>+Y371+AA371+AC371+AE371+AG371+AI371+AK371+AM371+AO371</f>
        <v>25000000</v>
      </c>
      <c r="AR371" s="14">
        <f>Z371+AB371+AD371+AF371+AH371+AJ371+AL371+AN371+AP371</f>
        <v>25000000</v>
      </c>
      <c r="AS371" s="44"/>
      <c r="AT371" s="44"/>
      <c r="AU371" s="44"/>
      <c r="AV371" s="44"/>
      <c r="AW371" s="45">
        <v>40000000</v>
      </c>
      <c r="AX371" s="44">
        <v>40000000</v>
      </c>
      <c r="AY371" s="44"/>
      <c r="AZ371" s="44"/>
      <c r="BA371" s="44"/>
      <c r="BB371" s="44"/>
      <c r="BC371" s="44"/>
      <c r="BD371" s="44"/>
      <c r="BE371" s="44"/>
      <c r="BF371" s="44"/>
      <c r="BG371" s="44"/>
      <c r="BH371" s="44"/>
      <c r="BI371" s="44"/>
      <c r="BJ371" s="44"/>
      <c r="BK371" s="41">
        <f>AS371+AU371+AW371+AY371+BA371+BC371+BE371+BG371+BI371</f>
        <v>40000000</v>
      </c>
      <c r="BL371" s="56">
        <f>AT371+AV371+AX371+AZ371+BB371+BD371+BF371+BH371+BJ371</f>
        <v>40000000</v>
      </c>
      <c r="BM371" s="44"/>
      <c r="BN371" s="43"/>
      <c r="BO371" s="44"/>
      <c r="BP371" s="44"/>
      <c r="BQ371" s="44">
        <v>25000000</v>
      </c>
      <c r="BR371" s="44">
        <v>50000000</v>
      </c>
      <c r="BS371" s="44"/>
      <c r="BT371" s="44"/>
      <c r="BU371" s="44"/>
      <c r="BV371" s="44"/>
      <c r="BW371" s="44"/>
      <c r="BX371" s="44"/>
      <c r="BY371" s="44"/>
      <c r="BZ371" s="44"/>
      <c r="CA371" s="44"/>
      <c r="CB371" s="44"/>
      <c r="CC371" s="44"/>
      <c r="CD371" s="44"/>
      <c r="CE371" s="41">
        <f>BM371+BO371+BQ371+BS371+BU371+BW371+BY371+CA371+CC371</f>
        <v>25000000</v>
      </c>
      <c r="CF371" s="47">
        <f>BN371+BP371+BR371+BT371+BV371+BX371+BZ371+CB371+CD371</f>
        <v>50000000</v>
      </c>
      <c r="CG371" s="44"/>
      <c r="CH371" s="45"/>
      <c r="CI371" s="44"/>
      <c r="CJ371" s="44"/>
      <c r="CK371" s="44">
        <v>25000000</v>
      </c>
      <c r="CL371" s="44">
        <v>49687000</v>
      </c>
      <c r="CM371" s="44"/>
      <c r="CN371" s="44"/>
      <c r="CO371" s="44"/>
      <c r="CP371" s="44"/>
      <c r="CQ371" s="44"/>
      <c r="CR371" s="44"/>
      <c r="CS371" s="44"/>
      <c r="CT371" s="44"/>
      <c r="CU371" s="44"/>
      <c r="CV371" s="44"/>
      <c r="CW371" s="44"/>
      <c r="CX371" s="44"/>
      <c r="CY371" s="41">
        <f>CG371+CI371+CK371+CM371+CO371+CQ371+CS371+CU371+CW371</f>
        <v>25000000</v>
      </c>
      <c r="CZ371" s="41">
        <f>CX371+CV371+CT371+CR371+CP371+CN371+CL371+CJ371+CH371</f>
        <v>49687000</v>
      </c>
      <c r="DA371" s="50">
        <f>AQ371+BK371+CE371+CY371</f>
        <v>115000000</v>
      </c>
      <c r="DB371" s="576">
        <f>AR371+BL371+CF371+CZ371</f>
        <v>164687000</v>
      </c>
    </row>
    <row r="372" spans="1:106" ht="65.25" customHeight="1" x14ac:dyDescent="0.2">
      <c r="A372" s="585"/>
      <c r="B372" s="264"/>
      <c r="C372" s="181"/>
      <c r="D372" s="501"/>
      <c r="E372" s="185"/>
      <c r="F372" s="271"/>
      <c r="G372" s="173">
        <v>248</v>
      </c>
      <c r="H372" s="512" t="s">
        <v>830</v>
      </c>
      <c r="I372" s="179" t="s">
        <v>831</v>
      </c>
      <c r="J372" s="170" t="s">
        <v>817</v>
      </c>
      <c r="K372" s="308">
        <v>17</v>
      </c>
      <c r="L372" s="188" t="s">
        <v>53</v>
      </c>
      <c r="M372" s="188" t="s">
        <v>48</v>
      </c>
      <c r="N372" s="188">
        <v>12</v>
      </c>
      <c r="O372" s="167">
        <v>12</v>
      </c>
      <c r="P372" s="188">
        <v>12</v>
      </c>
      <c r="Q372" s="175"/>
      <c r="R372" s="188">
        <v>12</v>
      </c>
      <c r="S372" s="188"/>
      <c r="T372" s="188">
        <v>12</v>
      </c>
      <c r="U372" s="188"/>
      <c r="V372" s="380">
        <f>AQ372/AQ370</f>
        <v>0.5</v>
      </c>
      <c r="W372" s="173">
        <v>17</v>
      </c>
      <c r="X372" s="170" t="s">
        <v>832</v>
      </c>
      <c r="Y372" s="17"/>
      <c r="Z372" s="18"/>
      <c r="AA372" s="17"/>
      <c r="AB372" s="18"/>
      <c r="AC372" s="17">
        <v>25000000</v>
      </c>
      <c r="AD372" s="15">
        <v>25000000</v>
      </c>
      <c r="AE372" s="17"/>
      <c r="AF372" s="18"/>
      <c r="AG372" s="17"/>
      <c r="AH372" s="18"/>
      <c r="AI372" s="17"/>
      <c r="AJ372" s="18"/>
      <c r="AK372" s="17"/>
      <c r="AL372" s="18"/>
      <c r="AM372" s="17"/>
      <c r="AN372" s="18"/>
      <c r="AO372" s="17"/>
      <c r="AP372" s="18"/>
      <c r="AQ372" s="13">
        <f>+Y372+AA372+AC372+AE372+AG372+AI372+AK372+AM372+AO372</f>
        <v>25000000</v>
      </c>
      <c r="AR372" s="14">
        <f>Z372+AB372+AD372+AF372+AH372+AJ372+AL372+AN372+AP372</f>
        <v>25000000</v>
      </c>
      <c r="AS372" s="44"/>
      <c r="AT372" s="44"/>
      <c r="AU372" s="44"/>
      <c r="AV372" s="44"/>
      <c r="AW372" s="45">
        <v>40000000</v>
      </c>
      <c r="AX372" s="43">
        <v>40000000</v>
      </c>
      <c r="AY372" s="44"/>
      <c r="AZ372" s="44"/>
      <c r="BA372" s="44"/>
      <c r="BB372" s="44"/>
      <c r="BC372" s="44"/>
      <c r="BD372" s="44"/>
      <c r="BE372" s="44"/>
      <c r="BF372" s="44"/>
      <c r="BG372" s="44"/>
      <c r="BH372" s="44"/>
      <c r="BI372" s="44"/>
      <c r="BJ372" s="44"/>
      <c r="BK372" s="41">
        <f>AS372+AU372+AW372+AY372+BA372+BC372+BE372+BG372+BI372</f>
        <v>40000000</v>
      </c>
      <c r="BL372" s="56">
        <f>AT372+AV372+AX372+AZ372+BB372+BD372+BF372+BH372+BJ372</f>
        <v>40000000</v>
      </c>
      <c r="BM372" s="44"/>
      <c r="BN372" s="43"/>
      <c r="BO372" s="44"/>
      <c r="BP372" s="44"/>
      <c r="BQ372" s="44">
        <v>25000000</v>
      </c>
      <c r="BR372" s="44">
        <v>29000000</v>
      </c>
      <c r="BS372" s="44"/>
      <c r="BT372" s="44"/>
      <c r="BU372" s="44"/>
      <c r="BV372" s="44"/>
      <c r="BW372" s="44"/>
      <c r="BX372" s="44"/>
      <c r="BY372" s="44"/>
      <c r="BZ372" s="44"/>
      <c r="CA372" s="44"/>
      <c r="CB372" s="44"/>
      <c r="CC372" s="44"/>
      <c r="CD372" s="44"/>
      <c r="CE372" s="41">
        <f>BM372+BO372+BQ372+BS372+BU372+BW372+BY372+CA372+CC372</f>
        <v>25000000</v>
      </c>
      <c r="CF372" s="47">
        <f>BN372+BP372+BR372+BT372+BV372+BX372+BZ372+CB372+CD372</f>
        <v>29000000</v>
      </c>
      <c r="CG372" s="44"/>
      <c r="CH372" s="45"/>
      <c r="CI372" s="44"/>
      <c r="CJ372" s="44">
        <v>30000000</v>
      </c>
      <c r="CK372" s="44">
        <v>25000000</v>
      </c>
      <c r="CL372" s="44">
        <v>28500000</v>
      </c>
      <c r="CM372" s="44"/>
      <c r="CN372" s="44"/>
      <c r="CO372" s="44"/>
      <c r="CP372" s="44"/>
      <c r="CQ372" s="44"/>
      <c r="CR372" s="44"/>
      <c r="CS372" s="44"/>
      <c r="CT372" s="44"/>
      <c r="CU372" s="44"/>
      <c r="CV372" s="44"/>
      <c r="CW372" s="44"/>
      <c r="CX372" s="44"/>
      <c r="CY372" s="41">
        <f>CG372+CI372+CK372+CM372+CO372+CQ372+CS372+CU372+CW372</f>
        <v>25000000</v>
      </c>
      <c r="CZ372" s="41">
        <f>CH372+CJ372+CL372+CN372+CP372+CR372+CT372+CV372+CX372</f>
        <v>58500000</v>
      </c>
      <c r="DA372" s="50">
        <f>AQ372+BK372+CE372+CY372</f>
        <v>115000000</v>
      </c>
      <c r="DB372" s="576">
        <f>AR372+BL372+CF372+CZ372</f>
        <v>152500000</v>
      </c>
    </row>
    <row r="373" spans="1:106" ht="24.75" customHeight="1" x14ac:dyDescent="0.2">
      <c r="A373" s="585"/>
      <c r="B373" s="141">
        <v>27</v>
      </c>
      <c r="C373" s="218" t="s">
        <v>833</v>
      </c>
      <c r="D373" s="144"/>
      <c r="E373" s="144"/>
      <c r="F373" s="144"/>
      <c r="G373" s="145"/>
      <c r="H373" s="145"/>
      <c r="I373" s="145"/>
      <c r="J373" s="145"/>
      <c r="K373" s="145"/>
      <c r="L373" s="145"/>
      <c r="M373" s="145"/>
      <c r="N373" s="145"/>
      <c r="O373" s="145"/>
      <c r="P373" s="145"/>
      <c r="Q373" s="145"/>
      <c r="R373" s="145"/>
      <c r="S373" s="145"/>
      <c r="T373" s="145"/>
      <c r="U373" s="145"/>
      <c r="V373" s="145"/>
      <c r="W373" s="145"/>
      <c r="X373" s="145"/>
      <c r="Y373" s="10">
        <f t="shared" ref="Y373:BD373" si="692">Y374+Y381</f>
        <v>0</v>
      </c>
      <c r="Z373" s="10">
        <f t="shared" si="692"/>
        <v>0</v>
      </c>
      <c r="AA373" s="10">
        <f t="shared" si="692"/>
        <v>0</v>
      </c>
      <c r="AB373" s="10">
        <f t="shared" si="692"/>
        <v>0</v>
      </c>
      <c r="AC373" s="10">
        <f t="shared" si="692"/>
        <v>580000000</v>
      </c>
      <c r="AD373" s="10">
        <f t="shared" si="692"/>
        <v>580000000</v>
      </c>
      <c r="AE373" s="10">
        <f t="shared" si="692"/>
        <v>0</v>
      </c>
      <c r="AF373" s="10">
        <f t="shared" si="692"/>
        <v>0</v>
      </c>
      <c r="AG373" s="10">
        <f t="shared" si="692"/>
        <v>0</v>
      </c>
      <c r="AH373" s="10">
        <f t="shared" si="692"/>
        <v>0</v>
      </c>
      <c r="AI373" s="10">
        <f t="shared" si="692"/>
        <v>0</v>
      </c>
      <c r="AJ373" s="10">
        <f t="shared" si="692"/>
        <v>0</v>
      </c>
      <c r="AK373" s="10">
        <f t="shared" si="692"/>
        <v>0</v>
      </c>
      <c r="AL373" s="10">
        <f t="shared" si="692"/>
        <v>0</v>
      </c>
      <c r="AM373" s="10">
        <f t="shared" si="692"/>
        <v>0</v>
      </c>
      <c r="AN373" s="10">
        <f t="shared" si="692"/>
        <v>0</v>
      </c>
      <c r="AO373" s="10">
        <f t="shared" si="692"/>
        <v>1000000000</v>
      </c>
      <c r="AP373" s="10">
        <f t="shared" si="692"/>
        <v>0</v>
      </c>
      <c r="AQ373" s="10">
        <f t="shared" si="692"/>
        <v>1580000000</v>
      </c>
      <c r="AR373" s="10">
        <f t="shared" si="692"/>
        <v>580000000</v>
      </c>
      <c r="AS373" s="10">
        <f t="shared" si="692"/>
        <v>0</v>
      </c>
      <c r="AT373" s="10">
        <f t="shared" si="692"/>
        <v>0</v>
      </c>
      <c r="AU373" s="10">
        <f t="shared" si="692"/>
        <v>0</v>
      </c>
      <c r="AV373" s="10">
        <f t="shared" si="692"/>
        <v>245500000</v>
      </c>
      <c r="AW373" s="10">
        <f t="shared" si="692"/>
        <v>580000000</v>
      </c>
      <c r="AX373" s="10">
        <f t="shared" si="692"/>
        <v>500000000</v>
      </c>
      <c r="AY373" s="10">
        <f t="shared" si="692"/>
        <v>0</v>
      </c>
      <c r="AZ373" s="10">
        <f t="shared" si="692"/>
        <v>0</v>
      </c>
      <c r="BA373" s="10">
        <f t="shared" si="692"/>
        <v>0</v>
      </c>
      <c r="BB373" s="10">
        <f t="shared" si="692"/>
        <v>0</v>
      </c>
      <c r="BC373" s="10">
        <f t="shared" si="692"/>
        <v>0</v>
      </c>
      <c r="BD373" s="10">
        <f t="shared" si="692"/>
        <v>0</v>
      </c>
      <c r="BE373" s="10">
        <f t="shared" ref="BE373:CD373" si="693">BE374+BE381</f>
        <v>0</v>
      </c>
      <c r="BF373" s="10">
        <f t="shared" si="693"/>
        <v>0</v>
      </c>
      <c r="BG373" s="10">
        <f t="shared" si="693"/>
        <v>0</v>
      </c>
      <c r="BH373" s="10">
        <f t="shared" si="693"/>
        <v>0</v>
      </c>
      <c r="BI373" s="10">
        <f t="shared" si="693"/>
        <v>1000000000</v>
      </c>
      <c r="BJ373" s="10">
        <f t="shared" si="693"/>
        <v>0</v>
      </c>
      <c r="BK373" s="10">
        <f t="shared" si="693"/>
        <v>1580000000</v>
      </c>
      <c r="BL373" s="10">
        <f t="shared" si="693"/>
        <v>745500000</v>
      </c>
      <c r="BM373" s="10">
        <f t="shared" si="693"/>
        <v>0</v>
      </c>
      <c r="BN373" s="10">
        <f t="shared" si="693"/>
        <v>0</v>
      </c>
      <c r="BO373" s="10">
        <f t="shared" si="693"/>
        <v>0</v>
      </c>
      <c r="BP373" s="10">
        <f t="shared" si="693"/>
        <v>240000000</v>
      </c>
      <c r="BQ373" s="10">
        <f t="shared" si="693"/>
        <v>580000000</v>
      </c>
      <c r="BR373" s="10">
        <f t="shared" si="693"/>
        <v>513000000</v>
      </c>
      <c r="BS373" s="10">
        <f t="shared" si="693"/>
        <v>0</v>
      </c>
      <c r="BT373" s="10">
        <f t="shared" si="693"/>
        <v>0</v>
      </c>
      <c r="BU373" s="10">
        <f t="shared" si="693"/>
        <v>0</v>
      </c>
      <c r="BV373" s="10">
        <f t="shared" si="693"/>
        <v>0</v>
      </c>
      <c r="BW373" s="10">
        <f t="shared" si="693"/>
        <v>0</v>
      </c>
      <c r="BX373" s="10">
        <f t="shared" si="693"/>
        <v>0</v>
      </c>
      <c r="BY373" s="10">
        <f t="shared" si="693"/>
        <v>0</v>
      </c>
      <c r="BZ373" s="10">
        <f t="shared" si="693"/>
        <v>0</v>
      </c>
      <c r="CA373" s="10">
        <f t="shared" si="693"/>
        <v>0</v>
      </c>
      <c r="CB373" s="10">
        <f t="shared" si="693"/>
        <v>0</v>
      </c>
      <c r="CC373" s="10">
        <f t="shared" si="693"/>
        <v>1000000000</v>
      </c>
      <c r="CD373" s="10">
        <f t="shared" si="693"/>
        <v>0</v>
      </c>
      <c r="CE373" s="10">
        <f t="shared" ref="CE373" si="694">CE374+CE381</f>
        <v>1580000000</v>
      </c>
      <c r="CF373" s="10">
        <f t="shared" ref="CF373:DA373" si="695">CF374+CF381</f>
        <v>753000000</v>
      </c>
      <c r="CG373" s="10">
        <f t="shared" si="695"/>
        <v>0</v>
      </c>
      <c r="CH373" s="10">
        <f t="shared" si="695"/>
        <v>0</v>
      </c>
      <c r="CI373" s="10">
        <f t="shared" si="695"/>
        <v>0</v>
      </c>
      <c r="CJ373" s="10">
        <f t="shared" si="695"/>
        <v>309110500</v>
      </c>
      <c r="CK373" s="10">
        <f t="shared" si="695"/>
        <v>580000000</v>
      </c>
      <c r="CL373" s="10">
        <f t="shared" si="695"/>
        <v>610533533</v>
      </c>
      <c r="CM373" s="10">
        <f t="shared" si="695"/>
        <v>0</v>
      </c>
      <c r="CN373" s="10">
        <f t="shared" si="695"/>
        <v>0</v>
      </c>
      <c r="CO373" s="10">
        <f t="shared" si="695"/>
        <v>0</v>
      </c>
      <c r="CP373" s="10">
        <f t="shared" si="695"/>
        <v>0</v>
      </c>
      <c r="CQ373" s="10">
        <f t="shared" si="695"/>
        <v>0</v>
      </c>
      <c r="CR373" s="10">
        <f t="shared" si="695"/>
        <v>0</v>
      </c>
      <c r="CS373" s="10">
        <f t="shared" si="695"/>
        <v>0</v>
      </c>
      <c r="CT373" s="10">
        <f t="shared" si="695"/>
        <v>0</v>
      </c>
      <c r="CU373" s="10">
        <f t="shared" si="695"/>
        <v>0</v>
      </c>
      <c r="CV373" s="10">
        <f t="shared" si="695"/>
        <v>0</v>
      </c>
      <c r="CW373" s="10">
        <f t="shared" si="695"/>
        <v>1000000000</v>
      </c>
      <c r="CX373" s="10">
        <f t="shared" si="695"/>
        <v>0</v>
      </c>
      <c r="CY373" s="10">
        <f t="shared" si="695"/>
        <v>1580000000</v>
      </c>
      <c r="CZ373" s="10">
        <f t="shared" si="695"/>
        <v>919644033</v>
      </c>
      <c r="DA373" s="10">
        <f t="shared" si="695"/>
        <v>6320000000</v>
      </c>
      <c r="DB373" s="572">
        <f t="shared" ref="DB373" si="696">DB374+DB381</f>
        <v>2998144033</v>
      </c>
    </row>
    <row r="374" spans="1:106" ht="24.75" customHeight="1" x14ac:dyDescent="0.2">
      <c r="A374" s="585"/>
      <c r="B374" s="586"/>
      <c r="C374" s="154">
        <v>85</v>
      </c>
      <c r="D374" s="155" t="s">
        <v>834</v>
      </c>
      <c r="E374" s="158"/>
      <c r="F374" s="158"/>
      <c r="G374" s="159"/>
      <c r="H374" s="159"/>
      <c r="I374" s="159"/>
      <c r="J374" s="159"/>
      <c r="K374" s="159"/>
      <c r="L374" s="159"/>
      <c r="M374" s="159"/>
      <c r="N374" s="159"/>
      <c r="O374" s="159"/>
      <c r="P374" s="159"/>
      <c r="Q374" s="159"/>
      <c r="R374" s="159"/>
      <c r="S374" s="159"/>
      <c r="T374" s="159"/>
      <c r="U374" s="159"/>
      <c r="V374" s="159"/>
      <c r="W374" s="159"/>
      <c r="X374" s="159"/>
      <c r="Y374" s="11">
        <f t="shared" ref="Y374:AP374" si="697">SUM(Y375:Y380)</f>
        <v>0</v>
      </c>
      <c r="Z374" s="11">
        <f t="shared" si="697"/>
        <v>0</v>
      </c>
      <c r="AA374" s="11">
        <f t="shared" si="697"/>
        <v>0</v>
      </c>
      <c r="AB374" s="11">
        <f t="shared" si="697"/>
        <v>0</v>
      </c>
      <c r="AC374" s="11">
        <f t="shared" si="697"/>
        <v>500000000</v>
      </c>
      <c r="AD374" s="11">
        <f t="shared" si="697"/>
        <v>500000000</v>
      </c>
      <c r="AE374" s="11">
        <f t="shared" si="697"/>
        <v>0</v>
      </c>
      <c r="AF374" s="11">
        <f t="shared" si="697"/>
        <v>0</v>
      </c>
      <c r="AG374" s="11">
        <f t="shared" si="697"/>
        <v>0</v>
      </c>
      <c r="AH374" s="11">
        <f t="shared" si="697"/>
        <v>0</v>
      </c>
      <c r="AI374" s="11">
        <f t="shared" si="697"/>
        <v>0</v>
      </c>
      <c r="AJ374" s="11">
        <f t="shared" si="697"/>
        <v>0</v>
      </c>
      <c r="AK374" s="11">
        <f t="shared" si="697"/>
        <v>0</v>
      </c>
      <c r="AL374" s="11">
        <f t="shared" si="697"/>
        <v>0</v>
      </c>
      <c r="AM374" s="11">
        <f t="shared" si="697"/>
        <v>0</v>
      </c>
      <c r="AN374" s="11">
        <f t="shared" si="697"/>
        <v>0</v>
      </c>
      <c r="AO374" s="11">
        <f t="shared" si="697"/>
        <v>1000000000</v>
      </c>
      <c r="AP374" s="11">
        <f t="shared" si="697"/>
        <v>0</v>
      </c>
      <c r="AQ374" s="11">
        <f t="shared" ref="AQ374:BS374" si="698">SUM(AQ375:AQ380)</f>
        <v>1500000000</v>
      </c>
      <c r="AR374" s="11">
        <f t="shared" si="698"/>
        <v>500000000</v>
      </c>
      <c r="AS374" s="11">
        <f t="shared" si="698"/>
        <v>0</v>
      </c>
      <c r="AT374" s="11">
        <f t="shared" si="698"/>
        <v>0</v>
      </c>
      <c r="AU374" s="11">
        <f t="shared" si="698"/>
        <v>0</v>
      </c>
      <c r="AV374" s="11">
        <f t="shared" si="698"/>
        <v>225000000</v>
      </c>
      <c r="AW374" s="11">
        <f t="shared" si="698"/>
        <v>500000000</v>
      </c>
      <c r="AX374" s="11">
        <f t="shared" si="698"/>
        <v>420000000</v>
      </c>
      <c r="AY374" s="11">
        <f t="shared" si="698"/>
        <v>0</v>
      </c>
      <c r="AZ374" s="11">
        <f t="shared" si="698"/>
        <v>0</v>
      </c>
      <c r="BA374" s="11">
        <f t="shared" si="698"/>
        <v>0</v>
      </c>
      <c r="BB374" s="11">
        <f t="shared" si="698"/>
        <v>0</v>
      </c>
      <c r="BC374" s="11">
        <f t="shared" si="698"/>
        <v>0</v>
      </c>
      <c r="BD374" s="11">
        <f t="shared" si="698"/>
        <v>0</v>
      </c>
      <c r="BE374" s="11">
        <f t="shared" si="698"/>
        <v>0</v>
      </c>
      <c r="BF374" s="11">
        <f t="shared" si="698"/>
        <v>0</v>
      </c>
      <c r="BG374" s="11">
        <f t="shared" si="698"/>
        <v>0</v>
      </c>
      <c r="BH374" s="11">
        <f t="shared" si="698"/>
        <v>0</v>
      </c>
      <c r="BI374" s="11">
        <f t="shared" si="698"/>
        <v>1000000000</v>
      </c>
      <c r="BJ374" s="11">
        <f t="shared" si="698"/>
        <v>0</v>
      </c>
      <c r="BK374" s="11">
        <f t="shared" si="698"/>
        <v>1500000000</v>
      </c>
      <c r="BL374" s="11">
        <f t="shared" si="698"/>
        <v>645000000</v>
      </c>
      <c r="BM374" s="11">
        <f t="shared" si="698"/>
        <v>0</v>
      </c>
      <c r="BN374" s="11">
        <f t="shared" si="698"/>
        <v>0</v>
      </c>
      <c r="BO374" s="11">
        <f t="shared" si="698"/>
        <v>0</v>
      </c>
      <c r="BP374" s="11">
        <f t="shared" si="698"/>
        <v>170000000</v>
      </c>
      <c r="BQ374" s="11">
        <f t="shared" si="698"/>
        <v>500000000</v>
      </c>
      <c r="BR374" s="11">
        <f t="shared" si="698"/>
        <v>413000000</v>
      </c>
      <c r="BS374" s="11">
        <f t="shared" si="698"/>
        <v>0</v>
      </c>
      <c r="BT374" s="11">
        <f t="shared" ref="BT374:CE374" si="699">SUM(BT375:BT380)</f>
        <v>0</v>
      </c>
      <c r="BU374" s="11">
        <f t="shared" si="699"/>
        <v>0</v>
      </c>
      <c r="BV374" s="11">
        <f t="shared" si="699"/>
        <v>0</v>
      </c>
      <c r="BW374" s="11">
        <f t="shared" si="699"/>
        <v>0</v>
      </c>
      <c r="BX374" s="11">
        <f t="shared" si="699"/>
        <v>0</v>
      </c>
      <c r="BY374" s="11">
        <f t="shared" si="699"/>
        <v>0</v>
      </c>
      <c r="BZ374" s="11">
        <f t="shared" si="699"/>
        <v>0</v>
      </c>
      <c r="CA374" s="11">
        <f t="shared" si="699"/>
        <v>0</v>
      </c>
      <c r="CB374" s="11">
        <f t="shared" si="699"/>
        <v>0</v>
      </c>
      <c r="CC374" s="11">
        <f t="shared" si="699"/>
        <v>1000000000</v>
      </c>
      <c r="CD374" s="11">
        <f t="shared" si="699"/>
        <v>0</v>
      </c>
      <c r="CE374" s="11">
        <f t="shared" si="699"/>
        <v>1500000000</v>
      </c>
      <c r="CF374" s="11">
        <f t="shared" ref="CF374:DA374" si="700">SUM(CF375:CF380)</f>
        <v>583000000</v>
      </c>
      <c r="CG374" s="11">
        <f t="shared" si="700"/>
        <v>0</v>
      </c>
      <c r="CH374" s="11">
        <f t="shared" si="700"/>
        <v>0</v>
      </c>
      <c r="CI374" s="11">
        <f t="shared" si="700"/>
        <v>0</v>
      </c>
      <c r="CJ374" s="11">
        <f t="shared" si="700"/>
        <v>309110500</v>
      </c>
      <c r="CK374" s="11">
        <f t="shared" si="700"/>
        <v>500000000</v>
      </c>
      <c r="CL374" s="11">
        <f t="shared" si="700"/>
        <v>511161133</v>
      </c>
      <c r="CM374" s="11">
        <f t="shared" si="700"/>
        <v>0</v>
      </c>
      <c r="CN374" s="11">
        <f t="shared" si="700"/>
        <v>0</v>
      </c>
      <c r="CO374" s="11">
        <f t="shared" si="700"/>
        <v>0</v>
      </c>
      <c r="CP374" s="11">
        <f t="shared" si="700"/>
        <v>0</v>
      </c>
      <c r="CQ374" s="11">
        <f t="shared" si="700"/>
        <v>0</v>
      </c>
      <c r="CR374" s="11">
        <f t="shared" si="700"/>
        <v>0</v>
      </c>
      <c r="CS374" s="11">
        <f t="shared" si="700"/>
        <v>0</v>
      </c>
      <c r="CT374" s="11">
        <f t="shared" si="700"/>
        <v>0</v>
      </c>
      <c r="CU374" s="11">
        <f t="shared" si="700"/>
        <v>0</v>
      </c>
      <c r="CV374" s="11">
        <f t="shared" si="700"/>
        <v>0</v>
      </c>
      <c r="CW374" s="11">
        <f t="shared" si="700"/>
        <v>1000000000</v>
      </c>
      <c r="CX374" s="11">
        <f t="shared" si="700"/>
        <v>0</v>
      </c>
      <c r="CY374" s="11">
        <f t="shared" si="700"/>
        <v>1500000000</v>
      </c>
      <c r="CZ374" s="11">
        <f t="shared" si="700"/>
        <v>820271633</v>
      </c>
      <c r="DA374" s="11">
        <f t="shared" si="700"/>
        <v>6000000000</v>
      </c>
      <c r="DB374" s="575">
        <f t="shared" ref="DB374" si="701">SUM(DB375:DB380)</f>
        <v>2548271633</v>
      </c>
    </row>
    <row r="375" spans="1:106" ht="78.75" customHeight="1" x14ac:dyDescent="0.2">
      <c r="A375" s="585"/>
      <c r="B375" s="220"/>
      <c r="C375" s="340">
        <v>37</v>
      </c>
      <c r="D375" s="500" t="s">
        <v>826</v>
      </c>
      <c r="E375" s="310" t="s">
        <v>532</v>
      </c>
      <c r="F375" s="632">
        <v>0.6</v>
      </c>
      <c r="G375" s="173">
        <v>249</v>
      </c>
      <c r="H375" s="508" t="s">
        <v>835</v>
      </c>
      <c r="I375" s="179" t="s">
        <v>836</v>
      </c>
      <c r="J375" s="170" t="s">
        <v>837</v>
      </c>
      <c r="K375" s="308">
        <v>16</v>
      </c>
      <c r="L375" s="188" t="s">
        <v>53</v>
      </c>
      <c r="M375" s="188">
        <v>1</v>
      </c>
      <c r="N375" s="188">
        <v>1</v>
      </c>
      <c r="O375" s="167">
        <v>1</v>
      </c>
      <c r="P375" s="188">
        <v>1</v>
      </c>
      <c r="Q375" s="175"/>
      <c r="R375" s="188">
        <v>1</v>
      </c>
      <c r="S375" s="188"/>
      <c r="T375" s="188">
        <v>1</v>
      </c>
      <c r="U375" s="202"/>
      <c r="V375" s="278">
        <f t="shared" ref="V375:V380" si="702">AQ375/$AQ$374</f>
        <v>0.13333333333333333</v>
      </c>
      <c r="W375" s="173">
        <v>16</v>
      </c>
      <c r="X375" s="170" t="s">
        <v>371</v>
      </c>
      <c r="Y375" s="16"/>
      <c r="Z375" s="15"/>
      <c r="AA375" s="16"/>
      <c r="AB375" s="15"/>
      <c r="AC375" s="17">
        <v>200000000</v>
      </c>
      <c r="AD375" s="15">
        <v>200000000</v>
      </c>
      <c r="AE375" s="17"/>
      <c r="AF375" s="18"/>
      <c r="AG375" s="16"/>
      <c r="AH375" s="15"/>
      <c r="AI375" s="16"/>
      <c r="AJ375" s="15"/>
      <c r="AK375" s="16"/>
      <c r="AL375" s="15"/>
      <c r="AM375" s="16"/>
      <c r="AN375" s="15"/>
      <c r="AO375" s="16"/>
      <c r="AP375" s="15"/>
      <c r="AQ375" s="13">
        <f t="shared" ref="AQ375:AQ380" si="703">+Y375+AA375+AC375+AE375+AG375+AI375+AK375+AM375+AO375</f>
        <v>200000000</v>
      </c>
      <c r="AR375" s="14">
        <f t="shared" ref="AR375:AR380" si="704">Z375+AB375+AD375+AF375+AH375+AJ375+AL375+AN375+AP375</f>
        <v>200000000</v>
      </c>
      <c r="AS375" s="44"/>
      <c r="AT375" s="44"/>
      <c r="AU375" s="44"/>
      <c r="AV375" s="427">
        <v>20000000</v>
      </c>
      <c r="AW375" s="44">
        <v>200000000</v>
      </c>
      <c r="AX375" s="43">
        <v>120000000</v>
      </c>
      <c r="AY375" s="44"/>
      <c r="AZ375" s="44"/>
      <c r="BA375" s="44"/>
      <c r="BB375" s="44"/>
      <c r="BC375" s="44"/>
      <c r="BD375" s="44"/>
      <c r="BE375" s="44"/>
      <c r="BF375" s="44"/>
      <c r="BG375" s="44"/>
      <c r="BH375" s="44"/>
      <c r="BI375" s="44"/>
      <c r="BJ375" s="44"/>
      <c r="BK375" s="41">
        <f t="shared" ref="BK375:BL380" si="705">AS375+AU375+AW375+AY375+BA375+BC375+BE375+BG375+BI375</f>
        <v>200000000</v>
      </c>
      <c r="BL375" s="56">
        <f t="shared" si="705"/>
        <v>140000000</v>
      </c>
      <c r="BM375" s="44"/>
      <c r="BN375" s="43"/>
      <c r="BO375" s="44"/>
      <c r="BP375" s="44"/>
      <c r="BQ375" s="44">
        <v>200000000</v>
      </c>
      <c r="BR375" s="44">
        <v>120000000</v>
      </c>
      <c r="BS375" s="44"/>
      <c r="BT375" s="44"/>
      <c r="BU375" s="44"/>
      <c r="BV375" s="44"/>
      <c r="BW375" s="44"/>
      <c r="BX375" s="44"/>
      <c r="BY375" s="44"/>
      <c r="BZ375" s="44"/>
      <c r="CA375" s="44"/>
      <c r="CB375" s="44"/>
      <c r="CC375" s="44"/>
      <c r="CD375" s="44"/>
      <c r="CE375" s="41">
        <f t="shared" ref="CE375:CF380" si="706">BM375+BO375+BQ375+BS375+BU375+BW375+BY375+CA375+CC375</f>
        <v>200000000</v>
      </c>
      <c r="CF375" s="47">
        <f t="shared" si="706"/>
        <v>120000000</v>
      </c>
      <c r="CG375" s="44"/>
      <c r="CH375" s="45"/>
      <c r="CI375" s="44"/>
      <c r="CJ375" s="44"/>
      <c r="CK375" s="44">
        <v>200000000</v>
      </c>
      <c r="CL375" s="44">
        <v>120000000</v>
      </c>
      <c r="CM375" s="44"/>
      <c r="CN375" s="44"/>
      <c r="CO375" s="44"/>
      <c r="CP375" s="44"/>
      <c r="CQ375" s="44"/>
      <c r="CR375" s="44"/>
      <c r="CS375" s="44"/>
      <c r="CT375" s="44"/>
      <c r="CU375" s="44"/>
      <c r="CV375" s="44"/>
      <c r="CW375" s="44"/>
      <c r="CX375" s="44"/>
      <c r="CY375" s="41">
        <f>CG375+CI375+CK375+CM375+CO375+CQ375+CS375+CU375+CW375</f>
        <v>200000000</v>
      </c>
      <c r="CZ375" s="41">
        <f>CH375+CJ375+CL375+CN375+CP375+CR375+CT375+CV375+CX375</f>
        <v>120000000</v>
      </c>
      <c r="DA375" s="50">
        <f t="shared" ref="DA375:DB380" si="707">AQ375+BK375+CE375+CY375</f>
        <v>800000000</v>
      </c>
      <c r="DB375" s="576">
        <f t="shared" si="707"/>
        <v>580000000</v>
      </c>
    </row>
    <row r="376" spans="1:106" ht="78.75" customHeight="1" x14ac:dyDescent="0.2">
      <c r="A376" s="585"/>
      <c r="B376" s="220"/>
      <c r="C376" s="182"/>
      <c r="D376" s="503"/>
      <c r="E376" s="204"/>
      <c r="F376" s="405"/>
      <c r="G376" s="173">
        <v>250</v>
      </c>
      <c r="H376" s="508" t="s">
        <v>838</v>
      </c>
      <c r="I376" s="179" t="s">
        <v>839</v>
      </c>
      <c r="J376" s="170" t="s">
        <v>837</v>
      </c>
      <c r="K376" s="308">
        <v>16</v>
      </c>
      <c r="L376" s="188" t="s">
        <v>53</v>
      </c>
      <c r="M376" s="188">
        <v>1</v>
      </c>
      <c r="N376" s="188">
        <v>3</v>
      </c>
      <c r="O376" s="167">
        <v>3</v>
      </c>
      <c r="P376" s="188">
        <v>3</v>
      </c>
      <c r="Q376" s="175"/>
      <c r="R376" s="181">
        <v>3</v>
      </c>
      <c r="S376" s="181"/>
      <c r="T376" s="181">
        <v>3</v>
      </c>
      <c r="U376" s="406"/>
      <c r="V376" s="278">
        <f t="shared" si="702"/>
        <v>4.6166666666666668E-2</v>
      </c>
      <c r="W376" s="173">
        <v>16</v>
      </c>
      <c r="X376" s="170" t="s">
        <v>371</v>
      </c>
      <c r="Y376" s="16"/>
      <c r="Z376" s="15"/>
      <c r="AA376" s="16"/>
      <c r="AB376" s="15"/>
      <c r="AC376" s="17">
        <v>69250000</v>
      </c>
      <c r="AD376" s="14">
        <v>69250000</v>
      </c>
      <c r="AE376" s="17"/>
      <c r="AF376" s="18"/>
      <c r="AG376" s="16"/>
      <c r="AH376" s="15"/>
      <c r="AI376" s="16"/>
      <c r="AJ376" s="15"/>
      <c r="AK376" s="16"/>
      <c r="AL376" s="15"/>
      <c r="AM376" s="16"/>
      <c r="AN376" s="15"/>
      <c r="AO376" s="16"/>
      <c r="AP376" s="15"/>
      <c r="AQ376" s="13">
        <f t="shared" si="703"/>
        <v>69250000</v>
      </c>
      <c r="AR376" s="14">
        <f t="shared" si="704"/>
        <v>69250000</v>
      </c>
      <c r="AS376" s="44"/>
      <c r="AT376" s="44"/>
      <c r="AU376" s="44"/>
      <c r="AV376" s="44">
        <v>205000000</v>
      </c>
      <c r="AW376" s="44">
        <v>69250000</v>
      </c>
      <c r="AX376" s="44">
        <v>69250000</v>
      </c>
      <c r="AY376" s="44"/>
      <c r="AZ376" s="44"/>
      <c r="BA376" s="44"/>
      <c r="BB376" s="44"/>
      <c r="BC376" s="44"/>
      <c r="BD376" s="44"/>
      <c r="BE376" s="44"/>
      <c r="BF376" s="44"/>
      <c r="BG376" s="44"/>
      <c r="BH376" s="44"/>
      <c r="BI376" s="44"/>
      <c r="BJ376" s="44"/>
      <c r="BK376" s="41">
        <f t="shared" si="705"/>
        <v>69250000</v>
      </c>
      <c r="BL376" s="56">
        <f t="shared" si="705"/>
        <v>274250000</v>
      </c>
      <c r="BM376" s="44"/>
      <c r="BN376" s="43"/>
      <c r="BO376" s="44"/>
      <c r="BP376" s="44">
        <v>170000000</v>
      </c>
      <c r="BQ376" s="44">
        <v>60000000</v>
      </c>
      <c r="BR376" s="44">
        <v>194500000</v>
      </c>
      <c r="BS376" s="44"/>
      <c r="BT376" s="44"/>
      <c r="BU376" s="44"/>
      <c r="BV376" s="44"/>
      <c r="BW376" s="44"/>
      <c r="BX376" s="44"/>
      <c r="BY376" s="44"/>
      <c r="BZ376" s="44"/>
      <c r="CA376" s="44"/>
      <c r="CB376" s="44"/>
      <c r="CC376" s="44"/>
      <c r="CD376" s="44"/>
      <c r="CE376" s="41">
        <f t="shared" si="706"/>
        <v>60000000</v>
      </c>
      <c r="CF376" s="47">
        <f t="shared" si="706"/>
        <v>364500000</v>
      </c>
      <c r="CG376" s="44"/>
      <c r="CH376" s="45"/>
      <c r="CI376" s="44"/>
      <c r="CJ376" s="44">
        <v>169110500</v>
      </c>
      <c r="CK376" s="44">
        <v>60000000</v>
      </c>
      <c r="CL376" s="44">
        <v>186820000</v>
      </c>
      <c r="CM376" s="44"/>
      <c r="CN376" s="44"/>
      <c r="CO376" s="44"/>
      <c r="CP376" s="44"/>
      <c r="CQ376" s="44"/>
      <c r="CR376" s="44"/>
      <c r="CS376" s="44"/>
      <c r="CT376" s="44"/>
      <c r="CU376" s="44"/>
      <c r="CV376" s="44"/>
      <c r="CW376" s="44"/>
      <c r="CX376" s="44"/>
      <c r="CY376" s="41">
        <f>CG376+CI376+CK376+CM376+CO376+CQ376+CS376+CU376+CW376</f>
        <v>60000000</v>
      </c>
      <c r="CZ376" s="41">
        <f>CX376+CV376+CT376+CR376+CP376+CN376+CL376+CJ376+CH376</f>
        <v>355930500</v>
      </c>
      <c r="DA376" s="50">
        <f t="shared" si="707"/>
        <v>258500000</v>
      </c>
      <c r="DB376" s="576">
        <f t="shared" si="707"/>
        <v>1063930500</v>
      </c>
    </row>
    <row r="377" spans="1:106" ht="68.25" customHeight="1" x14ac:dyDescent="0.2">
      <c r="A377" s="585"/>
      <c r="B377" s="220"/>
      <c r="C377" s="182"/>
      <c r="D377" s="503"/>
      <c r="E377" s="204"/>
      <c r="F377" s="405"/>
      <c r="G377" s="173">
        <v>251</v>
      </c>
      <c r="H377" s="508" t="s">
        <v>840</v>
      </c>
      <c r="I377" s="179" t="s">
        <v>841</v>
      </c>
      <c r="J377" s="170" t="s">
        <v>837</v>
      </c>
      <c r="K377" s="308">
        <v>16</v>
      </c>
      <c r="L377" s="188" t="s">
        <v>53</v>
      </c>
      <c r="M377" s="188">
        <v>0</v>
      </c>
      <c r="N377" s="188">
        <v>1</v>
      </c>
      <c r="O377" s="167">
        <v>1</v>
      </c>
      <c r="P377" s="340">
        <v>1</v>
      </c>
      <c r="Q377" s="175"/>
      <c r="R377" s="188">
        <v>1</v>
      </c>
      <c r="S377" s="188"/>
      <c r="T377" s="188">
        <v>1</v>
      </c>
      <c r="U377" s="202"/>
      <c r="V377" s="278">
        <f t="shared" si="702"/>
        <v>0.13716666666666666</v>
      </c>
      <c r="W377" s="173">
        <v>16</v>
      </c>
      <c r="X377" s="170" t="s">
        <v>371</v>
      </c>
      <c r="Y377" s="16"/>
      <c r="Z377" s="15"/>
      <c r="AA377" s="16"/>
      <c r="AB377" s="15"/>
      <c r="AC377" s="17">
        <v>205750000</v>
      </c>
      <c r="AD377" s="14">
        <v>205750000</v>
      </c>
      <c r="AE377" s="17"/>
      <c r="AF377" s="18"/>
      <c r="AG377" s="16"/>
      <c r="AH377" s="15"/>
      <c r="AI377" s="16"/>
      <c r="AJ377" s="15"/>
      <c r="AK377" s="16"/>
      <c r="AL377" s="15"/>
      <c r="AM377" s="16"/>
      <c r="AN377" s="15"/>
      <c r="AO377" s="16"/>
      <c r="AP377" s="15"/>
      <c r="AQ377" s="13">
        <f t="shared" si="703"/>
        <v>205750000</v>
      </c>
      <c r="AR377" s="14">
        <f t="shared" si="704"/>
        <v>205750000</v>
      </c>
      <c r="AS377" s="44"/>
      <c r="AT377" s="44"/>
      <c r="AU377" s="44"/>
      <c r="AV377" s="44"/>
      <c r="AW377" s="44">
        <v>205750000</v>
      </c>
      <c r="AX377" s="44">
        <v>205750000</v>
      </c>
      <c r="AY377" s="44"/>
      <c r="AZ377" s="44"/>
      <c r="BA377" s="44"/>
      <c r="BB377" s="44"/>
      <c r="BC377" s="44"/>
      <c r="BD377" s="44"/>
      <c r="BE377" s="44"/>
      <c r="BF377" s="44"/>
      <c r="BG377" s="44"/>
      <c r="BH377" s="44"/>
      <c r="BI377" s="44"/>
      <c r="BJ377" s="44"/>
      <c r="BK377" s="41">
        <f t="shared" si="705"/>
        <v>205750000</v>
      </c>
      <c r="BL377" s="56">
        <f t="shared" si="705"/>
        <v>205750000</v>
      </c>
      <c r="BM377" s="44"/>
      <c r="BN377" s="43"/>
      <c r="BO377" s="44"/>
      <c r="BP377" s="44"/>
      <c r="BQ377" s="44">
        <v>205000000</v>
      </c>
      <c r="BR377" s="44">
        <v>50000000</v>
      </c>
      <c r="BS377" s="44"/>
      <c r="BT377" s="44"/>
      <c r="BU377" s="44"/>
      <c r="BV377" s="44"/>
      <c r="BW377" s="44"/>
      <c r="BX377" s="44"/>
      <c r="BY377" s="44"/>
      <c r="BZ377" s="44"/>
      <c r="CA377" s="44"/>
      <c r="CB377" s="44"/>
      <c r="CC377" s="44"/>
      <c r="CD377" s="44"/>
      <c r="CE377" s="41">
        <f t="shared" si="706"/>
        <v>205000000</v>
      </c>
      <c r="CF377" s="47">
        <f t="shared" si="706"/>
        <v>50000000</v>
      </c>
      <c r="CG377" s="44"/>
      <c r="CH377" s="45"/>
      <c r="CI377" s="44"/>
      <c r="CJ377" s="44"/>
      <c r="CK377" s="44">
        <v>205000000</v>
      </c>
      <c r="CL377" s="44">
        <v>49690000</v>
      </c>
      <c r="CM377" s="44"/>
      <c r="CN377" s="44"/>
      <c r="CO377" s="44"/>
      <c r="CP377" s="44"/>
      <c r="CQ377" s="44"/>
      <c r="CR377" s="44"/>
      <c r="CS377" s="44"/>
      <c r="CT377" s="44"/>
      <c r="CU377" s="44"/>
      <c r="CV377" s="44"/>
      <c r="CW377" s="44"/>
      <c r="CX377" s="44"/>
      <c r="CY377" s="41">
        <f>CG377+CI377+CK377+CM377+CO377+CQ377+CS377+CU377+CW377</f>
        <v>205000000</v>
      </c>
      <c r="CZ377" s="41">
        <f>CX377+CV377+CT377+CR377+CP377+CN377+CL377+CJ377+CH377</f>
        <v>49690000</v>
      </c>
      <c r="DA377" s="50">
        <f t="shared" si="707"/>
        <v>821500000</v>
      </c>
      <c r="DB377" s="576">
        <f t="shared" si="707"/>
        <v>511190000</v>
      </c>
    </row>
    <row r="378" spans="1:106" ht="83.25" customHeight="1" x14ac:dyDescent="0.2">
      <c r="A378" s="585"/>
      <c r="B378" s="220"/>
      <c r="C378" s="182"/>
      <c r="D378" s="503"/>
      <c r="E378" s="204"/>
      <c r="F378" s="405"/>
      <c r="G378" s="474">
        <v>252</v>
      </c>
      <c r="H378" s="508" t="s">
        <v>842</v>
      </c>
      <c r="I378" s="509" t="s">
        <v>843</v>
      </c>
      <c r="J378" s="521" t="s">
        <v>837</v>
      </c>
      <c r="K378" s="464">
        <v>16</v>
      </c>
      <c r="L378" s="464" t="s">
        <v>68</v>
      </c>
      <c r="M378" s="464">
        <v>4</v>
      </c>
      <c r="N378" s="464">
        <v>3</v>
      </c>
      <c r="O378" s="464">
        <v>0</v>
      </c>
      <c r="P378" s="464">
        <v>0</v>
      </c>
      <c r="Q378" s="547"/>
      <c r="R378" s="493">
        <v>1</v>
      </c>
      <c r="S378" s="493">
        <v>2</v>
      </c>
      <c r="T378" s="464">
        <v>2</v>
      </c>
      <c r="U378" s="519">
        <v>1</v>
      </c>
      <c r="V378" s="278">
        <f t="shared" si="702"/>
        <v>0</v>
      </c>
      <c r="W378" s="173">
        <v>16</v>
      </c>
      <c r="X378" s="170" t="s">
        <v>371</v>
      </c>
      <c r="Y378" s="16"/>
      <c r="Z378" s="15"/>
      <c r="AA378" s="16"/>
      <c r="AB378" s="15"/>
      <c r="AC378" s="17"/>
      <c r="AD378" s="18"/>
      <c r="AE378" s="17"/>
      <c r="AF378" s="18"/>
      <c r="AG378" s="16"/>
      <c r="AH378" s="15"/>
      <c r="AI378" s="16"/>
      <c r="AJ378" s="15"/>
      <c r="AK378" s="16"/>
      <c r="AL378" s="15"/>
      <c r="AM378" s="16"/>
      <c r="AN378" s="15"/>
      <c r="AO378" s="16"/>
      <c r="AP378" s="15"/>
      <c r="AQ378" s="13">
        <f t="shared" si="703"/>
        <v>0</v>
      </c>
      <c r="AR378" s="14">
        <f t="shared" si="704"/>
        <v>0</v>
      </c>
      <c r="AS378" s="44"/>
      <c r="AT378" s="44"/>
      <c r="AU378" s="44"/>
      <c r="AV378" s="44"/>
      <c r="AW378" s="44"/>
      <c r="AX378" s="44"/>
      <c r="AY378" s="44"/>
      <c r="AZ378" s="44"/>
      <c r="BA378" s="44"/>
      <c r="BB378" s="44"/>
      <c r="BC378" s="44"/>
      <c r="BD378" s="44"/>
      <c r="BE378" s="44"/>
      <c r="BF378" s="44"/>
      <c r="BG378" s="44"/>
      <c r="BH378" s="44"/>
      <c r="BI378" s="44"/>
      <c r="BJ378" s="44"/>
      <c r="BK378" s="41">
        <f t="shared" si="705"/>
        <v>0</v>
      </c>
      <c r="BL378" s="41">
        <f t="shared" si="705"/>
        <v>0</v>
      </c>
      <c r="BM378" s="44"/>
      <c r="BN378" s="43"/>
      <c r="BO378" s="44"/>
      <c r="BP378" s="44"/>
      <c r="BQ378" s="44">
        <v>10000000</v>
      </c>
      <c r="BR378" s="44">
        <v>18500000</v>
      </c>
      <c r="BS378" s="44"/>
      <c r="BT378" s="44"/>
      <c r="BU378" s="44"/>
      <c r="BV378" s="44"/>
      <c r="BW378" s="44"/>
      <c r="BX378" s="44"/>
      <c r="BY378" s="44"/>
      <c r="BZ378" s="44"/>
      <c r="CA378" s="44"/>
      <c r="CB378" s="44"/>
      <c r="CC378" s="44"/>
      <c r="CD378" s="44"/>
      <c r="CE378" s="41">
        <f t="shared" si="706"/>
        <v>10000000</v>
      </c>
      <c r="CF378" s="47">
        <f t="shared" si="706"/>
        <v>18500000</v>
      </c>
      <c r="CG378" s="44"/>
      <c r="CH378" s="45"/>
      <c r="CI378" s="44"/>
      <c r="CJ378" s="44"/>
      <c r="CK378" s="44">
        <v>10000000</v>
      </c>
      <c r="CL378" s="44">
        <v>24850000</v>
      </c>
      <c r="CM378" s="44"/>
      <c r="CN378" s="44"/>
      <c r="CO378" s="44"/>
      <c r="CP378" s="44"/>
      <c r="CQ378" s="44"/>
      <c r="CR378" s="44"/>
      <c r="CS378" s="44"/>
      <c r="CT378" s="44"/>
      <c r="CU378" s="44"/>
      <c r="CV378" s="44"/>
      <c r="CW378" s="44"/>
      <c r="CX378" s="44"/>
      <c r="CY378" s="41">
        <f>CG378+CI378+CK378+CM378+CO378+CQ378+CS378+CU378+CW378</f>
        <v>10000000</v>
      </c>
      <c r="CZ378" s="41">
        <f>CX378+CV378+CT378+CR378+CP378+CN378+CL378+CJ378+CH378</f>
        <v>24850000</v>
      </c>
      <c r="DA378" s="50">
        <f t="shared" si="707"/>
        <v>20000000</v>
      </c>
      <c r="DB378" s="576">
        <f t="shared" si="707"/>
        <v>43350000</v>
      </c>
    </row>
    <row r="379" spans="1:106" ht="61.5" customHeight="1" x14ac:dyDescent="0.2">
      <c r="A379" s="585"/>
      <c r="B379" s="220"/>
      <c r="C379" s="182"/>
      <c r="D379" s="503"/>
      <c r="E379" s="204"/>
      <c r="F379" s="405"/>
      <c r="G379" s="474">
        <v>253</v>
      </c>
      <c r="H379" s="509" t="s">
        <v>844</v>
      </c>
      <c r="I379" s="509" t="s">
        <v>845</v>
      </c>
      <c r="J379" s="521" t="s">
        <v>837</v>
      </c>
      <c r="K379" s="519">
        <v>16</v>
      </c>
      <c r="L379" s="548" t="s">
        <v>68</v>
      </c>
      <c r="M379" s="464">
        <v>0</v>
      </c>
      <c r="N379" s="519">
        <v>1</v>
      </c>
      <c r="O379" s="549">
        <v>0.25</v>
      </c>
      <c r="P379" s="550">
        <v>0.25</v>
      </c>
      <c r="Q379" s="542"/>
      <c r="R379" s="549">
        <v>0.25</v>
      </c>
      <c r="S379" s="549"/>
      <c r="T379" s="549">
        <v>0.25</v>
      </c>
      <c r="U379" s="551">
        <f>0.5+0.125</f>
        <v>0.625</v>
      </c>
      <c r="V379" s="278">
        <f t="shared" si="702"/>
        <v>0.66666666666666663</v>
      </c>
      <c r="W379" s="173">
        <v>16</v>
      </c>
      <c r="X379" s="170" t="s">
        <v>371</v>
      </c>
      <c r="Y379" s="16"/>
      <c r="Z379" s="15"/>
      <c r="AA379" s="16"/>
      <c r="AB379" s="15"/>
      <c r="AC379" s="17"/>
      <c r="AD379" s="18"/>
      <c r="AE379" s="17"/>
      <c r="AF379" s="18"/>
      <c r="AG379" s="16"/>
      <c r="AH379" s="15"/>
      <c r="AI379" s="16"/>
      <c r="AJ379" s="15"/>
      <c r="AK379" s="16"/>
      <c r="AL379" s="15"/>
      <c r="AM379" s="16"/>
      <c r="AN379" s="15"/>
      <c r="AO379" s="16">
        <v>1000000000</v>
      </c>
      <c r="AP379" s="15"/>
      <c r="AQ379" s="13">
        <f t="shared" si="703"/>
        <v>1000000000</v>
      </c>
      <c r="AR379" s="14">
        <f t="shared" si="704"/>
        <v>0</v>
      </c>
      <c r="AS379" s="44">
        <v>0</v>
      </c>
      <c r="AT379" s="44">
        <v>0</v>
      </c>
      <c r="AU379" s="44">
        <v>0</v>
      </c>
      <c r="AV379" s="44">
        <v>0</v>
      </c>
      <c r="AW379" s="44">
        <v>0</v>
      </c>
      <c r="AX379" s="44"/>
      <c r="AY379" s="44">
        <v>0</v>
      </c>
      <c r="AZ379" s="44">
        <v>0</v>
      </c>
      <c r="BA379" s="44">
        <v>0</v>
      </c>
      <c r="BB379" s="44">
        <v>0</v>
      </c>
      <c r="BC379" s="44">
        <v>0</v>
      </c>
      <c r="BD379" s="44">
        <v>0</v>
      </c>
      <c r="BE379" s="44">
        <v>0</v>
      </c>
      <c r="BF379" s="44">
        <v>0</v>
      </c>
      <c r="BG379" s="44">
        <v>0</v>
      </c>
      <c r="BH379" s="44">
        <v>0</v>
      </c>
      <c r="BI379" s="44">
        <v>1000000000</v>
      </c>
      <c r="BJ379" s="44">
        <v>0</v>
      </c>
      <c r="BK379" s="41">
        <f t="shared" si="705"/>
        <v>1000000000</v>
      </c>
      <c r="BL379" s="41">
        <f t="shared" si="705"/>
        <v>0</v>
      </c>
      <c r="BM379" s="44"/>
      <c r="BN379" s="43"/>
      <c r="BO379" s="44"/>
      <c r="BP379" s="44"/>
      <c r="BQ379" s="44">
        <v>0</v>
      </c>
      <c r="BR379" s="44"/>
      <c r="BS379" s="44">
        <v>0</v>
      </c>
      <c r="BT379" s="44"/>
      <c r="BU379" s="44">
        <v>0</v>
      </c>
      <c r="BV379" s="44"/>
      <c r="BW379" s="44">
        <v>0</v>
      </c>
      <c r="BX379" s="44"/>
      <c r="BY379" s="44">
        <v>0</v>
      </c>
      <c r="BZ379" s="44"/>
      <c r="CA379" s="44">
        <v>0</v>
      </c>
      <c r="CB379" s="44"/>
      <c r="CC379" s="44">
        <v>1000000000</v>
      </c>
      <c r="CD379" s="44"/>
      <c r="CE379" s="41">
        <f t="shared" si="706"/>
        <v>1000000000</v>
      </c>
      <c r="CF379" s="47">
        <f t="shared" si="706"/>
        <v>0</v>
      </c>
      <c r="CG379" s="44"/>
      <c r="CH379" s="45"/>
      <c r="CI379" s="44"/>
      <c r="CJ379" s="44">
        <v>140000000</v>
      </c>
      <c r="CK379" s="44">
        <v>0</v>
      </c>
      <c r="CL379" s="44">
        <v>100000000</v>
      </c>
      <c r="CM379" s="44">
        <v>0</v>
      </c>
      <c r="CN379" s="44"/>
      <c r="CO379" s="44">
        <v>0</v>
      </c>
      <c r="CP379" s="44"/>
      <c r="CQ379" s="44">
        <v>0</v>
      </c>
      <c r="CR379" s="44"/>
      <c r="CS379" s="44">
        <v>0</v>
      </c>
      <c r="CT379" s="44"/>
      <c r="CU379" s="44">
        <v>0</v>
      </c>
      <c r="CV379" s="44"/>
      <c r="CW379" s="44">
        <v>1000000000</v>
      </c>
      <c r="CX379" s="44"/>
      <c r="CY379" s="41">
        <f>CG379+CI379+CK379+CM379+CO379+CQ379+CS379+CU379+CW379</f>
        <v>1000000000</v>
      </c>
      <c r="CZ379" s="41">
        <f>CX379+CV379+CT379+CR379+CP379+CN379+CL379+CJ379+CH379</f>
        <v>240000000</v>
      </c>
      <c r="DA379" s="50">
        <f t="shared" si="707"/>
        <v>4000000000</v>
      </c>
      <c r="DB379" s="576">
        <f t="shared" si="707"/>
        <v>240000000</v>
      </c>
    </row>
    <row r="380" spans="1:106" ht="98.25" customHeight="1" x14ac:dyDescent="0.2">
      <c r="A380" s="585"/>
      <c r="B380" s="220"/>
      <c r="C380" s="181"/>
      <c r="D380" s="501"/>
      <c r="E380" s="185"/>
      <c r="F380" s="271"/>
      <c r="G380" s="173">
        <v>254</v>
      </c>
      <c r="H380" s="509" t="s">
        <v>846</v>
      </c>
      <c r="I380" s="179" t="s">
        <v>847</v>
      </c>
      <c r="J380" s="170" t="s">
        <v>837</v>
      </c>
      <c r="K380" s="308">
        <v>16</v>
      </c>
      <c r="L380" s="167" t="s">
        <v>53</v>
      </c>
      <c r="M380" s="167">
        <v>0</v>
      </c>
      <c r="N380" s="308">
        <v>1</v>
      </c>
      <c r="O380" s="167">
        <v>1</v>
      </c>
      <c r="P380" s="188">
        <v>1</v>
      </c>
      <c r="Q380" s="175"/>
      <c r="R380" s="188">
        <v>1</v>
      </c>
      <c r="S380" s="188"/>
      <c r="T380" s="188">
        <v>1</v>
      </c>
      <c r="U380" s="202"/>
      <c r="V380" s="278">
        <f t="shared" si="702"/>
        <v>1.6666666666666666E-2</v>
      </c>
      <c r="W380" s="173">
        <v>16</v>
      </c>
      <c r="X380" s="170" t="s">
        <v>371</v>
      </c>
      <c r="Y380" s="16"/>
      <c r="Z380" s="15"/>
      <c r="AA380" s="16"/>
      <c r="AB380" s="15"/>
      <c r="AC380" s="17">
        <v>25000000</v>
      </c>
      <c r="AD380" s="15">
        <v>25000000</v>
      </c>
      <c r="AE380" s="17"/>
      <c r="AF380" s="18"/>
      <c r="AG380" s="16"/>
      <c r="AH380" s="15"/>
      <c r="AI380" s="16"/>
      <c r="AJ380" s="15"/>
      <c r="AK380" s="16"/>
      <c r="AL380" s="15"/>
      <c r="AM380" s="16"/>
      <c r="AN380" s="15"/>
      <c r="AO380" s="16"/>
      <c r="AP380" s="15"/>
      <c r="AQ380" s="13">
        <f t="shared" si="703"/>
        <v>25000000</v>
      </c>
      <c r="AR380" s="14">
        <f t="shared" si="704"/>
        <v>25000000</v>
      </c>
      <c r="AS380" s="44"/>
      <c r="AT380" s="44"/>
      <c r="AU380" s="44"/>
      <c r="AV380" s="44"/>
      <c r="AW380" s="44">
        <v>25000000</v>
      </c>
      <c r="AX380" s="44">
        <v>25000000</v>
      </c>
      <c r="AY380" s="44"/>
      <c r="AZ380" s="44"/>
      <c r="BA380" s="44"/>
      <c r="BB380" s="44"/>
      <c r="BC380" s="44"/>
      <c r="BD380" s="44"/>
      <c r="BE380" s="44"/>
      <c r="BF380" s="44"/>
      <c r="BG380" s="44"/>
      <c r="BH380" s="44"/>
      <c r="BI380" s="44"/>
      <c r="BJ380" s="44"/>
      <c r="BK380" s="41">
        <f t="shared" si="705"/>
        <v>25000000</v>
      </c>
      <c r="BL380" s="56">
        <f t="shared" si="705"/>
        <v>25000000</v>
      </c>
      <c r="BM380" s="44"/>
      <c r="BN380" s="43"/>
      <c r="BO380" s="44"/>
      <c r="BP380" s="44"/>
      <c r="BQ380" s="44">
        <v>25000000</v>
      </c>
      <c r="BR380" s="44">
        <v>30000000</v>
      </c>
      <c r="BS380" s="44"/>
      <c r="BT380" s="44"/>
      <c r="BU380" s="44"/>
      <c r="BV380" s="44"/>
      <c r="BW380" s="44"/>
      <c r="BX380" s="44"/>
      <c r="BY380" s="44"/>
      <c r="BZ380" s="44"/>
      <c r="CA380" s="44"/>
      <c r="CB380" s="44"/>
      <c r="CC380" s="44"/>
      <c r="CD380" s="44"/>
      <c r="CE380" s="41">
        <f t="shared" si="706"/>
        <v>25000000</v>
      </c>
      <c r="CF380" s="47">
        <f t="shared" si="706"/>
        <v>30000000</v>
      </c>
      <c r="CG380" s="44"/>
      <c r="CH380" s="45"/>
      <c r="CI380" s="44"/>
      <c r="CJ380" s="44"/>
      <c r="CK380" s="44">
        <v>25000000</v>
      </c>
      <c r="CL380" s="44">
        <v>29801133</v>
      </c>
      <c r="CM380" s="44"/>
      <c r="CN380" s="44"/>
      <c r="CO380" s="44"/>
      <c r="CP380" s="44"/>
      <c r="CQ380" s="44"/>
      <c r="CR380" s="44"/>
      <c r="CS380" s="44"/>
      <c r="CT380" s="44"/>
      <c r="CU380" s="44"/>
      <c r="CV380" s="44"/>
      <c r="CW380" s="44"/>
      <c r="CX380" s="44"/>
      <c r="CY380" s="41">
        <f>CG380+CI380+CK380+CM380+CO380+CQ380+CS380+CU380+CW380</f>
        <v>25000000</v>
      </c>
      <c r="CZ380" s="41">
        <f>CX380+CV380+CT380+CR380+CP380+CN380+CL380+CJ380+CH380</f>
        <v>29801133</v>
      </c>
      <c r="DA380" s="50">
        <f t="shared" si="707"/>
        <v>100000000</v>
      </c>
      <c r="DB380" s="576">
        <f t="shared" si="707"/>
        <v>109801133</v>
      </c>
    </row>
    <row r="381" spans="1:106" ht="24.75" customHeight="1" x14ac:dyDescent="0.2">
      <c r="A381" s="585"/>
      <c r="B381" s="220"/>
      <c r="C381" s="154">
        <v>86</v>
      </c>
      <c r="D381" s="155" t="s">
        <v>848</v>
      </c>
      <c r="E381" s="158"/>
      <c r="F381" s="158"/>
      <c r="G381" s="157"/>
      <c r="H381" s="157"/>
      <c r="I381" s="157"/>
      <c r="J381" s="157"/>
      <c r="K381" s="157"/>
      <c r="L381" s="157"/>
      <c r="M381" s="157"/>
      <c r="N381" s="157"/>
      <c r="O381" s="157"/>
      <c r="P381" s="157"/>
      <c r="Q381" s="157"/>
      <c r="R381" s="157"/>
      <c r="S381" s="157"/>
      <c r="T381" s="157"/>
      <c r="U381" s="157"/>
      <c r="V381" s="157"/>
      <c r="W381" s="157"/>
      <c r="X381" s="157"/>
      <c r="Y381" s="11">
        <f t="shared" ref="Y381:AP381" si="708">SUM(Y382)</f>
        <v>0</v>
      </c>
      <c r="Z381" s="11">
        <f t="shared" si="708"/>
        <v>0</v>
      </c>
      <c r="AA381" s="11">
        <f t="shared" si="708"/>
        <v>0</v>
      </c>
      <c r="AB381" s="11">
        <f t="shared" si="708"/>
        <v>0</v>
      </c>
      <c r="AC381" s="11">
        <f t="shared" si="708"/>
        <v>80000000</v>
      </c>
      <c r="AD381" s="11">
        <f t="shared" si="708"/>
        <v>80000000</v>
      </c>
      <c r="AE381" s="11">
        <f t="shared" si="708"/>
        <v>0</v>
      </c>
      <c r="AF381" s="11">
        <f t="shared" si="708"/>
        <v>0</v>
      </c>
      <c r="AG381" s="11">
        <f t="shared" si="708"/>
        <v>0</v>
      </c>
      <c r="AH381" s="11">
        <f t="shared" si="708"/>
        <v>0</v>
      </c>
      <c r="AI381" s="11">
        <f t="shared" si="708"/>
        <v>0</v>
      </c>
      <c r="AJ381" s="11">
        <f t="shared" si="708"/>
        <v>0</v>
      </c>
      <c r="AK381" s="11">
        <f t="shared" si="708"/>
        <v>0</v>
      </c>
      <c r="AL381" s="11">
        <f t="shared" si="708"/>
        <v>0</v>
      </c>
      <c r="AM381" s="11">
        <f t="shared" si="708"/>
        <v>0</v>
      </c>
      <c r="AN381" s="11">
        <f t="shared" si="708"/>
        <v>0</v>
      </c>
      <c r="AO381" s="11">
        <f t="shared" si="708"/>
        <v>0</v>
      </c>
      <c r="AP381" s="11">
        <f t="shared" si="708"/>
        <v>0</v>
      </c>
      <c r="AQ381" s="11">
        <f t="shared" ref="AQ381:BS381" si="709">SUM(AQ382)</f>
        <v>80000000</v>
      </c>
      <c r="AR381" s="11">
        <f t="shared" si="709"/>
        <v>80000000</v>
      </c>
      <c r="AS381" s="11">
        <f t="shared" si="709"/>
        <v>0</v>
      </c>
      <c r="AT381" s="11">
        <f t="shared" si="709"/>
        <v>0</v>
      </c>
      <c r="AU381" s="11">
        <f t="shared" si="709"/>
        <v>0</v>
      </c>
      <c r="AV381" s="11">
        <f t="shared" si="709"/>
        <v>20500000</v>
      </c>
      <c r="AW381" s="11">
        <f t="shared" si="709"/>
        <v>80000000</v>
      </c>
      <c r="AX381" s="11">
        <f t="shared" si="709"/>
        <v>80000000</v>
      </c>
      <c r="AY381" s="11">
        <f t="shared" si="709"/>
        <v>0</v>
      </c>
      <c r="AZ381" s="11">
        <f t="shared" si="709"/>
        <v>0</v>
      </c>
      <c r="BA381" s="11">
        <f t="shared" si="709"/>
        <v>0</v>
      </c>
      <c r="BB381" s="11">
        <f t="shared" si="709"/>
        <v>0</v>
      </c>
      <c r="BC381" s="11">
        <f t="shared" si="709"/>
        <v>0</v>
      </c>
      <c r="BD381" s="11">
        <f t="shared" si="709"/>
        <v>0</v>
      </c>
      <c r="BE381" s="11">
        <f t="shared" si="709"/>
        <v>0</v>
      </c>
      <c r="BF381" s="11">
        <f t="shared" si="709"/>
        <v>0</v>
      </c>
      <c r="BG381" s="11">
        <f t="shared" si="709"/>
        <v>0</v>
      </c>
      <c r="BH381" s="11">
        <f t="shared" si="709"/>
        <v>0</v>
      </c>
      <c r="BI381" s="11">
        <f t="shared" si="709"/>
        <v>0</v>
      </c>
      <c r="BJ381" s="11">
        <f t="shared" si="709"/>
        <v>0</v>
      </c>
      <c r="BK381" s="11">
        <f t="shared" si="709"/>
        <v>80000000</v>
      </c>
      <c r="BL381" s="11">
        <f t="shared" si="709"/>
        <v>100500000</v>
      </c>
      <c r="BM381" s="11">
        <f t="shared" si="709"/>
        <v>0</v>
      </c>
      <c r="BN381" s="11">
        <f t="shared" si="709"/>
        <v>0</v>
      </c>
      <c r="BO381" s="11">
        <f t="shared" si="709"/>
        <v>0</v>
      </c>
      <c r="BP381" s="11">
        <f t="shared" si="709"/>
        <v>70000000</v>
      </c>
      <c r="BQ381" s="11">
        <f t="shared" si="709"/>
        <v>80000000</v>
      </c>
      <c r="BR381" s="11">
        <f t="shared" si="709"/>
        <v>100000000</v>
      </c>
      <c r="BS381" s="11">
        <f t="shared" si="709"/>
        <v>0</v>
      </c>
      <c r="BT381" s="11">
        <f t="shared" ref="BT381:CE381" si="710">SUM(BT382)</f>
        <v>0</v>
      </c>
      <c r="BU381" s="11">
        <f t="shared" si="710"/>
        <v>0</v>
      </c>
      <c r="BV381" s="11">
        <f t="shared" si="710"/>
        <v>0</v>
      </c>
      <c r="BW381" s="11">
        <f t="shared" si="710"/>
        <v>0</v>
      </c>
      <c r="BX381" s="11">
        <f t="shared" si="710"/>
        <v>0</v>
      </c>
      <c r="BY381" s="11">
        <f t="shared" si="710"/>
        <v>0</v>
      </c>
      <c r="BZ381" s="11">
        <f t="shared" si="710"/>
        <v>0</v>
      </c>
      <c r="CA381" s="11">
        <f t="shared" si="710"/>
        <v>0</v>
      </c>
      <c r="CB381" s="11">
        <f t="shared" si="710"/>
        <v>0</v>
      </c>
      <c r="CC381" s="11">
        <f t="shared" si="710"/>
        <v>0</v>
      </c>
      <c r="CD381" s="11">
        <f t="shared" si="710"/>
        <v>0</v>
      </c>
      <c r="CE381" s="11">
        <f t="shared" si="710"/>
        <v>80000000</v>
      </c>
      <c r="CF381" s="11">
        <f t="shared" ref="CF381:DB381" si="711">SUM(CF382)</f>
        <v>170000000</v>
      </c>
      <c r="CG381" s="11">
        <f t="shared" si="711"/>
        <v>0</v>
      </c>
      <c r="CH381" s="11">
        <f t="shared" si="711"/>
        <v>0</v>
      </c>
      <c r="CI381" s="11">
        <f t="shared" si="711"/>
        <v>0</v>
      </c>
      <c r="CJ381" s="11">
        <f t="shared" si="711"/>
        <v>0</v>
      </c>
      <c r="CK381" s="11">
        <f t="shared" si="711"/>
        <v>80000000</v>
      </c>
      <c r="CL381" s="11">
        <f t="shared" si="711"/>
        <v>99372400</v>
      </c>
      <c r="CM381" s="11">
        <f t="shared" si="711"/>
        <v>0</v>
      </c>
      <c r="CN381" s="11">
        <f t="shared" si="711"/>
        <v>0</v>
      </c>
      <c r="CO381" s="11">
        <f t="shared" si="711"/>
        <v>0</v>
      </c>
      <c r="CP381" s="11">
        <f t="shared" si="711"/>
        <v>0</v>
      </c>
      <c r="CQ381" s="11">
        <f t="shared" si="711"/>
        <v>0</v>
      </c>
      <c r="CR381" s="11">
        <f t="shared" si="711"/>
        <v>0</v>
      </c>
      <c r="CS381" s="11">
        <f t="shared" si="711"/>
        <v>0</v>
      </c>
      <c r="CT381" s="11">
        <f t="shared" si="711"/>
        <v>0</v>
      </c>
      <c r="CU381" s="11">
        <f t="shared" si="711"/>
        <v>0</v>
      </c>
      <c r="CV381" s="11">
        <f t="shared" si="711"/>
        <v>0</v>
      </c>
      <c r="CW381" s="11">
        <f t="shared" si="711"/>
        <v>0</v>
      </c>
      <c r="CX381" s="11">
        <f t="shared" si="711"/>
        <v>0</v>
      </c>
      <c r="CY381" s="11">
        <f t="shared" si="711"/>
        <v>80000000</v>
      </c>
      <c r="CZ381" s="11">
        <f t="shared" si="711"/>
        <v>99372400</v>
      </c>
      <c r="DA381" s="11">
        <f t="shared" si="711"/>
        <v>320000000</v>
      </c>
      <c r="DB381" s="575">
        <f t="shared" si="711"/>
        <v>449872400</v>
      </c>
    </row>
    <row r="382" spans="1:106" ht="161.25" customHeight="1" x14ac:dyDescent="0.2">
      <c r="A382" s="585"/>
      <c r="B382" s="264"/>
      <c r="C382" s="188">
        <v>37</v>
      </c>
      <c r="D382" s="166" t="s">
        <v>826</v>
      </c>
      <c r="E382" s="463" t="s">
        <v>532</v>
      </c>
      <c r="F382" s="330">
        <v>0.6</v>
      </c>
      <c r="G382" s="173">
        <v>255</v>
      </c>
      <c r="H382" s="508" t="s">
        <v>849</v>
      </c>
      <c r="I382" s="179" t="s">
        <v>850</v>
      </c>
      <c r="J382" s="173" t="s">
        <v>829</v>
      </c>
      <c r="K382" s="167">
        <v>16</v>
      </c>
      <c r="L382" s="188" t="s">
        <v>53</v>
      </c>
      <c r="M382" s="188">
        <v>12</v>
      </c>
      <c r="N382" s="188">
        <v>12</v>
      </c>
      <c r="O382" s="167">
        <v>12</v>
      </c>
      <c r="P382" s="188">
        <v>12</v>
      </c>
      <c r="Q382" s="175"/>
      <c r="R382" s="188">
        <v>12</v>
      </c>
      <c r="S382" s="188"/>
      <c r="T382" s="188">
        <v>12</v>
      </c>
      <c r="U382" s="202"/>
      <c r="V382" s="278">
        <f>AQ382/AQ381</f>
        <v>1</v>
      </c>
      <c r="W382" s="172">
        <v>16</v>
      </c>
      <c r="X382" s="171" t="s">
        <v>371</v>
      </c>
      <c r="Y382" s="16"/>
      <c r="Z382" s="15"/>
      <c r="AA382" s="16"/>
      <c r="AB382" s="15"/>
      <c r="AC382" s="17">
        <f>76685000+3315000</f>
        <v>80000000</v>
      </c>
      <c r="AD382" s="18">
        <v>80000000</v>
      </c>
      <c r="AE382" s="17"/>
      <c r="AF382" s="18"/>
      <c r="AG382" s="16"/>
      <c r="AH382" s="15"/>
      <c r="AI382" s="16"/>
      <c r="AJ382" s="15"/>
      <c r="AK382" s="16"/>
      <c r="AL382" s="15"/>
      <c r="AM382" s="16"/>
      <c r="AN382" s="15"/>
      <c r="AO382" s="16"/>
      <c r="AP382" s="15"/>
      <c r="AQ382" s="13">
        <f>+Y382+AA382+AC382+AE382+AG382+AI382+AK382+AM382+AO382</f>
        <v>80000000</v>
      </c>
      <c r="AR382" s="14">
        <f>Z382+AB382+AD382+AF382+AH382+AJ382+AL382+AN382+AP382</f>
        <v>80000000</v>
      </c>
      <c r="AS382" s="44"/>
      <c r="AT382" s="44"/>
      <c r="AU382" s="44"/>
      <c r="AV382" s="44">
        <v>20500000</v>
      </c>
      <c r="AW382" s="44">
        <v>80000000</v>
      </c>
      <c r="AX382" s="44">
        <v>80000000</v>
      </c>
      <c r="AY382" s="44"/>
      <c r="AZ382" s="44"/>
      <c r="BA382" s="44"/>
      <c r="BB382" s="44"/>
      <c r="BC382" s="44"/>
      <c r="BD382" s="44"/>
      <c r="BE382" s="44"/>
      <c r="BF382" s="44"/>
      <c r="BG382" s="44"/>
      <c r="BH382" s="44"/>
      <c r="BI382" s="44"/>
      <c r="BJ382" s="44"/>
      <c r="BK382" s="41">
        <f>AS382+AU382+AW382+AY382+BA382+BC382+BE382+BG382+BI382</f>
        <v>80000000</v>
      </c>
      <c r="BL382" s="56">
        <f>AT382+AV382+AX382+AZ382+BB382+BD382+BF382+BH382+BJ382</f>
        <v>100500000</v>
      </c>
      <c r="BM382" s="44"/>
      <c r="BN382" s="43"/>
      <c r="BO382" s="44"/>
      <c r="BP382" s="94">
        <v>70000000</v>
      </c>
      <c r="BQ382" s="44">
        <v>80000000</v>
      </c>
      <c r="BR382" s="44">
        <v>100000000</v>
      </c>
      <c r="BS382" s="44"/>
      <c r="BT382" s="44"/>
      <c r="BU382" s="44"/>
      <c r="BV382" s="44"/>
      <c r="BW382" s="44"/>
      <c r="BX382" s="44"/>
      <c r="BY382" s="44"/>
      <c r="BZ382" s="44"/>
      <c r="CA382" s="44"/>
      <c r="CB382" s="44"/>
      <c r="CC382" s="44"/>
      <c r="CD382" s="44"/>
      <c r="CE382" s="41">
        <f>BM382+BO382+BQ382+BS382+BU382+BW382+BY382+CA382+CC382</f>
        <v>80000000</v>
      </c>
      <c r="CF382" s="47">
        <f>BN382+BP382+BR382+BT382+BV382+BX382+BZ382+CB382+CD382</f>
        <v>170000000</v>
      </c>
      <c r="CG382" s="44"/>
      <c r="CH382" s="45"/>
      <c r="CI382" s="44"/>
      <c r="CJ382" s="44"/>
      <c r="CK382" s="44">
        <v>80000000</v>
      </c>
      <c r="CL382" s="44">
        <v>99372400</v>
      </c>
      <c r="CM382" s="44"/>
      <c r="CN382" s="44"/>
      <c r="CO382" s="44"/>
      <c r="CP382" s="44"/>
      <c r="CQ382" s="44"/>
      <c r="CR382" s="44"/>
      <c r="CS382" s="44"/>
      <c r="CT382" s="44"/>
      <c r="CU382" s="44"/>
      <c r="CV382" s="44"/>
      <c r="CW382" s="44"/>
      <c r="CX382" s="44"/>
      <c r="CY382" s="41">
        <f>CG382+CI382+CK382+CM382+CO382+CQ382+CS382+CU382+CW382</f>
        <v>80000000</v>
      </c>
      <c r="CZ382" s="41">
        <f>CX382+CV382+CT382+CR382+CP382+CN382+CL382+CJ382+CH382</f>
        <v>99372400</v>
      </c>
      <c r="DA382" s="50">
        <f>AQ382+BK382+CE382+CY382</f>
        <v>320000000</v>
      </c>
      <c r="DB382" s="576">
        <f>AR382+BL382+CF382+CZ382</f>
        <v>449872400</v>
      </c>
    </row>
    <row r="383" spans="1:106" s="238" customFormat="1" ht="24.75" customHeight="1" x14ac:dyDescent="0.2">
      <c r="A383" s="585"/>
      <c r="B383" s="141">
        <v>28</v>
      </c>
      <c r="C383" s="218" t="s">
        <v>851</v>
      </c>
      <c r="D383" s="143"/>
      <c r="E383" s="144"/>
      <c r="F383" s="144"/>
      <c r="G383" s="145"/>
      <c r="H383" s="145"/>
      <c r="I383" s="145"/>
      <c r="J383" s="145"/>
      <c r="K383" s="145"/>
      <c r="L383" s="145"/>
      <c r="M383" s="145"/>
      <c r="N383" s="145"/>
      <c r="O383" s="145"/>
      <c r="P383" s="145"/>
      <c r="Q383" s="145"/>
      <c r="R383" s="145"/>
      <c r="S383" s="145"/>
      <c r="T383" s="145"/>
      <c r="U383" s="145"/>
      <c r="V383" s="145"/>
      <c r="W383" s="145"/>
      <c r="X383" s="145"/>
      <c r="Y383" s="10">
        <f t="shared" ref="Y383:BD383" si="712">Y384+Y404+Y410</f>
        <v>0</v>
      </c>
      <c r="Z383" s="10">
        <f t="shared" si="712"/>
        <v>0</v>
      </c>
      <c r="AA383" s="10">
        <f t="shared" si="712"/>
        <v>64260244</v>
      </c>
      <c r="AB383" s="10">
        <f t="shared" si="712"/>
        <v>46963067.460000001</v>
      </c>
      <c r="AC383" s="10">
        <f t="shared" si="712"/>
        <v>2487251891</v>
      </c>
      <c r="AD383" s="10">
        <f t="shared" si="712"/>
        <v>3008020116</v>
      </c>
      <c r="AE383" s="10">
        <f t="shared" si="712"/>
        <v>435000000</v>
      </c>
      <c r="AF383" s="10">
        <f t="shared" si="712"/>
        <v>170000000</v>
      </c>
      <c r="AG383" s="10">
        <f t="shared" si="712"/>
        <v>0</v>
      </c>
      <c r="AH383" s="10">
        <f t="shared" si="712"/>
        <v>0</v>
      </c>
      <c r="AI383" s="10">
        <f t="shared" si="712"/>
        <v>0</v>
      </c>
      <c r="AJ383" s="10">
        <f t="shared" si="712"/>
        <v>0</v>
      </c>
      <c r="AK383" s="10">
        <f t="shared" si="712"/>
        <v>0</v>
      </c>
      <c r="AL383" s="10">
        <f t="shared" si="712"/>
        <v>0</v>
      </c>
      <c r="AM383" s="10">
        <f t="shared" si="712"/>
        <v>0</v>
      </c>
      <c r="AN383" s="10">
        <f t="shared" si="712"/>
        <v>0</v>
      </c>
      <c r="AO383" s="10">
        <f t="shared" si="712"/>
        <v>4097000000</v>
      </c>
      <c r="AP383" s="10">
        <f t="shared" si="712"/>
        <v>0</v>
      </c>
      <c r="AQ383" s="10">
        <f t="shared" si="712"/>
        <v>7083512135</v>
      </c>
      <c r="AR383" s="10">
        <f t="shared" si="712"/>
        <v>3224983183.46</v>
      </c>
      <c r="AS383" s="10">
        <f t="shared" si="712"/>
        <v>4000000000</v>
      </c>
      <c r="AT383" s="10">
        <f t="shared" si="712"/>
        <v>0</v>
      </c>
      <c r="AU383" s="10">
        <f t="shared" si="712"/>
        <v>41200000</v>
      </c>
      <c r="AV383" s="10">
        <f t="shared" si="712"/>
        <v>2141129201</v>
      </c>
      <c r="AW383" s="10">
        <f t="shared" si="712"/>
        <v>1774152274</v>
      </c>
      <c r="AX383" s="10">
        <f t="shared" si="712"/>
        <v>4175116423</v>
      </c>
      <c r="AY383" s="10">
        <f t="shared" si="712"/>
        <v>200000000</v>
      </c>
      <c r="AZ383" s="10">
        <f t="shared" si="712"/>
        <v>284641017</v>
      </c>
      <c r="BA383" s="10">
        <f t="shared" si="712"/>
        <v>0</v>
      </c>
      <c r="BB383" s="10">
        <f t="shared" si="712"/>
        <v>0</v>
      </c>
      <c r="BC383" s="10">
        <f t="shared" si="712"/>
        <v>0</v>
      </c>
      <c r="BD383" s="10">
        <f t="shared" si="712"/>
        <v>0</v>
      </c>
      <c r="BE383" s="10">
        <f t="shared" ref="BE383:CD383" si="713">BE384+BE404+BE410</f>
        <v>0</v>
      </c>
      <c r="BF383" s="10">
        <f t="shared" si="713"/>
        <v>0</v>
      </c>
      <c r="BG383" s="10">
        <f t="shared" si="713"/>
        <v>0</v>
      </c>
      <c r="BH383" s="10">
        <f t="shared" si="713"/>
        <v>0</v>
      </c>
      <c r="BI383" s="10">
        <f t="shared" si="713"/>
        <v>2000000000</v>
      </c>
      <c r="BJ383" s="10">
        <f t="shared" si="713"/>
        <v>0</v>
      </c>
      <c r="BK383" s="10">
        <f t="shared" si="713"/>
        <v>8015352274</v>
      </c>
      <c r="BL383" s="10">
        <f t="shared" si="713"/>
        <v>6600886641</v>
      </c>
      <c r="BM383" s="10">
        <f t="shared" si="713"/>
        <v>0</v>
      </c>
      <c r="BN383" s="10">
        <f t="shared" si="713"/>
        <v>0</v>
      </c>
      <c r="BO383" s="10">
        <f t="shared" si="713"/>
        <v>42436000</v>
      </c>
      <c r="BP383" s="10">
        <f t="shared" si="713"/>
        <v>1883382721</v>
      </c>
      <c r="BQ383" s="10">
        <f t="shared" si="713"/>
        <v>1235304749</v>
      </c>
      <c r="BR383" s="10">
        <f t="shared" si="713"/>
        <v>3786000000</v>
      </c>
      <c r="BS383" s="10">
        <f t="shared" si="713"/>
        <v>200000000</v>
      </c>
      <c r="BT383" s="10">
        <f t="shared" si="713"/>
        <v>43558736</v>
      </c>
      <c r="BU383" s="10">
        <f t="shared" si="713"/>
        <v>0</v>
      </c>
      <c r="BV383" s="10">
        <f t="shared" si="713"/>
        <v>0</v>
      </c>
      <c r="BW383" s="10">
        <f t="shared" si="713"/>
        <v>0</v>
      </c>
      <c r="BX383" s="10">
        <f t="shared" si="713"/>
        <v>0</v>
      </c>
      <c r="BY383" s="10">
        <f t="shared" si="713"/>
        <v>0</v>
      </c>
      <c r="BZ383" s="10">
        <f t="shared" si="713"/>
        <v>0</v>
      </c>
      <c r="CA383" s="10">
        <f t="shared" si="713"/>
        <v>0</v>
      </c>
      <c r="CB383" s="10">
        <f t="shared" si="713"/>
        <v>0</v>
      </c>
      <c r="CC383" s="10">
        <f t="shared" si="713"/>
        <v>2000000000</v>
      </c>
      <c r="CD383" s="10">
        <f t="shared" si="713"/>
        <v>0</v>
      </c>
      <c r="CE383" s="10">
        <f t="shared" ref="CE383" si="714">CE384+CE404+CE410</f>
        <v>3477740749</v>
      </c>
      <c r="CF383" s="10">
        <f t="shared" ref="CF383:DA383" si="715">CF384+CF404+CF410</f>
        <v>5712941457</v>
      </c>
      <c r="CG383" s="10">
        <f t="shared" si="715"/>
        <v>0</v>
      </c>
      <c r="CH383" s="10">
        <f t="shared" si="715"/>
        <v>5000000000</v>
      </c>
      <c r="CI383" s="10">
        <f t="shared" si="715"/>
        <v>43709080</v>
      </c>
      <c r="CJ383" s="10">
        <f t="shared" si="715"/>
        <v>2110000000</v>
      </c>
      <c r="CK383" s="10">
        <f t="shared" si="715"/>
        <v>1150000000</v>
      </c>
      <c r="CL383" s="10">
        <f t="shared" si="715"/>
        <v>3672803335</v>
      </c>
      <c r="CM383" s="10">
        <f t="shared" si="715"/>
        <v>200000000</v>
      </c>
      <c r="CN383" s="10">
        <f t="shared" si="715"/>
        <v>250000000</v>
      </c>
      <c r="CO383" s="10">
        <f t="shared" si="715"/>
        <v>0</v>
      </c>
      <c r="CP383" s="10">
        <f t="shared" si="715"/>
        <v>0</v>
      </c>
      <c r="CQ383" s="10">
        <f t="shared" si="715"/>
        <v>0</v>
      </c>
      <c r="CR383" s="10">
        <f t="shared" si="715"/>
        <v>0</v>
      </c>
      <c r="CS383" s="10">
        <f t="shared" si="715"/>
        <v>0</v>
      </c>
      <c r="CT383" s="10">
        <f t="shared" si="715"/>
        <v>0</v>
      </c>
      <c r="CU383" s="10">
        <f t="shared" si="715"/>
        <v>0</v>
      </c>
      <c r="CV383" s="10">
        <f t="shared" si="715"/>
        <v>0</v>
      </c>
      <c r="CW383" s="10">
        <f t="shared" si="715"/>
        <v>2000000000</v>
      </c>
      <c r="CX383" s="10">
        <f t="shared" si="715"/>
        <v>0</v>
      </c>
      <c r="CY383" s="10">
        <f t="shared" si="715"/>
        <v>3393709080</v>
      </c>
      <c r="CZ383" s="10">
        <f t="shared" si="715"/>
        <v>11032803335</v>
      </c>
      <c r="DA383" s="10">
        <f t="shared" si="715"/>
        <v>21970314238</v>
      </c>
      <c r="DB383" s="572">
        <f t="shared" ref="DB383" si="716">DB384+DB404+DB410</f>
        <v>26571614616.459999</v>
      </c>
    </row>
    <row r="384" spans="1:106" s="238" customFormat="1" ht="24.75" customHeight="1" x14ac:dyDescent="0.2">
      <c r="A384" s="585"/>
      <c r="B384" s="593"/>
      <c r="C384" s="154">
        <v>87</v>
      </c>
      <c r="D384" s="155" t="s">
        <v>852</v>
      </c>
      <c r="E384" s="158"/>
      <c r="F384" s="158"/>
      <c r="G384" s="159"/>
      <c r="H384" s="159"/>
      <c r="I384" s="159"/>
      <c r="J384" s="159"/>
      <c r="K384" s="159"/>
      <c r="L384" s="159"/>
      <c r="M384" s="159"/>
      <c r="N384" s="159"/>
      <c r="O384" s="159"/>
      <c r="P384" s="159"/>
      <c r="Q384" s="159"/>
      <c r="R384" s="159"/>
      <c r="S384" s="159"/>
      <c r="T384" s="159"/>
      <c r="U384" s="159"/>
      <c r="V384" s="159"/>
      <c r="W384" s="159"/>
      <c r="X384" s="159"/>
      <c r="Y384" s="11">
        <f t="shared" ref="Y384:AP384" si="717">SUM(Y385:Y403)</f>
        <v>0</v>
      </c>
      <c r="Z384" s="11">
        <f t="shared" si="717"/>
        <v>0</v>
      </c>
      <c r="AA384" s="11">
        <f t="shared" si="717"/>
        <v>0</v>
      </c>
      <c r="AB384" s="11">
        <f t="shared" si="717"/>
        <v>0</v>
      </c>
      <c r="AC384" s="11">
        <f t="shared" si="717"/>
        <v>700000000</v>
      </c>
      <c r="AD384" s="11">
        <f t="shared" si="717"/>
        <v>980000000</v>
      </c>
      <c r="AE384" s="11">
        <f t="shared" si="717"/>
        <v>0</v>
      </c>
      <c r="AF384" s="11">
        <f t="shared" si="717"/>
        <v>0</v>
      </c>
      <c r="AG384" s="11">
        <f t="shared" si="717"/>
        <v>0</v>
      </c>
      <c r="AH384" s="11">
        <f t="shared" si="717"/>
        <v>0</v>
      </c>
      <c r="AI384" s="11">
        <f t="shared" si="717"/>
        <v>0</v>
      </c>
      <c r="AJ384" s="11">
        <f t="shared" si="717"/>
        <v>0</v>
      </c>
      <c r="AK384" s="11">
        <f t="shared" si="717"/>
        <v>0</v>
      </c>
      <c r="AL384" s="11">
        <f t="shared" si="717"/>
        <v>0</v>
      </c>
      <c r="AM384" s="11">
        <f t="shared" si="717"/>
        <v>0</v>
      </c>
      <c r="AN384" s="11">
        <f t="shared" si="717"/>
        <v>0</v>
      </c>
      <c r="AO384" s="11">
        <f t="shared" si="717"/>
        <v>4097000000</v>
      </c>
      <c r="AP384" s="11">
        <f t="shared" si="717"/>
        <v>0</v>
      </c>
      <c r="AQ384" s="11">
        <f t="shared" ref="AQ384:BS384" si="718">SUM(AQ385:AQ403)</f>
        <v>4797000000</v>
      </c>
      <c r="AR384" s="11">
        <f t="shared" si="718"/>
        <v>980000000</v>
      </c>
      <c r="AS384" s="11">
        <f t="shared" si="718"/>
        <v>0</v>
      </c>
      <c r="AT384" s="11">
        <f t="shared" si="718"/>
        <v>0</v>
      </c>
      <c r="AU384" s="11">
        <f t="shared" si="718"/>
        <v>0</v>
      </c>
      <c r="AV384" s="11">
        <f t="shared" si="718"/>
        <v>170000000</v>
      </c>
      <c r="AW384" s="11">
        <f t="shared" si="718"/>
        <v>420000000</v>
      </c>
      <c r="AX384" s="11">
        <f t="shared" si="718"/>
        <v>1176000000</v>
      </c>
      <c r="AY384" s="11">
        <f t="shared" si="718"/>
        <v>0</v>
      </c>
      <c r="AZ384" s="11">
        <f t="shared" si="718"/>
        <v>0</v>
      </c>
      <c r="BA384" s="11">
        <f t="shared" si="718"/>
        <v>0</v>
      </c>
      <c r="BB384" s="11">
        <f t="shared" si="718"/>
        <v>0</v>
      </c>
      <c r="BC384" s="11">
        <f t="shared" si="718"/>
        <v>0</v>
      </c>
      <c r="BD384" s="11">
        <f t="shared" si="718"/>
        <v>0</v>
      </c>
      <c r="BE384" s="11">
        <f t="shared" si="718"/>
        <v>0</v>
      </c>
      <c r="BF384" s="11">
        <f t="shared" si="718"/>
        <v>0</v>
      </c>
      <c r="BG384" s="11">
        <f t="shared" si="718"/>
        <v>0</v>
      </c>
      <c r="BH384" s="11">
        <f t="shared" si="718"/>
        <v>0</v>
      </c>
      <c r="BI384" s="11">
        <f t="shared" si="718"/>
        <v>2000000000</v>
      </c>
      <c r="BJ384" s="11">
        <f t="shared" si="718"/>
        <v>0</v>
      </c>
      <c r="BK384" s="11">
        <f t="shared" si="718"/>
        <v>2420000000</v>
      </c>
      <c r="BL384" s="11">
        <f t="shared" si="718"/>
        <v>1346000000</v>
      </c>
      <c r="BM384" s="11">
        <f t="shared" si="718"/>
        <v>0</v>
      </c>
      <c r="BN384" s="11">
        <f t="shared" si="718"/>
        <v>0</v>
      </c>
      <c r="BO384" s="11">
        <f t="shared" si="718"/>
        <v>0</v>
      </c>
      <c r="BP384" s="11">
        <f t="shared" si="718"/>
        <v>420000000</v>
      </c>
      <c r="BQ384" s="11">
        <f t="shared" si="718"/>
        <v>420000000</v>
      </c>
      <c r="BR384" s="11">
        <f t="shared" si="718"/>
        <v>1030000000</v>
      </c>
      <c r="BS384" s="11">
        <f t="shared" si="718"/>
        <v>0</v>
      </c>
      <c r="BT384" s="11">
        <f t="shared" ref="BT384:CE384" si="719">SUM(BT385:BT403)</f>
        <v>0</v>
      </c>
      <c r="BU384" s="11">
        <f t="shared" si="719"/>
        <v>0</v>
      </c>
      <c r="BV384" s="11">
        <f t="shared" si="719"/>
        <v>0</v>
      </c>
      <c r="BW384" s="11">
        <f t="shared" si="719"/>
        <v>0</v>
      </c>
      <c r="BX384" s="11">
        <f t="shared" si="719"/>
        <v>0</v>
      </c>
      <c r="BY384" s="11">
        <f t="shared" si="719"/>
        <v>0</v>
      </c>
      <c r="BZ384" s="11">
        <f t="shared" si="719"/>
        <v>0</v>
      </c>
      <c r="CA384" s="11">
        <f t="shared" si="719"/>
        <v>0</v>
      </c>
      <c r="CB384" s="11">
        <f t="shared" si="719"/>
        <v>0</v>
      </c>
      <c r="CC384" s="11">
        <f t="shared" si="719"/>
        <v>2000000000</v>
      </c>
      <c r="CD384" s="11">
        <f t="shared" si="719"/>
        <v>0</v>
      </c>
      <c r="CE384" s="11">
        <f t="shared" si="719"/>
        <v>2420000000</v>
      </c>
      <c r="CF384" s="11">
        <f t="shared" ref="CF384:DA384" si="720">SUM(CF385:CF403)</f>
        <v>1450000000</v>
      </c>
      <c r="CG384" s="11">
        <f t="shared" si="720"/>
        <v>0</v>
      </c>
      <c r="CH384" s="11">
        <f t="shared" si="720"/>
        <v>0</v>
      </c>
      <c r="CI384" s="11">
        <f t="shared" si="720"/>
        <v>0</v>
      </c>
      <c r="CJ384" s="11">
        <f t="shared" si="720"/>
        <v>270000000</v>
      </c>
      <c r="CK384" s="11">
        <f t="shared" si="720"/>
        <v>400000000</v>
      </c>
      <c r="CL384" s="11">
        <f t="shared" si="720"/>
        <v>1023487634</v>
      </c>
      <c r="CM384" s="11">
        <f t="shared" si="720"/>
        <v>0</v>
      </c>
      <c r="CN384" s="11">
        <f t="shared" si="720"/>
        <v>0</v>
      </c>
      <c r="CO384" s="11">
        <f t="shared" si="720"/>
        <v>0</v>
      </c>
      <c r="CP384" s="11">
        <f t="shared" si="720"/>
        <v>0</v>
      </c>
      <c r="CQ384" s="11">
        <f t="shared" si="720"/>
        <v>0</v>
      </c>
      <c r="CR384" s="11">
        <f t="shared" si="720"/>
        <v>0</v>
      </c>
      <c r="CS384" s="11">
        <f t="shared" si="720"/>
        <v>0</v>
      </c>
      <c r="CT384" s="11">
        <f t="shared" si="720"/>
        <v>0</v>
      </c>
      <c r="CU384" s="11">
        <f t="shared" si="720"/>
        <v>0</v>
      </c>
      <c r="CV384" s="11">
        <f t="shared" si="720"/>
        <v>0</v>
      </c>
      <c r="CW384" s="11">
        <f t="shared" si="720"/>
        <v>2000000000</v>
      </c>
      <c r="CX384" s="11">
        <f t="shared" si="720"/>
        <v>0</v>
      </c>
      <c r="CY384" s="11">
        <f t="shared" si="720"/>
        <v>2400000000</v>
      </c>
      <c r="CZ384" s="11">
        <f t="shared" si="720"/>
        <v>1293487634</v>
      </c>
      <c r="DA384" s="11">
        <f t="shared" si="720"/>
        <v>12037000000</v>
      </c>
      <c r="DB384" s="575">
        <f t="shared" ref="DB384" si="721">SUM(DB385:DB403)</f>
        <v>5069487634</v>
      </c>
    </row>
    <row r="385" spans="1:106" ht="54.75" customHeight="1" x14ac:dyDescent="0.2">
      <c r="A385" s="585"/>
      <c r="B385" s="233"/>
      <c r="C385" s="340">
        <v>38</v>
      </c>
      <c r="D385" s="500" t="s">
        <v>795</v>
      </c>
      <c r="E385" s="340">
        <v>0</v>
      </c>
      <c r="F385" s="340">
        <v>2</v>
      </c>
      <c r="G385" s="172">
        <v>256</v>
      </c>
      <c r="H385" s="512" t="s">
        <v>853</v>
      </c>
      <c r="I385" s="179" t="s">
        <v>854</v>
      </c>
      <c r="J385" s="170" t="s">
        <v>817</v>
      </c>
      <c r="K385" s="308">
        <v>17</v>
      </c>
      <c r="L385" s="202" t="s">
        <v>68</v>
      </c>
      <c r="M385" s="188">
        <v>1</v>
      </c>
      <c r="N385" s="188">
        <v>1</v>
      </c>
      <c r="O385" s="167">
        <v>1</v>
      </c>
      <c r="P385" s="188">
        <v>0</v>
      </c>
      <c r="Q385" s="428"/>
      <c r="R385" s="188">
        <v>0</v>
      </c>
      <c r="S385" s="188"/>
      <c r="T385" s="188">
        <v>0</v>
      </c>
      <c r="U385" s="202"/>
      <c r="V385" s="278">
        <f t="shared" ref="V385:V403" si="722">AQ385/$AQ$384</f>
        <v>4.0973525119866586E-2</v>
      </c>
      <c r="W385" s="173">
        <v>16</v>
      </c>
      <c r="X385" s="170" t="s">
        <v>371</v>
      </c>
      <c r="Y385" s="16"/>
      <c r="Z385" s="15"/>
      <c r="AA385" s="16"/>
      <c r="AB385" s="15"/>
      <c r="AC385" s="15">
        <v>196550000</v>
      </c>
      <c r="AD385" s="15">
        <v>196550000</v>
      </c>
      <c r="AE385" s="24"/>
      <c r="AF385" s="23"/>
      <c r="AG385" s="16"/>
      <c r="AH385" s="15"/>
      <c r="AI385" s="16"/>
      <c r="AJ385" s="15"/>
      <c r="AK385" s="16"/>
      <c r="AL385" s="15"/>
      <c r="AM385" s="16"/>
      <c r="AN385" s="15"/>
      <c r="AO385" s="16"/>
      <c r="AP385" s="15"/>
      <c r="AQ385" s="13">
        <f t="shared" ref="AQ385:AQ403" si="723">+Y385+AA385+AC385+AE385+AG385+AI385+AK385+AM385+AO385</f>
        <v>196550000</v>
      </c>
      <c r="AR385" s="14">
        <f t="shared" ref="AR385:AR403" si="724">Z385+AB385+AD385+AF385+AH385+AJ385+AL385+AN385+AP385</f>
        <v>196550000</v>
      </c>
      <c r="AS385" s="44">
        <v>0</v>
      </c>
      <c r="AT385" s="44">
        <v>0</v>
      </c>
      <c r="AU385" s="44">
        <v>0</v>
      </c>
      <c r="AV385" s="44">
        <v>0</v>
      </c>
      <c r="AW385" s="44">
        <v>0</v>
      </c>
      <c r="AX385" s="44">
        <v>0</v>
      </c>
      <c r="AY385" s="44">
        <v>0</v>
      </c>
      <c r="AZ385" s="44">
        <v>0</v>
      </c>
      <c r="BA385" s="44">
        <v>0</v>
      </c>
      <c r="BB385" s="44">
        <v>0</v>
      </c>
      <c r="BC385" s="44">
        <v>0</v>
      </c>
      <c r="BD385" s="44">
        <v>0</v>
      </c>
      <c r="BE385" s="44">
        <v>0</v>
      </c>
      <c r="BF385" s="44">
        <v>0</v>
      </c>
      <c r="BG385" s="44">
        <v>0</v>
      </c>
      <c r="BH385" s="44">
        <v>0</v>
      </c>
      <c r="BI385" s="44">
        <v>0</v>
      </c>
      <c r="BJ385" s="44">
        <v>0</v>
      </c>
      <c r="BK385" s="41">
        <f t="shared" ref="BK385:BK403" si="725">AS385+AU385+AW385+AY385+BA385+BC385+BE385+BG385+BI385</f>
        <v>0</v>
      </c>
      <c r="BL385" s="56">
        <f t="shared" ref="BL385:BL403" si="726">AT385+AV385+AX385+AZ385+BB385+BD385+BF385+BH385+BJ385</f>
        <v>0</v>
      </c>
      <c r="BM385" s="45">
        <v>0</v>
      </c>
      <c r="BN385" s="45"/>
      <c r="BO385" s="45">
        <v>0</v>
      </c>
      <c r="BP385" s="45"/>
      <c r="BQ385" s="45">
        <v>0</v>
      </c>
      <c r="BR385" s="45"/>
      <c r="BS385" s="45">
        <v>0</v>
      </c>
      <c r="BT385" s="45"/>
      <c r="BU385" s="45">
        <v>0</v>
      </c>
      <c r="BV385" s="45"/>
      <c r="BW385" s="45">
        <v>0</v>
      </c>
      <c r="BX385" s="45"/>
      <c r="BY385" s="45">
        <v>0</v>
      </c>
      <c r="BZ385" s="45"/>
      <c r="CA385" s="45">
        <v>0</v>
      </c>
      <c r="CB385" s="45"/>
      <c r="CC385" s="45">
        <v>0</v>
      </c>
      <c r="CD385" s="44"/>
      <c r="CE385" s="41">
        <f t="shared" ref="CE385:CE403" si="727">BM385+BO385+BQ385+BS385+BU385+BW385+BY385+CA385+CC385</f>
        <v>0</v>
      </c>
      <c r="CF385" s="47">
        <f t="shared" ref="CF385:CF403" si="728">BN385+BP385+BR385+BT385+BV385+BX385+BZ385+CB385+CD385</f>
        <v>0</v>
      </c>
      <c r="CG385" s="44"/>
      <c r="CH385" s="45"/>
      <c r="CI385" s="44"/>
      <c r="CJ385" s="44"/>
      <c r="CK385" s="45">
        <v>0</v>
      </c>
      <c r="CL385" s="44"/>
      <c r="CM385" s="44">
        <v>0</v>
      </c>
      <c r="CN385" s="44"/>
      <c r="CO385" s="44">
        <v>0</v>
      </c>
      <c r="CP385" s="44"/>
      <c r="CQ385" s="44">
        <v>0</v>
      </c>
      <c r="CR385" s="44"/>
      <c r="CS385" s="44">
        <v>0</v>
      </c>
      <c r="CT385" s="44"/>
      <c r="CU385" s="44">
        <v>0</v>
      </c>
      <c r="CV385" s="44"/>
      <c r="CW385" s="45">
        <v>0</v>
      </c>
      <c r="CX385" s="44"/>
      <c r="CY385" s="41">
        <f t="shared" ref="CY385:CY403" si="729">CG385+CI385+CK385+CM385+CO385+CQ385+CS385+CU385+CW385</f>
        <v>0</v>
      </c>
      <c r="CZ385" s="41">
        <f t="shared" ref="CZ385:CZ403" si="730">CH385+CJ385+CL385+CN385+CP385+CR385+CT385+CV385+CX385</f>
        <v>0</v>
      </c>
      <c r="DA385" s="50">
        <f t="shared" ref="DA385:DA403" si="731">AQ385+BK385+CE385+CY385</f>
        <v>196550000</v>
      </c>
      <c r="DB385" s="576">
        <f t="shared" ref="DB385:DB403" si="732">AR385+BL385+CF385+CZ385</f>
        <v>196550000</v>
      </c>
    </row>
    <row r="386" spans="1:106" ht="120.75" customHeight="1" x14ac:dyDescent="0.2">
      <c r="A386" s="585"/>
      <c r="B386" s="233"/>
      <c r="C386" s="182"/>
      <c r="D386" s="503"/>
      <c r="E386" s="182"/>
      <c r="F386" s="182"/>
      <c r="G386" s="173">
        <v>257</v>
      </c>
      <c r="H386" s="512" t="s">
        <v>855</v>
      </c>
      <c r="I386" s="166" t="s">
        <v>280</v>
      </c>
      <c r="J386" s="170" t="s">
        <v>817</v>
      </c>
      <c r="K386" s="308">
        <v>17</v>
      </c>
      <c r="L386" s="171" t="s">
        <v>53</v>
      </c>
      <c r="M386" s="172">
        <v>0</v>
      </c>
      <c r="N386" s="172">
        <v>1</v>
      </c>
      <c r="O386" s="173">
        <v>1</v>
      </c>
      <c r="P386" s="172">
        <v>1</v>
      </c>
      <c r="Q386" s="175"/>
      <c r="R386" s="172">
        <v>1</v>
      </c>
      <c r="S386" s="172"/>
      <c r="T386" s="172">
        <v>1</v>
      </c>
      <c r="U386" s="171"/>
      <c r="V386" s="278">
        <f t="shared" si="722"/>
        <v>0.32013758599124453</v>
      </c>
      <c r="W386" s="173">
        <v>13</v>
      </c>
      <c r="X386" s="170" t="s">
        <v>150</v>
      </c>
      <c r="Y386" s="16"/>
      <c r="Z386" s="15"/>
      <c r="AA386" s="16"/>
      <c r="AB386" s="15"/>
      <c r="AC386" s="14">
        <v>35700000</v>
      </c>
      <c r="AD386" s="14">
        <v>35700000</v>
      </c>
      <c r="AE386" s="13"/>
      <c r="AF386" s="14"/>
      <c r="AG386" s="16"/>
      <c r="AH386" s="15"/>
      <c r="AI386" s="16"/>
      <c r="AJ386" s="15"/>
      <c r="AK386" s="16"/>
      <c r="AL386" s="15"/>
      <c r="AM386" s="16"/>
      <c r="AN386" s="15"/>
      <c r="AO386" s="16">
        <v>1500000000</v>
      </c>
      <c r="AP386" s="15"/>
      <c r="AQ386" s="13">
        <f t="shared" si="723"/>
        <v>1535700000</v>
      </c>
      <c r="AR386" s="14">
        <f t="shared" si="724"/>
        <v>35700000</v>
      </c>
      <c r="AS386" s="44"/>
      <c r="AT386" s="44"/>
      <c r="AU386" s="44"/>
      <c r="AV386" s="44"/>
      <c r="AW386" s="45">
        <v>35700000</v>
      </c>
      <c r="AX386" s="43">
        <v>120200000</v>
      </c>
      <c r="AY386" s="44"/>
      <c r="AZ386" s="44"/>
      <c r="BA386" s="44"/>
      <c r="BB386" s="44"/>
      <c r="BC386" s="44"/>
      <c r="BD386" s="44"/>
      <c r="BE386" s="44"/>
      <c r="BF386" s="44"/>
      <c r="BG386" s="44"/>
      <c r="BH386" s="44"/>
      <c r="BI386" s="44">
        <v>500000000</v>
      </c>
      <c r="BJ386" s="44"/>
      <c r="BK386" s="41">
        <f t="shared" si="725"/>
        <v>535700000</v>
      </c>
      <c r="BL386" s="56">
        <f t="shared" si="726"/>
        <v>120200000</v>
      </c>
      <c r="BM386" s="45"/>
      <c r="BN386" s="25"/>
      <c r="BO386" s="45"/>
      <c r="BP386" s="45"/>
      <c r="BQ386" s="45">
        <v>35700000</v>
      </c>
      <c r="BR386" s="25">
        <v>105920000</v>
      </c>
      <c r="BS386" s="45"/>
      <c r="BT386" s="45"/>
      <c r="BU386" s="45"/>
      <c r="BV386" s="45"/>
      <c r="BW386" s="45"/>
      <c r="BX386" s="45"/>
      <c r="BY386" s="45"/>
      <c r="BZ386" s="45"/>
      <c r="CA386" s="45"/>
      <c r="CB386" s="44"/>
      <c r="CC386" s="44">
        <v>500000000</v>
      </c>
      <c r="CD386" s="44"/>
      <c r="CE386" s="41">
        <f t="shared" si="727"/>
        <v>535700000</v>
      </c>
      <c r="CF386" s="47">
        <f t="shared" si="728"/>
        <v>105920000</v>
      </c>
      <c r="CG386" s="44"/>
      <c r="CH386" s="45"/>
      <c r="CI386" s="44"/>
      <c r="CJ386" s="44">
        <v>61690000</v>
      </c>
      <c r="CK386" s="45">
        <v>35700000</v>
      </c>
      <c r="CL386" s="44">
        <v>160000000</v>
      </c>
      <c r="CM386" s="44"/>
      <c r="CN386" s="44"/>
      <c r="CO386" s="44"/>
      <c r="CP386" s="44"/>
      <c r="CQ386" s="44"/>
      <c r="CR386" s="44"/>
      <c r="CS386" s="44"/>
      <c r="CT386" s="44"/>
      <c r="CU386" s="44"/>
      <c r="CV386" s="44"/>
      <c r="CW386" s="44">
        <v>500000000</v>
      </c>
      <c r="CX386" s="44"/>
      <c r="CY386" s="41">
        <f t="shared" si="729"/>
        <v>535700000</v>
      </c>
      <c r="CZ386" s="41">
        <f t="shared" si="730"/>
        <v>221690000</v>
      </c>
      <c r="DA386" s="50">
        <f t="shared" si="731"/>
        <v>3142800000</v>
      </c>
      <c r="DB386" s="576">
        <f t="shared" si="732"/>
        <v>483510000</v>
      </c>
    </row>
    <row r="387" spans="1:106" ht="188.25" customHeight="1" x14ac:dyDescent="0.2">
      <c r="A387" s="585"/>
      <c r="B387" s="233"/>
      <c r="C387" s="182"/>
      <c r="D387" s="503"/>
      <c r="E387" s="182"/>
      <c r="F387" s="182"/>
      <c r="G387" s="173">
        <v>258</v>
      </c>
      <c r="H387" s="512" t="s">
        <v>856</v>
      </c>
      <c r="I387" s="166" t="s">
        <v>857</v>
      </c>
      <c r="J387" s="170" t="s">
        <v>817</v>
      </c>
      <c r="K387" s="308">
        <v>17</v>
      </c>
      <c r="L387" s="171" t="s">
        <v>53</v>
      </c>
      <c r="M387" s="172">
        <v>0</v>
      </c>
      <c r="N387" s="173">
        <v>1</v>
      </c>
      <c r="O387" s="173">
        <v>1</v>
      </c>
      <c r="P387" s="173">
        <v>1</v>
      </c>
      <c r="Q387" s="175"/>
      <c r="R387" s="173">
        <v>1</v>
      </c>
      <c r="S387" s="173"/>
      <c r="T387" s="172">
        <v>1</v>
      </c>
      <c r="U387" s="171"/>
      <c r="V387" s="278">
        <f t="shared" si="722"/>
        <v>0.20846362309776945</v>
      </c>
      <c r="W387" s="172">
        <v>15</v>
      </c>
      <c r="X387" s="171" t="s">
        <v>54</v>
      </c>
      <c r="Y387" s="16"/>
      <c r="Z387" s="15"/>
      <c r="AA387" s="16"/>
      <c r="AB387" s="15"/>
      <c r="AC387" s="15">
        <v>0</v>
      </c>
      <c r="AD387" s="15"/>
      <c r="AE387" s="16"/>
      <c r="AF387" s="15"/>
      <c r="AG387" s="16"/>
      <c r="AH387" s="15"/>
      <c r="AI387" s="16"/>
      <c r="AJ387" s="15"/>
      <c r="AK387" s="16"/>
      <c r="AL387" s="15"/>
      <c r="AM387" s="16"/>
      <c r="AN387" s="15"/>
      <c r="AO387" s="16">
        <v>1000000000</v>
      </c>
      <c r="AP387" s="15"/>
      <c r="AQ387" s="13">
        <f t="shared" si="723"/>
        <v>1000000000</v>
      </c>
      <c r="AR387" s="14">
        <f t="shared" si="724"/>
        <v>0</v>
      </c>
      <c r="AS387" s="44"/>
      <c r="AT387" s="44"/>
      <c r="AU387" s="44"/>
      <c r="AV387" s="44"/>
      <c r="AW387" s="45">
        <v>20000000</v>
      </c>
      <c r="AX387" s="43">
        <v>20000000</v>
      </c>
      <c r="AY387" s="44"/>
      <c r="AZ387" s="44"/>
      <c r="BA387" s="44"/>
      <c r="BB387" s="44"/>
      <c r="BC387" s="44"/>
      <c r="BD387" s="44"/>
      <c r="BE387" s="44"/>
      <c r="BF387" s="44"/>
      <c r="BG387" s="44"/>
      <c r="BH387" s="44"/>
      <c r="BI387" s="44"/>
      <c r="BJ387" s="44"/>
      <c r="BK387" s="41">
        <f t="shared" si="725"/>
        <v>20000000</v>
      </c>
      <c r="BL387" s="56">
        <f t="shared" si="726"/>
        <v>20000000</v>
      </c>
      <c r="BM387" s="45"/>
      <c r="BN387" s="25"/>
      <c r="BO387" s="45"/>
      <c r="BP387" s="45"/>
      <c r="BQ387" s="45">
        <v>20000000</v>
      </c>
      <c r="BR387" s="45">
        <v>30000000</v>
      </c>
      <c r="BS387" s="45"/>
      <c r="BT387" s="45"/>
      <c r="BU387" s="45"/>
      <c r="BV387" s="45"/>
      <c r="BW387" s="45"/>
      <c r="BX387" s="45"/>
      <c r="BY387" s="45"/>
      <c r="BZ387" s="45"/>
      <c r="CA387" s="45"/>
      <c r="CB387" s="44"/>
      <c r="CC387" s="44"/>
      <c r="CD387" s="44"/>
      <c r="CE387" s="41">
        <f t="shared" si="727"/>
        <v>20000000</v>
      </c>
      <c r="CF387" s="47">
        <f t="shared" si="728"/>
        <v>30000000</v>
      </c>
      <c r="CG387" s="44"/>
      <c r="CH387" s="45"/>
      <c r="CI387" s="44"/>
      <c r="CJ387" s="44"/>
      <c r="CK387" s="45">
        <v>20000000</v>
      </c>
      <c r="CL387" s="44">
        <v>29800000</v>
      </c>
      <c r="CM387" s="44"/>
      <c r="CN387" s="44"/>
      <c r="CO387" s="44"/>
      <c r="CP387" s="44"/>
      <c r="CQ387" s="44"/>
      <c r="CR387" s="44"/>
      <c r="CS387" s="44"/>
      <c r="CT387" s="44"/>
      <c r="CU387" s="44"/>
      <c r="CV387" s="44"/>
      <c r="CW387" s="44"/>
      <c r="CX387" s="44"/>
      <c r="CY387" s="41">
        <f t="shared" si="729"/>
        <v>20000000</v>
      </c>
      <c r="CZ387" s="41">
        <f t="shared" si="730"/>
        <v>29800000</v>
      </c>
      <c r="DA387" s="50">
        <f t="shared" si="731"/>
        <v>1060000000</v>
      </c>
      <c r="DB387" s="576">
        <f t="shared" si="732"/>
        <v>79800000</v>
      </c>
    </row>
    <row r="388" spans="1:106" ht="68.25" customHeight="1" x14ac:dyDescent="0.2">
      <c r="A388" s="585"/>
      <c r="B388" s="233"/>
      <c r="C388" s="182"/>
      <c r="D388" s="503"/>
      <c r="E388" s="182"/>
      <c r="F388" s="182"/>
      <c r="G388" s="173">
        <v>259</v>
      </c>
      <c r="H388" s="512" t="s">
        <v>858</v>
      </c>
      <c r="I388" s="179" t="s">
        <v>859</v>
      </c>
      <c r="J388" s="170" t="s">
        <v>817</v>
      </c>
      <c r="K388" s="308">
        <v>17</v>
      </c>
      <c r="L388" s="202" t="s">
        <v>53</v>
      </c>
      <c r="M388" s="188">
        <v>1</v>
      </c>
      <c r="N388" s="188">
        <v>1</v>
      </c>
      <c r="O388" s="167">
        <v>1</v>
      </c>
      <c r="P388" s="188">
        <v>1</v>
      </c>
      <c r="Q388" s="175"/>
      <c r="R388" s="188">
        <v>1</v>
      </c>
      <c r="S388" s="188"/>
      <c r="T388" s="188">
        <v>1</v>
      </c>
      <c r="U388" s="202"/>
      <c r="V388" s="278">
        <f t="shared" si="722"/>
        <v>1.876172607879925E-3</v>
      </c>
      <c r="W388" s="173">
        <v>13</v>
      </c>
      <c r="X388" s="170" t="s">
        <v>150</v>
      </c>
      <c r="Y388" s="16"/>
      <c r="Z388" s="15"/>
      <c r="AA388" s="16"/>
      <c r="AB388" s="15"/>
      <c r="AC388" s="14">
        <v>9000000</v>
      </c>
      <c r="AD388" s="14">
        <v>9000000</v>
      </c>
      <c r="AE388" s="20"/>
      <c r="AF388" s="19"/>
      <c r="AG388" s="16"/>
      <c r="AH388" s="15"/>
      <c r="AI388" s="16"/>
      <c r="AJ388" s="15"/>
      <c r="AK388" s="16"/>
      <c r="AL388" s="15"/>
      <c r="AM388" s="16"/>
      <c r="AN388" s="15"/>
      <c r="AO388" s="16"/>
      <c r="AP388" s="15"/>
      <c r="AQ388" s="13">
        <f t="shared" si="723"/>
        <v>9000000</v>
      </c>
      <c r="AR388" s="14">
        <f t="shared" si="724"/>
        <v>9000000</v>
      </c>
      <c r="AS388" s="44"/>
      <c r="AT388" s="44"/>
      <c r="AU388" s="44"/>
      <c r="AV388" s="44"/>
      <c r="AW388" s="45">
        <v>9000000</v>
      </c>
      <c r="AX388" s="43">
        <v>9000000</v>
      </c>
      <c r="AY388" s="44"/>
      <c r="AZ388" s="44"/>
      <c r="BA388" s="44"/>
      <c r="BB388" s="44"/>
      <c r="BC388" s="44"/>
      <c r="BD388" s="44"/>
      <c r="BE388" s="44"/>
      <c r="BF388" s="44"/>
      <c r="BG388" s="44"/>
      <c r="BH388" s="44"/>
      <c r="BI388" s="44"/>
      <c r="BJ388" s="44"/>
      <c r="BK388" s="41">
        <f t="shared" si="725"/>
        <v>9000000</v>
      </c>
      <c r="BL388" s="56">
        <f t="shared" si="726"/>
        <v>9000000</v>
      </c>
      <c r="BM388" s="45"/>
      <c r="BN388" s="25"/>
      <c r="BO388" s="45"/>
      <c r="BP388" s="45"/>
      <c r="BQ388" s="45">
        <v>9000000</v>
      </c>
      <c r="BR388" s="45">
        <v>9000000</v>
      </c>
      <c r="BS388" s="45"/>
      <c r="BT388" s="45"/>
      <c r="BU388" s="45"/>
      <c r="BV388" s="45"/>
      <c r="BW388" s="45"/>
      <c r="BX388" s="45"/>
      <c r="BY388" s="45"/>
      <c r="BZ388" s="45"/>
      <c r="CA388" s="45"/>
      <c r="CB388" s="44"/>
      <c r="CC388" s="44"/>
      <c r="CD388" s="44"/>
      <c r="CE388" s="41">
        <f t="shared" si="727"/>
        <v>9000000</v>
      </c>
      <c r="CF388" s="47">
        <f t="shared" si="728"/>
        <v>9000000</v>
      </c>
      <c r="CG388" s="44"/>
      <c r="CH388" s="45"/>
      <c r="CI388" s="44"/>
      <c r="CJ388" s="44"/>
      <c r="CK388" s="45">
        <v>9000000</v>
      </c>
      <c r="CL388" s="44">
        <v>8500000</v>
      </c>
      <c r="CM388" s="44"/>
      <c r="CN388" s="44"/>
      <c r="CO388" s="44"/>
      <c r="CP388" s="44"/>
      <c r="CQ388" s="44"/>
      <c r="CR388" s="44"/>
      <c r="CS388" s="44"/>
      <c r="CT388" s="44"/>
      <c r="CU388" s="44"/>
      <c r="CV388" s="44"/>
      <c r="CW388" s="44"/>
      <c r="CX388" s="44"/>
      <c r="CY388" s="41">
        <f t="shared" si="729"/>
        <v>9000000</v>
      </c>
      <c r="CZ388" s="41">
        <f t="shared" si="730"/>
        <v>8500000</v>
      </c>
      <c r="DA388" s="50">
        <f t="shared" si="731"/>
        <v>36000000</v>
      </c>
      <c r="DB388" s="576">
        <f t="shared" si="732"/>
        <v>35500000</v>
      </c>
    </row>
    <row r="389" spans="1:106" ht="78.75" customHeight="1" x14ac:dyDescent="0.2">
      <c r="A389" s="585"/>
      <c r="B389" s="233"/>
      <c r="C389" s="182"/>
      <c r="D389" s="503"/>
      <c r="E389" s="182"/>
      <c r="F389" s="182"/>
      <c r="G389" s="173">
        <v>260</v>
      </c>
      <c r="H389" s="512" t="s">
        <v>860</v>
      </c>
      <c r="I389" s="179" t="s">
        <v>861</v>
      </c>
      <c r="J389" s="170" t="s">
        <v>817</v>
      </c>
      <c r="K389" s="308">
        <v>17</v>
      </c>
      <c r="L389" s="202" t="s">
        <v>53</v>
      </c>
      <c r="M389" s="188">
        <v>12</v>
      </c>
      <c r="N389" s="188">
        <v>12</v>
      </c>
      <c r="O389" s="167">
        <v>12</v>
      </c>
      <c r="P389" s="188">
        <v>12</v>
      </c>
      <c r="Q389" s="175"/>
      <c r="R389" s="188">
        <v>12</v>
      </c>
      <c r="S389" s="188"/>
      <c r="T389" s="188">
        <v>12</v>
      </c>
      <c r="U389" s="202"/>
      <c r="V389" s="278">
        <f t="shared" si="722"/>
        <v>3.8925370022930999E-3</v>
      </c>
      <c r="W389" s="173">
        <v>13</v>
      </c>
      <c r="X389" s="170" t="s">
        <v>150</v>
      </c>
      <c r="Y389" s="16"/>
      <c r="Z389" s="15"/>
      <c r="AA389" s="16"/>
      <c r="AB389" s="15"/>
      <c r="AC389" s="14">
        <v>18672500</v>
      </c>
      <c r="AD389" s="14">
        <v>18672500</v>
      </c>
      <c r="AE389" s="20"/>
      <c r="AF389" s="19"/>
      <c r="AG389" s="16"/>
      <c r="AH389" s="15"/>
      <c r="AI389" s="16"/>
      <c r="AJ389" s="15"/>
      <c r="AK389" s="16"/>
      <c r="AL389" s="15"/>
      <c r="AM389" s="16"/>
      <c r="AN389" s="15"/>
      <c r="AO389" s="16"/>
      <c r="AP389" s="15"/>
      <c r="AQ389" s="13">
        <f t="shared" si="723"/>
        <v>18672500</v>
      </c>
      <c r="AR389" s="14">
        <f t="shared" si="724"/>
        <v>18672500</v>
      </c>
      <c r="AS389" s="44"/>
      <c r="AT389" s="44"/>
      <c r="AU389" s="44"/>
      <c r="AV389" s="44">
        <v>36667</v>
      </c>
      <c r="AW389" s="45">
        <v>18000000</v>
      </c>
      <c r="AX389" s="43">
        <v>12841640</v>
      </c>
      <c r="AY389" s="44"/>
      <c r="AZ389" s="44"/>
      <c r="BA389" s="44"/>
      <c r="BB389" s="44"/>
      <c r="BC389" s="44"/>
      <c r="BD389" s="44"/>
      <c r="BE389" s="44"/>
      <c r="BF389" s="44"/>
      <c r="BG389" s="44"/>
      <c r="BH389" s="44"/>
      <c r="BI389" s="44"/>
      <c r="BJ389" s="44"/>
      <c r="BK389" s="41">
        <f t="shared" si="725"/>
        <v>18000000</v>
      </c>
      <c r="BL389" s="56">
        <f t="shared" si="726"/>
        <v>12878307</v>
      </c>
      <c r="BM389" s="25"/>
      <c r="BN389" s="25"/>
      <c r="BO389" s="45"/>
      <c r="BP389" s="45"/>
      <c r="BQ389" s="45">
        <v>18000000</v>
      </c>
      <c r="BR389" s="45">
        <v>10000000</v>
      </c>
      <c r="BS389" s="45"/>
      <c r="BT389" s="45"/>
      <c r="BU389" s="45"/>
      <c r="BV389" s="45"/>
      <c r="BW389" s="45"/>
      <c r="BX389" s="45"/>
      <c r="BY389" s="45"/>
      <c r="BZ389" s="45"/>
      <c r="CA389" s="45"/>
      <c r="CB389" s="44"/>
      <c r="CC389" s="44"/>
      <c r="CD389" s="44"/>
      <c r="CE389" s="41">
        <f t="shared" si="727"/>
        <v>18000000</v>
      </c>
      <c r="CF389" s="47">
        <f t="shared" si="728"/>
        <v>10000000</v>
      </c>
      <c r="CG389" s="44"/>
      <c r="CH389" s="45"/>
      <c r="CI389" s="44"/>
      <c r="CJ389" s="44"/>
      <c r="CK389" s="45">
        <v>18000000</v>
      </c>
      <c r="CL389" s="44">
        <v>16387634</v>
      </c>
      <c r="CM389" s="44"/>
      <c r="CN389" s="44"/>
      <c r="CO389" s="44"/>
      <c r="CP389" s="44"/>
      <c r="CQ389" s="44"/>
      <c r="CR389" s="44"/>
      <c r="CS389" s="44"/>
      <c r="CT389" s="44"/>
      <c r="CU389" s="44"/>
      <c r="CV389" s="44"/>
      <c r="CW389" s="44"/>
      <c r="CX389" s="44"/>
      <c r="CY389" s="41">
        <f t="shared" si="729"/>
        <v>18000000</v>
      </c>
      <c r="CZ389" s="41">
        <f t="shared" si="730"/>
        <v>16387634</v>
      </c>
      <c r="DA389" s="50">
        <f t="shared" si="731"/>
        <v>72672500</v>
      </c>
      <c r="DB389" s="576">
        <f t="shared" si="732"/>
        <v>57938441</v>
      </c>
    </row>
    <row r="390" spans="1:106" ht="54.75" customHeight="1" x14ac:dyDescent="0.2">
      <c r="A390" s="585"/>
      <c r="B390" s="233"/>
      <c r="C390" s="182"/>
      <c r="D390" s="503"/>
      <c r="E390" s="182"/>
      <c r="F390" s="182"/>
      <c r="G390" s="173">
        <v>261</v>
      </c>
      <c r="H390" s="512" t="s">
        <v>862</v>
      </c>
      <c r="I390" s="179" t="s">
        <v>863</v>
      </c>
      <c r="J390" s="170" t="s">
        <v>817</v>
      </c>
      <c r="K390" s="308">
        <v>17</v>
      </c>
      <c r="L390" s="202" t="s">
        <v>53</v>
      </c>
      <c r="M390" s="188">
        <v>1</v>
      </c>
      <c r="N390" s="188">
        <v>2</v>
      </c>
      <c r="O390" s="167">
        <v>2</v>
      </c>
      <c r="P390" s="188">
        <v>2</v>
      </c>
      <c r="Q390" s="175"/>
      <c r="R390" s="188">
        <v>2</v>
      </c>
      <c r="S390" s="188"/>
      <c r="T390" s="188">
        <v>2</v>
      </c>
      <c r="U390" s="202"/>
      <c r="V390" s="278">
        <f t="shared" si="722"/>
        <v>5.6702105482593287E-3</v>
      </c>
      <c r="W390" s="173">
        <v>17</v>
      </c>
      <c r="X390" s="170" t="s">
        <v>832</v>
      </c>
      <c r="Y390" s="16"/>
      <c r="Z390" s="15"/>
      <c r="AA390" s="16"/>
      <c r="AB390" s="15"/>
      <c r="AC390" s="14">
        <v>27200000</v>
      </c>
      <c r="AD390" s="14">
        <v>27200000</v>
      </c>
      <c r="AE390" s="13"/>
      <c r="AF390" s="14"/>
      <c r="AG390" s="16"/>
      <c r="AH390" s="15"/>
      <c r="AI390" s="16"/>
      <c r="AJ390" s="15"/>
      <c r="AK390" s="16"/>
      <c r="AL390" s="15"/>
      <c r="AM390" s="16"/>
      <c r="AN390" s="15"/>
      <c r="AO390" s="16"/>
      <c r="AP390" s="15"/>
      <c r="AQ390" s="13">
        <f t="shared" si="723"/>
        <v>27200000</v>
      </c>
      <c r="AR390" s="14">
        <f t="shared" si="724"/>
        <v>27200000</v>
      </c>
      <c r="AS390" s="44"/>
      <c r="AT390" s="44"/>
      <c r="AU390" s="44"/>
      <c r="AV390" s="44"/>
      <c r="AW390" s="44">
        <v>25000000</v>
      </c>
      <c r="AX390" s="43">
        <v>25000000</v>
      </c>
      <c r="AY390" s="44"/>
      <c r="AZ390" s="44"/>
      <c r="BA390" s="44"/>
      <c r="BB390" s="44"/>
      <c r="BC390" s="44"/>
      <c r="BD390" s="44"/>
      <c r="BE390" s="44"/>
      <c r="BF390" s="44"/>
      <c r="BG390" s="44"/>
      <c r="BH390" s="44"/>
      <c r="BI390" s="44"/>
      <c r="BJ390" s="44"/>
      <c r="BK390" s="41">
        <f t="shared" si="725"/>
        <v>25000000</v>
      </c>
      <c r="BL390" s="56">
        <f t="shared" si="726"/>
        <v>25000000</v>
      </c>
      <c r="BM390" s="44"/>
      <c r="BN390" s="43"/>
      <c r="BO390" s="44"/>
      <c r="BP390" s="44"/>
      <c r="BQ390" s="44">
        <v>25000000</v>
      </c>
      <c r="BR390" s="43">
        <v>69560000</v>
      </c>
      <c r="BS390" s="44"/>
      <c r="BT390" s="44"/>
      <c r="BU390" s="44"/>
      <c r="BV390" s="44"/>
      <c r="BW390" s="44"/>
      <c r="BX390" s="44"/>
      <c r="BY390" s="44"/>
      <c r="BZ390" s="44"/>
      <c r="CA390" s="44"/>
      <c r="CB390" s="44"/>
      <c r="CC390" s="44"/>
      <c r="CD390" s="44"/>
      <c r="CE390" s="41">
        <f t="shared" si="727"/>
        <v>25000000</v>
      </c>
      <c r="CF390" s="47">
        <f t="shared" si="728"/>
        <v>69560000</v>
      </c>
      <c r="CG390" s="44"/>
      <c r="CH390" s="45"/>
      <c r="CI390" s="44"/>
      <c r="CJ390" s="44">
        <v>19360000</v>
      </c>
      <c r="CK390" s="44">
        <v>25000000</v>
      </c>
      <c r="CL390" s="44">
        <v>40000000</v>
      </c>
      <c r="CM390" s="44"/>
      <c r="CN390" s="44"/>
      <c r="CO390" s="44"/>
      <c r="CP390" s="44"/>
      <c r="CQ390" s="44"/>
      <c r="CR390" s="44"/>
      <c r="CS390" s="44"/>
      <c r="CT390" s="44"/>
      <c r="CU390" s="44"/>
      <c r="CV390" s="44"/>
      <c r="CW390" s="44"/>
      <c r="CX390" s="44"/>
      <c r="CY390" s="41">
        <f t="shared" si="729"/>
        <v>25000000</v>
      </c>
      <c r="CZ390" s="41">
        <f t="shared" si="730"/>
        <v>59360000</v>
      </c>
      <c r="DA390" s="50">
        <f t="shared" si="731"/>
        <v>102200000</v>
      </c>
      <c r="DB390" s="576">
        <f t="shared" si="732"/>
        <v>181120000</v>
      </c>
    </row>
    <row r="391" spans="1:106" ht="78.75" customHeight="1" x14ac:dyDescent="0.2">
      <c r="A391" s="585"/>
      <c r="B391" s="233"/>
      <c r="C391" s="182"/>
      <c r="D391" s="503"/>
      <c r="E391" s="182"/>
      <c r="F391" s="182"/>
      <c r="G391" s="173">
        <v>262</v>
      </c>
      <c r="H391" s="512" t="s">
        <v>864</v>
      </c>
      <c r="I391" s="179" t="s">
        <v>865</v>
      </c>
      <c r="J391" s="170" t="s">
        <v>817</v>
      </c>
      <c r="K391" s="308">
        <v>17</v>
      </c>
      <c r="L391" s="202" t="s">
        <v>53</v>
      </c>
      <c r="M391" s="188">
        <v>1</v>
      </c>
      <c r="N391" s="188">
        <v>1</v>
      </c>
      <c r="O391" s="167">
        <v>1</v>
      </c>
      <c r="P391" s="188">
        <v>1</v>
      </c>
      <c r="Q391" s="175"/>
      <c r="R391" s="188">
        <v>1</v>
      </c>
      <c r="S391" s="188"/>
      <c r="T391" s="188">
        <v>1</v>
      </c>
      <c r="U391" s="202"/>
      <c r="V391" s="278">
        <f t="shared" si="722"/>
        <v>0.10944340212632896</v>
      </c>
      <c r="W391" s="173">
        <v>17</v>
      </c>
      <c r="X391" s="170" t="s">
        <v>832</v>
      </c>
      <c r="Y391" s="16"/>
      <c r="Z391" s="15"/>
      <c r="AA391" s="16"/>
      <c r="AB391" s="15"/>
      <c r="AC391" s="15">
        <v>25000000</v>
      </c>
      <c r="AD391" s="15">
        <v>100000000</v>
      </c>
      <c r="AE391" s="24"/>
      <c r="AF391" s="23"/>
      <c r="AG391" s="16"/>
      <c r="AH391" s="15"/>
      <c r="AI391" s="16"/>
      <c r="AJ391" s="15"/>
      <c r="AK391" s="16"/>
      <c r="AL391" s="15"/>
      <c r="AM391" s="16"/>
      <c r="AN391" s="15"/>
      <c r="AO391" s="16">
        <v>500000000</v>
      </c>
      <c r="AP391" s="15"/>
      <c r="AQ391" s="13">
        <f t="shared" si="723"/>
        <v>525000000</v>
      </c>
      <c r="AR391" s="14">
        <f t="shared" si="724"/>
        <v>100000000</v>
      </c>
      <c r="AS391" s="44"/>
      <c r="AT391" s="44"/>
      <c r="AU391" s="44"/>
      <c r="AV391" s="44"/>
      <c r="AW391" s="44">
        <v>25000000</v>
      </c>
      <c r="AX391" s="43">
        <v>25000000</v>
      </c>
      <c r="AY391" s="44"/>
      <c r="AZ391" s="44"/>
      <c r="BA391" s="44"/>
      <c r="BB391" s="44"/>
      <c r="BC391" s="44"/>
      <c r="BD391" s="44"/>
      <c r="BE391" s="44"/>
      <c r="BF391" s="44"/>
      <c r="BG391" s="44"/>
      <c r="BH391" s="44"/>
      <c r="BI391" s="44">
        <v>500000000</v>
      </c>
      <c r="BJ391" s="44"/>
      <c r="BK391" s="41">
        <f t="shared" si="725"/>
        <v>525000000</v>
      </c>
      <c r="BL391" s="56">
        <f t="shared" si="726"/>
        <v>25000000</v>
      </c>
      <c r="BM391" s="44"/>
      <c r="BN391" s="43"/>
      <c r="BO391" s="44"/>
      <c r="BP391" s="44">
        <v>87000000</v>
      </c>
      <c r="BQ391" s="44">
        <v>25000000</v>
      </c>
      <c r="BR391" s="44">
        <v>30000000</v>
      </c>
      <c r="BS391" s="44"/>
      <c r="BT391" s="44"/>
      <c r="BU391" s="44"/>
      <c r="BV391" s="44"/>
      <c r="BW391" s="44"/>
      <c r="BX391" s="44"/>
      <c r="BY391" s="44"/>
      <c r="BZ391" s="44"/>
      <c r="CA391" s="44"/>
      <c r="CB391" s="44"/>
      <c r="CC391" s="44">
        <v>500000000</v>
      </c>
      <c r="CD391" s="44"/>
      <c r="CE391" s="41">
        <f t="shared" si="727"/>
        <v>525000000</v>
      </c>
      <c r="CF391" s="47">
        <f t="shared" si="728"/>
        <v>117000000</v>
      </c>
      <c r="CG391" s="44"/>
      <c r="CH391" s="45"/>
      <c r="CI391" s="44"/>
      <c r="CJ391" s="44">
        <v>40250000</v>
      </c>
      <c r="CK391" s="44">
        <v>25000000</v>
      </c>
      <c r="CL391" s="44">
        <v>42350000</v>
      </c>
      <c r="CM391" s="44"/>
      <c r="CN391" s="44"/>
      <c r="CO391" s="44"/>
      <c r="CP391" s="44"/>
      <c r="CQ391" s="44"/>
      <c r="CR391" s="44"/>
      <c r="CS391" s="44"/>
      <c r="CT391" s="44"/>
      <c r="CU391" s="44"/>
      <c r="CV391" s="44"/>
      <c r="CW391" s="44">
        <v>500000000</v>
      </c>
      <c r="CX391" s="44"/>
      <c r="CY391" s="41">
        <f t="shared" si="729"/>
        <v>525000000</v>
      </c>
      <c r="CZ391" s="41">
        <f t="shared" si="730"/>
        <v>82600000</v>
      </c>
      <c r="DA391" s="50">
        <f t="shared" si="731"/>
        <v>2100000000</v>
      </c>
      <c r="DB391" s="576">
        <f t="shared" si="732"/>
        <v>324600000</v>
      </c>
    </row>
    <row r="392" spans="1:106" ht="54.75" customHeight="1" x14ac:dyDescent="0.2">
      <c r="A392" s="585"/>
      <c r="B392" s="233"/>
      <c r="C392" s="182"/>
      <c r="D392" s="503"/>
      <c r="E392" s="182"/>
      <c r="F392" s="182"/>
      <c r="G392" s="173">
        <v>263</v>
      </c>
      <c r="H392" s="512" t="s">
        <v>866</v>
      </c>
      <c r="I392" s="179" t="s">
        <v>867</v>
      </c>
      <c r="J392" s="170" t="s">
        <v>817</v>
      </c>
      <c r="K392" s="308">
        <v>17</v>
      </c>
      <c r="L392" s="202" t="s">
        <v>53</v>
      </c>
      <c r="M392" s="188">
        <v>1</v>
      </c>
      <c r="N392" s="188">
        <v>1</v>
      </c>
      <c r="O392" s="167">
        <v>1</v>
      </c>
      <c r="P392" s="188">
        <v>1</v>
      </c>
      <c r="Q392" s="175"/>
      <c r="R392" s="188">
        <v>1</v>
      </c>
      <c r="S392" s="188"/>
      <c r="T392" s="188">
        <v>1</v>
      </c>
      <c r="U392" s="202"/>
      <c r="V392" s="278">
        <f t="shared" si="722"/>
        <v>1.2486971023556389E-2</v>
      </c>
      <c r="W392" s="173">
        <v>17</v>
      </c>
      <c r="X392" s="170" t="s">
        <v>832</v>
      </c>
      <c r="Y392" s="16"/>
      <c r="Z392" s="15"/>
      <c r="AA392" s="16"/>
      <c r="AB392" s="15"/>
      <c r="AC392" s="15">
        <v>59900000</v>
      </c>
      <c r="AD392" s="14">
        <v>59900000</v>
      </c>
      <c r="AE392" s="24"/>
      <c r="AF392" s="23"/>
      <c r="AG392" s="16"/>
      <c r="AH392" s="15"/>
      <c r="AI392" s="16"/>
      <c r="AJ392" s="15"/>
      <c r="AK392" s="16"/>
      <c r="AL392" s="15"/>
      <c r="AM392" s="16"/>
      <c r="AN392" s="15"/>
      <c r="AO392" s="16"/>
      <c r="AP392" s="15"/>
      <c r="AQ392" s="13">
        <f t="shared" si="723"/>
        <v>59900000</v>
      </c>
      <c r="AR392" s="14">
        <f t="shared" si="724"/>
        <v>59900000</v>
      </c>
      <c r="AS392" s="44"/>
      <c r="AT392" s="44"/>
      <c r="AU392" s="44"/>
      <c r="AV392" s="44">
        <v>30000000</v>
      </c>
      <c r="AW392" s="45">
        <v>35000000</v>
      </c>
      <c r="AX392" s="43">
        <v>56500000</v>
      </c>
      <c r="AY392" s="44"/>
      <c r="AZ392" s="44"/>
      <c r="BA392" s="44"/>
      <c r="BB392" s="44"/>
      <c r="BC392" s="44"/>
      <c r="BD392" s="44"/>
      <c r="BE392" s="44"/>
      <c r="BF392" s="44"/>
      <c r="BG392" s="44"/>
      <c r="BH392" s="44"/>
      <c r="BI392" s="44">
        <v>400000000</v>
      </c>
      <c r="BJ392" s="44"/>
      <c r="BK392" s="41">
        <f t="shared" si="725"/>
        <v>435000000</v>
      </c>
      <c r="BL392" s="56">
        <f t="shared" si="726"/>
        <v>86500000</v>
      </c>
      <c r="BM392" s="45"/>
      <c r="BN392" s="25"/>
      <c r="BO392" s="45"/>
      <c r="BP392" s="45">
        <v>40000000</v>
      </c>
      <c r="BQ392" s="45">
        <v>35000000</v>
      </c>
      <c r="BR392" s="25">
        <v>57520000</v>
      </c>
      <c r="BS392" s="45"/>
      <c r="BT392" s="45"/>
      <c r="BU392" s="45"/>
      <c r="BV392" s="45"/>
      <c r="BW392" s="45"/>
      <c r="BX392" s="45"/>
      <c r="BY392" s="45"/>
      <c r="BZ392" s="45"/>
      <c r="CA392" s="45"/>
      <c r="CB392" s="44"/>
      <c r="CC392" s="44">
        <v>400000000</v>
      </c>
      <c r="CD392" s="44"/>
      <c r="CE392" s="41">
        <f t="shared" si="727"/>
        <v>435000000</v>
      </c>
      <c r="CF392" s="47">
        <f t="shared" si="728"/>
        <v>97520000</v>
      </c>
      <c r="CG392" s="44"/>
      <c r="CH392" s="45"/>
      <c r="CI392" s="44"/>
      <c r="CJ392" s="44"/>
      <c r="CK392" s="45">
        <v>35000000</v>
      </c>
      <c r="CL392" s="44">
        <v>80000000</v>
      </c>
      <c r="CM392" s="44"/>
      <c r="CN392" s="44"/>
      <c r="CO392" s="44"/>
      <c r="CP392" s="44"/>
      <c r="CQ392" s="44"/>
      <c r="CR392" s="44"/>
      <c r="CS392" s="44"/>
      <c r="CT392" s="44"/>
      <c r="CU392" s="44"/>
      <c r="CV392" s="44"/>
      <c r="CW392" s="44">
        <v>400000000</v>
      </c>
      <c r="CX392" s="44"/>
      <c r="CY392" s="41">
        <f t="shared" si="729"/>
        <v>435000000</v>
      </c>
      <c r="CZ392" s="41">
        <f t="shared" si="730"/>
        <v>80000000</v>
      </c>
      <c r="DA392" s="50">
        <f t="shared" si="731"/>
        <v>1364900000</v>
      </c>
      <c r="DB392" s="576">
        <f t="shared" si="732"/>
        <v>323920000</v>
      </c>
    </row>
    <row r="393" spans="1:106" ht="75" customHeight="1" x14ac:dyDescent="0.2">
      <c r="A393" s="585"/>
      <c r="B393" s="233"/>
      <c r="C393" s="182"/>
      <c r="D393" s="503"/>
      <c r="E393" s="182"/>
      <c r="F393" s="182"/>
      <c r="G393" s="173">
        <v>264</v>
      </c>
      <c r="H393" s="512" t="s">
        <v>868</v>
      </c>
      <c r="I393" s="179" t="s">
        <v>869</v>
      </c>
      <c r="J393" s="170" t="s">
        <v>817</v>
      </c>
      <c r="K393" s="308">
        <v>17</v>
      </c>
      <c r="L393" s="202" t="s">
        <v>53</v>
      </c>
      <c r="M393" s="188">
        <v>0</v>
      </c>
      <c r="N393" s="188">
        <v>1</v>
      </c>
      <c r="O393" s="167">
        <v>1</v>
      </c>
      <c r="P393" s="188">
        <v>1</v>
      </c>
      <c r="Q393" s="175"/>
      <c r="R393" s="188">
        <v>1</v>
      </c>
      <c r="S393" s="188"/>
      <c r="T393" s="188">
        <v>1</v>
      </c>
      <c r="U393" s="202"/>
      <c r="V393" s="278">
        <f t="shared" si="722"/>
        <v>0.10944340212632896</v>
      </c>
      <c r="W393" s="173">
        <v>17</v>
      </c>
      <c r="X393" s="170" t="s">
        <v>832</v>
      </c>
      <c r="Y393" s="16"/>
      <c r="Z393" s="15"/>
      <c r="AA393" s="16"/>
      <c r="AB393" s="15"/>
      <c r="AC393" s="599">
        <v>25000000</v>
      </c>
      <c r="AD393" s="15">
        <v>100000000</v>
      </c>
      <c r="AE393" s="599"/>
      <c r="AF393" s="15"/>
      <c r="AG393" s="16"/>
      <c r="AH393" s="15"/>
      <c r="AI393" s="16"/>
      <c r="AJ393" s="15"/>
      <c r="AK393" s="16"/>
      <c r="AL393" s="15"/>
      <c r="AM393" s="16"/>
      <c r="AN393" s="15"/>
      <c r="AO393" s="16">
        <v>500000000</v>
      </c>
      <c r="AP393" s="15"/>
      <c r="AQ393" s="13">
        <f t="shared" si="723"/>
        <v>525000000</v>
      </c>
      <c r="AR393" s="14">
        <f t="shared" si="724"/>
        <v>100000000</v>
      </c>
      <c r="AS393" s="44"/>
      <c r="AT393" s="44"/>
      <c r="AU393" s="44"/>
      <c r="AV393" s="44">
        <v>40000000</v>
      </c>
      <c r="AW393" s="45">
        <v>25000000</v>
      </c>
      <c r="AX393" s="43">
        <v>175000000</v>
      </c>
      <c r="AY393" s="44"/>
      <c r="AZ393" s="44"/>
      <c r="BA393" s="44"/>
      <c r="BB393" s="44"/>
      <c r="BC393" s="44"/>
      <c r="BD393" s="44"/>
      <c r="BE393" s="44"/>
      <c r="BF393" s="44"/>
      <c r="BG393" s="44"/>
      <c r="BH393" s="44"/>
      <c r="BI393" s="44">
        <v>300000000</v>
      </c>
      <c r="BJ393" s="44"/>
      <c r="BK393" s="41">
        <f t="shared" si="725"/>
        <v>325000000</v>
      </c>
      <c r="BL393" s="56">
        <f t="shared" si="726"/>
        <v>215000000</v>
      </c>
      <c r="BM393" s="45"/>
      <c r="BN393" s="25"/>
      <c r="BO393" s="45"/>
      <c r="BP393" s="45">
        <v>100000000</v>
      </c>
      <c r="BQ393" s="45">
        <v>25000000</v>
      </c>
      <c r="BR393" s="25">
        <v>50000000</v>
      </c>
      <c r="BS393" s="45"/>
      <c r="BT393" s="45"/>
      <c r="BU393" s="45"/>
      <c r="BV393" s="45"/>
      <c r="BW393" s="45"/>
      <c r="BX393" s="45"/>
      <c r="BY393" s="45"/>
      <c r="BZ393" s="45"/>
      <c r="CA393" s="45"/>
      <c r="CB393" s="44"/>
      <c r="CC393" s="44">
        <v>300000000</v>
      </c>
      <c r="CD393" s="44"/>
      <c r="CE393" s="41">
        <f t="shared" si="727"/>
        <v>325000000</v>
      </c>
      <c r="CF393" s="47">
        <f t="shared" si="728"/>
        <v>150000000</v>
      </c>
      <c r="CG393" s="44"/>
      <c r="CH393" s="45"/>
      <c r="CI393" s="44"/>
      <c r="CJ393" s="44"/>
      <c r="CK393" s="45">
        <v>25000000</v>
      </c>
      <c r="CL393" s="44">
        <v>37650000</v>
      </c>
      <c r="CM393" s="44"/>
      <c r="CN393" s="44"/>
      <c r="CO393" s="44"/>
      <c r="CP393" s="44"/>
      <c r="CQ393" s="44"/>
      <c r="CR393" s="44"/>
      <c r="CS393" s="44"/>
      <c r="CT393" s="44"/>
      <c r="CU393" s="44"/>
      <c r="CV393" s="44"/>
      <c r="CW393" s="44">
        <v>300000000</v>
      </c>
      <c r="CX393" s="44"/>
      <c r="CY393" s="41">
        <f t="shared" si="729"/>
        <v>325000000</v>
      </c>
      <c r="CZ393" s="41">
        <f t="shared" si="730"/>
        <v>37650000</v>
      </c>
      <c r="DA393" s="50">
        <f t="shared" si="731"/>
        <v>1500000000</v>
      </c>
      <c r="DB393" s="576">
        <f t="shared" si="732"/>
        <v>502650000</v>
      </c>
    </row>
    <row r="394" spans="1:106" ht="102.75" customHeight="1" x14ac:dyDescent="0.2">
      <c r="A394" s="585"/>
      <c r="B394" s="233"/>
      <c r="C394" s="182"/>
      <c r="D394" s="503"/>
      <c r="E394" s="182"/>
      <c r="F394" s="182"/>
      <c r="G394" s="173">
        <v>265</v>
      </c>
      <c r="H394" s="508" t="s">
        <v>870</v>
      </c>
      <c r="I394" s="166" t="s">
        <v>871</v>
      </c>
      <c r="J394" s="170" t="s">
        <v>120</v>
      </c>
      <c r="K394" s="170">
        <v>13</v>
      </c>
      <c r="L394" s="171" t="s">
        <v>53</v>
      </c>
      <c r="M394" s="172">
        <v>0</v>
      </c>
      <c r="N394" s="172">
        <v>1</v>
      </c>
      <c r="O394" s="173">
        <v>1</v>
      </c>
      <c r="P394" s="172">
        <v>1</v>
      </c>
      <c r="Q394" s="175"/>
      <c r="R394" s="172">
        <v>1</v>
      </c>
      <c r="S394" s="172"/>
      <c r="T394" s="172">
        <v>1</v>
      </c>
      <c r="U394" s="171"/>
      <c r="V394" s="278">
        <f t="shared" si="722"/>
        <v>0.15810923493850323</v>
      </c>
      <c r="W394" s="173">
        <v>17</v>
      </c>
      <c r="X394" s="170" t="s">
        <v>832</v>
      </c>
      <c r="Y394" s="16"/>
      <c r="Z394" s="15"/>
      <c r="AA394" s="16"/>
      <c r="AB394" s="15"/>
      <c r="AC394" s="15">
        <v>161450000</v>
      </c>
      <c r="AD394" s="15">
        <v>291450000</v>
      </c>
      <c r="AE394" s="24"/>
      <c r="AF394" s="23"/>
      <c r="AG394" s="16"/>
      <c r="AH394" s="15"/>
      <c r="AI394" s="16"/>
      <c r="AJ394" s="15"/>
      <c r="AK394" s="16"/>
      <c r="AL394" s="15"/>
      <c r="AM394" s="16"/>
      <c r="AN394" s="15"/>
      <c r="AO394" s="16">
        <v>597000000</v>
      </c>
      <c r="AP394" s="15"/>
      <c r="AQ394" s="13">
        <f t="shared" si="723"/>
        <v>758450000</v>
      </c>
      <c r="AR394" s="14">
        <f t="shared" si="724"/>
        <v>291450000</v>
      </c>
      <c r="AS394" s="44"/>
      <c r="AT394" s="44"/>
      <c r="AU394" s="44"/>
      <c r="AV394" s="44">
        <v>45000000</v>
      </c>
      <c r="AW394" s="25">
        <v>100000000</v>
      </c>
      <c r="AX394" s="43">
        <v>600000000</v>
      </c>
      <c r="AY394" s="43"/>
      <c r="AZ394" s="43"/>
      <c r="BA394" s="43"/>
      <c r="BB394" s="43"/>
      <c r="BC394" s="44"/>
      <c r="BD394" s="44"/>
      <c r="BE394" s="44"/>
      <c r="BF394" s="44"/>
      <c r="BG394" s="44"/>
      <c r="BH394" s="44"/>
      <c r="BI394" s="44">
        <v>300000000</v>
      </c>
      <c r="BJ394" s="44"/>
      <c r="BK394" s="41">
        <f t="shared" si="725"/>
        <v>400000000</v>
      </c>
      <c r="BL394" s="56">
        <f t="shared" si="726"/>
        <v>645000000</v>
      </c>
      <c r="BM394" s="45"/>
      <c r="BN394" s="25"/>
      <c r="BO394" s="45"/>
      <c r="BP394" s="45">
        <v>126000000</v>
      </c>
      <c r="BQ394" s="25">
        <v>100000000</v>
      </c>
      <c r="BR394" s="25">
        <v>456500000</v>
      </c>
      <c r="BS394" s="25"/>
      <c r="BT394" s="25"/>
      <c r="BU394" s="45"/>
      <c r="BV394" s="45"/>
      <c r="BW394" s="45"/>
      <c r="BX394" s="45"/>
      <c r="BY394" s="45"/>
      <c r="BZ394" s="45"/>
      <c r="CA394" s="45"/>
      <c r="CB394" s="44"/>
      <c r="CC394" s="44">
        <v>300000000</v>
      </c>
      <c r="CD394" s="44"/>
      <c r="CE394" s="41">
        <f t="shared" si="727"/>
        <v>400000000</v>
      </c>
      <c r="CF394" s="47">
        <f t="shared" si="728"/>
        <v>582500000</v>
      </c>
      <c r="CG394" s="44"/>
      <c r="CH394" s="45"/>
      <c r="CI394" s="44"/>
      <c r="CJ394" s="44">
        <v>93700000</v>
      </c>
      <c r="CK394" s="25">
        <v>80000000</v>
      </c>
      <c r="CL394" s="43">
        <v>400000000</v>
      </c>
      <c r="CM394" s="43"/>
      <c r="CN394" s="43"/>
      <c r="CO394" s="44"/>
      <c r="CP394" s="44"/>
      <c r="CQ394" s="44"/>
      <c r="CR394" s="44"/>
      <c r="CS394" s="44"/>
      <c r="CT394" s="44"/>
      <c r="CU394" s="44"/>
      <c r="CV394" s="44"/>
      <c r="CW394" s="44">
        <v>300000000</v>
      </c>
      <c r="CX394" s="44"/>
      <c r="CY394" s="41">
        <f t="shared" si="729"/>
        <v>380000000</v>
      </c>
      <c r="CZ394" s="41">
        <f t="shared" si="730"/>
        <v>493700000</v>
      </c>
      <c r="DA394" s="50">
        <f t="shared" si="731"/>
        <v>1938450000</v>
      </c>
      <c r="DB394" s="576">
        <f t="shared" si="732"/>
        <v>2012650000</v>
      </c>
    </row>
    <row r="395" spans="1:106" ht="153" customHeight="1" x14ac:dyDescent="0.2">
      <c r="A395" s="585"/>
      <c r="B395" s="233"/>
      <c r="C395" s="182"/>
      <c r="D395" s="503"/>
      <c r="E395" s="182"/>
      <c r="F395" s="182"/>
      <c r="G395" s="173">
        <v>266</v>
      </c>
      <c r="H395" s="512" t="s">
        <v>872</v>
      </c>
      <c r="I395" s="179" t="s">
        <v>873</v>
      </c>
      <c r="J395" s="170" t="s">
        <v>817</v>
      </c>
      <c r="K395" s="308">
        <v>17</v>
      </c>
      <c r="L395" s="202" t="s">
        <v>53</v>
      </c>
      <c r="M395" s="188">
        <v>1</v>
      </c>
      <c r="N395" s="188">
        <v>1</v>
      </c>
      <c r="O395" s="167">
        <v>1</v>
      </c>
      <c r="P395" s="188">
        <v>1</v>
      </c>
      <c r="Q395" s="175"/>
      <c r="R395" s="188">
        <v>1</v>
      </c>
      <c r="S395" s="188"/>
      <c r="T395" s="188">
        <v>1</v>
      </c>
      <c r="U395" s="202"/>
      <c r="V395" s="278">
        <f t="shared" si="722"/>
        <v>3.335417969564311E-3</v>
      </c>
      <c r="W395" s="173">
        <v>16</v>
      </c>
      <c r="X395" s="170" t="s">
        <v>371</v>
      </c>
      <c r="Y395" s="16"/>
      <c r="Z395" s="15"/>
      <c r="AA395" s="16"/>
      <c r="AB395" s="15"/>
      <c r="AC395" s="14">
        <v>16000000</v>
      </c>
      <c r="AD395" s="15">
        <v>16000000</v>
      </c>
      <c r="AE395" s="20"/>
      <c r="AF395" s="19"/>
      <c r="AG395" s="16"/>
      <c r="AH395" s="15"/>
      <c r="AI395" s="16"/>
      <c r="AJ395" s="15"/>
      <c r="AK395" s="16"/>
      <c r="AL395" s="15"/>
      <c r="AM395" s="16"/>
      <c r="AN395" s="15"/>
      <c r="AO395" s="16"/>
      <c r="AP395" s="15"/>
      <c r="AQ395" s="13">
        <f t="shared" si="723"/>
        <v>16000000</v>
      </c>
      <c r="AR395" s="14">
        <f t="shared" si="724"/>
        <v>16000000</v>
      </c>
      <c r="AS395" s="44"/>
      <c r="AT395" s="44"/>
      <c r="AU395" s="44"/>
      <c r="AV395" s="44">
        <v>20000000</v>
      </c>
      <c r="AW395" s="45">
        <v>16000000</v>
      </c>
      <c r="AX395" s="43">
        <v>16000000</v>
      </c>
      <c r="AY395" s="44"/>
      <c r="AZ395" s="44"/>
      <c r="BA395" s="44"/>
      <c r="BB395" s="44"/>
      <c r="BC395" s="44"/>
      <c r="BD395" s="44"/>
      <c r="BE395" s="44"/>
      <c r="BF395" s="44"/>
      <c r="BG395" s="44"/>
      <c r="BH395" s="44"/>
      <c r="BI395" s="44"/>
      <c r="BJ395" s="44"/>
      <c r="BK395" s="41">
        <f t="shared" si="725"/>
        <v>16000000</v>
      </c>
      <c r="BL395" s="56">
        <f t="shared" si="726"/>
        <v>36000000</v>
      </c>
      <c r="BM395" s="45"/>
      <c r="BN395" s="25"/>
      <c r="BO395" s="45"/>
      <c r="BP395" s="45"/>
      <c r="BQ395" s="45">
        <v>16000000</v>
      </c>
      <c r="BR395" s="45">
        <v>38500000</v>
      </c>
      <c r="BS395" s="45"/>
      <c r="BT395" s="45"/>
      <c r="BU395" s="45"/>
      <c r="BV395" s="45"/>
      <c r="BW395" s="45"/>
      <c r="BX395" s="45"/>
      <c r="BY395" s="45"/>
      <c r="BZ395" s="45"/>
      <c r="CA395" s="45"/>
      <c r="CB395" s="44"/>
      <c r="CC395" s="44"/>
      <c r="CD395" s="44"/>
      <c r="CE395" s="41">
        <f t="shared" si="727"/>
        <v>16000000</v>
      </c>
      <c r="CF395" s="47">
        <f t="shared" si="728"/>
        <v>38500000</v>
      </c>
      <c r="CG395" s="44"/>
      <c r="CH395" s="45"/>
      <c r="CI395" s="44"/>
      <c r="CJ395" s="44">
        <v>10000000</v>
      </c>
      <c r="CK395" s="45">
        <v>16000000</v>
      </c>
      <c r="CL395" s="44">
        <v>38000000</v>
      </c>
      <c r="CM395" s="44"/>
      <c r="CN395" s="44"/>
      <c r="CO395" s="44"/>
      <c r="CP395" s="44"/>
      <c r="CQ395" s="44"/>
      <c r="CR395" s="44"/>
      <c r="CS395" s="44"/>
      <c r="CT395" s="44"/>
      <c r="CU395" s="44"/>
      <c r="CV395" s="44"/>
      <c r="CW395" s="44"/>
      <c r="CX395" s="44"/>
      <c r="CY395" s="41">
        <f t="shared" si="729"/>
        <v>16000000</v>
      </c>
      <c r="CZ395" s="41">
        <f t="shared" si="730"/>
        <v>48000000</v>
      </c>
      <c r="DA395" s="50">
        <f t="shared" si="731"/>
        <v>64000000</v>
      </c>
      <c r="DB395" s="576">
        <f t="shared" si="732"/>
        <v>138500000</v>
      </c>
    </row>
    <row r="396" spans="1:106" ht="54.75" customHeight="1" x14ac:dyDescent="0.2">
      <c r="A396" s="585"/>
      <c r="B396" s="233"/>
      <c r="C396" s="182"/>
      <c r="D396" s="503"/>
      <c r="E396" s="182"/>
      <c r="F396" s="182"/>
      <c r="G396" s="173">
        <v>267</v>
      </c>
      <c r="H396" s="512" t="s">
        <v>874</v>
      </c>
      <c r="I396" s="179" t="s">
        <v>875</v>
      </c>
      <c r="J396" s="170" t="s">
        <v>817</v>
      </c>
      <c r="K396" s="308">
        <v>17</v>
      </c>
      <c r="L396" s="202" t="s">
        <v>53</v>
      </c>
      <c r="M396" s="188">
        <v>1</v>
      </c>
      <c r="N396" s="188">
        <v>1</v>
      </c>
      <c r="O396" s="167">
        <v>1</v>
      </c>
      <c r="P396" s="188">
        <v>1</v>
      </c>
      <c r="Q396" s="175"/>
      <c r="R396" s="188">
        <v>1</v>
      </c>
      <c r="S396" s="188"/>
      <c r="T396" s="188">
        <v>1</v>
      </c>
      <c r="U396" s="202"/>
      <c r="V396" s="278">
        <f t="shared" si="722"/>
        <v>3.6481134042109652E-3</v>
      </c>
      <c r="W396" s="173">
        <v>17</v>
      </c>
      <c r="X396" s="170" t="s">
        <v>832</v>
      </c>
      <c r="Y396" s="16"/>
      <c r="Z396" s="15"/>
      <c r="AA396" s="16"/>
      <c r="AB396" s="15"/>
      <c r="AC396" s="14">
        <v>17500000</v>
      </c>
      <c r="AD396" s="14">
        <v>17500000</v>
      </c>
      <c r="AE396" s="20"/>
      <c r="AF396" s="19"/>
      <c r="AG396" s="16"/>
      <c r="AH396" s="15"/>
      <c r="AI396" s="16"/>
      <c r="AJ396" s="15"/>
      <c r="AK396" s="16"/>
      <c r="AL396" s="15"/>
      <c r="AM396" s="16"/>
      <c r="AN396" s="15"/>
      <c r="AO396" s="16"/>
      <c r="AP396" s="15"/>
      <c r="AQ396" s="13">
        <f t="shared" si="723"/>
        <v>17500000</v>
      </c>
      <c r="AR396" s="14">
        <f t="shared" si="724"/>
        <v>17500000</v>
      </c>
      <c r="AS396" s="44"/>
      <c r="AT396" s="44"/>
      <c r="AU396" s="44"/>
      <c r="AV396" s="44"/>
      <c r="AW396" s="45">
        <v>12000000</v>
      </c>
      <c r="AX396" s="43">
        <v>12000000</v>
      </c>
      <c r="AY396" s="44"/>
      <c r="AZ396" s="44"/>
      <c r="BA396" s="44"/>
      <c r="BB396" s="44"/>
      <c r="BC396" s="44"/>
      <c r="BD396" s="44"/>
      <c r="BE396" s="44"/>
      <c r="BF396" s="44"/>
      <c r="BG396" s="44"/>
      <c r="BH396" s="44"/>
      <c r="BI396" s="44"/>
      <c r="BJ396" s="44"/>
      <c r="BK396" s="41">
        <f t="shared" si="725"/>
        <v>12000000</v>
      </c>
      <c r="BL396" s="56">
        <f t="shared" si="726"/>
        <v>12000000</v>
      </c>
      <c r="BM396" s="45"/>
      <c r="BN396" s="45"/>
      <c r="BO396" s="45"/>
      <c r="BP396" s="45"/>
      <c r="BQ396" s="45">
        <v>12000000</v>
      </c>
      <c r="BR396" s="45">
        <v>10000000</v>
      </c>
      <c r="BS396" s="45"/>
      <c r="BT396" s="45"/>
      <c r="BU396" s="45"/>
      <c r="BV396" s="45"/>
      <c r="BW396" s="45"/>
      <c r="BX396" s="45"/>
      <c r="BY396" s="45"/>
      <c r="BZ396" s="45"/>
      <c r="CA396" s="45"/>
      <c r="CB396" s="44"/>
      <c r="CC396" s="44"/>
      <c r="CD396" s="44"/>
      <c r="CE396" s="41">
        <f t="shared" si="727"/>
        <v>12000000</v>
      </c>
      <c r="CF396" s="47">
        <f t="shared" si="728"/>
        <v>10000000</v>
      </c>
      <c r="CG396" s="44"/>
      <c r="CH396" s="45"/>
      <c r="CI396" s="44"/>
      <c r="CJ396" s="44">
        <v>15420000</v>
      </c>
      <c r="CK396" s="45">
        <v>12000000</v>
      </c>
      <c r="CL396" s="44">
        <v>9500000</v>
      </c>
      <c r="CM396" s="44"/>
      <c r="CN396" s="44"/>
      <c r="CO396" s="44"/>
      <c r="CP396" s="44"/>
      <c r="CQ396" s="44"/>
      <c r="CR396" s="44"/>
      <c r="CS396" s="44"/>
      <c r="CT396" s="44"/>
      <c r="CU396" s="44"/>
      <c r="CV396" s="44"/>
      <c r="CW396" s="44"/>
      <c r="CX396" s="44"/>
      <c r="CY396" s="41">
        <f t="shared" si="729"/>
        <v>12000000</v>
      </c>
      <c r="CZ396" s="41">
        <f t="shared" si="730"/>
        <v>24920000</v>
      </c>
      <c r="DA396" s="50">
        <f t="shared" si="731"/>
        <v>53500000</v>
      </c>
      <c r="DB396" s="576">
        <f t="shared" si="732"/>
        <v>64420000</v>
      </c>
    </row>
    <row r="397" spans="1:106" ht="102.75" customHeight="1" x14ac:dyDescent="0.2">
      <c r="A397" s="585"/>
      <c r="B397" s="233"/>
      <c r="C397" s="182"/>
      <c r="D397" s="503"/>
      <c r="E397" s="182"/>
      <c r="F397" s="182"/>
      <c r="G397" s="173">
        <v>268</v>
      </c>
      <c r="H397" s="512" t="s">
        <v>876</v>
      </c>
      <c r="I397" s="179" t="s">
        <v>877</v>
      </c>
      <c r="J397" s="170" t="s">
        <v>817</v>
      </c>
      <c r="K397" s="308">
        <v>17</v>
      </c>
      <c r="L397" s="202" t="s">
        <v>53</v>
      </c>
      <c r="M397" s="188">
        <v>12</v>
      </c>
      <c r="N397" s="188">
        <v>12</v>
      </c>
      <c r="O397" s="167">
        <v>12</v>
      </c>
      <c r="P397" s="188">
        <v>12</v>
      </c>
      <c r="Q397" s="175"/>
      <c r="R397" s="188">
        <v>12</v>
      </c>
      <c r="S397" s="188"/>
      <c r="T397" s="188">
        <v>12</v>
      </c>
      <c r="U397" s="202"/>
      <c r="V397" s="278">
        <f t="shared" si="722"/>
        <v>3.8925370022930999E-3</v>
      </c>
      <c r="W397" s="173">
        <v>13</v>
      </c>
      <c r="X397" s="170" t="s">
        <v>150</v>
      </c>
      <c r="Y397" s="16"/>
      <c r="Z397" s="15"/>
      <c r="AA397" s="15"/>
      <c r="AB397" s="15"/>
      <c r="AC397" s="15">
        <v>18672500</v>
      </c>
      <c r="AD397" s="14">
        <v>18672500</v>
      </c>
      <c r="AE397" s="16"/>
      <c r="AF397" s="15"/>
      <c r="AG397" s="16"/>
      <c r="AH397" s="15"/>
      <c r="AI397" s="16"/>
      <c r="AJ397" s="15"/>
      <c r="AK397" s="16"/>
      <c r="AL397" s="15"/>
      <c r="AM397" s="16"/>
      <c r="AN397" s="15"/>
      <c r="AO397" s="16"/>
      <c r="AP397" s="15"/>
      <c r="AQ397" s="13">
        <f t="shared" si="723"/>
        <v>18672500</v>
      </c>
      <c r="AR397" s="14">
        <f t="shared" si="724"/>
        <v>18672500</v>
      </c>
      <c r="AS397" s="44"/>
      <c r="AT397" s="44"/>
      <c r="AU397" s="44"/>
      <c r="AV397" s="44"/>
      <c r="AW397" s="45">
        <v>12000000</v>
      </c>
      <c r="AX397" s="43">
        <v>12000000</v>
      </c>
      <c r="AY397" s="44"/>
      <c r="AZ397" s="44"/>
      <c r="BA397" s="44"/>
      <c r="BB397" s="44"/>
      <c r="BC397" s="44"/>
      <c r="BD397" s="44"/>
      <c r="BE397" s="44"/>
      <c r="BF397" s="44"/>
      <c r="BG397" s="44"/>
      <c r="BH397" s="44"/>
      <c r="BI397" s="44"/>
      <c r="BJ397" s="44"/>
      <c r="BK397" s="41">
        <f t="shared" si="725"/>
        <v>12000000</v>
      </c>
      <c r="BL397" s="56">
        <f t="shared" si="726"/>
        <v>12000000</v>
      </c>
      <c r="BM397" s="45"/>
      <c r="BN397" s="25"/>
      <c r="BO397" s="45"/>
      <c r="BP397" s="45">
        <v>49000000</v>
      </c>
      <c r="BQ397" s="45">
        <v>12000000</v>
      </c>
      <c r="BR397" s="45">
        <v>21000000</v>
      </c>
      <c r="BS397" s="45"/>
      <c r="BT397" s="45"/>
      <c r="BU397" s="45"/>
      <c r="BV397" s="45"/>
      <c r="BW397" s="45"/>
      <c r="BX397" s="45"/>
      <c r="BY397" s="45"/>
      <c r="BZ397" s="45"/>
      <c r="CA397" s="45"/>
      <c r="CB397" s="44"/>
      <c r="CC397" s="44"/>
      <c r="CD397" s="44"/>
      <c r="CE397" s="41">
        <f t="shared" si="727"/>
        <v>12000000</v>
      </c>
      <c r="CF397" s="47">
        <f t="shared" si="728"/>
        <v>70000000</v>
      </c>
      <c r="CG397" s="44"/>
      <c r="CH397" s="45"/>
      <c r="CI397" s="44"/>
      <c r="CJ397" s="44">
        <v>9860000</v>
      </c>
      <c r="CK397" s="45">
        <v>12000000</v>
      </c>
      <c r="CL397" s="44">
        <v>20500000</v>
      </c>
      <c r="CM397" s="44"/>
      <c r="CN397" s="44"/>
      <c r="CO397" s="44"/>
      <c r="CP397" s="44"/>
      <c r="CQ397" s="44"/>
      <c r="CR397" s="44"/>
      <c r="CS397" s="44"/>
      <c r="CT397" s="44"/>
      <c r="CU397" s="44"/>
      <c r="CV397" s="44"/>
      <c r="CW397" s="44"/>
      <c r="CX397" s="44"/>
      <c r="CY397" s="41">
        <f t="shared" si="729"/>
        <v>12000000</v>
      </c>
      <c r="CZ397" s="41">
        <f t="shared" si="730"/>
        <v>30360000</v>
      </c>
      <c r="DA397" s="50">
        <f t="shared" si="731"/>
        <v>54672500</v>
      </c>
      <c r="DB397" s="576">
        <f t="shared" si="732"/>
        <v>131032500</v>
      </c>
    </row>
    <row r="398" spans="1:106" ht="97.5" customHeight="1" x14ac:dyDescent="0.2">
      <c r="A398" s="585"/>
      <c r="B398" s="233"/>
      <c r="C398" s="182"/>
      <c r="D398" s="503"/>
      <c r="E398" s="182"/>
      <c r="F398" s="182"/>
      <c r="G398" s="474">
        <v>269</v>
      </c>
      <c r="H398" s="512" t="s">
        <v>878</v>
      </c>
      <c r="I398" s="179" t="s">
        <v>879</v>
      </c>
      <c r="J398" s="170" t="s">
        <v>817</v>
      </c>
      <c r="K398" s="308">
        <v>17</v>
      </c>
      <c r="L398" s="202" t="s">
        <v>53</v>
      </c>
      <c r="M398" s="188">
        <v>12</v>
      </c>
      <c r="N398" s="188">
        <v>12</v>
      </c>
      <c r="O398" s="167">
        <v>12</v>
      </c>
      <c r="P398" s="188">
        <v>12</v>
      </c>
      <c r="Q398" s="175"/>
      <c r="R398" s="188">
        <v>12</v>
      </c>
      <c r="S398" s="188"/>
      <c r="T398" s="188">
        <v>12</v>
      </c>
      <c r="U398" s="202"/>
      <c r="V398" s="278">
        <f t="shared" si="722"/>
        <v>3.2254534083802377E-3</v>
      </c>
      <c r="W398" s="173">
        <v>16</v>
      </c>
      <c r="X398" s="170" t="s">
        <v>371</v>
      </c>
      <c r="Y398" s="16"/>
      <c r="Z398" s="15"/>
      <c r="AA398" s="15"/>
      <c r="AB398" s="15"/>
      <c r="AC398" s="19">
        <v>15472500</v>
      </c>
      <c r="AD398" s="14">
        <v>15172500</v>
      </c>
      <c r="AE398" s="37"/>
      <c r="AF398" s="38"/>
      <c r="AG398" s="16"/>
      <c r="AH398" s="15"/>
      <c r="AI398" s="16"/>
      <c r="AJ398" s="15"/>
      <c r="AK398" s="16"/>
      <c r="AL398" s="15"/>
      <c r="AM398" s="16"/>
      <c r="AN398" s="15"/>
      <c r="AO398" s="16"/>
      <c r="AP398" s="15"/>
      <c r="AQ398" s="13">
        <f t="shared" si="723"/>
        <v>15472500</v>
      </c>
      <c r="AR398" s="14">
        <f t="shared" si="724"/>
        <v>15172500</v>
      </c>
      <c r="AS398" s="44"/>
      <c r="AT398" s="44"/>
      <c r="AU398" s="44"/>
      <c r="AV398" s="44"/>
      <c r="AW398" s="45">
        <v>12000000</v>
      </c>
      <c r="AX398" s="43">
        <v>27210000</v>
      </c>
      <c r="AY398" s="44"/>
      <c r="AZ398" s="44"/>
      <c r="BA398" s="44"/>
      <c r="BB398" s="44"/>
      <c r="BC398" s="44"/>
      <c r="BD398" s="44"/>
      <c r="BE398" s="44"/>
      <c r="BF398" s="44"/>
      <c r="BG398" s="44"/>
      <c r="BH398" s="44"/>
      <c r="BI398" s="44"/>
      <c r="BJ398" s="44"/>
      <c r="BK398" s="41">
        <f t="shared" si="725"/>
        <v>12000000</v>
      </c>
      <c r="BL398" s="64">
        <f t="shared" si="726"/>
        <v>27210000</v>
      </c>
      <c r="BM398" s="45"/>
      <c r="BN398" s="25"/>
      <c r="BO398" s="45"/>
      <c r="BP398" s="45">
        <v>9000000</v>
      </c>
      <c r="BQ398" s="45">
        <v>12000000</v>
      </c>
      <c r="BR398" s="45">
        <v>21000000</v>
      </c>
      <c r="BS398" s="45"/>
      <c r="BT398" s="45"/>
      <c r="BU398" s="45"/>
      <c r="BV398" s="45"/>
      <c r="BW398" s="45"/>
      <c r="BX398" s="45"/>
      <c r="BY398" s="45"/>
      <c r="BZ398" s="45"/>
      <c r="CA398" s="45"/>
      <c r="CB398" s="44"/>
      <c r="CC398" s="44"/>
      <c r="CD398" s="44"/>
      <c r="CE398" s="41">
        <f t="shared" si="727"/>
        <v>12000000</v>
      </c>
      <c r="CF398" s="47">
        <f t="shared" si="728"/>
        <v>30000000</v>
      </c>
      <c r="CG398" s="44"/>
      <c r="CH398" s="45"/>
      <c r="CI398" s="44"/>
      <c r="CJ398" s="44"/>
      <c r="CK398" s="45">
        <v>12000000</v>
      </c>
      <c r="CL398" s="44">
        <v>21000000</v>
      </c>
      <c r="CM398" s="44"/>
      <c r="CN398" s="44"/>
      <c r="CO398" s="44"/>
      <c r="CP398" s="44"/>
      <c r="CQ398" s="44"/>
      <c r="CR398" s="44"/>
      <c r="CS398" s="44"/>
      <c r="CT398" s="44"/>
      <c r="CU398" s="44"/>
      <c r="CV398" s="44"/>
      <c r="CW398" s="44"/>
      <c r="CX398" s="44"/>
      <c r="CY398" s="41">
        <f t="shared" si="729"/>
        <v>12000000</v>
      </c>
      <c r="CZ398" s="41">
        <f t="shared" si="730"/>
        <v>21000000</v>
      </c>
      <c r="DA398" s="50">
        <f t="shared" si="731"/>
        <v>51472500</v>
      </c>
      <c r="DB398" s="576">
        <f t="shared" si="732"/>
        <v>93382500</v>
      </c>
    </row>
    <row r="399" spans="1:106" ht="141" customHeight="1" x14ac:dyDescent="0.2">
      <c r="A399" s="585"/>
      <c r="B399" s="233"/>
      <c r="C399" s="182"/>
      <c r="D399" s="503"/>
      <c r="E399" s="182"/>
      <c r="F399" s="182"/>
      <c r="G399" s="474">
        <v>270</v>
      </c>
      <c r="H399" s="512" t="s">
        <v>880</v>
      </c>
      <c r="I399" s="179" t="s">
        <v>881</v>
      </c>
      <c r="J399" s="170" t="s">
        <v>817</v>
      </c>
      <c r="K399" s="308">
        <v>17</v>
      </c>
      <c r="L399" s="202" t="s">
        <v>53</v>
      </c>
      <c r="M399" s="188" t="s">
        <v>48</v>
      </c>
      <c r="N399" s="188">
        <v>12</v>
      </c>
      <c r="O399" s="167">
        <v>12</v>
      </c>
      <c r="P399" s="188">
        <v>12</v>
      </c>
      <c r="Q399" s="175"/>
      <c r="R399" s="188">
        <v>12</v>
      </c>
      <c r="S399" s="188"/>
      <c r="T399" s="188">
        <v>12</v>
      </c>
      <c r="U399" s="202"/>
      <c r="V399" s="278">
        <f t="shared" si="722"/>
        <v>3.1629143214509069E-3</v>
      </c>
      <c r="W399" s="173">
        <v>16</v>
      </c>
      <c r="X399" s="170" t="s">
        <v>371</v>
      </c>
      <c r="Y399" s="16"/>
      <c r="Z399" s="15"/>
      <c r="AA399" s="15"/>
      <c r="AB399" s="15"/>
      <c r="AC399" s="19">
        <v>15172500</v>
      </c>
      <c r="AD399" s="14">
        <v>15172500</v>
      </c>
      <c r="AE399" s="20"/>
      <c r="AF399" s="19"/>
      <c r="AG399" s="16"/>
      <c r="AH399" s="15"/>
      <c r="AI399" s="16"/>
      <c r="AJ399" s="15"/>
      <c r="AK399" s="16"/>
      <c r="AL399" s="15"/>
      <c r="AM399" s="16"/>
      <c r="AN399" s="15"/>
      <c r="AO399" s="16"/>
      <c r="AP399" s="15"/>
      <c r="AQ399" s="13">
        <f t="shared" si="723"/>
        <v>15172500</v>
      </c>
      <c r="AR399" s="14">
        <f t="shared" si="724"/>
        <v>15172500</v>
      </c>
      <c r="AS399" s="44"/>
      <c r="AT399" s="44"/>
      <c r="AU399" s="44"/>
      <c r="AV399" s="44"/>
      <c r="AW399" s="45">
        <v>15000000</v>
      </c>
      <c r="AX399" s="43">
        <v>15000000</v>
      </c>
      <c r="AY399" s="44"/>
      <c r="AZ399" s="44"/>
      <c r="BA399" s="44"/>
      <c r="BB399" s="44"/>
      <c r="BC399" s="44"/>
      <c r="BD399" s="44"/>
      <c r="BE399" s="44"/>
      <c r="BF399" s="44"/>
      <c r="BG399" s="44"/>
      <c r="BH399" s="44"/>
      <c r="BI399" s="44"/>
      <c r="BJ399" s="44"/>
      <c r="BK399" s="41">
        <f t="shared" si="725"/>
        <v>15000000</v>
      </c>
      <c r="BL399" s="56">
        <f t="shared" si="726"/>
        <v>15000000</v>
      </c>
      <c r="BM399" s="45"/>
      <c r="BN399" s="25"/>
      <c r="BO399" s="45"/>
      <c r="BP399" s="45"/>
      <c r="BQ399" s="45">
        <v>15000000</v>
      </c>
      <c r="BR399" s="45">
        <v>21000000</v>
      </c>
      <c r="BS399" s="45"/>
      <c r="BT399" s="45"/>
      <c r="BU399" s="45"/>
      <c r="BV399" s="45"/>
      <c r="BW399" s="45"/>
      <c r="BX399" s="45"/>
      <c r="BY399" s="45"/>
      <c r="BZ399" s="45"/>
      <c r="CA399" s="45"/>
      <c r="CB399" s="44"/>
      <c r="CC399" s="44"/>
      <c r="CD399" s="44"/>
      <c r="CE399" s="41">
        <f t="shared" si="727"/>
        <v>15000000</v>
      </c>
      <c r="CF399" s="47">
        <f t="shared" si="728"/>
        <v>21000000</v>
      </c>
      <c r="CG399" s="44"/>
      <c r="CH399" s="45"/>
      <c r="CI399" s="44"/>
      <c r="CJ399" s="44"/>
      <c r="CK399" s="45">
        <v>15000000</v>
      </c>
      <c r="CL399" s="44">
        <v>21000000</v>
      </c>
      <c r="CM399" s="44"/>
      <c r="CN399" s="44"/>
      <c r="CO399" s="44"/>
      <c r="CP399" s="44"/>
      <c r="CQ399" s="44"/>
      <c r="CR399" s="44"/>
      <c r="CS399" s="44"/>
      <c r="CT399" s="44"/>
      <c r="CU399" s="44"/>
      <c r="CV399" s="44"/>
      <c r="CW399" s="44"/>
      <c r="CX399" s="44"/>
      <c r="CY399" s="41">
        <f t="shared" si="729"/>
        <v>15000000</v>
      </c>
      <c r="CZ399" s="41">
        <f t="shared" si="730"/>
        <v>21000000</v>
      </c>
      <c r="DA399" s="50">
        <f t="shared" si="731"/>
        <v>60172500</v>
      </c>
      <c r="DB399" s="576">
        <f t="shared" si="732"/>
        <v>72172500</v>
      </c>
    </row>
    <row r="400" spans="1:106" ht="149.25" customHeight="1" x14ac:dyDescent="0.2">
      <c r="A400" s="585"/>
      <c r="B400" s="233"/>
      <c r="C400" s="182"/>
      <c r="D400" s="503"/>
      <c r="E400" s="182"/>
      <c r="F400" s="182"/>
      <c r="G400" s="474">
        <v>271</v>
      </c>
      <c r="H400" s="512" t="s">
        <v>882</v>
      </c>
      <c r="I400" s="179" t="s">
        <v>881</v>
      </c>
      <c r="J400" s="170" t="s">
        <v>817</v>
      </c>
      <c r="K400" s="308">
        <v>17</v>
      </c>
      <c r="L400" s="202" t="s">
        <v>53</v>
      </c>
      <c r="M400" s="188">
        <v>12</v>
      </c>
      <c r="N400" s="188">
        <v>12</v>
      </c>
      <c r="O400" s="167">
        <v>12</v>
      </c>
      <c r="P400" s="188">
        <v>12</v>
      </c>
      <c r="Q400" s="175"/>
      <c r="R400" s="188">
        <v>12</v>
      </c>
      <c r="S400" s="188"/>
      <c r="T400" s="188">
        <v>12</v>
      </c>
      <c r="U400" s="202"/>
      <c r="V400" s="278">
        <f t="shared" si="722"/>
        <v>5.5644152595372108E-3</v>
      </c>
      <c r="W400" s="173">
        <v>3</v>
      </c>
      <c r="X400" s="170" t="s">
        <v>450</v>
      </c>
      <c r="Y400" s="16"/>
      <c r="Z400" s="15"/>
      <c r="AA400" s="15"/>
      <c r="AB400" s="15"/>
      <c r="AC400" s="19">
        <v>26692500</v>
      </c>
      <c r="AD400" s="14">
        <v>28492500</v>
      </c>
      <c r="AE400" s="20"/>
      <c r="AF400" s="19"/>
      <c r="AG400" s="16"/>
      <c r="AH400" s="15"/>
      <c r="AI400" s="16"/>
      <c r="AJ400" s="15"/>
      <c r="AK400" s="16"/>
      <c r="AL400" s="15"/>
      <c r="AM400" s="16"/>
      <c r="AN400" s="15"/>
      <c r="AO400" s="16"/>
      <c r="AP400" s="15"/>
      <c r="AQ400" s="13">
        <f t="shared" si="723"/>
        <v>26692500</v>
      </c>
      <c r="AR400" s="14">
        <f t="shared" si="724"/>
        <v>28492500</v>
      </c>
      <c r="AS400" s="44"/>
      <c r="AT400" s="44"/>
      <c r="AU400" s="44"/>
      <c r="AV400" s="44">
        <v>17463333</v>
      </c>
      <c r="AW400" s="45">
        <v>28492500</v>
      </c>
      <c r="AX400" s="43">
        <v>18440860</v>
      </c>
      <c r="AY400" s="44"/>
      <c r="AZ400" s="44"/>
      <c r="BA400" s="44"/>
      <c r="BB400" s="44"/>
      <c r="BC400" s="44"/>
      <c r="BD400" s="44"/>
      <c r="BE400" s="44"/>
      <c r="BF400" s="44"/>
      <c r="BG400" s="44"/>
      <c r="BH400" s="44"/>
      <c r="BI400" s="44"/>
      <c r="BJ400" s="44"/>
      <c r="BK400" s="41">
        <f t="shared" si="725"/>
        <v>28492500</v>
      </c>
      <c r="BL400" s="56">
        <f t="shared" si="726"/>
        <v>35904193</v>
      </c>
      <c r="BM400" s="44"/>
      <c r="BN400" s="43"/>
      <c r="BO400" s="44"/>
      <c r="BP400" s="44"/>
      <c r="BQ400" s="45">
        <v>28492500</v>
      </c>
      <c r="BR400" s="44">
        <v>38500000</v>
      </c>
      <c r="BS400" s="44"/>
      <c r="BT400" s="44"/>
      <c r="BU400" s="44"/>
      <c r="BV400" s="44"/>
      <c r="BW400" s="44"/>
      <c r="BX400" s="44"/>
      <c r="BY400" s="44"/>
      <c r="BZ400" s="44"/>
      <c r="CA400" s="44"/>
      <c r="CB400" s="44"/>
      <c r="CC400" s="44"/>
      <c r="CD400" s="44"/>
      <c r="CE400" s="41">
        <f t="shared" si="727"/>
        <v>28492500</v>
      </c>
      <c r="CF400" s="47">
        <f t="shared" si="728"/>
        <v>38500000</v>
      </c>
      <c r="CG400" s="44"/>
      <c r="CH400" s="45"/>
      <c r="CI400" s="44"/>
      <c r="CJ400" s="44">
        <v>2030000</v>
      </c>
      <c r="CK400" s="45">
        <v>28492500</v>
      </c>
      <c r="CL400" s="44">
        <v>38200000</v>
      </c>
      <c r="CM400" s="44"/>
      <c r="CN400" s="44"/>
      <c r="CO400" s="44"/>
      <c r="CP400" s="44"/>
      <c r="CQ400" s="44"/>
      <c r="CR400" s="44"/>
      <c r="CS400" s="44"/>
      <c r="CT400" s="44"/>
      <c r="CU400" s="44"/>
      <c r="CV400" s="44"/>
      <c r="CW400" s="44"/>
      <c r="CX400" s="44"/>
      <c r="CY400" s="41">
        <f t="shared" si="729"/>
        <v>28492500</v>
      </c>
      <c r="CZ400" s="41">
        <f t="shared" si="730"/>
        <v>40230000</v>
      </c>
      <c r="DA400" s="50">
        <f t="shared" si="731"/>
        <v>112170000</v>
      </c>
      <c r="DB400" s="576">
        <f t="shared" si="732"/>
        <v>143126693</v>
      </c>
    </row>
    <row r="401" spans="1:106" ht="192.75" customHeight="1" x14ac:dyDescent="0.2">
      <c r="A401" s="585"/>
      <c r="B401" s="233"/>
      <c r="C401" s="182"/>
      <c r="D401" s="503"/>
      <c r="E401" s="182"/>
      <c r="F401" s="182"/>
      <c r="G401" s="474">
        <v>272</v>
      </c>
      <c r="H401" s="512" t="s">
        <v>883</v>
      </c>
      <c r="I401" s="179" t="s">
        <v>881</v>
      </c>
      <c r="J401" s="170" t="s">
        <v>817</v>
      </c>
      <c r="K401" s="308">
        <v>17</v>
      </c>
      <c r="L401" s="202" t="s">
        <v>53</v>
      </c>
      <c r="M401" s="188" t="s">
        <v>48</v>
      </c>
      <c r="N401" s="188">
        <v>12</v>
      </c>
      <c r="O401" s="167">
        <v>12</v>
      </c>
      <c r="P401" s="188">
        <v>12</v>
      </c>
      <c r="Q401" s="175"/>
      <c r="R401" s="188">
        <v>12</v>
      </c>
      <c r="S401" s="188"/>
      <c r="T401" s="188">
        <v>12</v>
      </c>
      <c r="U401" s="202"/>
      <c r="V401" s="278">
        <f t="shared" si="722"/>
        <v>3.475609756097561E-3</v>
      </c>
      <c r="W401" s="173">
        <v>16</v>
      </c>
      <c r="X401" s="170" t="s">
        <v>371</v>
      </c>
      <c r="Y401" s="16"/>
      <c r="Z401" s="15"/>
      <c r="AA401" s="15"/>
      <c r="AB401" s="15"/>
      <c r="AC401" s="19">
        <v>16672500</v>
      </c>
      <c r="AD401" s="14">
        <v>15172500</v>
      </c>
      <c r="AE401" s="16"/>
      <c r="AF401" s="15"/>
      <c r="AG401" s="16"/>
      <c r="AH401" s="15"/>
      <c r="AI401" s="16"/>
      <c r="AJ401" s="15"/>
      <c r="AK401" s="16"/>
      <c r="AL401" s="15"/>
      <c r="AM401" s="16"/>
      <c r="AN401" s="15"/>
      <c r="AO401" s="16"/>
      <c r="AP401" s="15"/>
      <c r="AQ401" s="13">
        <f t="shared" si="723"/>
        <v>16672500</v>
      </c>
      <c r="AR401" s="14">
        <f t="shared" si="724"/>
        <v>15172500</v>
      </c>
      <c r="AS401" s="44"/>
      <c r="AT401" s="44"/>
      <c r="AU401" s="44"/>
      <c r="AV401" s="44">
        <v>17500000</v>
      </c>
      <c r="AW401" s="45">
        <v>15000000</v>
      </c>
      <c r="AX401" s="43">
        <v>15000000</v>
      </c>
      <c r="AY401" s="44"/>
      <c r="AZ401" s="44"/>
      <c r="BA401" s="44"/>
      <c r="BB401" s="44"/>
      <c r="BC401" s="44"/>
      <c r="BD401" s="44"/>
      <c r="BE401" s="44"/>
      <c r="BF401" s="44"/>
      <c r="BG401" s="44"/>
      <c r="BH401" s="44"/>
      <c r="BI401" s="44"/>
      <c r="BJ401" s="44"/>
      <c r="BK401" s="41">
        <f t="shared" si="725"/>
        <v>15000000</v>
      </c>
      <c r="BL401" s="56">
        <f t="shared" si="726"/>
        <v>32500000</v>
      </c>
      <c r="BM401" s="44"/>
      <c r="BN401" s="43"/>
      <c r="BO401" s="44"/>
      <c r="BP401" s="44"/>
      <c r="BQ401" s="45">
        <v>15000000</v>
      </c>
      <c r="BR401" s="44">
        <v>38500000</v>
      </c>
      <c r="BS401" s="44"/>
      <c r="BT401" s="44"/>
      <c r="BU401" s="44"/>
      <c r="BV401" s="44"/>
      <c r="BW401" s="44"/>
      <c r="BX401" s="44"/>
      <c r="BY401" s="44"/>
      <c r="BZ401" s="44"/>
      <c r="CA401" s="44"/>
      <c r="CB401" s="44"/>
      <c r="CC401" s="44"/>
      <c r="CD401" s="44"/>
      <c r="CE401" s="41">
        <f t="shared" si="727"/>
        <v>15000000</v>
      </c>
      <c r="CF401" s="47">
        <f t="shared" si="728"/>
        <v>38500000</v>
      </c>
      <c r="CG401" s="44"/>
      <c r="CH401" s="45"/>
      <c r="CI401" s="44"/>
      <c r="CJ401" s="44">
        <v>2030000</v>
      </c>
      <c r="CK401" s="45">
        <v>15000000</v>
      </c>
      <c r="CL401" s="44">
        <v>38200000</v>
      </c>
      <c r="CM401" s="44"/>
      <c r="CN401" s="44"/>
      <c r="CO401" s="44"/>
      <c r="CP401" s="44"/>
      <c r="CQ401" s="44"/>
      <c r="CR401" s="44"/>
      <c r="CS401" s="44"/>
      <c r="CT401" s="44"/>
      <c r="CU401" s="44"/>
      <c r="CV401" s="44"/>
      <c r="CW401" s="44"/>
      <c r="CX401" s="44"/>
      <c r="CY401" s="41">
        <f t="shared" si="729"/>
        <v>15000000</v>
      </c>
      <c r="CZ401" s="41">
        <f t="shared" si="730"/>
        <v>40230000</v>
      </c>
      <c r="DA401" s="50">
        <f t="shared" si="731"/>
        <v>61672500</v>
      </c>
      <c r="DB401" s="576">
        <f t="shared" si="732"/>
        <v>126402500</v>
      </c>
    </row>
    <row r="402" spans="1:106" ht="102.75" customHeight="1" x14ac:dyDescent="0.2">
      <c r="A402" s="585"/>
      <c r="B402" s="233"/>
      <c r="C402" s="182"/>
      <c r="D402" s="503"/>
      <c r="E402" s="182"/>
      <c r="F402" s="182"/>
      <c r="G402" s="474">
        <v>273</v>
      </c>
      <c r="H402" s="512" t="s">
        <v>884</v>
      </c>
      <c r="I402" s="179" t="s">
        <v>879</v>
      </c>
      <c r="J402" s="170" t="s">
        <v>817</v>
      </c>
      <c r="K402" s="308">
        <v>17</v>
      </c>
      <c r="L402" s="202" t="s">
        <v>53</v>
      </c>
      <c r="M402" s="188">
        <v>12</v>
      </c>
      <c r="N402" s="188">
        <v>12</v>
      </c>
      <c r="O402" s="167">
        <v>12</v>
      </c>
      <c r="P402" s="188">
        <v>12</v>
      </c>
      <c r="Q402" s="175"/>
      <c r="R402" s="188">
        <v>12</v>
      </c>
      <c r="S402" s="188"/>
      <c r="T402" s="188">
        <v>12</v>
      </c>
      <c r="U402" s="202"/>
      <c r="V402" s="278">
        <f t="shared" si="722"/>
        <v>5.5711903272878888E-4</v>
      </c>
      <c r="W402" s="173">
        <v>17</v>
      </c>
      <c r="X402" s="170" t="s">
        <v>832</v>
      </c>
      <c r="Y402" s="16"/>
      <c r="Z402" s="15"/>
      <c r="AA402" s="16"/>
      <c r="AB402" s="15"/>
      <c r="AC402" s="19">
        <v>2672500</v>
      </c>
      <c r="AD402" s="14">
        <v>2672500</v>
      </c>
      <c r="AE402" s="20"/>
      <c r="AF402" s="19"/>
      <c r="AG402" s="16"/>
      <c r="AH402" s="15"/>
      <c r="AI402" s="16"/>
      <c r="AJ402" s="15"/>
      <c r="AK402" s="16"/>
      <c r="AL402" s="15"/>
      <c r="AM402" s="16"/>
      <c r="AN402" s="15"/>
      <c r="AO402" s="16"/>
      <c r="AP402" s="15"/>
      <c r="AQ402" s="13">
        <f t="shared" si="723"/>
        <v>2672500</v>
      </c>
      <c r="AR402" s="14">
        <f t="shared" si="724"/>
        <v>2672500</v>
      </c>
      <c r="AS402" s="44"/>
      <c r="AT402" s="44"/>
      <c r="AU402" s="44"/>
      <c r="AV402" s="44"/>
      <c r="AW402" s="45">
        <v>2672500</v>
      </c>
      <c r="AX402" s="43">
        <v>2672500</v>
      </c>
      <c r="AY402" s="44"/>
      <c r="AZ402" s="44"/>
      <c r="BA402" s="44"/>
      <c r="BB402" s="44"/>
      <c r="BC402" s="44"/>
      <c r="BD402" s="44"/>
      <c r="BE402" s="44"/>
      <c r="BF402" s="44"/>
      <c r="BG402" s="44"/>
      <c r="BH402" s="44"/>
      <c r="BI402" s="44"/>
      <c r="BJ402" s="44"/>
      <c r="BK402" s="41">
        <f t="shared" si="725"/>
        <v>2672500</v>
      </c>
      <c r="BL402" s="56">
        <f t="shared" si="726"/>
        <v>2672500</v>
      </c>
      <c r="BM402" s="44"/>
      <c r="BN402" s="43"/>
      <c r="BO402" s="44"/>
      <c r="BP402" s="44"/>
      <c r="BQ402" s="45">
        <v>2672500</v>
      </c>
      <c r="BR402" s="44">
        <v>2000000</v>
      </c>
      <c r="BS402" s="44"/>
      <c r="BT402" s="44"/>
      <c r="BU402" s="44"/>
      <c r="BV402" s="44"/>
      <c r="BW402" s="44"/>
      <c r="BX402" s="44"/>
      <c r="BY402" s="44"/>
      <c r="BZ402" s="44"/>
      <c r="CA402" s="44"/>
      <c r="CB402" s="44"/>
      <c r="CC402" s="44"/>
      <c r="CD402" s="44"/>
      <c r="CE402" s="41">
        <f t="shared" si="727"/>
        <v>2672500</v>
      </c>
      <c r="CF402" s="47">
        <f t="shared" si="728"/>
        <v>2000000</v>
      </c>
      <c r="CG402" s="44"/>
      <c r="CH402" s="45"/>
      <c r="CI402" s="44"/>
      <c r="CJ402" s="44"/>
      <c r="CK402" s="45">
        <v>2672500</v>
      </c>
      <c r="CL402" s="44">
        <v>1900000</v>
      </c>
      <c r="CM402" s="44"/>
      <c r="CN402" s="44"/>
      <c r="CO402" s="44"/>
      <c r="CP402" s="44"/>
      <c r="CQ402" s="44"/>
      <c r="CR402" s="44"/>
      <c r="CS402" s="44"/>
      <c r="CT402" s="44"/>
      <c r="CU402" s="44"/>
      <c r="CV402" s="44"/>
      <c r="CW402" s="44"/>
      <c r="CX402" s="44"/>
      <c r="CY402" s="41">
        <f t="shared" si="729"/>
        <v>2672500</v>
      </c>
      <c r="CZ402" s="41">
        <f t="shared" si="730"/>
        <v>1900000</v>
      </c>
      <c r="DA402" s="50">
        <f t="shared" si="731"/>
        <v>10690000</v>
      </c>
      <c r="DB402" s="576">
        <f t="shared" si="732"/>
        <v>9245000</v>
      </c>
    </row>
    <row r="403" spans="1:106" ht="83.25" customHeight="1" x14ac:dyDescent="0.2">
      <c r="A403" s="585"/>
      <c r="B403" s="233"/>
      <c r="C403" s="181"/>
      <c r="D403" s="501"/>
      <c r="E403" s="181"/>
      <c r="F403" s="181"/>
      <c r="G403" s="474">
        <v>274</v>
      </c>
      <c r="H403" s="512" t="s">
        <v>885</v>
      </c>
      <c r="I403" s="179" t="s">
        <v>879</v>
      </c>
      <c r="J403" s="170" t="s">
        <v>817</v>
      </c>
      <c r="K403" s="308">
        <v>17</v>
      </c>
      <c r="L403" s="202" t="s">
        <v>53</v>
      </c>
      <c r="M403" s="188" t="s">
        <v>48</v>
      </c>
      <c r="N403" s="188">
        <v>12</v>
      </c>
      <c r="O403" s="167">
        <v>12</v>
      </c>
      <c r="P403" s="188">
        <v>12</v>
      </c>
      <c r="Q403" s="175"/>
      <c r="R403" s="188">
        <v>12</v>
      </c>
      <c r="S403" s="188"/>
      <c r="T403" s="188">
        <v>12</v>
      </c>
      <c r="U403" s="202"/>
      <c r="V403" s="278">
        <f t="shared" si="722"/>
        <v>2.6417552637064833E-3</v>
      </c>
      <c r="W403" s="172">
        <v>16</v>
      </c>
      <c r="X403" s="171" t="s">
        <v>371</v>
      </c>
      <c r="Y403" s="16"/>
      <c r="Z403" s="15"/>
      <c r="AA403" s="16"/>
      <c r="AB403" s="15"/>
      <c r="AC403" s="19">
        <v>12672500</v>
      </c>
      <c r="AD403" s="14">
        <v>12672500</v>
      </c>
      <c r="AE403" s="20"/>
      <c r="AF403" s="19"/>
      <c r="AG403" s="16"/>
      <c r="AH403" s="15"/>
      <c r="AI403" s="16"/>
      <c r="AJ403" s="15"/>
      <c r="AK403" s="16"/>
      <c r="AL403" s="15"/>
      <c r="AM403" s="16"/>
      <c r="AN403" s="15"/>
      <c r="AO403" s="16"/>
      <c r="AP403" s="15"/>
      <c r="AQ403" s="13">
        <f t="shared" si="723"/>
        <v>12672500</v>
      </c>
      <c r="AR403" s="14">
        <f t="shared" si="724"/>
        <v>12672500</v>
      </c>
      <c r="AS403" s="44"/>
      <c r="AT403" s="44"/>
      <c r="AU403" s="44"/>
      <c r="AV403" s="44"/>
      <c r="AW403" s="45">
        <v>14135000</v>
      </c>
      <c r="AX403" s="43">
        <v>14135000</v>
      </c>
      <c r="AY403" s="44"/>
      <c r="AZ403" s="44"/>
      <c r="BA403" s="44"/>
      <c r="BB403" s="44"/>
      <c r="BC403" s="44"/>
      <c r="BD403" s="44"/>
      <c r="BE403" s="44"/>
      <c r="BF403" s="44"/>
      <c r="BG403" s="44"/>
      <c r="BH403" s="44"/>
      <c r="BI403" s="44"/>
      <c r="BJ403" s="44"/>
      <c r="BK403" s="41">
        <f t="shared" si="725"/>
        <v>14135000</v>
      </c>
      <c r="BL403" s="56">
        <f t="shared" si="726"/>
        <v>14135000</v>
      </c>
      <c r="BM403" s="44"/>
      <c r="BN403" s="43"/>
      <c r="BO403" s="44"/>
      <c r="BP403" s="44">
        <v>9000000</v>
      </c>
      <c r="BQ403" s="45">
        <v>14135000</v>
      </c>
      <c r="BR403" s="44">
        <v>21000000</v>
      </c>
      <c r="BS403" s="44"/>
      <c r="BT403" s="44"/>
      <c r="BU403" s="44"/>
      <c r="BV403" s="44"/>
      <c r="BW403" s="44"/>
      <c r="BX403" s="44"/>
      <c r="BY403" s="44"/>
      <c r="BZ403" s="44"/>
      <c r="CA403" s="44"/>
      <c r="CB403" s="44"/>
      <c r="CC403" s="44"/>
      <c r="CD403" s="44"/>
      <c r="CE403" s="41">
        <f t="shared" si="727"/>
        <v>14135000</v>
      </c>
      <c r="CF403" s="47">
        <f t="shared" si="728"/>
        <v>30000000</v>
      </c>
      <c r="CG403" s="44"/>
      <c r="CH403" s="45"/>
      <c r="CI403" s="44"/>
      <c r="CJ403" s="44">
        <v>15660000</v>
      </c>
      <c r="CK403" s="45">
        <v>14135000</v>
      </c>
      <c r="CL403" s="44">
        <v>20500000</v>
      </c>
      <c r="CM403" s="44"/>
      <c r="CN403" s="44"/>
      <c r="CO403" s="44"/>
      <c r="CP403" s="44"/>
      <c r="CQ403" s="44"/>
      <c r="CR403" s="44"/>
      <c r="CS403" s="44"/>
      <c r="CT403" s="44"/>
      <c r="CU403" s="44"/>
      <c r="CV403" s="44"/>
      <c r="CW403" s="44"/>
      <c r="CX403" s="44"/>
      <c r="CY403" s="41">
        <f t="shared" si="729"/>
        <v>14135000</v>
      </c>
      <c r="CZ403" s="41">
        <f t="shared" si="730"/>
        <v>36160000</v>
      </c>
      <c r="DA403" s="50">
        <f t="shared" si="731"/>
        <v>55077500</v>
      </c>
      <c r="DB403" s="576">
        <f t="shared" si="732"/>
        <v>92967500</v>
      </c>
    </row>
    <row r="404" spans="1:106" ht="24.75" customHeight="1" x14ac:dyDescent="0.2">
      <c r="A404" s="585"/>
      <c r="B404" s="233"/>
      <c r="C404" s="154">
        <v>88</v>
      </c>
      <c r="D404" s="155" t="s">
        <v>886</v>
      </c>
      <c r="E404" s="158"/>
      <c r="F404" s="158"/>
      <c r="G404" s="159"/>
      <c r="H404" s="159"/>
      <c r="I404" s="159"/>
      <c r="J404" s="159"/>
      <c r="K404" s="159"/>
      <c r="L404" s="159"/>
      <c r="M404" s="159"/>
      <c r="N404" s="159"/>
      <c r="O404" s="159"/>
      <c r="P404" s="159"/>
      <c r="Q404" s="159"/>
      <c r="R404" s="159"/>
      <c r="S404" s="159"/>
      <c r="T404" s="159"/>
      <c r="U404" s="159"/>
      <c r="V404" s="159"/>
      <c r="W404" s="159"/>
      <c r="X404" s="159"/>
      <c r="Y404" s="11">
        <f t="shared" ref="Y404:AP404" si="733">SUM(Y405:Y409)</f>
        <v>0</v>
      </c>
      <c r="Z404" s="11">
        <f t="shared" si="733"/>
        <v>0</v>
      </c>
      <c r="AA404" s="11">
        <f t="shared" si="733"/>
        <v>64260244</v>
      </c>
      <c r="AB404" s="11">
        <f t="shared" si="733"/>
        <v>46963067.460000001</v>
      </c>
      <c r="AC404" s="11">
        <f t="shared" si="733"/>
        <v>955795535</v>
      </c>
      <c r="AD404" s="11">
        <f t="shared" si="733"/>
        <v>955795535</v>
      </c>
      <c r="AE404" s="11">
        <f t="shared" si="733"/>
        <v>435000000</v>
      </c>
      <c r="AF404" s="11">
        <f t="shared" si="733"/>
        <v>170000000</v>
      </c>
      <c r="AG404" s="11">
        <f t="shared" si="733"/>
        <v>0</v>
      </c>
      <c r="AH404" s="11">
        <f t="shared" si="733"/>
        <v>0</v>
      </c>
      <c r="AI404" s="11">
        <f t="shared" si="733"/>
        <v>0</v>
      </c>
      <c r="AJ404" s="11">
        <f t="shared" si="733"/>
        <v>0</v>
      </c>
      <c r="AK404" s="11">
        <f t="shared" si="733"/>
        <v>0</v>
      </c>
      <c r="AL404" s="11">
        <f t="shared" si="733"/>
        <v>0</v>
      </c>
      <c r="AM404" s="11">
        <f t="shared" si="733"/>
        <v>0</v>
      </c>
      <c r="AN404" s="11">
        <f t="shared" si="733"/>
        <v>0</v>
      </c>
      <c r="AO404" s="11">
        <f t="shared" si="733"/>
        <v>0</v>
      </c>
      <c r="AP404" s="11">
        <f t="shared" si="733"/>
        <v>0</v>
      </c>
      <c r="AQ404" s="11">
        <f t="shared" ref="AQ404:BS404" si="734">SUM(AQ405:AQ409)</f>
        <v>1455055779</v>
      </c>
      <c r="AR404" s="11">
        <f t="shared" si="734"/>
        <v>1172758602.46</v>
      </c>
      <c r="AS404" s="11">
        <f t="shared" si="734"/>
        <v>0</v>
      </c>
      <c r="AT404" s="11">
        <f t="shared" si="734"/>
        <v>0</v>
      </c>
      <c r="AU404" s="11">
        <f t="shared" si="734"/>
        <v>41200000</v>
      </c>
      <c r="AV404" s="11">
        <f t="shared" si="734"/>
        <v>221129201</v>
      </c>
      <c r="AW404" s="11">
        <f t="shared" si="734"/>
        <v>800000000</v>
      </c>
      <c r="AX404" s="11">
        <f t="shared" si="734"/>
        <v>1724964149</v>
      </c>
      <c r="AY404" s="11">
        <f t="shared" si="734"/>
        <v>200000000</v>
      </c>
      <c r="AZ404" s="11">
        <f t="shared" si="734"/>
        <v>284641017</v>
      </c>
      <c r="BA404" s="11">
        <f t="shared" si="734"/>
        <v>0</v>
      </c>
      <c r="BB404" s="11">
        <f t="shared" si="734"/>
        <v>0</v>
      </c>
      <c r="BC404" s="11">
        <f t="shared" si="734"/>
        <v>0</v>
      </c>
      <c r="BD404" s="11">
        <f t="shared" si="734"/>
        <v>0</v>
      </c>
      <c r="BE404" s="11">
        <f t="shared" si="734"/>
        <v>0</v>
      </c>
      <c r="BF404" s="11">
        <f t="shared" si="734"/>
        <v>0</v>
      </c>
      <c r="BG404" s="11">
        <f t="shared" si="734"/>
        <v>0</v>
      </c>
      <c r="BH404" s="11">
        <f t="shared" si="734"/>
        <v>0</v>
      </c>
      <c r="BI404" s="11">
        <f t="shared" si="734"/>
        <v>0</v>
      </c>
      <c r="BJ404" s="11">
        <f t="shared" si="734"/>
        <v>0</v>
      </c>
      <c r="BK404" s="11">
        <f t="shared" si="734"/>
        <v>1041200000</v>
      </c>
      <c r="BL404" s="11">
        <f t="shared" si="734"/>
        <v>2230734367</v>
      </c>
      <c r="BM404" s="11">
        <f t="shared" si="734"/>
        <v>0</v>
      </c>
      <c r="BN404" s="11">
        <f t="shared" si="734"/>
        <v>0</v>
      </c>
      <c r="BO404" s="11">
        <f t="shared" si="734"/>
        <v>42436000</v>
      </c>
      <c r="BP404" s="11">
        <f t="shared" si="734"/>
        <v>763382721</v>
      </c>
      <c r="BQ404" s="11">
        <f t="shared" si="734"/>
        <v>600000000</v>
      </c>
      <c r="BR404" s="11">
        <f t="shared" si="734"/>
        <v>1518000000</v>
      </c>
      <c r="BS404" s="11">
        <f t="shared" si="734"/>
        <v>200000000</v>
      </c>
      <c r="BT404" s="11">
        <f t="shared" ref="BT404:CE404" si="735">SUM(BT405:BT409)</f>
        <v>43558736</v>
      </c>
      <c r="BU404" s="11">
        <f t="shared" si="735"/>
        <v>0</v>
      </c>
      <c r="BV404" s="11">
        <f t="shared" si="735"/>
        <v>0</v>
      </c>
      <c r="BW404" s="11">
        <f t="shared" si="735"/>
        <v>0</v>
      </c>
      <c r="BX404" s="11">
        <f t="shared" si="735"/>
        <v>0</v>
      </c>
      <c r="BY404" s="11">
        <f t="shared" si="735"/>
        <v>0</v>
      </c>
      <c r="BZ404" s="11">
        <f t="shared" si="735"/>
        <v>0</v>
      </c>
      <c r="CA404" s="11">
        <f t="shared" si="735"/>
        <v>0</v>
      </c>
      <c r="CB404" s="11">
        <f t="shared" si="735"/>
        <v>0</v>
      </c>
      <c r="CC404" s="11">
        <f t="shared" si="735"/>
        <v>0</v>
      </c>
      <c r="CD404" s="11">
        <f t="shared" si="735"/>
        <v>0</v>
      </c>
      <c r="CE404" s="11">
        <f t="shared" si="735"/>
        <v>842436000</v>
      </c>
      <c r="CF404" s="11">
        <f t="shared" ref="CF404:DB404" si="736">SUM(CF405:CF409)</f>
        <v>2324941457</v>
      </c>
      <c r="CG404" s="11">
        <f t="shared" si="736"/>
        <v>0</v>
      </c>
      <c r="CH404" s="11">
        <f t="shared" si="736"/>
        <v>0</v>
      </c>
      <c r="CI404" s="11">
        <f t="shared" si="736"/>
        <v>43709080</v>
      </c>
      <c r="CJ404" s="11">
        <f t="shared" si="736"/>
        <v>590000000</v>
      </c>
      <c r="CK404" s="11">
        <f t="shared" si="736"/>
        <v>600000000</v>
      </c>
      <c r="CL404" s="11">
        <f t="shared" si="736"/>
        <v>1508473039</v>
      </c>
      <c r="CM404" s="11">
        <f t="shared" si="736"/>
        <v>200000000</v>
      </c>
      <c r="CN404" s="11">
        <f t="shared" si="736"/>
        <v>250000000</v>
      </c>
      <c r="CO404" s="11">
        <f t="shared" si="736"/>
        <v>0</v>
      </c>
      <c r="CP404" s="11">
        <f t="shared" si="736"/>
        <v>0</v>
      </c>
      <c r="CQ404" s="11">
        <f t="shared" si="736"/>
        <v>0</v>
      </c>
      <c r="CR404" s="11">
        <f t="shared" si="736"/>
        <v>0</v>
      </c>
      <c r="CS404" s="11">
        <f t="shared" si="736"/>
        <v>0</v>
      </c>
      <c r="CT404" s="11">
        <f t="shared" si="736"/>
        <v>0</v>
      </c>
      <c r="CU404" s="11">
        <f t="shared" si="736"/>
        <v>0</v>
      </c>
      <c r="CV404" s="11">
        <f t="shared" si="736"/>
        <v>0</v>
      </c>
      <c r="CW404" s="11">
        <f t="shared" si="736"/>
        <v>0</v>
      </c>
      <c r="CX404" s="11">
        <f t="shared" si="736"/>
        <v>0</v>
      </c>
      <c r="CY404" s="11">
        <f t="shared" si="736"/>
        <v>843709080</v>
      </c>
      <c r="CZ404" s="11">
        <f t="shared" si="736"/>
        <v>2348473039</v>
      </c>
      <c r="DA404" s="11">
        <f t="shared" si="736"/>
        <v>4182400859</v>
      </c>
      <c r="DB404" s="575">
        <f t="shared" si="736"/>
        <v>8076907465.46</v>
      </c>
    </row>
    <row r="405" spans="1:106" ht="266.25" customHeight="1" x14ac:dyDescent="0.2">
      <c r="A405" s="585"/>
      <c r="B405" s="233"/>
      <c r="C405" s="340">
        <v>38</v>
      </c>
      <c r="D405" s="500" t="s">
        <v>795</v>
      </c>
      <c r="E405" s="340">
        <v>0</v>
      </c>
      <c r="F405" s="340">
        <v>2</v>
      </c>
      <c r="G405" s="173">
        <v>275</v>
      </c>
      <c r="H405" s="512" t="s">
        <v>887</v>
      </c>
      <c r="I405" s="179" t="s">
        <v>888</v>
      </c>
      <c r="J405" s="170" t="s">
        <v>817</v>
      </c>
      <c r="K405" s="308">
        <v>17</v>
      </c>
      <c r="L405" s="202" t="s">
        <v>53</v>
      </c>
      <c r="M405" s="188" t="s">
        <v>48</v>
      </c>
      <c r="N405" s="188">
        <v>4</v>
      </c>
      <c r="O405" s="167">
        <v>4</v>
      </c>
      <c r="P405" s="188">
        <v>4</v>
      </c>
      <c r="Q405" s="175"/>
      <c r="R405" s="188">
        <v>4</v>
      </c>
      <c r="S405" s="188"/>
      <c r="T405" s="188">
        <v>4</v>
      </c>
      <c r="U405" s="202"/>
      <c r="V405" s="332">
        <f>AQ405/$AQ$404</f>
        <v>0.59649200843454397</v>
      </c>
      <c r="W405" s="172">
        <v>16</v>
      </c>
      <c r="X405" s="171" t="s">
        <v>371</v>
      </c>
      <c r="Y405" s="17"/>
      <c r="Z405" s="18"/>
      <c r="AA405" s="17">
        <v>0</v>
      </c>
      <c r="AB405" s="18"/>
      <c r="AC405" s="18">
        <v>867929144</v>
      </c>
      <c r="AD405" s="15">
        <v>757722528</v>
      </c>
      <c r="AE405" s="17"/>
      <c r="AF405" s="18"/>
      <c r="AG405" s="17"/>
      <c r="AH405" s="18"/>
      <c r="AI405" s="17"/>
      <c r="AJ405" s="18"/>
      <c r="AK405" s="17"/>
      <c r="AL405" s="18"/>
      <c r="AM405" s="17"/>
      <c r="AN405" s="18"/>
      <c r="AO405" s="17"/>
      <c r="AP405" s="18"/>
      <c r="AQ405" s="13">
        <f>+Y405+AA405+AC405+AE405+AG405+AI405+AK405+AM405+AO405</f>
        <v>867929144</v>
      </c>
      <c r="AR405" s="14">
        <f>Z405+AB405+AD405+AF405+AH405+AJ405+AL405+AN405+AP405</f>
        <v>757722528</v>
      </c>
      <c r="AS405" s="44"/>
      <c r="AT405" s="44"/>
      <c r="AU405" s="44"/>
      <c r="AV405" s="44">
        <v>50000000</v>
      </c>
      <c r="AW405" s="45">
        <v>621000000</v>
      </c>
      <c r="AX405" s="44">
        <v>1171000000</v>
      </c>
      <c r="AY405" s="44"/>
      <c r="AZ405" s="44"/>
      <c r="BA405" s="44"/>
      <c r="BB405" s="44"/>
      <c r="BC405" s="44"/>
      <c r="BD405" s="44"/>
      <c r="BE405" s="44"/>
      <c r="BF405" s="44"/>
      <c r="BG405" s="44"/>
      <c r="BH405" s="44"/>
      <c r="BI405" s="44"/>
      <c r="BJ405" s="44"/>
      <c r="BK405" s="41">
        <f t="shared" ref="BK405:BL409" si="737">AS405+AU405+AW405+AY405+BA405+BC405+BE405+BG405+BI405</f>
        <v>621000000</v>
      </c>
      <c r="BL405" s="56">
        <f t="shared" si="737"/>
        <v>1221000000</v>
      </c>
      <c r="BM405" s="45"/>
      <c r="BN405" s="25"/>
      <c r="BO405" s="45"/>
      <c r="BP405" s="25">
        <v>435427791</v>
      </c>
      <c r="BQ405" s="45">
        <v>502500000</v>
      </c>
      <c r="BR405" s="45">
        <v>975000000</v>
      </c>
      <c r="BS405" s="45"/>
      <c r="BT405" s="45"/>
      <c r="BU405" s="45"/>
      <c r="BV405" s="45"/>
      <c r="BW405" s="45"/>
      <c r="BX405" s="45"/>
      <c r="BY405" s="45"/>
      <c r="BZ405" s="45"/>
      <c r="CA405" s="45"/>
      <c r="CB405" s="45"/>
      <c r="CC405" s="45"/>
      <c r="CD405" s="44"/>
      <c r="CE405" s="41">
        <f t="shared" ref="CE405:CF409" si="738">BM405+BO405+BQ405+BS405+BU405+BW405+BY405+CA405+CC405</f>
        <v>502500000</v>
      </c>
      <c r="CF405" s="46">
        <f t="shared" si="738"/>
        <v>1410427791</v>
      </c>
      <c r="CG405" s="44"/>
      <c r="CH405" s="45"/>
      <c r="CI405" s="44"/>
      <c r="CJ405" s="44">
        <v>359941904</v>
      </c>
      <c r="CK405" s="44">
        <v>503773080</v>
      </c>
      <c r="CL405" s="44">
        <v>952473039</v>
      </c>
      <c r="CM405" s="44"/>
      <c r="CN405" s="44"/>
      <c r="CO405" s="44"/>
      <c r="CP405" s="44"/>
      <c r="CQ405" s="44"/>
      <c r="CR405" s="44"/>
      <c r="CS405" s="44"/>
      <c r="CT405" s="44"/>
      <c r="CU405" s="44"/>
      <c r="CV405" s="44"/>
      <c r="CW405" s="44"/>
      <c r="CX405" s="44"/>
      <c r="CY405" s="41">
        <f t="shared" ref="CY405:CZ409" si="739">CG405+CI405+CK405+CM405+CO405+CQ405+CS405+CU405+CW405</f>
        <v>503773080</v>
      </c>
      <c r="CZ405" s="41">
        <f t="shared" si="739"/>
        <v>1312414943</v>
      </c>
      <c r="DA405" s="50">
        <f t="shared" ref="DA405:DB409" si="740">AQ405+BK405+CE405+CY405</f>
        <v>2495202224</v>
      </c>
      <c r="DB405" s="576">
        <f t="shared" si="740"/>
        <v>4701565262</v>
      </c>
    </row>
    <row r="406" spans="1:106" ht="124.5" customHeight="1" x14ac:dyDescent="0.2">
      <c r="A406" s="585"/>
      <c r="B406" s="233"/>
      <c r="C406" s="182"/>
      <c r="D406" s="503"/>
      <c r="E406" s="182"/>
      <c r="F406" s="182"/>
      <c r="G406" s="173">
        <v>276</v>
      </c>
      <c r="H406" s="512" t="s">
        <v>889</v>
      </c>
      <c r="I406" s="179" t="s">
        <v>890</v>
      </c>
      <c r="J406" s="170" t="s">
        <v>817</v>
      </c>
      <c r="K406" s="308">
        <v>17</v>
      </c>
      <c r="L406" s="202" t="s">
        <v>53</v>
      </c>
      <c r="M406" s="188">
        <v>1</v>
      </c>
      <c r="N406" s="188">
        <v>1</v>
      </c>
      <c r="O406" s="167">
        <v>1</v>
      </c>
      <c r="P406" s="188">
        <v>1</v>
      </c>
      <c r="Q406" s="175"/>
      <c r="R406" s="188">
        <v>1</v>
      </c>
      <c r="S406" s="188"/>
      <c r="T406" s="188">
        <v>1</v>
      </c>
      <c r="U406" s="202"/>
      <c r="V406" s="332">
        <f>AQ406/$AQ$404</f>
        <v>4.3068222472590172E-2</v>
      </c>
      <c r="W406" s="173">
        <v>16</v>
      </c>
      <c r="X406" s="171" t="s">
        <v>371</v>
      </c>
      <c r="Y406" s="17"/>
      <c r="Z406" s="18"/>
      <c r="AA406" s="31">
        <v>32666666</v>
      </c>
      <c r="AB406" s="15">
        <f>32666666-17297176.54</f>
        <v>15369489.460000001</v>
      </c>
      <c r="AC406" s="18">
        <v>30000000</v>
      </c>
      <c r="AD406" s="15">
        <v>150206616</v>
      </c>
      <c r="AE406" s="17"/>
      <c r="AF406" s="18"/>
      <c r="AG406" s="17"/>
      <c r="AH406" s="18"/>
      <c r="AI406" s="17"/>
      <c r="AJ406" s="18"/>
      <c r="AK406" s="17"/>
      <c r="AL406" s="18"/>
      <c r="AM406" s="17"/>
      <c r="AN406" s="18"/>
      <c r="AO406" s="17"/>
      <c r="AP406" s="18"/>
      <c r="AQ406" s="13">
        <f>+Y406+AA406+AC406+AE406+AG406+AI406+AK406+AM406+AO406</f>
        <v>62666666</v>
      </c>
      <c r="AR406" s="14">
        <f>Z406+AB406+AD406+AF406+AH406+AJ406+AL406+AN406+AP406</f>
        <v>165576105.46000001</v>
      </c>
      <c r="AS406" s="44"/>
      <c r="AT406" s="44"/>
      <c r="AU406" s="44">
        <v>41200000</v>
      </c>
      <c r="AV406" s="44">
        <v>64674563</v>
      </c>
      <c r="AW406" s="45">
        <v>3600000</v>
      </c>
      <c r="AX406" s="44">
        <v>200200000</v>
      </c>
      <c r="AY406" s="44"/>
      <c r="AZ406" s="44"/>
      <c r="BA406" s="44"/>
      <c r="BB406" s="44"/>
      <c r="BC406" s="44"/>
      <c r="BD406" s="44"/>
      <c r="BE406" s="44"/>
      <c r="BF406" s="44"/>
      <c r="BG406" s="44"/>
      <c r="BH406" s="44"/>
      <c r="BI406" s="44"/>
      <c r="BJ406" s="44"/>
      <c r="BK406" s="41">
        <f t="shared" si="737"/>
        <v>44800000</v>
      </c>
      <c r="BL406" s="56">
        <f t="shared" si="737"/>
        <v>264874563</v>
      </c>
      <c r="BM406" s="45"/>
      <c r="BN406" s="25"/>
      <c r="BO406" s="25">
        <v>0</v>
      </c>
      <c r="BP406" s="25">
        <v>86273666</v>
      </c>
      <c r="BQ406" s="45">
        <v>36250000</v>
      </c>
      <c r="BR406" s="45">
        <v>225000000</v>
      </c>
      <c r="BS406" s="45">
        <v>0</v>
      </c>
      <c r="BT406" s="45"/>
      <c r="BU406" s="45">
        <v>0</v>
      </c>
      <c r="BV406" s="45"/>
      <c r="BW406" s="45">
        <v>0</v>
      </c>
      <c r="BX406" s="45"/>
      <c r="BY406" s="45">
        <v>0</v>
      </c>
      <c r="BZ406" s="45"/>
      <c r="CA406" s="45">
        <v>0</v>
      </c>
      <c r="CB406" s="45"/>
      <c r="CC406" s="45">
        <v>0</v>
      </c>
      <c r="CD406" s="44"/>
      <c r="CE406" s="41">
        <f t="shared" si="738"/>
        <v>36250000</v>
      </c>
      <c r="CF406" s="46">
        <f t="shared" si="738"/>
        <v>311273666</v>
      </c>
      <c r="CG406" s="44"/>
      <c r="CH406" s="45"/>
      <c r="CI406" s="44"/>
      <c r="CJ406" s="44">
        <v>103531048</v>
      </c>
      <c r="CK406" s="44">
        <v>36250000</v>
      </c>
      <c r="CL406" s="44">
        <v>240000000</v>
      </c>
      <c r="CM406" s="44"/>
      <c r="CN406" s="44"/>
      <c r="CO406" s="44"/>
      <c r="CP406" s="44"/>
      <c r="CQ406" s="44"/>
      <c r="CR406" s="44"/>
      <c r="CS406" s="44"/>
      <c r="CT406" s="44"/>
      <c r="CU406" s="44"/>
      <c r="CV406" s="44"/>
      <c r="CW406" s="44"/>
      <c r="CX406" s="44"/>
      <c r="CY406" s="41">
        <f t="shared" si="739"/>
        <v>36250000</v>
      </c>
      <c r="CZ406" s="41">
        <f t="shared" si="739"/>
        <v>343531048</v>
      </c>
      <c r="DA406" s="50">
        <f t="shared" si="740"/>
        <v>179966666</v>
      </c>
      <c r="DB406" s="576">
        <f t="shared" si="740"/>
        <v>1085255382.46</v>
      </c>
    </row>
    <row r="407" spans="1:106" ht="102.75" customHeight="1" x14ac:dyDescent="0.2">
      <c r="A407" s="585"/>
      <c r="B407" s="233"/>
      <c r="C407" s="182"/>
      <c r="D407" s="503"/>
      <c r="E407" s="182"/>
      <c r="F407" s="182"/>
      <c r="G407" s="173">
        <v>277</v>
      </c>
      <c r="H407" s="512" t="s">
        <v>891</v>
      </c>
      <c r="I407" s="179" t="s">
        <v>892</v>
      </c>
      <c r="J407" s="170" t="s">
        <v>817</v>
      </c>
      <c r="K407" s="308">
        <v>17</v>
      </c>
      <c r="L407" s="202" t="s">
        <v>53</v>
      </c>
      <c r="M407" s="188">
        <v>1</v>
      </c>
      <c r="N407" s="188">
        <v>1</v>
      </c>
      <c r="O407" s="167">
        <v>1</v>
      </c>
      <c r="P407" s="188">
        <v>1</v>
      </c>
      <c r="Q407" s="175"/>
      <c r="R407" s="188">
        <v>1</v>
      </c>
      <c r="S407" s="188"/>
      <c r="T407" s="188">
        <v>1</v>
      </c>
      <c r="U407" s="202"/>
      <c r="V407" s="332">
        <f>AQ407/$AQ$404</f>
        <v>0.33294941403067685</v>
      </c>
      <c r="W407" s="173">
        <v>16</v>
      </c>
      <c r="X407" s="171" t="s">
        <v>371</v>
      </c>
      <c r="Y407" s="17"/>
      <c r="Z407" s="18"/>
      <c r="AA407" s="31">
        <v>31593578</v>
      </c>
      <c r="AB407" s="15">
        <f>AA407</f>
        <v>31593578</v>
      </c>
      <c r="AC407" s="15">
        <v>17866391</v>
      </c>
      <c r="AD407" s="15">
        <v>7866391</v>
      </c>
      <c r="AE407" s="17">
        <v>435000000</v>
      </c>
      <c r="AF407" s="15">
        <v>170000000</v>
      </c>
      <c r="AG407" s="17"/>
      <c r="AH407" s="18"/>
      <c r="AI407" s="17"/>
      <c r="AJ407" s="18"/>
      <c r="AK407" s="17"/>
      <c r="AL407" s="18"/>
      <c r="AM407" s="17"/>
      <c r="AN407" s="18"/>
      <c r="AO407" s="17"/>
      <c r="AP407" s="18"/>
      <c r="AQ407" s="13">
        <f>+Y407+AA407+AC407+AE407+AG407+AI407+AK407+AM407+AO407</f>
        <v>484459969</v>
      </c>
      <c r="AR407" s="14">
        <f>Z407+AB407+AD407+AF407+AH407+AJ407+AL407+AN407+AP407</f>
        <v>209459969</v>
      </c>
      <c r="AS407" s="44"/>
      <c r="AT407" s="44"/>
      <c r="AU407" s="44"/>
      <c r="AV407" s="43">
        <f>'[4]PROYECTO METAS'!$O$20+'[4]PROYECTO METAS'!$O$22</f>
        <v>41066107</v>
      </c>
      <c r="AW407" s="45">
        <v>146600000</v>
      </c>
      <c r="AX407" s="44">
        <v>44964149</v>
      </c>
      <c r="AY407" s="43">
        <v>200000000</v>
      </c>
      <c r="AZ407" s="43">
        <v>284641017</v>
      </c>
      <c r="BA407" s="44"/>
      <c r="BB407" s="44"/>
      <c r="BC407" s="44"/>
      <c r="BD407" s="44"/>
      <c r="BE407" s="44"/>
      <c r="BF407" s="44"/>
      <c r="BG407" s="44"/>
      <c r="BH407" s="44"/>
      <c r="BI407" s="44"/>
      <c r="BJ407" s="44"/>
      <c r="BK407" s="41">
        <f t="shared" si="737"/>
        <v>346600000</v>
      </c>
      <c r="BL407" s="56">
        <f t="shared" si="737"/>
        <v>370671273</v>
      </c>
      <c r="BM407" s="45"/>
      <c r="BN407" s="25"/>
      <c r="BO407" s="25">
        <v>42436000</v>
      </c>
      <c r="BP407" s="25">
        <v>142181264</v>
      </c>
      <c r="BQ407" s="45">
        <v>37964000</v>
      </c>
      <c r="BR407" s="45"/>
      <c r="BS407" s="45">
        <v>200000000</v>
      </c>
      <c r="BT407" s="45">
        <v>43558736</v>
      </c>
      <c r="BU407" s="45"/>
      <c r="BV407" s="45"/>
      <c r="BW407" s="45"/>
      <c r="BX407" s="45"/>
      <c r="BY407" s="45"/>
      <c r="BZ407" s="45"/>
      <c r="CA407" s="45"/>
      <c r="CB407" s="45"/>
      <c r="CC407" s="45"/>
      <c r="CD407" s="44"/>
      <c r="CE407" s="41">
        <f t="shared" si="738"/>
        <v>280400000</v>
      </c>
      <c r="CF407" s="46">
        <f t="shared" si="738"/>
        <v>185740000</v>
      </c>
      <c r="CG407" s="44"/>
      <c r="CH407" s="45"/>
      <c r="CI407" s="25">
        <v>43709080</v>
      </c>
      <c r="CJ407" s="43"/>
      <c r="CK407" s="44">
        <v>36690920</v>
      </c>
      <c r="CL407" s="44"/>
      <c r="CM407" s="44">
        <v>200000000</v>
      </c>
      <c r="CN407" s="43">
        <v>250000000</v>
      </c>
      <c r="CO407" s="44"/>
      <c r="CP407" s="44"/>
      <c r="CQ407" s="44"/>
      <c r="CR407" s="44"/>
      <c r="CS407" s="44"/>
      <c r="CT407" s="44"/>
      <c r="CU407" s="44"/>
      <c r="CV407" s="44"/>
      <c r="CW407" s="44"/>
      <c r="CX407" s="44"/>
      <c r="CY407" s="41">
        <f t="shared" si="739"/>
        <v>280400000</v>
      </c>
      <c r="CZ407" s="41">
        <f t="shared" si="739"/>
        <v>250000000</v>
      </c>
      <c r="DA407" s="50">
        <f t="shared" si="740"/>
        <v>1391859969</v>
      </c>
      <c r="DB407" s="576">
        <f t="shared" si="740"/>
        <v>1015871242</v>
      </c>
    </row>
    <row r="408" spans="1:106" ht="102.75" customHeight="1" x14ac:dyDescent="0.2">
      <c r="A408" s="585"/>
      <c r="B408" s="233"/>
      <c r="C408" s="182"/>
      <c r="D408" s="503"/>
      <c r="E408" s="182"/>
      <c r="F408" s="182"/>
      <c r="G408" s="173">
        <v>278</v>
      </c>
      <c r="H408" s="512" t="s">
        <v>893</v>
      </c>
      <c r="I408" s="179" t="s">
        <v>894</v>
      </c>
      <c r="J408" s="170" t="s">
        <v>817</v>
      </c>
      <c r="K408" s="308">
        <v>17</v>
      </c>
      <c r="L408" s="202" t="s">
        <v>53</v>
      </c>
      <c r="M408" s="188" t="s">
        <v>48</v>
      </c>
      <c r="N408" s="188">
        <v>1</v>
      </c>
      <c r="O408" s="167">
        <v>1</v>
      </c>
      <c r="P408" s="188">
        <v>1</v>
      </c>
      <c r="Q408" s="175"/>
      <c r="R408" s="188">
        <v>1</v>
      </c>
      <c r="S408" s="188"/>
      <c r="T408" s="188">
        <v>1</v>
      </c>
      <c r="U408" s="202"/>
      <c r="V408" s="332">
        <f>AQ408/$AQ$404</f>
        <v>5.4980710124377984E-3</v>
      </c>
      <c r="W408" s="173">
        <v>16</v>
      </c>
      <c r="X408" s="171" t="s">
        <v>371</v>
      </c>
      <c r="Y408" s="16"/>
      <c r="Z408" s="15"/>
      <c r="AA408" s="16"/>
      <c r="AB408" s="15"/>
      <c r="AC408" s="17">
        <v>8000000</v>
      </c>
      <c r="AD408" s="15">
        <v>11466670</v>
      </c>
      <c r="AE408" s="17"/>
      <c r="AF408" s="18"/>
      <c r="AG408" s="16"/>
      <c r="AH408" s="15"/>
      <c r="AI408" s="16"/>
      <c r="AJ408" s="15"/>
      <c r="AK408" s="16"/>
      <c r="AL408" s="15"/>
      <c r="AM408" s="16"/>
      <c r="AN408" s="15"/>
      <c r="AO408" s="16"/>
      <c r="AP408" s="15"/>
      <c r="AQ408" s="13">
        <f>+Y408+AA408+AC408+AE408+AG408+AI408+AK408+AM408+AO408</f>
        <v>8000000</v>
      </c>
      <c r="AR408" s="14">
        <f>Z408+AB408+AD408+AF408+AH408+AJ408+AL408+AN408+AP408</f>
        <v>11466670</v>
      </c>
      <c r="AS408" s="44"/>
      <c r="AT408" s="44"/>
      <c r="AU408" s="44"/>
      <c r="AV408" s="44"/>
      <c r="AW408" s="45">
        <v>5700000</v>
      </c>
      <c r="AX408" s="429">
        <v>40000000</v>
      </c>
      <c r="AY408" s="44"/>
      <c r="AZ408" s="44"/>
      <c r="BA408" s="44"/>
      <c r="BB408" s="44"/>
      <c r="BC408" s="44"/>
      <c r="BD408" s="44"/>
      <c r="BE408" s="44"/>
      <c r="BF408" s="44"/>
      <c r="BG408" s="44"/>
      <c r="BH408" s="44"/>
      <c r="BI408" s="44"/>
      <c r="BJ408" s="44"/>
      <c r="BK408" s="41">
        <f t="shared" si="737"/>
        <v>5700000</v>
      </c>
      <c r="BL408" s="56">
        <f t="shared" si="737"/>
        <v>40000000</v>
      </c>
      <c r="BM408" s="45"/>
      <c r="BN408" s="25"/>
      <c r="BO408" s="45"/>
      <c r="BP408" s="25"/>
      <c r="BQ408" s="45">
        <v>4600000</v>
      </c>
      <c r="BR408" s="45">
        <v>18000000</v>
      </c>
      <c r="BS408" s="45"/>
      <c r="BT408" s="45"/>
      <c r="BU408" s="45"/>
      <c r="BV408" s="45"/>
      <c r="BW408" s="45"/>
      <c r="BX408" s="45"/>
      <c r="BY408" s="45"/>
      <c r="BZ408" s="45"/>
      <c r="CA408" s="45"/>
      <c r="CB408" s="45"/>
      <c r="CC408" s="45"/>
      <c r="CD408" s="44"/>
      <c r="CE408" s="41">
        <f t="shared" si="738"/>
        <v>4600000</v>
      </c>
      <c r="CF408" s="46">
        <f t="shared" si="738"/>
        <v>18000000</v>
      </c>
      <c r="CG408" s="44"/>
      <c r="CH408" s="45"/>
      <c r="CI408" s="44"/>
      <c r="CJ408" s="44"/>
      <c r="CK408" s="44">
        <v>4600000</v>
      </c>
      <c r="CL408" s="44">
        <v>10000000</v>
      </c>
      <c r="CM408" s="44"/>
      <c r="CN408" s="44"/>
      <c r="CO408" s="44"/>
      <c r="CP408" s="44"/>
      <c r="CQ408" s="44"/>
      <c r="CR408" s="44"/>
      <c r="CS408" s="44"/>
      <c r="CT408" s="44"/>
      <c r="CU408" s="44"/>
      <c r="CV408" s="44"/>
      <c r="CW408" s="44"/>
      <c r="CX408" s="44"/>
      <c r="CY408" s="41">
        <f t="shared" si="739"/>
        <v>4600000</v>
      </c>
      <c r="CZ408" s="41">
        <f t="shared" si="739"/>
        <v>10000000</v>
      </c>
      <c r="DA408" s="50">
        <f t="shared" si="740"/>
        <v>22900000</v>
      </c>
      <c r="DB408" s="576">
        <f t="shared" si="740"/>
        <v>79466670</v>
      </c>
    </row>
    <row r="409" spans="1:106" ht="102.75" customHeight="1" x14ac:dyDescent="0.2">
      <c r="A409" s="585"/>
      <c r="B409" s="233"/>
      <c r="C409" s="181"/>
      <c r="D409" s="501"/>
      <c r="E409" s="181"/>
      <c r="F409" s="181"/>
      <c r="G409" s="173">
        <v>279</v>
      </c>
      <c r="H409" s="512" t="s">
        <v>895</v>
      </c>
      <c r="I409" s="179" t="s">
        <v>896</v>
      </c>
      <c r="J409" s="170" t="s">
        <v>817</v>
      </c>
      <c r="K409" s="308">
        <v>17</v>
      </c>
      <c r="L409" s="202" t="s">
        <v>53</v>
      </c>
      <c r="M409" s="188" t="s">
        <v>48</v>
      </c>
      <c r="N409" s="188">
        <v>1</v>
      </c>
      <c r="O409" s="167">
        <v>1</v>
      </c>
      <c r="P409" s="188">
        <v>1</v>
      </c>
      <c r="Q409" s="175"/>
      <c r="R409" s="188">
        <v>1</v>
      </c>
      <c r="S409" s="188"/>
      <c r="T409" s="188">
        <v>1</v>
      </c>
      <c r="U409" s="202"/>
      <c r="V409" s="332">
        <f>AQ409/$AQ$404</f>
        <v>2.1992284049751194E-2</v>
      </c>
      <c r="W409" s="173">
        <v>16</v>
      </c>
      <c r="X409" s="171" t="s">
        <v>371</v>
      </c>
      <c r="Y409" s="16"/>
      <c r="Z409" s="15"/>
      <c r="AA409" s="16"/>
      <c r="AB409" s="15"/>
      <c r="AC409" s="17">
        <v>32000000</v>
      </c>
      <c r="AD409" s="15">
        <v>28533330</v>
      </c>
      <c r="AE409" s="17"/>
      <c r="AF409" s="18"/>
      <c r="AG409" s="16"/>
      <c r="AH409" s="15"/>
      <c r="AI409" s="16"/>
      <c r="AJ409" s="15"/>
      <c r="AK409" s="16"/>
      <c r="AL409" s="15"/>
      <c r="AM409" s="16"/>
      <c r="AN409" s="15"/>
      <c r="AO409" s="16"/>
      <c r="AP409" s="15"/>
      <c r="AQ409" s="13">
        <f>+Y409+AA409+AC409+AE409+AG409+AI409+AK409+AM409+AO409</f>
        <v>32000000</v>
      </c>
      <c r="AR409" s="14">
        <f>Z409+AB409+AD409+AF409+AH409+AJ409+AL409+AN409+AP409</f>
        <v>28533330</v>
      </c>
      <c r="AS409" s="44"/>
      <c r="AT409" s="44"/>
      <c r="AU409" s="44"/>
      <c r="AV409" s="44">
        <v>65388531</v>
      </c>
      <c r="AW409" s="45">
        <v>23100000</v>
      </c>
      <c r="AX409" s="44">
        <v>268800000</v>
      </c>
      <c r="AY409" s="44"/>
      <c r="AZ409" s="44"/>
      <c r="BA409" s="44"/>
      <c r="BB409" s="44"/>
      <c r="BC409" s="44"/>
      <c r="BD409" s="44"/>
      <c r="BE409" s="44"/>
      <c r="BF409" s="44"/>
      <c r="BG409" s="44"/>
      <c r="BH409" s="44"/>
      <c r="BI409" s="44"/>
      <c r="BJ409" s="44"/>
      <c r="BK409" s="41">
        <f t="shared" si="737"/>
        <v>23100000</v>
      </c>
      <c r="BL409" s="56">
        <f t="shared" si="737"/>
        <v>334188531</v>
      </c>
      <c r="BM409" s="45"/>
      <c r="BN409" s="25"/>
      <c r="BO409" s="45"/>
      <c r="BP409" s="25">
        <v>99500000</v>
      </c>
      <c r="BQ409" s="45">
        <f>18500000+186000</f>
        <v>18686000</v>
      </c>
      <c r="BR409" s="45">
        <v>300000000</v>
      </c>
      <c r="BS409" s="45"/>
      <c r="BT409" s="45"/>
      <c r="BU409" s="45"/>
      <c r="BV409" s="45"/>
      <c r="BW409" s="45"/>
      <c r="BX409" s="45"/>
      <c r="BY409" s="45"/>
      <c r="BZ409" s="45"/>
      <c r="CA409" s="45"/>
      <c r="CB409" s="45"/>
      <c r="CC409" s="45"/>
      <c r="CD409" s="44"/>
      <c r="CE409" s="41">
        <f t="shared" si="738"/>
        <v>18686000</v>
      </c>
      <c r="CF409" s="46">
        <f t="shared" si="738"/>
        <v>399500000</v>
      </c>
      <c r="CG409" s="44"/>
      <c r="CH409" s="45"/>
      <c r="CI409" s="44"/>
      <c r="CJ409" s="44">
        <v>126527048</v>
      </c>
      <c r="CK409" s="44">
        <v>18686000</v>
      </c>
      <c r="CL409" s="44">
        <v>306000000</v>
      </c>
      <c r="CM409" s="44"/>
      <c r="CN409" s="44"/>
      <c r="CO409" s="44"/>
      <c r="CP409" s="44"/>
      <c r="CQ409" s="44"/>
      <c r="CR409" s="44"/>
      <c r="CS409" s="44"/>
      <c r="CT409" s="44"/>
      <c r="CU409" s="44"/>
      <c r="CV409" s="44"/>
      <c r="CW409" s="44"/>
      <c r="CX409" s="44"/>
      <c r="CY409" s="41">
        <f t="shared" si="739"/>
        <v>18686000</v>
      </c>
      <c r="CZ409" s="41">
        <f t="shared" si="739"/>
        <v>432527048</v>
      </c>
      <c r="DA409" s="50">
        <f t="shared" si="740"/>
        <v>92472000</v>
      </c>
      <c r="DB409" s="576">
        <f t="shared" si="740"/>
        <v>1194748909</v>
      </c>
    </row>
    <row r="410" spans="1:106" ht="24.75" customHeight="1" x14ac:dyDescent="0.2">
      <c r="A410" s="585"/>
      <c r="B410" s="233"/>
      <c r="C410" s="154">
        <v>89</v>
      </c>
      <c r="D410" s="155" t="s">
        <v>897</v>
      </c>
      <c r="E410" s="158"/>
      <c r="F410" s="158"/>
      <c r="G410" s="159"/>
      <c r="H410" s="159"/>
      <c r="I410" s="159"/>
      <c r="J410" s="159"/>
      <c r="K410" s="159"/>
      <c r="L410" s="159"/>
      <c r="M410" s="159"/>
      <c r="N410" s="159"/>
      <c r="O410" s="159"/>
      <c r="P410" s="159"/>
      <c r="Q410" s="159"/>
      <c r="R410" s="159"/>
      <c r="S410" s="159"/>
      <c r="T410" s="159"/>
      <c r="U410" s="159"/>
      <c r="V410" s="159"/>
      <c r="W410" s="159"/>
      <c r="X410" s="159"/>
      <c r="Y410" s="11">
        <f t="shared" ref="Y410:AP410" si="741">SUM(Y411:Y420)</f>
        <v>0</v>
      </c>
      <c r="Z410" s="11">
        <f t="shared" si="741"/>
        <v>0</v>
      </c>
      <c r="AA410" s="11">
        <f t="shared" si="741"/>
        <v>0</v>
      </c>
      <c r="AB410" s="11">
        <f t="shared" si="741"/>
        <v>0</v>
      </c>
      <c r="AC410" s="11">
        <f t="shared" si="741"/>
        <v>831456356</v>
      </c>
      <c r="AD410" s="11">
        <f t="shared" si="741"/>
        <v>1072224581</v>
      </c>
      <c r="AE410" s="11">
        <f t="shared" si="741"/>
        <v>0</v>
      </c>
      <c r="AF410" s="11">
        <f t="shared" si="741"/>
        <v>0</v>
      </c>
      <c r="AG410" s="11">
        <f t="shared" si="741"/>
        <v>0</v>
      </c>
      <c r="AH410" s="11">
        <f t="shared" si="741"/>
        <v>0</v>
      </c>
      <c r="AI410" s="11">
        <f t="shared" si="741"/>
        <v>0</v>
      </c>
      <c r="AJ410" s="11">
        <f t="shared" si="741"/>
        <v>0</v>
      </c>
      <c r="AK410" s="11">
        <f t="shared" si="741"/>
        <v>0</v>
      </c>
      <c r="AL410" s="11">
        <f t="shared" si="741"/>
        <v>0</v>
      </c>
      <c r="AM410" s="11">
        <f t="shared" si="741"/>
        <v>0</v>
      </c>
      <c r="AN410" s="11">
        <f t="shared" si="741"/>
        <v>0</v>
      </c>
      <c r="AO410" s="11">
        <f t="shared" si="741"/>
        <v>0</v>
      </c>
      <c r="AP410" s="11">
        <f t="shared" si="741"/>
        <v>0</v>
      </c>
      <c r="AQ410" s="11">
        <f t="shared" ref="AQ410:BS410" si="742">SUM(AQ411:AQ420)</f>
        <v>831456356</v>
      </c>
      <c r="AR410" s="11">
        <f t="shared" si="742"/>
        <v>1072224581</v>
      </c>
      <c r="AS410" s="11">
        <f t="shared" si="742"/>
        <v>4000000000</v>
      </c>
      <c r="AT410" s="11">
        <f t="shared" si="742"/>
        <v>0</v>
      </c>
      <c r="AU410" s="11">
        <f t="shared" si="742"/>
        <v>0</v>
      </c>
      <c r="AV410" s="11">
        <f t="shared" si="742"/>
        <v>1750000000</v>
      </c>
      <c r="AW410" s="11">
        <f t="shared" si="742"/>
        <v>554152274</v>
      </c>
      <c r="AX410" s="11">
        <f t="shared" si="742"/>
        <v>1274152274</v>
      </c>
      <c r="AY410" s="11">
        <f t="shared" si="742"/>
        <v>0</v>
      </c>
      <c r="AZ410" s="11">
        <f t="shared" si="742"/>
        <v>0</v>
      </c>
      <c r="BA410" s="11">
        <f t="shared" si="742"/>
        <v>0</v>
      </c>
      <c r="BB410" s="11">
        <f t="shared" si="742"/>
        <v>0</v>
      </c>
      <c r="BC410" s="11">
        <f t="shared" si="742"/>
        <v>0</v>
      </c>
      <c r="BD410" s="11">
        <f t="shared" si="742"/>
        <v>0</v>
      </c>
      <c r="BE410" s="11">
        <f t="shared" si="742"/>
        <v>0</v>
      </c>
      <c r="BF410" s="11">
        <f t="shared" si="742"/>
        <v>0</v>
      </c>
      <c r="BG410" s="11">
        <f t="shared" si="742"/>
        <v>0</v>
      </c>
      <c r="BH410" s="11">
        <f t="shared" si="742"/>
        <v>0</v>
      </c>
      <c r="BI410" s="11">
        <f t="shared" si="742"/>
        <v>0</v>
      </c>
      <c r="BJ410" s="11">
        <f t="shared" si="742"/>
        <v>0</v>
      </c>
      <c r="BK410" s="11">
        <f t="shared" si="742"/>
        <v>4554152274</v>
      </c>
      <c r="BL410" s="11">
        <f t="shared" si="742"/>
        <v>3024152274</v>
      </c>
      <c r="BM410" s="11">
        <f t="shared" si="742"/>
        <v>0</v>
      </c>
      <c r="BN410" s="11">
        <f t="shared" si="742"/>
        <v>0</v>
      </c>
      <c r="BO410" s="11">
        <f t="shared" si="742"/>
        <v>0</v>
      </c>
      <c r="BP410" s="11">
        <f t="shared" si="742"/>
        <v>700000000</v>
      </c>
      <c r="BQ410" s="11">
        <f t="shared" si="742"/>
        <v>215304749</v>
      </c>
      <c r="BR410" s="11">
        <f t="shared" si="742"/>
        <v>1238000000</v>
      </c>
      <c r="BS410" s="11">
        <f t="shared" si="742"/>
        <v>0</v>
      </c>
      <c r="BT410" s="11">
        <f t="shared" ref="BT410:CE410" si="743">SUM(BT411:BT420)</f>
        <v>0</v>
      </c>
      <c r="BU410" s="11">
        <f t="shared" si="743"/>
        <v>0</v>
      </c>
      <c r="BV410" s="11">
        <f t="shared" si="743"/>
        <v>0</v>
      </c>
      <c r="BW410" s="11">
        <f t="shared" si="743"/>
        <v>0</v>
      </c>
      <c r="BX410" s="11">
        <f t="shared" si="743"/>
        <v>0</v>
      </c>
      <c r="BY410" s="11">
        <f t="shared" si="743"/>
        <v>0</v>
      </c>
      <c r="BZ410" s="11">
        <f t="shared" si="743"/>
        <v>0</v>
      </c>
      <c r="CA410" s="11">
        <f t="shared" si="743"/>
        <v>0</v>
      </c>
      <c r="CB410" s="11">
        <f t="shared" si="743"/>
        <v>0</v>
      </c>
      <c r="CC410" s="11">
        <f t="shared" si="743"/>
        <v>0</v>
      </c>
      <c r="CD410" s="11">
        <f t="shared" si="743"/>
        <v>0</v>
      </c>
      <c r="CE410" s="11">
        <f t="shared" si="743"/>
        <v>215304749</v>
      </c>
      <c r="CF410" s="11">
        <f t="shared" ref="CF410:DB410" si="744">SUM(CF411:CF420)</f>
        <v>1938000000</v>
      </c>
      <c r="CG410" s="11">
        <f t="shared" si="744"/>
        <v>0</v>
      </c>
      <c r="CH410" s="11">
        <f t="shared" si="744"/>
        <v>5000000000</v>
      </c>
      <c r="CI410" s="11">
        <f t="shared" si="744"/>
        <v>0</v>
      </c>
      <c r="CJ410" s="11">
        <f t="shared" si="744"/>
        <v>1250000000</v>
      </c>
      <c r="CK410" s="11">
        <f t="shared" si="744"/>
        <v>150000000</v>
      </c>
      <c r="CL410" s="11">
        <f t="shared" si="744"/>
        <v>1140842662</v>
      </c>
      <c r="CM410" s="11">
        <f t="shared" si="744"/>
        <v>0</v>
      </c>
      <c r="CN410" s="11">
        <f t="shared" si="744"/>
        <v>0</v>
      </c>
      <c r="CO410" s="11">
        <f t="shared" si="744"/>
        <v>0</v>
      </c>
      <c r="CP410" s="11">
        <f t="shared" si="744"/>
        <v>0</v>
      </c>
      <c r="CQ410" s="11">
        <f t="shared" si="744"/>
        <v>0</v>
      </c>
      <c r="CR410" s="11">
        <f t="shared" si="744"/>
        <v>0</v>
      </c>
      <c r="CS410" s="11">
        <f t="shared" si="744"/>
        <v>0</v>
      </c>
      <c r="CT410" s="11">
        <f t="shared" si="744"/>
        <v>0</v>
      </c>
      <c r="CU410" s="11">
        <f t="shared" si="744"/>
        <v>0</v>
      </c>
      <c r="CV410" s="11">
        <f t="shared" si="744"/>
        <v>0</v>
      </c>
      <c r="CW410" s="11">
        <f t="shared" si="744"/>
        <v>0</v>
      </c>
      <c r="CX410" s="11">
        <f t="shared" si="744"/>
        <v>0</v>
      </c>
      <c r="CY410" s="11">
        <f t="shared" si="744"/>
        <v>150000000</v>
      </c>
      <c r="CZ410" s="11">
        <f t="shared" si="744"/>
        <v>7390842662</v>
      </c>
      <c r="DA410" s="11">
        <f t="shared" si="744"/>
        <v>5750913379</v>
      </c>
      <c r="DB410" s="575">
        <f t="shared" si="744"/>
        <v>13425219517</v>
      </c>
    </row>
    <row r="411" spans="1:106" s="180" customFormat="1" ht="165" customHeight="1" x14ac:dyDescent="0.25">
      <c r="A411" s="585"/>
      <c r="B411" s="233"/>
      <c r="C411" s="340">
        <v>38</v>
      </c>
      <c r="D411" s="500" t="s">
        <v>795</v>
      </c>
      <c r="E411" s="340">
        <v>0</v>
      </c>
      <c r="F411" s="340">
        <v>2</v>
      </c>
      <c r="G411" s="173">
        <v>280</v>
      </c>
      <c r="H411" s="512" t="s">
        <v>898</v>
      </c>
      <c r="I411" s="179" t="s">
        <v>899</v>
      </c>
      <c r="J411" s="170" t="s">
        <v>900</v>
      </c>
      <c r="K411" s="308">
        <v>17</v>
      </c>
      <c r="L411" s="308" t="s">
        <v>53</v>
      </c>
      <c r="M411" s="167">
        <v>0</v>
      </c>
      <c r="N411" s="167">
        <v>1</v>
      </c>
      <c r="O411" s="167">
        <v>0</v>
      </c>
      <c r="P411" s="167">
        <v>1</v>
      </c>
      <c r="Q411" s="175"/>
      <c r="R411" s="167">
        <v>1</v>
      </c>
      <c r="S411" s="167"/>
      <c r="T411" s="167">
        <v>1</v>
      </c>
      <c r="U411" s="308"/>
      <c r="V411" s="278">
        <f t="shared" ref="V411:V420" si="745">AQ411/$AQ$410</f>
        <v>0</v>
      </c>
      <c r="W411" s="172">
        <v>10</v>
      </c>
      <c r="X411" s="171" t="s">
        <v>384</v>
      </c>
      <c r="Y411" s="16"/>
      <c r="Z411" s="15"/>
      <c r="AA411" s="16"/>
      <c r="AB411" s="15"/>
      <c r="AC411" s="17"/>
      <c r="AD411" s="18"/>
      <c r="AE411" s="17"/>
      <c r="AF411" s="18"/>
      <c r="AG411" s="16"/>
      <c r="AH411" s="15"/>
      <c r="AI411" s="16"/>
      <c r="AJ411" s="15"/>
      <c r="AK411" s="16"/>
      <c r="AL411" s="15"/>
      <c r="AM411" s="16"/>
      <c r="AN411" s="15"/>
      <c r="AO411" s="16"/>
      <c r="AP411" s="15"/>
      <c r="AQ411" s="13">
        <f t="shared" ref="AQ411:AQ420" si="746">+Y411+AA411+AC411+AE411+AG411+AI411+AK411+AM411+AO411</f>
        <v>0</v>
      </c>
      <c r="AR411" s="14">
        <f t="shared" ref="AR411:AR420" si="747">Z411+AB411+AD411+AF411+AH411+AJ411+AL411+AN411+AP411</f>
        <v>0</v>
      </c>
      <c r="AS411" s="44"/>
      <c r="AT411" s="44"/>
      <c r="AU411" s="44"/>
      <c r="AV411" s="44"/>
      <c r="AW411" s="45">
        <v>20000000</v>
      </c>
      <c r="AX411" s="44">
        <v>70000000</v>
      </c>
      <c r="AY411" s="44"/>
      <c r="AZ411" s="44"/>
      <c r="BA411" s="44"/>
      <c r="BB411" s="44"/>
      <c r="BC411" s="44"/>
      <c r="BD411" s="44"/>
      <c r="BE411" s="44"/>
      <c r="BF411" s="44"/>
      <c r="BG411" s="44"/>
      <c r="BH411" s="44"/>
      <c r="BI411" s="44"/>
      <c r="BJ411" s="44"/>
      <c r="BK411" s="41">
        <f t="shared" ref="BK411:BK420" si="748">AS411+AU411+AW411+AY411+BA411+BC411+BE411+BG411+BI411</f>
        <v>20000000</v>
      </c>
      <c r="BL411" s="56">
        <f t="shared" ref="BL411:BL420" si="749">AT411+AV411+AX411+AZ411+BB411+BD411+BF411+BH411+BJ411</f>
        <v>70000000</v>
      </c>
      <c r="BM411" s="45"/>
      <c r="BN411" s="25"/>
      <c r="BO411" s="45"/>
      <c r="BP411" s="45"/>
      <c r="BQ411" s="45">
        <v>15000000</v>
      </c>
      <c r="BR411" s="45">
        <v>25000000</v>
      </c>
      <c r="BS411" s="45"/>
      <c r="BT411" s="45"/>
      <c r="BU411" s="45"/>
      <c r="BV411" s="45"/>
      <c r="BW411" s="45"/>
      <c r="BX411" s="45"/>
      <c r="BY411" s="45"/>
      <c r="BZ411" s="45"/>
      <c r="CA411" s="45"/>
      <c r="CB411" s="45"/>
      <c r="CC411" s="45"/>
      <c r="CD411" s="44"/>
      <c r="CE411" s="41">
        <f t="shared" ref="CE411:CE420" si="750">BM411+BO411+BQ411+BS411+BU411+BW411+BY411+CA411+CC411</f>
        <v>15000000</v>
      </c>
      <c r="CF411" s="47">
        <v>25000000</v>
      </c>
      <c r="CG411" s="44"/>
      <c r="CH411" s="45"/>
      <c r="CI411" s="44"/>
      <c r="CJ411" s="44"/>
      <c r="CK411" s="44">
        <v>10000000</v>
      </c>
      <c r="CL411" s="44">
        <v>24850000</v>
      </c>
      <c r="CM411" s="44"/>
      <c r="CN411" s="44"/>
      <c r="CO411" s="44"/>
      <c r="CP411" s="44"/>
      <c r="CQ411" s="44"/>
      <c r="CR411" s="44"/>
      <c r="CS411" s="44"/>
      <c r="CT411" s="44"/>
      <c r="CU411" s="44"/>
      <c r="CV411" s="44"/>
      <c r="CW411" s="44"/>
      <c r="CX411" s="44"/>
      <c r="CY411" s="41">
        <f t="shared" ref="CY411:CY420" si="751">CG411+CI411+CK411+CM411+CO411+CQ411+CS411+CU411+CW411</f>
        <v>10000000</v>
      </c>
      <c r="CZ411" s="41">
        <f t="shared" ref="CZ411:CZ420" si="752">CH411+CJ411+CL411+CN411+CP411+CR411+CT411+CV411+CX411</f>
        <v>24850000</v>
      </c>
      <c r="DA411" s="50">
        <f t="shared" ref="DA411:DA420" si="753">AQ411+BK411+CE411+CY411</f>
        <v>45000000</v>
      </c>
      <c r="DB411" s="576">
        <f t="shared" ref="DB411:DB420" si="754">AR411+BL411+CF411+CZ411</f>
        <v>119850000</v>
      </c>
    </row>
    <row r="412" spans="1:106" ht="98.25" customHeight="1" x14ac:dyDescent="0.2">
      <c r="A412" s="585"/>
      <c r="B412" s="233"/>
      <c r="C412" s="182"/>
      <c r="D412" s="503"/>
      <c r="E412" s="182"/>
      <c r="F412" s="182"/>
      <c r="G412" s="173">
        <v>281</v>
      </c>
      <c r="H412" s="512" t="s">
        <v>901</v>
      </c>
      <c r="I412" s="179" t="s">
        <v>902</v>
      </c>
      <c r="J412" s="170" t="s">
        <v>900</v>
      </c>
      <c r="K412" s="308">
        <v>17</v>
      </c>
      <c r="L412" s="308" t="s">
        <v>53</v>
      </c>
      <c r="M412" s="167">
        <v>0</v>
      </c>
      <c r="N412" s="167">
        <v>1</v>
      </c>
      <c r="O412" s="167">
        <v>0</v>
      </c>
      <c r="P412" s="167">
        <v>1</v>
      </c>
      <c r="Q412" s="175"/>
      <c r="R412" s="167">
        <v>1</v>
      </c>
      <c r="S412" s="167"/>
      <c r="T412" s="167">
        <v>1</v>
      </c>
      <c r="U412" s="308"/>
      <c r="V412" s="278">
        <f t="shared" si="745"/>
        <v>0</v>
      </c>
      <c r="W412" s="172">
        <v>16</v>
      </c>
      <c r="X412" s="171" t="s">
        <v>371</v>
      </c>
      <c r="Y412" s="16"/>
      <c r="Z412" s="15"/>
      <c r="AA412" s="16"/>
      <c r="AB412" s="15"/>
      <c r="AC412" s="17"/>
      <c r="AD412" s="18"/>
      <c r="AE412" s="17"/>
      <c r="AF412" s="18"/>
      <c r="AG412" s="16"/>
      <c r="AH412" s="15"/>
      <c r="AI412" s="16"/>
      <c r="AJ412" s="15"/>
      <c r="AK412" s="16"/>
      <c r="AL412" s="15"/>
      <c r="AM412" s="16"/>
      <c r="AN412" s="15"/>
      <c r="AO412" s="16"/>
      <c r="AP412" s="15"/>
      <c r="AQ412" s="13">
        <f t="shared" si="746"/>
        <v>0</v>
      </c>
      <c r="AR412" s="14">
        <f t="shared" si="747"/>
        <v>0</v>
      </c>
      <c r="AS412" s="44"/>
      <c r="AT412" s="44"/>
      <c r="AU412" s="44"/>
      <c r="AV412" s="44">
        <v>25262034</v>
      </c>
      <c r="AW412" s="45">
        <v>20000000</v>
      </c>
      <c r="AX412" s="44">
        <v>44737966</v>
      </c>
      <c r="AY412" s="44"/>
      <c r="AZ412" s="44"/>
      <c r="BA412" s="44"/>
      <c r="BB412" s="44"/>
      <c r="BC412" s="44"/>
      <c r="BD412" s="44"/>
      <c r="BE412" s="44"/>
      <c r="BF412" s="44"/>
      <c r="BG412" s="44"/>
      <c r="BH412" s="44"/>
      <c r="BI412" s="44"/>
      <c r="BJ412" s="44"/>
      <c r="BK412" s="41">
        <f t="shared" si="748"/>
        <v>20000000</v>
      </c>
      <c r="BL412" s="56">
        <f t="shared" si="749"/>
        <v>70000000</v>
      </c>
      <c r="BM412" s="45"/>
      <c r="BN412" s="25"/>
      <c r="BO412" s="45"/>
      <c r="BP412" s="45">
        <v>50000000</v>
      </c>
      <c r="BQ412" s="45">
        <v>15000000</v>
      </c>
      <c r="BR412" s="45">
        <v>84000000</v>
      </c>
      <c r="BS412" s="45"/>
      <c r="BT412" s="45"/>
      <c r="BU412" s="45"/>
      <c r="BV412" s="45"/>
      <c r="BW412" s="45"/>
      <c r="BX412" s="45"/>
      <c r="BY412" s="45"/>
      <c r="BZ412" s="45"/>
      <c r="CA412" s="45"/>
      <c r="CB412" s="45"/>
      <c r="CC412" s="45"/>
      <c r="CD412" s="44"/>
      <c r="CE412" s="41">
        <f t="shared" si="750"/>
        <v>15000000</v>
      </c>
      <c r="CF412" s="47">
        <v>134000000</v>
      </c>
      <c r="CG412" s="44"/>
      <c r="CH412" s="45"/>
      <c r="CI412" s="44"/>
      <c r="CJ412" s="44"/>
      <c r="CK412" s="44">
        <v>10000000</v>
      </c>
      <c r="CL412" s="44">
        <v>83500000</v>
      </c>
      <c r="CM412" s="44"/>
      <c r="CN412" s="44"/>
      <c r="CO412" s="44"/>
      <c r="CP412" s="44"/>
      <c r="CQ412" s="44"/>
      <c r="CR412" s="44"/>
      <c r="CS412" s="44"/>
      <c r="CT412" s="44"/>
      <c r="CU412" s="44"/>
      <c r="CV412" s="44"/>
      <c r="CW412" s="44"/>
      <c r="CX412" s="44"/>
      <c r="CY412" s="41">
        <f t="shared" si="751"/>
        <v>10000000</v>
      </c>
      <c r="CZ412" s="41">
        <f t="shared" si="752"/>
        <v>83500000</v>
      </c>
      <c r="DA412" s="50">
        <f t="shared" si="753"/>
        <v>45000000</v>
      </c>
      <c r="DB412" s="576">
        <f t="shared" si="754"/>
        <v>287500000</v>
      </c>
    </row>
    <row r="413" spans="1:106" s="238" customFormat="1" ht="108.75" customHeight="1" x14ac:dyDescent="0.2">
      <c r="A413" s="589"/>
      <c r="B413" s="233"/>
      <c r="C413" s="204"/>
      <c r="D413" s="318"/>
      <c r="E413" s="204"/>
      <c r="F413" s="204"/>
      <c r="G413" s="173">
        <v>282</v>
      </c>
      <c r="H413" s="512" t="s">
        <v>903</v>
      </c>
      <c r="I413" s="187" t="s">
        <v>904</v>
      </c>
      <c r="J413" s="170" t="s">
        <v>900</v>
      </c>
      <c r="K413" s="308">
        <v>17</v>
      </c>
      <c r="L413" s="308" t="s">
        <v>68</v>
      </c>
      <c r="M413" s="167" t="s">
        <v>48</v>
      </c>
      <c r="N413" s="167">
        <v>8</v>
      </c>
      <c r="O413" s="167">
        <v>2</v>
      </c>
      <c r="P413" s="167">
        <v>2</v>
      </c>
      <c r="Q413" s="175"/>
      <c r="R413" s="167">
        <v>2</v>
      </c>
      <c r="S413" s="167"/>
      <c r="T413" s="167">
        <v>2</v>
      </c>
      <c r="U413" s="308"/>
      <c r="V413" s="278">
        <f t="shared" si="745"/>
        <v>7.2162536935372223E-2</v>
      </c>
      <c r="W413" s="173">
        <v>16</v>
      </c>
      <c r="X413" s="170" t="s">
        <v>371</v>
      </c>
      <c r="Y413" s="16"/>
      <c r="Z413" s="15"/>
      <c r="AA413" s="16"/>
      <c r="AB413" s="15"/>
      <c r="AC413" s="16">
        <v>60000000</v>
      </c>
      <c r="AD413" s="15">
        <v>70000000</v>
      </c>
      <c r="AE413" s="16"/>
      <c r="AF413" s="15"/>
      <c r="AG413" s="16"/>
      <c r="AH413" s="15"/>
      <c r="AI413" s="16"/>
      <c r="AJ413" s="15"/>
      <c r="AK413" s="16"/>
      <c r="AL413" s="15"/>
      <c r="AM413" s="16"/>
      <c r="AN413" s="15"/>
      <c r="AO413" s="16"/>
      <c r="AP413" s="15"/>
      <c r="AQ413" s="13">
        <f t="shared" si="746"/>
        <v>60000000</v>
      </c>
      <c r="AR413" s="14">
        <f t="shared" si="747"/>
        <v>70000000</v>
      </c>
      <c r="AS413" s="43"/>
      <c r="AT413" s="43"/>
      <c r="AU413" s="43"/>
      <c r="AV413" s="43"/>
      <c r="AW413" s="25">
        <v>39989033.940345511</v>
      </c>
      <c r="AX413" s="43">
        <v>39000000</v>
      </c>
      <c r="AY413" s="43"/>
      <c r="AZ413" s="43"/>
      <c r="BA413" s="43"/>
      <c r="BB413" s="43"/>
      <c r="BC413" s="43"/>
      <c r="BD413" s="43"/>
      <c r="BE413" s="43"/>
      <c r="BF413" s="43"/>
      <c r="BG413" s="43"/>
      <c r="BH413" s="43"/>
      <c r="BI413" s="43"/>
      <c r="BJ413" s="43"/>
      <c r="BK413" s="41">
        <f t="shared" si="748"/>
        <v>39989033.940345511</v>
      </c>
      <c r="BL413" s="56">
        <f t="shared" si="749"/>
        <v>39000000</v>
      </c>
      <c r="BM413" s="25"/>
      <c r="BN413" s="25"/>
      <c r="BO413" s="25"/>
      <c r="BP413" s="45">
        <v>30000000</v>
      </c>
      <c r="BQ413" s="25">
        <v>15000000</v>
      </c>
      <c r="BR413" s="45">
        <v>80000000</v>
      </c>
      <c r="BS413" s="25"/>
      <c r="BT413" s="25"/>
      <c r="BU413" s="25"/>
      <c r="BV413" s="25"/>
      <c r="BW413" s="25"/>
      <c r="BX413" s="25"/>
      <c r="BY413" s="25"/>
      <c r="BZ413" s="25"/>
      <c r="CA413" s="25"/>
      <c r="CB413" s="25"/>
      <c r="CC413" s="25"/>
      <c r="CD413" s="43"/>
      <c r="CE413" s="41">
        <f t="shared" si="750"/>
        <v>15000000</v>
      </c>
      <c r="CF413" s="47">
        <f>BN413+BP413+BR413+BT413+BV413+BX413+BZ413+CB413+CD413</f>
        <v>110000000</v>
      </c>
      <c r="CG413" s="44"/>
      <c r="CH413" s="45"/>
      <c r="CI413" s="44"/>
      <c r="CJ413" s="44"/>
      <c r="CK413" s="43">
        <v>10000000</v>
      </c>
      <c r="CL413" s="43">
        <f>79103800+396200</f>
        <v>79500000</v>
      </c>
      <c r="CM413" s="43"/>
      <c r="CN413" s="43"/>
      <c r="CO413" s="44"/>
      <c r="CP413" s="44"/>
      <c r="CQ413" s="44"/>
      <c r="CR413" s="44"/>
      <c r="CS413" s="44"/>
      <c r="CT413" s="44"/>
      <c r="CU413" s="44"/>
      <c r="CV413" s="44"/>
      <c r="CW413" s="44"/>
      <c r="CX413" s="44"/>
      <c r="CY413" s="41">
        <f t="shared" si="751"/>
        <v>10000000</v>
      </c>
      <c r="CZ413" s="41">
        <f t="shared" si="752"/>
        <v>79500000</v>
      </c>
      <c r="DA413" s="50">
        <f t="shared" si="753"/>
        <v>124989033.94034551</v>
      </c>
      <c r="DB413" s="576">
        <f t="shared" si="754"/>
        <v>298500000</v>
      </c>
    </row>
    <row r="414" spans="1:106" s="238" customFormat="1" ht="126.75" customHeight="1" x14ac:dyDescent="0.2">
      <c r="A414" s="589"/>
      <c r="B414" s="233"/>
      <c r="C414" s="204"/>
      <c r="D414" s="318"/>
      <c r="E414" s="204"/>
      <c r="F414" s="204"/>
      <c r="G414" s="173">
        <v>283</v>
      </c>
      <c r="H414" s="512" t="s">
        <v>905</v>
      </c>
      <c r="I414" s="187" t="s">
        <v>906</v>
      </c>
      <c r="J414" s="170" t="s">
        <v>900</v>
      </c>
      <c r="K414" s="308">
        <v>17</v>
      </c>
      <c r="L414" s="308" t="s">
        <v>53</v>
      </c>
      <c r="M414" s="167" t="s">
        <v>48</v>
      </c>
      <c r="N414" s="167">
        <v>1</v>
      </c>
      <c r="O414" s="167">
        <v>1</v>
      </c>
      <c r="P414" s="167">
        <v>1</v>
      </c>
      <c r="Q414" s="175"/>
      <c r="R414" s="167">
        <v>1</v>
      </c>
      <c r="S414" s="167"/>
      <c r="T414" s="167">
        <v>1</v>
      </c>
      <c r="U414" s="308"/>
      <c r="V414" s="278">
        <f t="shared" si="745"/>
        <v>0.10523703303075116</v>
      </c>
      <c r="W414" s="173">
        <v>10</v>
      </c>
      <c r="X414" s="170" t="s">
        <v>384</v>
      </c>
      <c r="Y414" s="16"/>
      <c r="Z414" s="15"/>
      <c r="AA414" s="16"/>
      <c r="AB414" s="15"/>
      <c r="AC414" s="16">
        <v>87500000</v>
      </c>
      <c r="AD414" s="15">
        <v>128268225</v>
      </c>
      <c r="AE414" s="16"/>
      <c r="AF414" s="15"/>
      <c r="AG414" s="16"/>
      <c r="AH414" s="15"/>
      <c r="AI414" s="16"/>
      <c r="AJ414" s="15"/>
      <c r="AK414" s="16"/>
      <c r="AL414" s="15"/>
      <c r="AM414" s="16"/>
      <c r="AN414" s="15"/>
      <c r="AO414" s="16"/>
      <c r="AP414" s="15"/>
      <c r="AQ414" s="13">
        <f t="shared" si="746"/>
        <v>87500000</v>
      </c>
      <c r="AR414" s="14">
        <f t="shared" si="747"/>
        <v>128268225</v>
      </c>
      <c r="AS414" s="43"/>
      <c r="AT414" s="43"/>
      <c r="AU414" s="43"/>
      <c r="AV414" s="43"/>
      <c r="AW414" s="25">
        <v>48317341.163003899</v>
      </c>
      <c r="AX414" s="43">
        <v>48317341</v>
      </c>
      <c r="AY414" s="43"/>
      <c r="AZ414" s="43"/>
      <c r="BA414" s="43"/>
      <c r="BB414" s="43"/>
      <c r="BC414" s="43"/>
      <c r="BD414" s="43"/>
      <c r="BE414" s="43"/>
      <c r="BF414" s="43"/>
      <c r="BG414" s="43"/>
      <c r="BH414" s="43"/>
      <c r="BI414" s="43"/>
      <c r="BJ414" s="43"/>
      <c r="BK414" s="41">
        <f t="shared" si="748"/>
        <v>48317341.163003899</v>
      </c>
      <c r="BL414" s="56">
        <f t="shared" si="749"/>
        <v>48317341</v>
      </c>
      <c r="BM414" s="25"/>
      <c r="BN414" s="25"/>
      <c r="BO414" s="25"/>
      <c r="BP414" s="25">
        <v>50000000</v>
      </c>
      <c r="BQ414" s="25">
        <v>20000000</v>
      </c>
      <c r="BR414" s="25">
        <v>35000000</v>
      </c>
      <c r="BS414" s="25"/>
      <c r="BT414" s="25"/>
      <c r="BU414" s="25"/>
      <c r="BV414" s="25"/>
      <c r="BW414" s="25"/>
      <c r="BX414" s="25"/>
      <c r="BY414" s="25"/>
      <c r="BZ414" s="25"/>
      <c r="CA414" s="25"/>
      <c r="CB414" s="25"/>
      <c r="CC414" s="25"/>
      <c r="CD414" s="43"/>
      <c r="CE414" s="41">
        <f t="shared" si="750"/>
        <v>20000000</v>
      </c>
      <c r="CF414" s="47">
        <v>85000000</v>
      </c>
      <c r="CG414" s="44"/>
      <c r="CH414" s="45"/>
      <c r="CI414" s="44"/>
      <c r="CJ414" s="44"/>
      <c r="CK414" s="43">
        <v>15000000</v>
      </c>
      <c r="CL414" s="43">
        <v>39300000</v>
      </c>
      <c r="CM414" s="43"/>
      <c r="CN414" s="43"/>
      <c r="CO414" s="44"/>
      <c r="CP414" s="44"/>
      <c r="CQ414" s="44"/>
      <c r="CR414" s="44"/>
      <c r="CS414" s="44"/>
      <c r="CT414" s="44"/>
      <c r="CU414" s="44"/>
      <c r="CV414" s="44"/>
      <c r="CW414" s="44"/>
      <c r="CX414" s="44"/>
      <c r="CY414" s="41">
        <f t="shared" si="751"/>
        <v>15000000</v>
      </c>
      <c r="CZ414" s="41">
        <f t="shared" si="752"/>
        <v>39300000</v>
      </c>
      <c r="DA414" s="50">
        <f t="shared" si="753"/>
        <v>170817341.16300389</v>
      </c>
      <c r="DB414" s="576">
        <f t="shared" si="754"/>
        <v>300885566</v>
      </c>
    </row>
    <row r="415" spans="1:106" s="238" customFormat="1" ht="102" customHeight="1" x14ac:dyDescent="0.2">
      <c r="A415" s="589"/>
      <c r="B415" s="233"/>
      <c r="C415" s="204"/>
      <c r="D415" s="318"/>
      <c r="E415" s="204"/>
      <c r="F415" s="204"/>
      <c r="G415" s="173">
        <v>284</v>
      </c>
      <c r="H415" s="512" t="s">
        <v>938</v>
      </c>
      <c r="I415" s="187" t="s">
        <v>907</v>
      </c>
      <c r="J415" s="170" t="s">
        <v>900</v>
      </c>
      <c r="K415" s="308">
        <v>17</v>
      </c>
      <c r="L415" s="308" t="s">
        <v>53</v>
      </c>
      <c r="M415" s="167">
        <v>1</v>
      </c>
      <c r="N415" s="167">
        <v>1</v>
      </c>
      <c r="O415" s="463">
        <v>1</v>
      </c>
      <c r="P415" s="167">
        <v>1</v>
      </c>
      <c r="Q415" s="175"/>
      <c r="R415" s="167">
        <v>1</v>
      </c>
      <c r="S415" s="167"/>
      <c r="T415" s="167">
        <v>1</v>
      </c>
      <c r="U415" s="308"/>
      <c r="V415" s="278">
        <f t="shared" si="745"/>
        <v>0.1232429077732614</v>
      </c>
      <c r="W415" s="173">
        <v>16</v>
      </c>
      <c r="X415" s="170" t="s">
        <v>371</v>
      </c>
      <c r="Y415" s="16"/>
      <c r="Z415" s="15"/>
      <c r="AA415" s="16"/>
      <c r="AB415" s="15"/>
      <c r="AC415" s="16">
        <v>102471099</v>
      </c>
      <c r="AD415" s="15">
        <v>92471099</v>
      </c>
      <c r="AE415" s="16"/>
      <c r="AF415" s="15"/>
      <c r="AG415" s="16"/>
      <c r="AH415" s="15"/>
      <c r="AI415" s="16"/>
      <c r="AJ415" s="15"/>
      <c r="AK415" s="16"/>
      <c r="AL415" s="15"/>
      <c r="AM415" s="16"/>
      <c r="AN415" s="15"/>
      <c r="AO415" s="16"/>
      <c r="AP415" s="15"/>
      <c r="AQ415" s="13">
        <f t="shared" si="746"/>
        <v>102471099</v>
      </c>
      <c r="AR415" s="14">
        <f t="shared" si="747"/>
        <v>92471099</v>
      </c>
      <c r="AS415" s="43"/>
      <c r="AT415" s="43"/>
      <c r="AU415" s="43"/>
      <c r="AV415" s="43"/>
      <c r="AW415" s="25">
        <v>68295337.59692508</v>
      </c>
      <c r="AX415" s="43">
        <v>70162427</v>
      </c>
      <c r="AY415" s="43"/>
      <c r="AZ415" s="43"/>
      <c r="BA415" s="43"/>
      <c r="BB415" s="43"/>
      <c r="BC415" s="43"/>
      <c r="BD415" s="43"/>
      <c r="BE415" s="43"/>
      <c r="BF415" s="43"/>
      <c r="BG415" s="43"/>
      <c r="BH415" s="43"/>
      <c r="BI415" s="43"/>
      <c r="BJ415" s="43"/>
      <c r="BK415" s="41">
        <f t="shared" si="748"/>
        <v>68295337.59692508</v>
      </c>
      <c r="BL415" s="56">
        <f t="shared" si="749"/>
        <v>70162427</v>
      </c>
      <c r="BM415" s="25"/>
      <c r="BN415" s="25"/>
      <c r="BO415" s="25"/>
      <c r="BP415" s="25">
        <v>170000000</v>
      </c>
      <c r="BQ415" s="25">
        <v>20000000</v>
      </c>
      <c r="BR415" s="25">
        <v>123000000</v>
      </c>
      <c r="BS415" s="25"/>
      <c r="BT415" s="25"/>
      <c r="BU415" s="25"/>
      <c r="BV415" s="25"/>
      <c r="BW415" s="25"/>
      <c r="BX415" s="25"/>
      <c r="BY415" s="25"/>
      <c r="BZ415" s="25"/>
      <c r="CA415" s="25"/>
      <c r="CB415" s="25"/>
      <c r="CC415" s="25"/>
      <c r="CD415" s="43"/>
      <c r="CE415" s="41">
        <f t="shared" si="750"/>
        <v>20000000</v>
      </c>
      <c r="CF415" s="47">
        <f t="shared" ref="CF415:CF420" si="755">BN415+BP415+BR415+BT415+BV415+BX415+BZ415+CB415+CD415</f>
        <v>293000000</v>
      </c>
      <c r="CG415" s="44"/>
      <c r="CH415" s="45"/>
      <c r="CI415" s="44"/>
      <c r="CJ415" s="44">
        <v>320000000</v>
      </c>
      <c r="CK415" s="43">
        <v>15000000</v>
      </c>
      <c r="CL415" s="43">
        <v>102500000</v>
      </c>
      <c r="CM415" s="43"/>
      <c r="CN415" s="43"/>
      <c r="CO415" s="44"/>
      <c r="CP415" s="44"/>
      <c r="CQ415" s="44"/>
      <c r="CR415" s="44"/>
      <c r="CS415" s="44"/>
      <c r="CT415" s="44"/>
      <c r="CU415" s="44"/>
      <c r="CV415" s="44"/>
      <c r="CW415" s="44"/>
      <c r="CX415" s="44"/>
      <c r="CY415" s="41">
        <f t="shared" si="751"/>
        <v>15000000</v>
      </c>
      <c r="CZ415" s="41">
        <f t="shared" si="752"/>
        <v>422500000</v>
      </c>
      <c r="DA415" s="50">
        <f t="shared" si="753"/>
        <v>205766436.59692508</v>
      </c>
      <c r="DB415" s="576">
        <f t="shared" si="754"/>
        <v>878133526</v>
      </c>
    </row>
    <row r="416" spans="1:106" s="238" customFormat="1" ht="165.75" customHeight="1" x14ac:dyDescent="0.2">
      <c r="A416" s="589"/>
      <c r="B416" s="233"/>
      <c r="C416" s="204"/>
      <c r="D416" s="318"/>
      <c r="E416" s="204"/>
      <c r="F416" s="204"/>
      <c r="G416" s="173">
        <v>285</v>
      </c>
      <c r="H416" s="512" t="s">
        <v>908</v>
      </c>
      <c r="I416" s="187" t="s">
        <v>909</v>
      </c>
      <c r="J416" s="170" t="s">
        <v>900</v>
      </c>
      <c r="K416" s="308">
        <v>17</v>
      </c>
      <c r="L416" s="308" t="s">
        <v>53</v>
      </c>
      <c r="M416" s="167">
        <v>1</v>
      </c>
      <c r="N416" s="167">
        <v>1</v>
      </c>
      <c r="O416" s="308">
        <v>1</v>
      </c>
      <c r="P416" s="167">
        <v>1</v>
      </c>
      <c r="Q416" s="175"/>
      <c r="R416" s="167">
        <v>1</v>
      </c>
      <c r="S416" s="167"/>
      <c r="T416" s="167">
        <v>1</v>
      </c>
      <c r="U416" s="308"/>
      <c r="V416" s="278">
        <f t="shared" si="745"/>
        <v>0.14509198844827881</v>
      </c>
      <c r="W416" s="173">
        <v>17</v>
      </c>
      <c r="X416" s="170" t="s">
        <v>832</v>
      </c>
      <c r="Y416" s="16"/>
      <c r="Z416" s="15"/>
      <c r="AA416" s="16"/>
      <c r="AB416" s="15"/>
      <c r="AC416" s="16">
        <v>120637656</v>
      </c>
      <c r="AD416" s="14">
        <v>120637656</v>
      </c>
      <c r="AE416" s="16"/>
      <c r="AF416" s="15"/>
      <c r="AG416" s="16"/>
      <c r="AH416" s="15"/>
      <c r="AI416" s="16"/>
      <c r="AJ416" s="15"/>
      <c r="AK416" s="16"/>
      <c r="AL416" s="15"/>
      <c r="AM416" s="16"/>
      <c r="AN416" s="15"/>
      <c r="AO416" s="16"/>
      <c r="AP416" s="15"/>
      <c r="AQ416" s="13">
        <f t="shared" si="746"/>
        <v>120637656</v>
      </c>
      <c r="AR416" s="14">
        <f t="shared" si="747"/>
        <v>120637656</v>
      </c>
      <c r="AS416" s="43"/>
      <c r="AT416" s="43"/>
      <c r="AU416" s="43"/>
      <c r="AV416" s="43"/>
      <c r="AW416" s="25">
        <v>60403055.337795399</v>
      </c>
      <c r="AX416" s="43">
        <v>59525000</v>
      </c>
      <c r="AY416" s="43"/>
      <c r="AZ416" s="43"/>
      <c r="BA416" s="43"/>
      <c r="BB416" s="43"/>
      <c r="BC416" s="43"/>
      <c r="BD416" s="43"/>
      <c r="BE416" s="43"/>
      <c r="BF416" s="43"/>
      <c r="BG416" s="43"/>
      <c r="BH416" s="43"/>
      <c r="BI416" s="43"/>
      <c r="BJ416" s="43"/>
      <c r="BK416" s="41">
        <f t="shared" si="748"/>
        <v>60403055.337795399</v>
      </c>
      <c r="BL416" s="56">
        <f t="shared" si="749"/>
        <v>59525000</v>
      </c>
      <c r="BM416" s="25"/>
      <c r="BN416" s="25"/>
      <c r="BO416" s="25"/>
      <c r="BP416" s="25">
        <v>140000000</v>
      </c>
      <c r="BQ416" s="25">
        <v>20000000</v>
      </c>
      <c r="BR416" s="25">
        <v>115000000</v>
      </c>
      <c r="BS416" s="25"/>
      <c r="BT416" s="25"/>
      <c r="BU416" s="25"/>
      <c r="BV416" s="25"/>
      <c r="BW416" s="25"/>
      <c r="BX416" s="25"/>
      <c r="BY416" s="25"/>
      <c r="BZ416" s="25"/>
      <c r="CA416" s="25"/>
      <c r="CB416" s="25"/>
      <c r="CC416" s="25"/>
      <c r="CD416" s="43"/>
      <c r="CE416" s="41">
        <f t="shared" si="750"/>
        <v>20000000</v>
      </c>
      <c r="CF416" s="47">
        <f t="shared" si="755"/>
        <v>255000000</v>
      </c>
      <c r="CG416" s="44"/>
      <c r="CH416" s="45"/>
      <c r="CI416" s="44"/>
      <c r="CJ416" s="44">
        <v>80000000</v>
      </c>
      <c r="CK416" s="43">
        <v>15000000</v>
      </c>
      <c r="CL416" s="43">
        <f>78604667+10995333</f>
        <v>89600000</v>
      </c>
      <c r="CM416" s="43"/>
      <c r="CN416" s="43"/>
      <c r="CO416" s="44"/>
      <c r="CP416" s="44"/>
      <c r="CQ416" s="44"/>
      <c r="CR416" s="44"/>
      <c r="CS416" s="44"/>
      <c r="CT416" s="44"/>
      <c r="CU416" s="44"/>
      <c r="CV416" s="44"/>
      <c r="CW416" s="44"/>
      <c r="CX416" s="44"/>
      <c r="CY416" s="41">
        <f t="shared" si="751"/>
        <v>15000000</v>
      </c>
      <c r="CZ416" s="41">
        <f t="shared" si="752"/>
        <v>169600000</v>
      </c>
      <c r="DA416" s="50">
        <f t="shared" si="753"/>
        <v>216040711.33779541</v>
      </c>
      <c r="DB416" s="576">
        <f t="shared" si="754"/>
        <v>604762656</v>
      </c>
    </row>
    <row r="417" spans="1:106" ht="75" customHeight="1" x14ac:dyDescent="0.2">
      <c r="A417" s="585"/>
      <c r="B417" s="233"/>
      <c r="C417" s="182"/>
      <c r="D417" s="503"/>
      <c r="E417" s="182"/>
      <c r="F417" s="182"/>
      <c r="G417" s="172">
        <v>286</v>
      </c>
      <c r="H417" s="512" t="s">
        <v>910</v>
      </c>
      <c r="I417" s="179" t="s">
        <v>911</v>
      </c>
      <c r="J417" s="170" t="s">
        <v>900</v>
      </c>
      <c r="K417" s="308">
        <v>17</v>
      </c>
      <c r="L417" s="202" t="s">
        <v>68</v>
      </c>
      <c r="M417" s="188">
        <v>1</v>
      </c>
      <c r="N417" s="188">
        <v>1</v>
      </c>
      <c r="O417" s="167">
        <v>0</v>
      </c>
      <c r="P417" s="188">
        <v>1</v>
      </c>
      <c r="Q417" s="175"/>
      <c r="R417" s="167">
        <v>0</v>
      </c>
      <c r="S417" s="493">
        <f>1-0.02</f>
        <v>0.98</v>
      </c>
      <c r="T417" s="464">
        <v>0</v>
      </c>
      <c r="U417" s="519"/>
      <c r="V417" s="278">
        <f t="shared" si="745"/>
        <v>0</v>
      </c>
      <c r="W417" s="172">
        <v>16</v>
      </c>
      <c r="X417" s="171" t="s">
        <v>371</v>
      </c>
      <c r="Y417" s="16"/>
      <c r="Z417" s="15"/>
      <c r="AA417" s="16"/>
      <c r="AB417" s="15"/>
      <c r="AC417" s="17"/>
      <c r="AD417" s="15"/>
      <c r="AE417" s="17"/>
      <c r="AF417" s="18"/>
      <c r="AG417" s="16"/>
      <c r="AH417" s="15"/>
      <c r="AI417" s="16"/>
      <c r="AJ417" s="15"/>
      <c r="AK417" s="16"/>
      <c r="AL417" s="15"/>
      <c r="AM417" s="16"/>
      <c r="AN417" s="15"/>
      <c r="AO417" s="16"/>
      <c r="AP417" s="15"/>
      <c r="AQ417" s="13">
        <f t="shared" si="746"/>
        <v>0</v>
      </c>
      <c r="AR417" s="14">
        <f t="shared" si="747"/>
        <v>0</v>
      </c>
      <c r="AS417" s="44"/>
      <c r="AT417" s="44"/>
      <c r="AU417" s="44"/>
      <c r="AV417" s="44">
        <v>140000000</v>
      </c>
      <c r="AW417" s="45">
        <v>20000000</v>
      </c>
      <c r="AX417" s="44"/>
      <c r="AY417" s="44"/>
      <c r="AZ417" s="44"/>
      <c r="BA417" s="44"/>
      <c r="BB417" s="44"/>
      <c r="BC417" s="44"/>
      <c r="BD417" s="44"/>
      <c r="BE417" s="44"/>
      <c r="BF417" s="44"/>
      <c r="BG417" s="44"/>
      <c r="BH417" s="44"/>
      <c r="BI417" s="44"/>
      <c r="BJ417" s="44"/>
      <c r="BK417" s="41">
        <f t="shared" si="748"/>
        <v>20000000</v>
      </c>
      <c r="BL417" s="56">
        <f t="shared" si="749"/>
        <v>140000000</v>
      </c>
      <c r="BM417" s="45"/>
      <c r="BN417" s="25"/>
      <c r="BO417" s="45"/>
      <c r="BP417" s="45"/>
      <c r="BQ417" s="45">
        <v>0</v>
      </c>
      <c r="BR417" s="25"/>
      <c r="BS417" s="45"/>
      <c r="BT417" s="45"/>
      <c r="BU417" s="45"/>
      <c r="BV417" s="45"/>
      <c r="BW417" s="45"/>
      <c r="BX417" s="45"/>
      <c r="BY417" s="45"/>
      <c r="BZ417" s="45"/>
      <c r="CA417" s="45"/>
      <c r="CB417" s="45"/>
      <c r="CC417" s="45"/>
      <c r="CD417" s="44"/>
      <c r="CE417" s="41">
        <f t="shared" si="750"/>
        <v>0</v>
      </c>
      <c r="CF417" s="47">
        <f t="shared" si="755"/>
        <v>0</v>
      </c>
      <c r="CG417" s="44"/>
      <c r="CH417" s="45"/>
      <c r="CI417" s="44"/>
      <c r="CJ417" s="44"/>
      <c r="CK417" s="44">
        <v>0</v>
      </c>
      <c r="CL417" s="44"/>
      <c r="CM417" s="44"/>
      <c r="CN417" s="44"/>
      <c r="CO417" s="44"/>
      <c r="CP417" s="44"/>
      <c r="CQ417" s="44"/>
      <c r="CR417" s="44"/>
      <c r="CS417" s="44"/>
      <c r="CT417" s="44"/>
      <c r="CU417" s="44"/>
      <c r="CV417" s="44"/>
      <c r="CW417" s="44"/>
      <c r="CX417" s="44"/>
      <c r="CY417" s="41">
        <f t="shared" si="751"/>
        <v>0</v>
      </c>
      <c r="CZ417" s="41">
        <f t="shared" si="752"/>
        <v>0</v>
      </c>
      <c r="DA417" s="50">
        <f t="shared" si="753"/>
        <v>20000000</v>
      </c>
      <c r="DB417" s="576">
        <f t="shared" si="754"/>
        <v>140000000</v>
      </c>
    </row>
    <row r="418" spans="1:106" s="238" customFormat="1" ht="204" customHeight="1" x14ac:dyDescent="0.2">
      <c r="A418" s="612"/>
      <c r="B418" s="233"/>
      <c r="C418" s="203"/>
      <c r="D418" s="318"/>
      <c r="E418" s="204"/>
      <c r="F418" s="204"/>
      <c r="G418" s="173">
        <v>287</v>
      </c>
      <c r="H418" s="512" t="s">
        <v>912</v>
      </c>
      <c r="I418" s="187" t="s">
        <v>913</v>
      </c>
      <c r="J418" s="170" t="s">
        <v>900</v>
      </c>
      <c r="K418" s="308">
        <v>17</v>
      </c>
      <c r="L418" s="308" t="s">
        <v>53</v>
      </c>
      <c r="M418" s="167">
        <v>1</v>
      </c>
      <c r="N418" s="167">
        <v>1</v>
      </c>
      <c r="O418" s="167">
        <v>1</v>
      </c>
      <c r="P418" s="167">
        <v>1</v>
      </c>
      <c r="Q418" s="175"/>
      <c r="R418" s="167">
        <v>1</v>
      </c>
      <c r="S418" s="464"/>
      <c r="T418" s="464">
        <v>1</v>
      </c>
      <c r="U418" s="519"/>
      <c r="V418" s="278">
        <f t="shared" si="745"/>
        <v>0.15815622678335747</v>
      </c>
      <c r="W418" s="173">
        <v>16</v>
      </c>
      <c r="X418" s="171" t="s">
        <v>371</v>
      </c>
      <c r="Y418" s="16"/>
      <c r="Z418" s="15"/>
      <c r="AA418" s="16"/>
      <c r="AB418" s="15"/>
      <c r="AC418" s="16">
        <v>131500000</v>
      </c>
      <c r="AD418" s="15">
        <v>131500000</v>
      </c>
      <c r="AE418" s="16"/>
      <c r="AF418" s="15"/>
      <c r="AG418" s="16"/>
      <c r="AH418" s="15"/>
      <c r="AI418" s="16"/>
      <c r="AJ418" s="15"/>
      <c r="AK418" s="16"/>
      <c r="AL418" s="15"/>
      <c r="AM418" s="16"/>
      <c r="AN418" s="15"/>
      <c r="AO418" s="16"/>
      <c r="AP418" s="15"/>
      <c r="AQ418" s="13">
        <f t="shared" si="746"/>
        <v>131500000</v>
      </c>
      <c r="AR418" s="14">
        <f t="shared" si="747"/>
        <v>131500000</v>
      </c>
      <c r="AS418" s="43"/>
      <c r="AT418" s="43"/>
      <c r="AU418" s="43"/>
      <c r="AV418" s="43">
        <v>34737966</v>
      </c>
      <c r="AW418" s="25">
        <v>57642632.719257303</v>
      </c>
      <c r="AX418" s="43">
        <v>222904667</v>
      </c>
      <c r="AY418" s="43"/>
      <c r="AZ418" s="43"/>
      <c r="BA418" s="43"/>
      <c r="BB418" s="43"/>
      <c r="BC418" s="43"/>
      <c r="BD418" s="43"/>
      <c r="BE418" s="43"/>
      <c r="BF418" s="43"/>
      <c r="BG418" s="43"/>
      <c r="BH418" s="43"/>
      <c r="BI418" s="43"/>
      <c r="BJ418" s="43"/>
      <c r="BK418" s="41">
        <f t="shared" si="748"/>
        <v>57642632.719257303</v>
      </c>
      <c r="BL418" s="56">
        <f t="shared" si="749"/>
        <v>257642633</v>
      </c>
      <c r="BM418" s="25"/>
      <c r="BN418" s="25"/>
      <c r="BO418" s="25"/>
      <c r="BP418" s="25">
        <v>60000000</v>
      </c>
      <c r="BQ418" s="25">
        <v>30000000</v>
      </c>
      <c r="BR418" s="25">
        <v>109000000</v>
      </c>
      <c r="BS418" s="25"/>
      <c r="BT418" s="25"/>
      <c r="BU418" s="25"/>
      <c r="BV418" s="25"/>
      <c r="BW418" s="25"/>
      <c r="BX418" s="25"/>
      <c r="BY418" s="25"/>
      <c r="BZ418" s="25"/>
      <c r="CA418" s="25"/>
      <c r="CB418" s="25"/>
      <c r="CC418" s="25"/>
      <c r="CD418" s="43"/>
      <c r="CE418" s="41">
        <f t="shared" si="750"/>
        <v>30000000</v>
      </c>
      <c r="CF418" s="47">
        <f t="shared" si="755"/>
        <v>169000000</v>
      </c>
      <c r="CG418" s="44"/>
      <c r="CH418" s="45"/>
      <c r="CI418" s="44"/>
      <c r="CJ418" s="44"/>
      <c r="CK418" s="43">
        <v>20000000</v>
      </c>
      <c r="CL418" s="43">
        <v>108500000</v>
      </c>
      <c r="CM418" s="43"/>
      <c r="CN418" s="43"/>
      <c r="CO418" s="44"/>
      <c r="CP418" s="44"/>
      <c r="CQ418" s="44"/>
      <c r="CR418" s="44"/>
      <c r="CS418" s="44"/>
      <c r="CT418" s="44"/>
      <c r="CU418" s="44"/>
      <c r="CV418" s="44"/>
      <c r="CW418" s="44"/>
      <c r="CX418" s="44"/>
      <c r="CY418" s="41">
        <f t="shared" si="751"/>
        <v>20000000</v>
      </c>
      <c r="CZ418" s="41">
        <f t="shared" si="752"/>
        <v>108500000</v>
      </c>
      <c r="DA418" s="50">
        <f t="shared" si="753"/>
        <v>239142632.7192573</v>
      </c>
      <c r="DB418" s="576">
        <f t="shared" si="754"/>
        <v>666642633</v>
      </c>
    </row>
    <row r="419" spans="1:106" ht="94.5" customHeight="1" x14ac:dyDescent="0.2">
      <c r="A419" s="612"/>
      <c r="B419" s="233"/>
      <c r="C419" s="337"/>
      <c r="D419" s="503"/>
      <c r="E419" s="182"/>
      <c r="F419" s="182"/>
      <c r="G419" s="173">
        <v>288</v>
      </c>
      <c r="H419" s="512" t="s">
        <v>914</v>
      </c>
      <c r="I419" s="179" t="s">
        <v>915</v>
      </c>
      <c r="J419" s="170" t="s">
        <v>900</v>
      </c>
      <c r="K419" s="308">
        <v>17</v>
      </c>
      <c r="L419" s="202" t="s">
        <v>53</v>
      </c>
      <c r="M419" s="188">
        <v>1</v>
      </c>
      <c r="N419" s="188">
        <v>1</v>
      </c>
      <c r="O419" s="167">
        <v>1</v>
      </c>
      <c r="P419" s="188">
        <v>1</v>
      </c>
      <c r="Q419" s="175"/>
      <c r="R419" s="188">
        <v>1</v>
      </c>
      <c r="S419" s="464"/>
      <c r="T419" s="464">
        <v>1</v>
      </c>
      <c r="U419" s="519"/>
      <c r="V419" s="278">
        <f t="shared" si="745"/>
        <v>0.3961093070289789</v>
      </c>
      <c r="W419" s="172">
        <v>16</v>
      </c>
      <c r="X419" s="171" t="s">
        <v>371</v>
      </c>
      <c r="Y419" s="16"/>
      <c r="Z419" s="15"/>
      <c r="AA419" s="16"/>
      <c r="AB419" s="15"/>
      <c r="AC419" s="17">
        <f>329347601</f>
        <v>329347601</v>
      </c>
      <c r="AD419" s="15">
        <v>529347601</v>
      </c>
      <c r="AE419" s="17"/>
      <c r="AF419" s="18"/>
      <c r="AG419" s="16"/>
      <c r="AH419" s="15"/>
      <c r="AI419" s="16"/>
      <c r="AJ419" s="15"/>
      <c r="AK419" s="16"/>
      <c r="AL419" s="15"/>
      <c r="AM419" s="16"/>
      <c r="AN419" s="15"/>
      <c r="AO419" s="16"/>
      <c r="AP419" s="15"/>
      <c r="AQ419" s="13">
        <f t="shared" si="746"/>
        <v>329347601</v>
      </c>
      <c r="AR419" s="14">
        <f t="shared" si="747"/>
        <v>529347601</v>
      </c>
      <c r="AS419" s="44"/>
      <c r="AT419" s="44"/>
      <c r="AU419" s="44"/>
      <c r="AV419" s="44">
        <v>150000000</v>
      </c>
      <c r="AW419" s="45">
        <v>219504873.24267283</v>
      </c>
      <c r="AX419" s="44">
        <v>719504873</v>
      </c>
      <c r="AY419" s="44"/>
      <c r="AZ419" s="44"/>
      <c r="BA419" s="44"/>
      <c r="BB419" s="44"/>
      <c r="BC419" s="44"/>
      <c r="BD419" s="44"/>
      <c r="BE419" s="44"/>
      <c r="BF419" s="44"/>
      <c r="BG419" s="44"/>
      <c r="BH419" s="44"/>
      <c r="BI419" s="44"/>
      <c r="BJ419" s="44"/>
      <c r="BK419" s="41">
        <f t="shared" si="748"/>
        <v>219504873.24267283</v>
      </c>
      <c r="BL419" s="56">
        <f t="shared" si="749"/>
        <v>869504873</v>
      </c>
      <c r="BM419" s="45"/>
      <c r="BN419" s="25"/>
      <c r="BO419" s="45"/>
      <c r="BP419" s="45">
        <v>200000000</v>
      </c>
      <c r="BQ419" s="45">
        <v>80304749</v>
      </c>
      <c r="BR419" s="45">
        <v>667000000</v>
      </c>
      <c r="BS419" s="45"/>
      <c r="BT419" s="45"/>
      <c r="BU419" s="45"/>
      <c r="BV419" s="45"/>
      <c r="BW419" s="45"/>
      <c r="BX419" s="45"/>
      <c r="BY419" s="45"/>
      <c r="BZ419" s="45"/>
      <c r="CA419" s="45"/>
      <c r="CB419" s="45"/>
      <c r="CC419" s="45"/>
      <c r="CD419" s="44"/>
      <c r="CE419" s="41">
        <f t="shared" si="750"/>
        <v>80304749</v>
      </c>
      <c r="CF419" s="47">
        <f t="shared" si="755"/>
        <v>867000000</v>
      </c>
      <c r="CG419" s="44"/>
      <c r="CH419" s="45"/>
      <c r="CI419" s="44"/>
      <c r="CJ419" s="44">
        <v>850000000</v>
      </c>
      <c r="CK419" s="44">
        <v>55000000</v>
      </c>
      <c r="CL419" s="44">
        <v>613092662</v>
      </c>
      <c r="CM419" s="44"/>
      <c r="CN419" s="44"/>
      <c r="CO419" s="44"/>
      <c r="CP419" s="44"/>
      <c r="CQ419" s="44"/>
      <c r="CR419" s="44"/>
      <c r="CS419" s="44"/>
      <c r="CT419" s="44"/>
      <c r="CU419" s="44"/>
      <c r="CV419" s="44"/>
      <c r="CW419" s="44"/>
      <c r="CX419" s="44"/>
      <c r="CY419" s="41">
        <f t="shared" si="751"/>
        <v>55000000</v>
      </c>
      <c r="CZ419" s="41">
        <f t="shared" si="752"/>
        <v>1463092662</v>
      </c>
      <c r="DA419" s="50">
        <f t="shared" si="753"/>
        <v>684157223.2426728</v>
      </c>
      <c r="DB419" s="576">
        <f t="shared" si="754"/>
        <v>3728945136</v>
      </c>
    </row>
    <row r="420" spans="1:106" ht="143.25" customHeight="1" x14ac:dyDescent="0.2">
      <c r="A420" s="612"/>
      <c r="B420" s="255"/>
      <c r="C420" s="181"/>
      <c r="D420" s="501"/>
      <c r="E420" s="181"/>
      <c r="F420" s="181"/>
      <c r="G420" s="173">
        <v>289</v>
      </c>
      <c r="H420" s="512" t="s">
        <v>916</v>
      </c>
      <c r="I420" s="179" t="s">
        <v>917</v>
      </c>
      <c r="J420" s="170" t="s">
        <v>900</v>
      </c>
      <c r="K420" s="308">
        <v>17</v>
      </c>
      <c r="L420" s="202" t="s">
        <v>68</v>
      </c>
      <c r="M420" s="188" t="s">
        <v>48</v>
      </c>
      <c r="N420" s="188">
        <v>1</v>
      </c>
      <c r="O420" s="188">
        <v>0</v>
      </c>
      <c r="P420" s="188">
        <v>1</v>
      </c>
      <c r="Q420" s="175"/>
      <c r="R420" s="167">
        <v>0</v>
      </c>
      <c r="S420" s="464"/>
      <c r="T420" s="464">
        <v>0</v>
      </c>
      <c r="U420" s="519">
        <v>1</v>
      </c>
      <c r="V420" s="278">
        <f t="shared" si="745"/>
        <v>0</v>
      </c>
      <c r="W420" s="172">
        <v>9</v>
      </c>
      <c r="X420" s="171" t="s">
        <v>175</v>
      </c>
      <c r="Y420" s="16"/>
      <c r="Z420" s="15"/>
      <c r="AA420" s="16"/>
      <c r="AB420" s="15"/>
      <c r="AC420" s="17"/>
      <c r="AD420" s="18"/>
      <c r="AE420" s="17"/>
      <c r="AF420" s="18"/>
      <c r="AG420" s="16"/>
      <c r="AH420" s="15"/>
      <c r="AI420" s="16"/>
      <c r="AJ420" s="15"/>
      <c r="AK420" s="16"/>
      <c r="AL420" s="15"/>
      <c r="AM420" s="16"/>
      <c r="AN420" s="15"/>
      <c r="AO420" s="16"/>
      <c r="AP420" s="15"/>
      <c r="AQ420" s="13">
        <f t="shared" si="746"/>
        <v>0</v>
      </c>
      <c r="AR420" s="14">
        <f t="shared" si="747"/>
        <v>0</v>
      </c>
      <c r="AS420" s="44">
        <v>4000000000</v>
      </c>
      <c r="AT420" s="44"/>
      <c r="AU420" s="45"/>
      <c r="AV420" s="45">
        <v>1400000000</v>
      </c>
      <c r="AW420" s="45"/>
      <c r="AX420" s="44"/>
      <c r="AY420" s="44"/>
      <c r="AZ420" s="44"/>
      <c r="BA420" s="44"/>
      <c r="BB420" s="44"/>
      <c r="BC420" s="44"/>
      <c r="BD420" s="44"/>
      <c r="BE420" s="44"/>
      <c r="BF420" s="44"/>
      <c r="BG420" s="44"/>
      <c r="BH420" s="44"/>
      <c r="BI420" s="45">
        <v>0</v>
      </c>
      <c r="BJ420" s="44"/>
      <c r="BK420" s="41">
        <f t="shared" si="748"/>
        <v>4000000000</v>
      </c>
      <c r="BL420" s="56">
        <f t="shared" si="749"/>
        <v>1400000000</v>
      </c>
      <c r="BM420" s="45"/>
      <c r="BN420" s="430"/>
      <c r="BO420" s="45"/>
      <c r="BP420" s="45"/>
      <c r="BQ420" s="45">
        <v>0</v>
      </c>
      <c r="BR420" s="45"/>
      <c r="BS420" s="45"/>
      <c r="BT420" s="45"/>
      <c r="BU420" s="45"/>
      <c r="BV420" s="45"/>
      <c r="BW420" s="45"/>
      <c r="BX420" s="45"/>
      <c r="BY420" s="45"/>
      <c r="BZ420" s="45"/>
      <c r="CA420" s="45"/>
      <c r="CB420" s="45"/>
      <c r="CC420" s="45"/>
      <c r="CD420" s="44"/>
      <c r="CE420" s="41">
        <f t="shared" si="750"/>
        <v>0</v>
      </c>
      <c r="CF420" s="47">
        <f t="shared" si="755"/>
        <v>0</v>
      </c>
      <c r="CG420" s="44"/>
      <c r="CH420" s="45">
        <v>5000000000</v>
      </c>
      <c r="CI420" s="44"/>
      <c r="CJ420" s="44"/>
      <c r="CK420" s="44">
        <v>0</v>
      </c>
      <c r="CL420" s="44"/>
      <c r="CM420" s="44"/>
      <c r="CN420" s="44"/>
      <c r="CO420" s="44"/>
      <c r="CP420" s="44"/>
      <c r="CQ420" s="44"/>
      <c r="CR420" s="44"/>
      <c r="CS420" s="44"/>
      <c r="CT420" s="44"/>
      <c r="CU420" s="44"/>
      <c r="CV420" s="44"/>
      <c r="CW420" s="44"/>
      <c r="CX420" s="44"/>
      <c r="CY420" s="41">
        <f t="shared" si="751"/>
        <v>0</v>
      </c>
      <c r="CZ420" s="41">
        <f t="shared" si="752"/>
        <v>5000000000</v>
      </c>
      <c r="DA420" s="50">
        <f t="shared" si="753"/>
        <v>4000000000</v>
      </c>
      <c r="DB420" s="576">
        <f t="shared" si="754"/>
        <v>6400000000</v>
      </c>
    </row>
    <row r="421" spans="1:106" s="434" customFormat="1" ht="24.75" customHeight="1" x14ac:dyDescent="0.25">
      <c r="A421" s="647"/>
      <c r="B421" s="431"/>
      <c r="C421" s="432"/>
      <c r="D421" s="431"/>
      <c r="E421" s="431"/>
      <c r="F421" s="431"/>
      <c r="G421" s="433"/>
      <c r="H421" s="433"/>
      <c r="I421" s="433"/>
      <c r="J421" s="433"/>
      <c r="K421" s="433"/>
      <c r="L421" s="433"/>
      <c r="M421" s="433"/>
      <c r="N421" s="433"/>
      <c r="O421" s="433"/>
      <c r="P421" s="433"/>
      <c r="Q421" s="433"/>
      <c r="R421" s="433"/>
      <c r="S421" s="433"/>
      <c r="T421" s="433"/>
      <c r="U421" s="433"/>
      <c r="V421" s="433"/>
      <c r="W421" s="433"/>
      <c r="X421" s="433"/>
      <c r="Y421" s="97">
        <f t="shared" ref="Y421:BD421" si="756">Y363+Y322+Y95+Y35+Y10</f>
        <v>0</v>
      </c>
      <c r="Z421" s="97">
        <f t="shared" si="756"/>
        <v>0</v>
      </c>
      <c r="AA421" s="97">
        <f t="shared" si="756"/>
        <v>47919111022</v>
      </c>
      <c r="AB421" s="97">
        <f t="shared" si="756"/>
        <v>52151650272.879997</v>
      </c>
      <c r="AC421" s="97">
        <f t="shared" si="756"/>
        <v>12564776694.639999</v>
      </c>
      <c r="AD421" s="97">
        <f t="shared" si="756"/>
        <v>15826975532.639999</v>
      </c>
      <c r="AE421" s="97">
        <f t="shared" si="756"/>
        <v>1615474143</v>
      </c>
      <c r="AF421" s="97">
        <f t="shared" si="756"/>
        <v>2193691416</v>
      </c>
      <c r="AG421" s="97">
        <f t="shared" si="756"/>
        <v>4987433131</v>
      </c>
      <c r="AH421" s="97">
        <f t="shared" si="756"/>
        <v>5817514937.4499998</v>
      </c>
      <c r="AI421" s="97">
        <f t="shared" si="756"/>
        <v>2248717121</v>
      </c>
      <c r="AJ421" s="97">
        <f t="shared" si="756"/>
        <v>2252293686</v>
      </c>
      <c r="AK421" s="97">
        <f t="shared" si="756"/>
        <v>112952913595</v>
      </c>
      <c r="AL421" s="97">
        <f t="shared" si="756"/>
        <v>115872342405.84</v>
      </c>
      <c r="AM421" s="97">
        <f t="shared" si="756"/>
        <v>11365979119</v>
      </c>
      <c r="AN421" s="97">
        <f t="shared" si="756"/>
        <v>14109434246</v>
      </c>
      <c r="AO421" s="97">
        <f t="shared" si="756"/>
        <v>33076572379</v>
      </c>
      <c r="AP421" s="97">
        <f t="shared" si="756"/>
        <v>0</v>
      </c>
      <c r="AQ421" s="97">
        <f t="shared" si="756"/>
        <v>226730977204.64001</v>
      </c>
      <c r="AR421" s="97">
        <f t="shared" si="756"/>
        <v>208223902496.81</v>
      </c>
      <c r="AS421" s="97">
        <f t="shared" si="756"/>
        <v>10000000000</v>
      </c>
      <c r="AT421" s="97">
        <f t="shared" si="756"/>
        <v>0</v>
      </c>
      <c r="AU421" s="97">
        <f t="shared" si="756"/>
        <v>38456371357.440002</v>
      </c>
      <c r="AV421" s="97">
        <f t="shared" si="756"/>
        <v>39659883616.809998</v>
      </c>
      <c r="AW421" s="97">
        <f t="shared" si="756"/>
        <v>10848485819.088402</v>
      </c>
      <c r="AX421" s="97">
        <f t="shared" si="756"/>
        <v>58280723844.93</v>
      </c>
      <c r="AY421" s="97">
        <f t="shared" si="756"/>
        <v>200000000</v>
      </c>
      <c r="AZ421" s="97">
        <f t="shared" si="756"/>
        <v>11114269951.130001</v>
      </c>
      <c r="BA421" s="97">
        <f t="shared" si="756"/>
        <v>233587702.31</v>
      </c>
      <c r="BB421" s="97">
        <f t="shared" si="756"/>
        <v>0</v>
      </c>
      <c r="BC421" s="97">
        <f t="shared" si="756"/>
        <v>2207217417.7399998</v>
      </c>
      <c r="BD421" s="97">
        <f t="shared" si="756"/>
        <v>2432800182</v>
      </c>
      <c r="BE421" s="97">
        <f t="shared" ref="BE421:CE421" si="757">BE363+BE322+BE95+BE35+BE10</f>
        <v>116291155143.60001</v>
      </c>
      <c r="BF421" s="97">
        <f t="shared" si="757"/>
        <v>129482155897</v>
      </c>
      <c r="BG421" s="97">
        <f t="shared" si="757"/>
        <v>10799941036.780186</v>
      </c>
      <c r="BH421" s="97">
        <f t="shared" si="757"/>
        <v>14770969867.99691</v>
      </c>
      <c r="BI421" s="97">
        <f t="shared" si="757"/>
        <v>32045276423</v>
      </c>
      <c r="BJ421" s="97">
        <f t="shared" si="757"/>
        <v>0</v>
      </c>
      <c r="BK421" s="97">
        <f t="shared" si="757"/>
        <v>221082034899.59845</v>
      </c>
      <c r="BL421" s="97">
        <f t="shared" si="757"/>
        <v>255740803359.86694</v>
      </c>
      <c r="BM421" s="97">
        <f t="shared" si="757"/>
        <v>13000000000</v>
      </c>
      <c r="BN421" s="97">
        <f t="shared" si="757"/>
        <v>8642341966.5</v>
      </c>
      <c r="BO421" s="97">
        <f t="shared" si="757"/>
        <v>39390679044.364998</v>
      </c>
      <c r="BP421" s="97">
        <f t="shared" si="757"/>
        <v>30170826080.010002</v>
      </c>
      <c r="BQ421" s="97">
        <f t="shared" si="757"/>
        <v>8196763724.441576</v>
      </c>
      <c r="BR421" s="97">
        <f t="shared" si="757"/>
        <v>35998120214</v>
      </c>
      <c r="BS421" s="97">
        <f t="shared" si="757"/>
        <v>200000000</v>
      </c>
      <c r="BT421" s="97">
        <f t="shared" si="757"/>
        <v>47338786665</v>
      </c>
      <c r="BU421" s="97">
        <f t="shared" si="757"/>
        <v>240595333.3793</v>
      </c>
      <c r="BV421" s="97">
        <f t="shared" si="757"/>
        <v>0</v>
      </c>
      <c r="BW421" s="97">
        <f t="shared" si="757"/>
        <v>2272403940.2722001</v>
      </c>
      <c r="BX421" s="97">
        <f t="shared" si="757"/>
        <v>2525108749</v>
      </c>
      <c r="BY421" s="97">
        <f t="shared" si="757"/>
        <v>119779889797.90849</v>
      </c>
      <c r="BZ421" s="97">
        <f t="shared" si="757"/>
        <v>135123325409.86</v>
      </c>
      <c r="CA421" s="97">
        <f t="shared" si="757"/>
        <v>11123939268.595118</v>
      </c>
      <c r="CB421" s="97">
        <f t="shared" si="757"/>
        <v>12475916796.07</v>
      </c>
      <c r="CC421" s="97">
        <f t="shared" si="757"/>
        <v>33654449896</v>
      </c>
      <c r="CD421" s="97">
        <f t="shared" si="757"/>
        <v>0</v>
      </c>
      <c r="CE421" s="97">
        <f t="shared" si="757"/>
        <v>227858721004.9617</v>
      </c>
      <c r="CF421" s="97">
        <f>CF363+CF322+CF95+CF35+CF10</f>
        <v>272274425880.43997</v>
      </c>
      <c r="CG421" s="97">
        <f t="shared" ref="CG421:DB421" si="758">CG363+CG322+CG95+CG35+CG10</f>
        <v>10000000000</v>
      </c>
      <c r="CH421" s="97">
        <f t="shared" si="758"/>
        <v>23936150863</v>
      </c>
      <c r="CI421" s="97">
        <f t="shared" si="758"/>
        <v>40735593529.225166</v>
      </c>
      <c r="CJ421" s="97">
        <f t="shared" si="758"/>
        <v>34501848912.779999</v>
      </c>
      <c r="CK421" s="97">
        <f t="shared" si="758"/>
        <v>7199072744.5355549</v>
      </c>
      <c r="CL421" s="97">
        <f t="shared" si="758"/>
        <v>34406746163</v>
      </c>
      <c r="CM421" s="97">
        <f t="shared" si="758"/>
        <v>200000000</v>
      </c>
      <c r="CN421" s="97">
        <f t="shared" si="758"/>
        <v>43684207163.239998</v>
      </c>
      <c r="CO421" s="97">
        <f t="shared" si="758"/>
        <v>247813193.38067901</v>
      </c>
      <c r="CP421" s="97">
        <f t="shared" si="758"/>
        <v>0</v>
      </c>
      <c r="CQ421" s="97">
        <f t="shared" si="758"/>
        <v>2341576058.48</v>
      </c>
      <c r="CR421" s="97">
        <f t="shared" si="758"/>
        <v>2621226425</v>
      </c>
      <c r="CS421" s="97">
        <f t="shared" si="758"/>
        <v>123373286491.84402</v>
      </c>
      <c r="CT421" s="97">
        <f t="shared" si="758"/>
        <v>152946179500.14999</v>
      </c>
      <c r="CU421" s="97">
        <f t="shared" si="758"/>
        <v>11457657446.024429</v>
      </c>
      <c r="CV421" s="97">
        <f t="shared" si="758"/>
        <v>14691685021</v>
      </c>
      <c r="CW421" s="97">
        <f t="shared" si="758"/>
        <v>34802379885</v>
      </c>
      <c r="CX421" s="97">
        <f t="shared" si="758"/>
        <v>0</v>
      </c>
      <c r="CY421" s="97">
        <f t="shared" si="758"/>
        <v>230357379348.48984</v>
      </c>
      <c r="CZ421" s="97">
        <f t="shared" si="758"/>
        <v>306788044048.17004</v>
      </c>
      <c r="DA421" s="97">
        <f t="shared" si="758"/>
        <v>906029112457.68982</v>
      </c>
      <c r="DB421" s="648">
        <f t="shared" si="758"/>
        <v>1043027175785.2867</v>
      </c>
    </row>
    <row r="422" spans="1:106" ht="24.75" customHeight="1" thickBot="1" x14ac:dyDescent="0.25">
      <c r="A422" s="649"/>
      <c r="B422" s="650"/>
      <c r="C422" s="651"/>
      <c r="D422" s="651"/>
      <c r="E422" s="652"/>
      <c r="F422" s="652"/>
      <c r="G422" s="653"/>
      <c r="H422" s="653"/>
      <c r="I422" s="653"/>
      <c r="J422" s="653"/>
      <c r="K422" s="653"/>
      <c r="L422" s="653"/>
      <c r="M422" s="653"/>
      <c r="N422" s="653"/>
      <c r="O422" s="653"/>
      <c r="P422" s="653"/>
      <c r="Q422" s="653"/>
      <c r="R422" s="653"/>
      <c r="S422" s="653"/>
      <c r="T422" s="653"/>
      <c r="U422" s="653"/>
      <c r="V422" s="653"/>
      <c r="W422" s="653"/>
      <c r="X422" s="653"/>
      <c r="Y422" s="653"/>
      <c r="Z422" s="653"/>
      <c r="AA422" s="653"/>
      <c r="AB422" s="653"/>
      <c r="AC422" s="653"/>
      <c r="AD422" s="653"/>
      <c r="AE422" s="653"/>
      <c r="AF422" s="653"/>
      <c r="AG422" s="653"/>
      <c r="AH422" s="653"/>
      <c r="AI422" s="653"/>
      <c r="AJ422" s="653"/>
      <c r="AK422" s="653"/>
      <c r="AL422" s="653"/>
      <c r="AM422" s="653"/>
      <c r="AN422" s="653"/>
      <c r="AO422" s="653"/>
      <c r="AP422" s="653"/>
      <c r="AQ422" s="653"/>
      <c r="AR422" s="653"/>
      <c r="AS422" s="653"/>
      <c r="AT422" s="653"/>
      <c r="AU422" s="653"/>
      <c r="AV422" s="653"/>
      <c r="AW422" s="653"/>
      <c r="AX422" s="653"/>
      <c r="AY422" s="653"/>
      <c r="AZ422" s="653"/>
      <c r="BA422" s="653"/>
      <c r="BB422" s="653"/>
      <c r="BC422" s="653"/>
      <c r="BD422" s="653"/>
      <c r="BE422" s="653"/>
      <c r="BF422" s="653"/>
      <c r="BG422" s="653"/>
      <c r="BH422" s="653"/>
      <c r="BI422" s="653"/>
      <c r="BJ422" s="653"/>
      <c r="BK422" s="653"/>
      <c r="BL422" s="653"/>
      <c r="BM422" s="653"/>
      <c r="BN422" s="653"/>
      <c r="BO422" s="653"/>
      <c r="BP422" s="653"/>
      <c r="BQ422" s="653"/>
      <c r="BR422" s="653"/>
      <c r="BS422" s="653"/>
      <c r="BT422" s="653"/>
      <c r="BU422" s="653"/>
      <c r="BV422" s="653"/>
      <c r="BW422" s="653"/>
      <c r="BX422" s="653"/>
      <c r="BY422" s="653"/>
      <c r="BZ422" s="653"/>
      <c r="CA422" s="653"/>
      <c r="CB422" s="653"/>
      <c r="CC422" s="653"/>
      <c r="CD422" s="653"/>
      <c r="CE422" s="653"/>
      <c r="CF422" s="654"/>
      <c r="CG422" s="653"/>
      <c r="CH422" s="653"/>
      <c r="CI422" s="653"/>
      <c r="CJ422" s="653"/>
      <c r="CK422" s="653"/>
      <c r="CL422" s="653"/>
      <c r="CM422" s="653"/>
      <c r="CN422" s="653"/>
      <c r="CO422" s="653"/>
      <c r="CP422" s="653"/>
      <c r="CQ422" s="653"/>
      <c r="CR422" s="653"/>
      <c r="CS422" s="653"/>
      <c r="CT422" s="653"/>
      <c r="CU422" s="653"/>
      <c r="CV422" s="653"/>
      <c r="CW422" s="653"/>
      <c r="CX422" s="653"/>
      <c r="CY422" s="653"/>
      <c r="CZ422" s="653"/>
      <c r="DA422" s="653"/>
      <c r="DB422" s="655"/>
    </row>
  </sheetData>
  <sheetProtection password="A60F" sheet="1" objects="1" scenarios="1"/>
  <mergeCells count="82">
    <mergeCell ref="DA6:DB7"/>
    <mergeCell ref="AM7:AN7"/>
    <mergeCell ref="AG7:AH7"/>
    <mergeCell ref="AC7:AD7"/>
    <mergeCell ref="T7:U7"/>
    <mergeCell ref="Y7:Z7"/>
    <mergeCell ref="AA7:AB7"/>
    <mergeCell ref="CO7:CP7"/>
    <mergeCell ref="CQ7:CR7"/>
    <mergeCell ref="CS7:CT7"/>
    <mergeCell ref="CU7:CV7"/>
    <mergeCell ref="CW7:CX7"/>
    <mergeCell ref="CY7:CZ7"/>
    <mergeCell ref="CK7:CL7"/>
    <mergeCell ref="CI7:CJ7"/>
    <mergeCell ref="CM7:CN7"/>
    <mergeCell ref="D75:D76"/>
    <mergeCell ref="D112:D113"/>
    <mergeCell ref="AK7:AL7"/>
    <mergeCell ref="CG6:CY6"/>
    <mergeCell ref="AS7:AT7"/>
    <mergeCell ref="D14:D15"/>
    <mergeCell ref="G7:H8"/>
    <mergeCell ref="I7:I8"/>
    <mergeCell ref="J7:J8"/>
    <mergeCell ref="K7:K8"/>
    <mergeCell ref="AE7:AF7"/>
    <mergeCell ref="BW7:BX7"/>
    <mergeCell ref="BQ7:BR7"/>
    <mergeCell ref="CE7:CF7"/>
    <mergeCell ref="BM6:CF6"/>
    <mergeCell ref="D309:D311"/>
    <mergeCell ref="D114:D115"/>
    <mergeCell ref="D160:D161"/>
    <mergeCell ref="D302:D303"/>
    <mergeCell ref="D227:D228"/>
    <mergeCell ref="E227:E228"/>
    <mergeCell ref="F227:F228"/>
    <mergeCell ref="D218:D219"/>
    <mergeCell ref="E218:E219"/>
    <mergeCell ref="F218:F219"/>
    <mergeCell ref="D65:D66"/>
    <mergeCell ref="L7:L8"/>
    <mergeCell ref="BY7:BZ7"/>
    <mergeCell ref="R7:S7"/>
    <mergeCell ref="D121:D123"/>
    <mergeCell ref="D118:D119"/>
    <mergeCell ref="BK7:BL7"/>
    <mergeCell ref="BI7:BJ7"/>
    <mergeCell ref="N7:N8"/>
    <mergeCell ref="AQ7:AR7"/>
    <mergeCell ref="BU7:BV7"/>
    <mergeCell ref="AU7:AV7"/>
    <mergeCell ref="AW7:AX7"/>
    <mergeCell ref="BE7:BF7"/>
    <mergeCell ref="BO7:BP7"/>
    <mergeCell ref="P7:Q7"/>
    <mergeCell ref="A1:CW2"/>
    <mergeCell ref="A3:CW5"/>
    <mergeCell ref="D6:X6"/>
    <mergeCell ref="BM7:BN7"/>
    <mergeCell ref="BA7:BB7"/>
    <mergeCell ref="BC7:BD7"/>
    <mergeCell ref="A7:C7"/>
    <mergeCell ref="X7:X8"/>
    <mergeCell ref="V7:V8"/>
    <mergeCell ref="AY7:AZ7"/>
    <mergeCell ref="CC7:CD7"/>
    <mergeCell ref="BS7:BT7"/>
    <mergeCell ref="AO7:AP7"/>
    <mergeCell ref="W7:W8"/>
    <mergeCell ref="AI7:AJ7"/>
    <mergeCell ref="D7:D8"/>
    <mergeCell ref="CA7:CB7"/>
    <mergeCell ref="Y6:AR6"/>
    <mergeCell ref="BG7:BH7"/>
    <mergeCell ref="CG7:CH7"/>
    <mergeCell ref="D59:D60"/>
    <mergeCell ref="E7:E8"/>
    <mergeCell ref="F7:F8"/>
    <mergeCell ref="M7:M8"/>
    <mergeCell ref="AS6:BL6"/>
  </mergeCells>
  <conditionalFormatting sqref="V23">
    <cfRule type="cellIs" dxfId="4" priority="601" operator="between">
      <formula>0</formula>
      <formula>0.39</formula>
    </cfRule>
    <cfRule type="cellIs" dxfId="3" priority="602" operator="between">
      <formula>0.4</formula>
      <formula>0.59</formula>
    </cfRule>
    <cfRule type="cellIs" dxfId="2" priority="603" operator="between">
      <formula>0.6</formula>
      <formula>0.69</formula>
    </cfRule>
    <cfRule type="cellIs" dxfId="1" priority="604" operator="between">
      <formula>0.7</formula>
      <formula>0.79</formula>
    </cfRule>
    <cfRule type="cellIs" dxfId="0" priority="605" operator="greaterThanOrEqual">
      <formula>0.8</formula>
    </cfRule>
  </conditionalFormatting>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SGTO P. INDICATIVO</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persona</dc:creator>
  <cp:keywords/>
  <dc:description/>
  <cp:lastModifiedBy>AUXPLANEACION03</cp:lastModifiedBy>
  <cp:revision/>
  <dcterms:created xsi:type="dcterms:W3CDTF">2016-03-22T23:00:18Z</dcterms:created>
  <dcterms:modified xsi:type="dcterms:W3CDTF">2019-08-09T20:51:44Z</dcterms:modified>
  <cp:category/>
  <cp:contentStatus/>
</cp:coreProperties>
</file>