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35" activeTab="1"/>
  </bookViews>
  <sheets>
    <sheet name="ANEXO 15 POAI 2014 EJECUTADO" sheetId="1" r:id="rId1"/>
    <sheet name="ESTRUCTURA DEL POAI 2014" sheetId="2" r:id="rId2"/>
  </sheets>
  <externalReferences>
    <externalReference r:id="rId5"/>
  </externalReferences>
  <definedNames>
    <definedName name="_xlnm.Print_Area" localSheetId="0">'ANEXO 15 POAI 2014 EJECUTADO'!$B$4:$W$656</definedName>
    <definedName name="_xlnm.Print_Titles" localSheetId="0">'ANEXO 15 POAI 2014 EJECUTADO'!$7:$11</definedName>
  </definedNames>
  <calcPr fullCalcOnLoad="1"/>
</workbook>
</file>

<file path=xl/comments1.xml><?xml version="1.0" encoding="utf-8"?>
<comments xmlns="http://schemas.openxmlformats.org/spreadsheetml/2006/main">
  <authors>
    <author>Hogar</author>
    <author>Maria Aleyda</author>
  </authors>
  <commentList>
    <comment ref="M557" authorId="0">
      <text>
        <r>
          <rPr>
            <sz val="9"/>
            <rFont val="Tahoma"/>
            <family val="2"/>
          </rPr>
          <t xml:space="preserve">$1.948.666.300,00: Corresponde al POAI Aprobado inicialmente. Diferencia $56.290.088,00 de más en el Decreto de Liquidación.
</t>
        </r>
      </text>
    </comment>
    <comment ref="M547" authorId="1">
      <text>
        <r>
          <rPr>
            <sz val="9"/>
            <rFont val="Tahoma"/>
            <family val="2"/>
          </rPr>
          <t xml:space="preserve">$1.948.666.300,00: Corresponde al POAI Aprobado inicialmente. Diferencia $1.979.956.797,00 de más en el Decreto de Liquidación.
</t>
        </r>
      </text>
    </comment>
    <comment ref="M548" authorId="1">
      <text>
        <r>
          <rPr>
            <sz val="9"/>
            <rFont val="Tahoma"/>
            <family val="2"/>
          </rPr>
          <t xml:space="preserve">$1.699.772.488,50: Corresponde al POAI Aprobado inicialmente. Diferencia $1.699.772.488,50:  de menos en el Decreto de Liquidación.
</t>
        </r>
      </text>
    </comment>
  </commentList>
</comments>
</file>

<file path=xl/sharedStrings.xml><?xml version="1.0" encoding="utf-8"?>
<sst xmlns="http://schemas.openxmlformats.org/spreadsheetml/2006/main" count="1210" uniqueCount="1067">
  <si>
    <t>TOTAL POAI 2014</t>
  </si>
  <si>
    <t>1.5.49.44.P110</t>
  </si>
  <si>
    <t>1.5.49.44.P109</t>
  </si>
  <si>
    <t>Inversiones seguridad vial en el Departamento del Quindío.</t>
  </si>
  <si>
    <t>1.5.49.44.P108</t>
  </si>
  <si>
    <t xml:space="preserve"> PREVENCIÓN VIAL</t>
  </si>
  <si>
    <t>1.5.49.44</t>
  </si>
  <si>
    <t>SEGURIDAD VIAL</t>
  </si>
  <si>
    <t>1.5.49</t>
  </si>
  <si>
    <t>QUINDÍO SIN MIEDO</t>
  </si>
  <si>
    <t>1.5</t>
  </si>
  <si>
    <t>SOCIOCULTURAL</t>
  </si>
  <si>
    <t>INSTITUTO DEPARTAMENTAL DE TRANSITO DEL QUINDIO</t>
  </si>
  <si>
    <t>3.17.90.108.P.281</t>
  </si>
  <si>
    <t>3.17.90.108.P.280</t>
  </si>
  <si>
    <t>3.17.90.108.P.279</t>
  </si>
  <si>
    <t xml:space="preserve">Apoyo en la formulación y ejecucion de proyectos de vivienda , infraestructura y equipamientos colectivos y comunitarios. </t>
  </si>
  <si>
    <t>3.17.90.108.P.278</t>
  </si>
  <si>
    <t>VIVIENDA EN CONDICIONES DIGNAS AL ALCANCE DE TODOS</t>
  </si>
  <si>
    <t>3.17.90.108</t>
  </si>
  <si>
    <t>VIVIENDA DIGNA AL ALCANCE DE TODOS</t>
  </si>
  <si>
    <t>3.17.90</t>
  </si>
  <si>
    <t>INFRAESTRUCTURA PÚBLICA PARA EL DESARROLLO</t>
  </si>
  <si>
    <t>3.17</t>
  </si>
  <si>
    <t>AMBIENTE CONSTRUIDO</t>
  </si>
  <si>
    <t>Desarrollo de proyectos de infraestructura y señalización turística Todo El Departamento, Quindío, Occidente.</t>
  </si>
  <si>
    <t>2.14.81.89.P.229</t>
  </si>
  <si>
    <t>INFRAESTRUCTURA TURÍSTICA</t>
  </si>
  <si>
    <t>2.14.81.89</t>
  </si>
  <si>
    <t>POSICIONAMIENTO DEL QUINDIO COMO DESTINO TURÍSTICO DE ENCANTO</t>
  </si>
  <si>
    <t>2.14.81</t>
  </si>
  <si>
    <t>ZONA Q DE DESTINOPARA LOS SENTIDOS</t>
  </si>
  <si>
    <t>2.14</t>
  </si>
  <si>
    <t>DIMENSIÓN ECONÓMICA</t>
  </si>
  <si>
    <t>PROMOTORA DE VIVIENDA</t>
  </si>
  <si>
    <t>Apoyo a la actividad física, salud y productividad en el Departamento del Quindío.</t>
  </si>
  <si>
    <t>1.4.45.41.P.99</t>
  </si>
  <si>
    <t>ACTIVIDAD FISICA Y HABITOS DE VIDA SALUDABLE "QUINDIO FIRME, CON LA ACTIVIDAD FISICA".</t>
  </si>
  <si>
    <t>1.4.45.41</t>
  </si>
  <si>
    <t>ACTIVIDAD FÍSICA, SALUD Y PRODUCTIVIDAD</t>
  </si>
  <si>
    <t>1.4.45</t>
  </si>
  <si>
    <t>Apoyo a la recreación base social en el Departamento del Quindío.</t>
  </si>
  <si>
    <t>1.4.44.40.P.98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</si>
  <si>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</si>
  <si>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1.4.44.40</t>
  </si>
  <si>
    <t>LA RECREACIÓN BASE SOCIAL.</t>
  </si>
  <si>
    <t>1.4.44</t>
  </si>
  <si>
    <t>Apoyo a las ligas con capacidades especiales en el Departamento del Quindío.</t>
  </si>
  <si>
    <t>1.4.43.39.P.97</t>
  </si>
  <si>
    <t>APOYO A LIGAS CON CAPACIDADES ESPECIALES</t>
  </si>
  <si>
    <t>1.4.43.39</t>
  </si>
  <si>
    <t>Apoyo a las Ligas Deportivas en el Departamento Quindío.</t>
  </si>
  <si>
    <t>1.4.43.38.P.96</t>
  </si>
  <si>
    <t>APOYO A LIGAS DEPORTIVAS</t>
  </si>
  <si>
    <t>1.4.43.38</t>
  </si>
  <si>
    <t>1.4.43.37.P.95</t>
  </si>
  <si>
    <t>Apoyo a los JUEGOS INTERCOLEGIADOS y eventos deportivos en el Departamento del Quindío.</t>
  </si>
  <si>
    <t>1.4.43.37.P.94</t>
  </si>
  <si>
    <t>JUEGOS INTERCOLEGIADOS Y EVENTOS DEPORTIVOS</t>
  </si>
  <si>
    <t>1.4.43.37</t>
  </si>
  <si>
    <t xml:space="preserve">Apoyo al rescate del deporte asociado orientado a altos logros en el Departamento del Quindío. </t>
  </si>
  <si>
    <t>1.4.43.36.P.93</t>
  </si>
  <si>
    <t>ESCUELAS DE FORMACIÓN DEPORTIVA</t>
  </si>
  <si>
    <t>1.4.43.36</t>
  </si>
  <si>
    <t>RESCATE DEL DEPORTE ASOCIADO ORIENTADO A ALTOS LOGROS.</t>
  </si>
  <si>
    <t>1.4.43</t>
  </si>
  <si>
    <t>QUINDÍO VIVO</t>
  </si>
  <si>
    <t>1.4</t>
  </si>
  <si>
    <t xml:space="preserve">SOCIOCULTURAL </t>
  </si>
  <si>
    <t xml:space="preserve">INDEPORTES </t>
  </si>
  <si>
    <t xml:space="preserve">INVERSION INDIRECTA </t>
  </si>
  <si>
    <t>CEDIDA (58)</t>
  </si>
  <si>
    <t>Implementación de todos sumamos en el Quindío.</t>
  </si>
  <si>
    <t>1.2.38.25.P.73</t>
  </si>
  <si>
    <t>NINGUNO SIN REGISTRO</t>
  </si>
  <si>
    <t>1.2.38.25</t>
  </si>
  <si>
    <t>COFINANCIACION         
NACIONAL (65)</t>
  </si>
  <si>
    <t>Implementación de programas especiales en salud en el Departamento del Quindío.</t>
  </si>
  <si>
    <t>1.2.38.24.P.72</t>
  </si>
  <si>
    <t>SALUD CON EQUIDAD</t>
  </si>
  <si>
    <t>1.2.38.24</t>
  </si>
  <si>
    <t>SISTEMA DE SALUD EQUITATIVO Y EFICIENTE</t>
  </si>
  <si>
    <t>1.2.38</t>
  </si>
  <si>
    <t>1.2.37.23.P.377</t>
  </si>
  <si>
    <t>1.2.37.23.P.71</t>
  </si>
  <si>
    <t>Fortalecimiento promoción de la salud y prevención primaria en Salud Mental en el Departamento del Quindío.</t>
  </si>
  <si>
    <t>1.2.37.23.P.70</t>
  </si>
  <si>
    <t>“TODO BIEN QUINDIANOS”</t>
  </si>
  <si>
    <t>1.2.37.23</t>
  </si>
  <si>
    <t>Fortalecimiento y promoción de la salud una razón más para sonreír en el departamento del Quindío</t>
  </si>
  <si>
    <t>1.2.37.22.P.69</t>
  </si>
  <si>
    <t xml:space="preserve">UNA RAZÓN MÁS PARA SONREIR </t>
  </si>
  <si>
    <t>1.2.37.22</t>
  </si>
  <si>
    <t>1.2.37</t>
  </si>
  <si>
    <t>SGP S.PCA. (61)
CSF</t>
  </si>
  <si>
    <t>Fortalecimiento del sistema de vigilancia en Salud Publica en el Departamento del Quindío.</t>
  </si>
  <si>
    <t>1.2.9.21.P.376</t>
  </si>
  <si>
    <t>SGP S.PCA. (61) 
CSF</t>
  </si>
  <si>
    <t>Fortalecimiento de las actividades de vigilancia y control del Laboratorio de Salud Pública.</t>
  </si>
  <si>
    <t>1.2.9.21.P.375</t>
  </si>
  <si>
    <t>1.2.9.21.P.374</t>
  </si>
  <si>
    <t>Asistencia atención a las personas y prioridades en Salud Publica en el Quindío.</t>
  </si>
  <si>
    <t>1.2.9.21.P.68</t>
  </si>
  <si>
    <t>GESTIÓN PARA EL DESARROLLO OPERATIVO Y FUNCIONAL DEL PLAN NACIONAL DE SALUD PÚBLICA</t>
  </si>
  <si>
    <t>1.2.9.21</t>
  </si>
  <si>
    <t>Prevención y vigilancia a los riesgos profesionales en el Departamento del Quindío.</t>
  </si>
  <si>
    <t>1.2.9.20.P.67</t>
  </si>
  <si>
    <t>PREVENCIÓN, VIGILANCIA Y CONTROL DE LOS RIESGOS PROFESIONALES</t>
  </si>
  <si>
    <t>1.2.9.20</t>
  </si>
  <si>
    <t>Prevención vigilancia y control de eventos de origen laboral en el Departamento del Quindío.</t>
  </si>
  <si>
    <t>1.2.9.19.P.66</t>
  </si>
  <si>
    <t>SEGURIDAD EN EL TRABAJO Y ENFERMEDADES DE ORIGEN LABORAL</t>
  </si>
  <si>
    <t>1.2.9.19</t>
  </si>
  <si>
    <t>1.2.9.18. P.373</t>
  </si>
  <si>
    <t>1.2.9.18.P.372</t>
  </si>
  <si>
    <t>1.2.9.18.P.65</t>
  </si>
  <si>
    <t>1.2.9.18.P.64</t>
  </si>
  <si>
    <t>1.2.9.18.P.63</t>
  </si>
  <si>
    <t>Control Salud Ambiental Departamento del Quindío.</t>
  </si>
  <si>
    <t>1.2.9.18.P.62</t>
  </si>
  <si>
    <t>SEGURIDAD SANITARIA Y AMBIENTAL.</t>
  </si>
  <si>
    <t>1.2.9.18</t>
  </si>
  <si>
    <t>Fortalecimiento de Estrategia de Gestion Integral, Vectores y Cambio Climatico</t>
  </si>
  <si>
    <t>1.2.9.17.P.61</t>
  </si>
  <si>
    <t>1.2.9.17.P.371</t>
  </si>
  <si>
    <t>1.2.9.17.P.370</t>
  </si>
  <si>
    <t>1.2.9.17.P.60</t>
  </si>
  <si>
    <t>1.2.9.17.P.59</t>
  </si>
  <si>
    <t>1.2.9.17.P.58</t>
  </si>
  <si>
    <t>1.2.9.17.P.57</t>
  </si>
  <si>
    <t>1.2.9.17.P.56</t>
  </si>
  <si>
    <t>Control y Vigilancia en las Acciones de Intervencion Inheremtes a la Salud Publica en el Quindio</t>
  </si>
  <si>
    <t>1.2.9.17.P.55</t>
  </si>
  <si>
    <t>PROMOCIÓN DE LA SALUD Y PREVENCIÓN DE LOS RIESGOS</t>
  </si>
  <si>
    <t>1.2.9. 17</t>
  </si>
  <si>
    <t>SISTEMA DE SALUD PREVENTIVO Y DE CONTROL</t>
  </si>
  <si>
    <t>1.2.9</t>
  </si>
  <si>
    <t>Fortalecimiento de la Red de Urgencias.</t>
  </si>
  <si>
    <t>1.2.6.16.P.54</t>
  </si>
  <si>
    <t>FORTALECIMIENTO DE LA RED DE URGENCIAS</t>
  </si>
  <si>
    <t>1.2.6.16</t>
  </si>
  <si>
    <t>Servicio de salud en alerta en el departamento del Quindío</t>
  </si>
  <si>
    <t>1.2.6.15.P.53</t>
  </si>
  <si>
    <t>RED DE SERVICIOS DE SALUD EN ALERTA</t>
  </si>
  <si>
    <t>1.2.6.15</t>
  </si>
  <si>
    <t>Fortalecimiento  de participación social y comunitaria de los grupos vulnerables en el departamento del Quindío</t>
  </si>
  <si>
    <t>1.2.6.14.P.52</t>
  </si>
  <si>
    <t>SALUD SIN DIFERENCIAS</t>
  </si>
  <si>
    <t>1.2.6.14</t>
  </si>
  <si>
    <t>1.2.6.13.P.369</t>
  </si>
  <si>
    <t>1.2.6.13.P.51</t>
  </si>
  <si>
    <t>1.2.6.13.P.50</t>
  </si>
  <si>
    <t>MONOPOLIO (35)</t>
  </si>
  <si>
    <t>Gestión y apoyo a la PRESTACION DE SERVICIOS DE SALUD en el Departamento del Quindío.</t>
  </si>
  <si>
    <t>1.2.6.13.P.49</t>
  </si>
  <si>
    <t>GESTIÓN, INSPECCIÓN, VIGILANCIA Y CONTROL DEL SISTEMA OBLIGATORIO DE GARANTÍA DE LA CALIDAD DE LA ATENCIÓN EN SALUD Y DE LA PRESTACIÓN DE SERVICIOS</t>
  </si>
  <si>
    <t>1.2.6.13</t>
  </si>
  <si>
    <t>SGP APORTES PATRONALES
(60) SSF</t>
  </si>
  <si>
    <t>1.2.6.12.P.48</t>
  </si>
  <si>
    <t>1.2.6.12.P.47</t>
  </si>
  <si>
    <t>SGP P.SCIOS. (59)
CSF</t>
  </si>
  <si>
    <t xml:space="preserve">Población no afiliada al Sistema General de Seguridad Social en Salud </t>
  </si>
  <si>
    <t>1.2.6.12.P.46</t>
  </si>
  <si>
    <t>MEJORAMIENTO DE LA ACCESIBILIDAD A LOS SERVICIOS DE SALUD</t>
  </si>
  <si>
    <t>1.2.6.12</t>
  </si>
  <si>
    <t>LEY 1393 (64)</t>
  </si>
  <si>
    <t>1.2.6.11.P.45</t>
  </si>
  <si>
    <t>J.S.AZAR (66)</t>
  </si>
  <si>
    <t>Subsidio afiliación al régimen subsidiado del sistema general de seguridad social en salud en el Departamento del Quindío.</t>
  </si>
  <si>
    <t>1.2.6.11.P.44</t>
  </si>
  <si>
    <t>PROMOCIÓN Y CONTROL DE LA AFILIACIÓN AL SGSSS (RÉGIMEN CONTRIBUTIVO Y SUBSIDIADO)</t>
  </si>
  <si>
    <t>1.2.6.11</t>
  </si>
  <si>
    <t>SISTEMA DE SALUD HUMANIZADO, ACCESIBLE Y OPORTUNO</t>
  </si>
  <si>
    <t>1.2.6</t>
  </si>
  <si>
    <t>SGP S. PCA. 
CSF  (61)</t>
  </si>
  <si>
    <t>F.ESTUPEF. (63)</t>
  </si>
  <si>
    <t>FUNCIONAMIENTO</t>
  </si>
  <si>
    <t xml:space="preserve">SALUD HUMANIZADA Y EQUITATIVA PARA TODOS </t>
  </si>
  <si>
    <t>1.2</t>
  </si>
  <si>
    <t>SECRETARIA DE SALUD</t>
  </si>
  <si>
    <t>Fortalecimiento de la gestión jurídica en el Departamento del Quindío.</t>
  </si>
  <si>
    <t>5.22.106.140.P.363</t>
  </si>
  <si>
    <t>GESTIÓN DE LA CONTRATACIÓN E INVENTARIOS</t>
  </si>
  <si>
    <t>5.22.106.139</t>
  </si>
  <si>
    <t>DEPARTAMENTO CON GESTIÓN TRANSPARENTE Y  HUMANIZADO DESDE LO PÚBLICO</t>
  </si>
  <si>
    <t>5.22.106</t>
  </si>
  <si>
    <t>FINANZAS FUERTES Y VIABLES</t>
  </si>
  <si>
    <t>5.22</t>
  </si>
  <si>
    <t>INSTITUCIONAL</t>
  </si>
  <si>
    <t>REPRESENTACIÓN JUDICIAL Y DEFENSA DEL DEPARTAMENTO</t>
  </si>
  <si>
    <t>5.22.106.140. P.365</t>
  </si>
  <si>
    <t>5.22.106.140.P.362</t>
  </si>
  <si>
    <t>5.22.106.140.P.361</t>
  </si>
  <si>
    <t xml:space="preserve">Actualización, digitalización e indexación de contratación de la Gobernación del Quindío. </t>
  </si>
  <si>
    <t>5.22.106.140.P.360</t>
  </si>
  <si>
    <t>5.22.106.140</t>
  </si>
  <si>
    <t>SECRETARIA JURIDICA Y DE CONTRATACION</t>
  </si>
  <si>
    <t>5.22.104.138.P.355</t>
  </si>
  <si>
    <t>FONDO RENTAS (15)</t>
  </si>
  <si>
    <t>Mejoramiento de la sostenibilidad de los procesos de fiscalización liquidación control y cobranza de los tributos en el Departamento del Quindío.</t>
  </si>
  <si>
    <t>5.22.104.138.P.354</t>
  </si>
  <si>
    <t xml:space="preserve">SOSTENIBILIDAD  DE LOS PROCESOS DE FISCALIZACIÓN, LIQUIDACIÓN, CONTROL Y COBRANZA DE LOS TRIBUTOS </t>
  </si>
  <si>
    <t>5.22.104.138</t>
  </si>
  <si>
    <t>FORTALECIMIENTO DE LAS FINANZAS PÚBLICAS</t>
  </si>
  <si>
    <t>5.22.104</t>
  </si>
  <si>
    <t>SECRETARIA DE HACIENDA Y FINANZAS PUBLICAS</t>
  </si>
  <si>
    <t>Actualizacion del Inventario de Bienes Devolutivos del Ente Territorial</t>
  </si>
  <si>
    <t>5.22.54.140.P.364</t>
  </si>
  <si>
    <t xml:space="preserve">Actualización digitalización e indexación de contratación de la Gobernación del Quindío. </t>
  </si>
  <si>
    <t>5.22.54.140.P.319</t>
  </si>
  <si>
    <t>5.20.99.130.P.324</t>
  </si>
  <si>
    <t>Apoyo a la sostenibilidad de las tecnologías de la información y comunicación de la Gobernación del Quindío.</t>
  </si>
  <si>
    <t>5.20.99.130.P.323</t>
  </si>
  <si>
    <t>5.20.99.130.P.326</t>
  </si>
  <si>
    <t>Actualización de la infraestructura tecnológica de la Gobernación del Quindío.</t>
  </si>
  <si>
    <t>5.20.99.130.P.325</t>
  </si>
  <si>
    <t>MODERNIZACIÓN TECNOLÓGICA</t>
  </si>
  <si>
    <t>5.20.99.130</t>
  </si>
  <si>
    <t>Actualización digitalización e indexación de las historias laborales de la Gobernación del Quindío.</t>
  </si>
  <si>
    <t>5.20.99.128.P.320</t>
  </si>
  <si>
    <t>GESTIÓN DOCUMENTAL</t>
  </si>
  <si>
    <t>5.20.99.128</t>
  </si>
  <si>
    <t>MODERNIZACIÓN ADMINISTRATIVA CON CALIDAD</t>
  </si>
  <si>
    <t>5.20.99</t>
  </si>
  <si>
    <t>QUINDÍO UNA ADMINISTRACIÓN MODERNA Y EFICIENTE</t>
  </si>
  <si>
    <t>5.20</t>
  </si>
  <si>
    <t>5</t>
  </si>
  <si>
    <t>SECRETARIA ADMINISTRATIVA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</si>
  <si>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</si>
  <si>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5.22.106.141.P367</t>
  </si>
  <si>
    <t>TODOS PONEN</t>
  </si>
  <si>
    <t>5.22.106.141</t>
  </si>
  <si>
    <t>5.22.106.139.P359</t>
  </si>
  <si>
    <t>5.22.106.139.P358</t>
  </si>
  <si>
    <t>Divulgación de estrategias para garantizar el conocimiento y participación de la comunidad en los programas, proyectos, servicios y productos en el Departamento del Quindío.</t>
  </si>
  <si>
    <t>5.22.106.139.P357</t>
  </si>
  <si>
    <t>DOCE HORAS CON LA GOBERNADORA</t>
  </si>
  <si>
    <t>SECRETARIA PRIVADA</t>
  </si>
  <si>
    <t>2.14.83.93.P237</t>
  </si>
  <si>
    <t>Apoyo a actividades en las diferentes modalidades del turismo en Todo El Departamento, Quindío, Occidente.</t>
  </si>
  <si>
    <t>2.14.83.93.P236</t>
  </si>
  <si>
    <t>TURISMO SUSTENTABLE.</t>
  </si>
  <si>
    <t>2.14.83.93</t>
  </si>
  <si>
    <t>2.14.83.92.P235</t>
  </si>
  <si>
    <t>2.14.83.92.P234</t>
  </si>
  <si>
    <t>2.14.83.92.P233</t>
  </si>
  <si>
    <t>Fortalecimiento del encadenamiento empresarial turístico Todo El Departamento, Quindío, Occidente.</t>
  </si>
  <si>
    <t>2.14.83.92.P232</t>
  </si>
  <si>
    <t>FORTALECIMIENTO DE ESQUEMAS COLABORATIVOS DE LAS EMPRESAS DEL SECTOR TURISMO.</t>
  </si>
  <si>
    <t>2.14.83.92</t>
  </si>
  <si>
    <t>CLÚSTER DE TURISMO</t>
  </si>
  <si>
    <t>2.14.83</t>
  </si>
  <si>
    <t>Asistencia a empresas del sector turístico en procesos de calidad en Todo El Departamento, Quindío, Occidente</t>
  </si>
  <si>
    <t>2.14.82.91.P.231</t>
  </si>
  <si>
    <t>QUINDÍO UN ECOSISTEMA DIGITAL</t>
  </si>
  <si>
    <t>2.14.82.91</t>
  </si>
  <si>
    <t>CALIDAD TURÍSTICA</t>
  </si>
  <si>
    <t>2.14.82</t>
  </si>
  <si>
    <t>Implementación estrategias de marketing territorial en los municipios que promuevan la sustentabilidad del Paisaje Cultural Cafetero Quindío, Occidente.</t>
  </si>
  <si>
    <t>2.14.81.90.P.230</t>
  </si>
  <si>
    <t>EL PAISAJE CULTURAL CAFETERO COMO HERRAMIENTA DE MARKETING TERRITORIAL</t>
  </si>
  <si>
    <t>2.14.81.90</t>
  </si>
  <si>
    <t>2.14.81.88.P.228</t>
  </si>
  <si>
    <t>Implementación de procesos de tecnología de la información y comunicación, en todo el Departamento, Quindío, Occidente.</t>
  </si>
  <si>
    <t>2.14.81.88.P.227</t>
  </si>
  <si>
    <t xml:space="preserve">TECNOLOGÍA PARA LA TOMA DE DECISIONES Y COMPETITIVIDAD TURÍSTICA. </t>
  </si>
  <si>
    <t>2.14.81.88</t>
  </si>
  <si>
    <t>Consolidación de productos turísticos en Todo El Departamento, Quindío, Occidente.</t>
  </si>
  <si>
    <t>2.14.81.86.P.226</t>
  </si>
  <si>
    <t>ECOSISTEMA PARA LA PRODUCTIVIDAD, LA INNOVACIÓN Y EL EMPRENDIMIENTO</t>
  </si>
  <si>
    <t>2.14.81.87</t>
  </si>
  <si>
    <t>I. R (52)</t>
  </si>
  <si>
    <t>Fortalecimiento de la promoción del destino a nivel nacional e internacional en Todo El Departamento, Quindio, Occidente.</t>
  </si>
  <si>
    <t>2.14.81.86.P.225</t>
  </si>
  <si>
    <t xml:space="preserve">POSICIONAMIENTO TURÍSTICO TERRITORIAL </t>
  </si>
  <si>
    <t>2.14.81.86</t>
  </si>
  <si>
    <t>2.13.80.85.P.224</t>
  </si>
  <si>
    <t xml:space="preserve">Consolidación del Ecosistema Digital en el Depto. del Quindío. </t>
  </si>
  <si>
    <t>2.13.80.85.P.223</t>
  </si>
  <si>
    <t>Apoyo a las actividades de ciencia tecnología e innovación del departamento del Quindío.</t>
  </si>
  <si>
    <t>Implementación del Plan de Marketing Territorial.</t>
  </si>
  <si>
    <t xml:space="preserve">PROMOCIÓN DE LA INVERSIÓN </t>
  </si>
  <si>
    <t>2.13.80.85</t>
  </si>
  <si>
    <t>2.13.80.84.P.221</t>
  </si>
  <si>
    <t>2.13.80.84.P.222</t>
  </si>
  <si>
    <t>Implementación de Estrategias de exportaciones para el Departamento del Quindío.</t>
  </si>
  <si>
    <t>2.13.80.84.P.220</t>
  </si>
  <si>
    <t>ESTRATEGIA EXPORTADORA TERRITORIAL.</t>
  </si>
  <si>
    <t>2.13.80.84</t>
  </si>
  <si>
    <t>COMERCIO EXTERIOR ZONA Q</t>
  </si>
  <si>
    <t>2.13.80</t>
  </si>
  <si>
    <t>2.13.32.82.P.219</t>
  </si>
  <si>
    <t>2.13.32.82.P.218</t>
  </si>
  <si>
    <t>2.13.32.82.P.217</t>
  </si>
  <si>
    <t>Fortalecimiento institucional para la competitividad y la innovación Todo El Departamento, Quindio, Occidente</t>
  </si>
  <si>
    <t>2.13.32.82.P.216</t>
  </si>
  <si>
    <t>INSTITUCIONES PARA LA COMPETITIVIDAD</t>
  </si>
  <si>
    <t>2.13.32.82</t>
  </si>
  <si>
    <t>2.13.78.82.P.215</t>
  </si>
  <si>
    <t>2.13.78.82.P.212</t>
  </si>
  <si>
    <t>2.13.78.82.P.213</t>
  </si>
  <si>
    <t>2.13.78.82.P.214</t>
  </si>
  <si>
    <t>2.13.78.82.P.211</t>
  </si>
  <si>
    <t>2.13.78.82.P.210</t>
  </si>
  <si>
    <t>2.13.78.82.P.209</t>
  </si>
  <si>
    <t>Fortalecimiento de las empresas y gremios del Departamento del Quindío.</t>
  </si>
  <si>
    <t>2.13.78.82.P.208</t>
  </si>
  <si>
    <t>FORTALECIMIENTO EMPRESARIAL Y GREMIAL</t>
  </si>
  <si>
    <t>2.13.78.82</t>
  </si>
  <si>
    <t>FORTALECIMIENTO EMPRESARIAL</t>
  </si>
  <si>
    <t>2.13.78</t>
  </si>
  <si>
    <t>100% EMPRESAS FIRMES</t>
  </si>
  <si>
    <t>2.13</t>
  </si>
  <si>
    <t>Apoyo al retorno de los colombianos que viven en el exterior y optimización de las remesas en el Todo El Departamento del Quindío.</t>
  </si>
  <si>
    <t>2.12.74.81.P.207</t>
  </si>
  <si>
    <t>ZONA Q GARANTIA DEL RETORNO</t>
  </si>
  <si>
    <t>2.12.74.81</t>
  </si>
  <si>
    <t>Mejoramiento de las unidades productivas de la población con discapacidad para la generación de ingresos en El Departamento del Quindío.</t>
  </si>
  <si>
    <t>2.12.74.80.P.206</t>
  </si>
  <si>
    <t>EMPRENDIMIENTO Y CAPACIDADES ESPECIALES</t>
  </si>
  <si>
    <t>2.12.74.80</t>
  </si>
  <si>
    <t>2.12.74.79.P.205</t>
  </si>
  <si>
    <t>2.12.74.79.P.204</t>
  </si>
  <si>
    <t>2.12.74.79.P.203</t>
  </si>
  <si>
    <t>2.12.74.79.P.202</t>
  </si>
  <si>
    <t>Mejoramiento del nivel de ingresos en la población con alto grado de vulnerabilidad en el Departamento del Quindío.</t>
  </si>
  <si>
    <t>2.12.74.79.P.201</t>
  </si>
  <si>
    <t>EMPRENDIMIENTO REGIONAL Y SUPERACIÓN DE LA POBREZA</t>
  </si>
  <si>
    <t>2.12.74.79</t>
  </si>
  <si>
    <t>EMPLEO Y EMPRENDIMIENTO</t>
  </si>
  <si>
    <t>2.12.74</t>
  </si>
  <si>
    <t>UN AS PARA EL TRABAJO</t>
  </si>
  <si>
    <t>2.12</t>
  </si>
  <si>
    <t>SECRETARIA DE TURISMO INDUSTRIA Y COMERCIO</t>
  </si>
  <si>
    <t>4.19.98.126.P.318</t>
  </si>
  <si>
    <t>4.19.98.126.P.317</t>
  </si>
  <si>
    <t>4.19.98.126.P.316</t>
  </si>
  <si>
    <t>Apoyo al manejo y gestión sustentable del paisaje  Departamento del Quindío.</t>
  </si>
  <si>
    <t>4.19.98.126.P.315</t>
  </si>
  <si>
    <t>MANEJO Y GESTIÓN SUSTENTABLE DEL PAISAJE</t>
  </si>
  <si>
    <t>4.19.98.126</t>
  </si>
  <si>
    <t>PLAN DE CONSERVACIÓN, RECUPERACIÓN Y PROTECCIÓN DEL PAISAJE EN LAS CABECERAS MUNICIPALES Y LOS ESPACIOS RURALES</t>
  </si>
  <si>
    <t>4.19.98</t>
  </si>
  <si>
    <t xml:space="preserve">QUINDÍO PAISAJE CULTURAL CAFETERO </t>
  </si>
  <si>
    <t>4.19</t>
  </si>
  <si>
    <t>4.18.96.123.P.305</t>
  </si>
  <si>
    <t>Apoyo a la implementación de mercados verdes y BIOCOMERCIO en el Quindío.</t>
  </si>
  <si>
    <t>4.18.96.123.P.304</t>
  </si>
  <si>
    <t>MERCADOS VERDES Y BIOCOMERCIO</t>
  </si>
  <si>
    <t>4.18.96.123</t>
  </si>
  <si>
    <t xml:space="preserve">Implementación de la valoración de impactos ambientales, en los sectores productivos en los POT´s Municipales del Quindío. </t>
  </si>
  <si>
    <t>4.18.96.122.P.303</t>
  </si>
  <si>
    <t>PREVENCIÓN Y MITIGACIÓN DE IMPACTOS AMBIENTALES POR ACTIVIDADES ANTRÓPICAS</t>
  </si>
  <si>
    <t>4.18.96.122</t>
  </si>
  <si>
    <t>4.18.96.120.P.301</t>
  </si>
  <si>
    <t xml:space="preserve">Apoyo a acuerdos de producción limpia y sostenible, en el sector productivo del Departamento del Quindío </t>
  </si>
  <si>
    <t>4.18.96.120.P.300</t>
  </si>
  <si>
    <t>PRODUCCIÓN LIMPIA Y SOSTENIBLE</t>
  </si>
  <si>
    <t>4.18.96.120</t>
  </si>
  <si>
    <t xml:space="preserve">Diseño de buenas prácticas ambientales. </t>
  </si>
  <si>
    <t>4.18.96.119.P.299</t>
  </si>
  <si>
    <t>DISEÑO DE PROGRAMAS DE BUENAS PRÁCTICAS AMBIENTALES</t>
  </si>
  <si>
    <t>4.18.96.119</t>
  </si>
  <si>
    <t>GESTIÓN AMBIENTAL SECTORIAL Y URBANA</t>
  </si>
  <si>
    <t>4.18.96</t>
  </si>
  <si>
    <t xml:space="preserve">Apoyo al sector educativo para la implementación del componente ambiental en los PEI en el Departamento del Quindío. </t>
  </si>
  <si>
    <t>4.18.95.118.P.298</t>
  </si>
  <si>
    <t>ASISTENCIA TÉCNICA AL SECTOR EDUCATIVO PARA IMPLEMENTACIÓN DEL COMPONENTE AMBIENTAL EN LOS PEI; PROGRAMAS EDUCATIVOS INSTITUCIONALES.</t>
  </si>
  <si>
    <t>4.18.95.118</t>
  </si>
  <si>
    <t>4.18.95.117.P.297</t>
  </si>
  <si>
    <t>Implementación procesos de Educación Ambiental en el Departamento del Quindío.</t>
  </si>
  <si>
    <t>4.18.95.117.P.296</t>
  </si>
  <si>
    <t xml:space="preserve">EDUCACIÓN AMBIENTAL EN ÁREAS PROTEGIDAS (SIDAP Y RESNATUR). </t>
  </si>
  <si>
    <t>4.18.95.117</t>
  </si>
  <si>
    <t>Protección de áreas en conservación en el Departamento del Quindío.</t>
  </si>
  <si>
    <t>4.18.95.116.P.295</t>
  </si>
  <si>
    <t>ÁREAS PROTEGIDAS Y ÁREAS EN CONSERVACIÓN CON GUIANZA AMBIENTAL Y SENDEROS ECOLÓGICOS HABILITADOS.</t>
  </si>
  <si>
    <t>4.18.95.116</t>
  </si>
  <si>
    <t>BIODIVERSIDAD Y SERVICIOS ECOSISTÉMICOS</t>
  </si>
  <si>
    <t>4.18.95</t>
  </si>
  <si>
    <t>R.0 (20) Ley de Tierras</t>
  </si>
  <si>
    <t>Aplicación de mecanismos de protección ambiental en el Departamento del Quindío.</t>
  </si>
  <si>
    <t>4.18.94.115.P.294</t>
  </si>
  <si>
    <t xml:space="preserve">AREAS EN CONSERVACIÓN CON PLAN DE MANEJO APROBADO EN EJECUCIÓN. </t>
  </si>
  <si>
    <t>4.18.94.115</t>
  </si>
  <si>
    <t>Aplicación de mecanismos de gestión del recurso hídrico en el Departamento del Quindío.</t>
  </si>
  <si>
    <t>4.18.94.114.P.293</t>
  </si>
  <si>
    <t>GESTIÓN DEL RECURSO HÍDRICO</t>
  </si>
  <si>
    <t>4.18.94.114</t>
  </si>
  <si>
    <t>GESTIÓN DE ÁREAS PROTEGIDAS Y RECURSOS HÍDRICOS</t>
  </si>
  <si>
    <t>4.18.94</t>
  </si>
  <si>
    <t>1 /2 AMBIENTE MÁS VIDA.</t>
  </si>
  <si>
    <t>4.18</t>
  </si>
  <si>
    <t>AMBIENTE NATURAL</t>
  </si>
  <si>
    <t>2.11.73.78.P.200</t>
  </si>
  <si>
    <t>Fortalecimiento a la sostenibilidad productiva y ambiental del paisaje cultural cafetero en el departamento del Quindío.</t>
  </si>
  <si>
    <t>2.11.73.78.P.199</t>
  </si>
  <si>
    <t>SOSTENIBILIDAD PRODUCTIVA Y AMBIENTAL DEL PCC</t>
  </si>
  <si>
    <t>2.11.73.78</t>
  </si>
  <si>
    <t>2.11.73.77.P.198</t>
  </si>
  <si>
    <t>2.11.73.77.P.197</t>
  </si>
  <si>
    <t xml:space="preserve">Mejoramiento de la competitividad de la actividad cafetera, en el Departamento del Quindío. </t>
  </si>
  <si>
    <t>2.11.73.77.P.196</t>
  </si>
  <si>
    <t xml:space="preserve">COMPETITIVIDAD DE LA ACTIVIDAD CAFETERA </t>
  </si>
  <si>
    <t>2.11.73.77</t>
  </si>
  <si>
    <t>FORTALECIMIENTO DEL PAISAJE CAFETERO</t>
  </si>
  <si>
    <t>2.11.73</t>
  </si>
  <si>
    <t>2.11.72.76.P.195</t>
  </si>
  <si>
    <t>2.11.72.76.P.194</t>
  </si>
  <si>
    <t xml:space="preserve">Fortalecimiento a programas de seguridad alimentaria en el Departamento del Quindío. </t>
  </si>
  <si>
    <t>2.11.72.76.P.193</t>
  </si>
  <si>
    <t>SEGURIDAD ALIMENTARIA</t>
  </si>
  <si>
    <t>2.11.72.76</t>
  </si>
  <si>
    <t>2.11.72.75.P.192</t>
  </si>
  <si>
    <t>2.11.72.75.P.191</t>
  </si>
  <si>
    <t xml:space="preserve">Mejoramiento de la producción agropecuaria sostenible, en el Departamento del Quindío. </t>
  </si>
  <si>
    <t>2.11.72.75.P.190</t>
  </si>
  <si>
    <t>2.11.72.75</t>
  </si>
  <si>
    <t>2.11.72.74.P.189</t>
  </si>
  <si>
    <t>2.11.72.74.P.188</t>
  </si>
  <si>
    <t>2.11.72.74.P.187</t>
  </si>
  <si>
    <t>2.11.72.74.P.186</t>
  </si>
  <si>
    <t>Mejoramiento de la competitividad rural Departamento del Quindío.</t>
  </si>
  <si>
    <t>2.11.72.74.P.185</t>
  </si>
  <si>
    <t xml:space="preserve"> COMPETITIVIDAD RURAL </t>
  </si>
  <si>
    <t>2.11.72.74</t>
  </si>
  <si>
    <t>2.11.72.73.P.183</t>
  </si>
  <si>
    <t>2.11.72.73.P.182</t>
  </si>
  <si>
    <t>2.11.72.73.P.181</t>
  </si>
  <si>
    <t>2.11.72.73.P.180</t>
  </si>
  <si>
    <t>2.11.72.73.P.179</t>
  </si>
  <si>
    <t xml:space="preserve">Fortalecimiento de la  Planeación Territorial  del desarrollo  rural  en el Departamento del Quindío.                         </t>
  </si>
  <si>
    <t>2.11.72.73.P.178</t>
  </si>
  <si>
    <t>PLANEACIÓN TERRITORIAL PARA EL DESARROLLO RURAL</t>
  </si>
  <si>
    <t>2.11.72.73</t>
  </si>
  <si>
    <t>DESARROLLO RURAL</t>
  </si>
  <si>
    <t>2.11.72</t>
  </si>
  <si>
    <t>VOLVAMOS AL CAMPO</t>
  </si>
  <si>
    <t>2.11</t>
  </si>
  <si>
    <t>SECRETARIA DE AGRICULTURA DESARROLLO RURAL Y MEDIO AMBIENTE</t>
  </si>
  <si>
    <t>EPD (04)</t>
  </si>
  <si>
    <t xml:space="preserve">Mejoramiento y/o rehabilitación de Escenarios Deportivos y recreativos de todo el Departamento del Quindío. </t>
  </si>
  <si>
    <t>3.17.92.142.P.284</t>
  </si>
  <si>
    <t>INFRAESTRUCTURA DE LOS ESCENARIOS DEPORTIVOS Y RECREATIVOS MANTENIDA Y REHABILITADA.</t>
  </si>
  <si>
    <t>3.17.92.142</t>
  </si>
  <si>
    <t>3.17.92.113.P.292</t>
  </si>
  <si>
    <t>SANEAMIENTO BÁSICO</t>
  </si>
  <si>
    <t>3.17.92.113</t>
  </si>
  <si>
    <t xml:space="preserve">Estudios, diseños, asesorías, apoyo técnico y administrativo, de la infraestructura pública, para el desarrollo del Departamento del Quindío. </t>
  </si>
  <si>
    <t>3.17.92.112.P.291</t>
  </si>
  <si>
    <t>ESTUDIOS, DISEÑOS, ASESORÍAS, APOYO LÓGISTICO, TÉCNICO Y ADMINISTRATIVO DE LA INFRAESTRUCTURA PÚBLICA PARA EL DESARROLLO</t>
  </si>
  <si>
    <t>3.17.92.112</t>
  </si>
  <si>
    <t>3.17.92.111.P.290</t>
  </si>
  <si>
    <t>3.17.92.111.P.289</t>
  </si>
  <si>
    <t>Construcción, mejoramiento y/o rehabilitación de los Equipamientos Colectivos para el desarrollo cultural y/o turístico en el Departamento del Quindío.</t>
  </si>
  <si>
    <t>3.17.92.111.P.287</t>
  </si>
  <si>
    <t>INFRESTRUCTURA FISICA DE LOS EQUIPAMIENTOS Y/0 ESPACIOS PARA EL DESARROLLO TURISTICO Y CULTURAL</t>
  </si>
  <si>
    <t>3.17.92.111</t>
  </si>
  <si>
    <t xml:space="preserve">Mejoramiento de las Instituciones Públicas de Seguridad y Justicia en el Departamento. </t>
  </si>
  <si>
    <t>3.17.43.110.P.286</t>
  </si>
  <si>
    <t xml:space="preserve">Mejoramiento de la infraestructura física de las Instituciones de Salud Pública y Bienestar Social del Departamento del Quindío. </t>
  </si>
  <si>
    <t>3.17.92.110.P.285</t>
  </si>
  <si>
    <t>MANTENIMIENTO Y REHABILITACION DE LA INFRAESTRUCTURA PÚBLICA</t>
  </si>
  <si>
    <t>3.17.92.110</t>
  </si>
  <si>
    <t>3.17.43.108.P.283</t>
  </si>
  <si>
    <t>3.17.92.109.P.282</t>
  </si>
  <si>
    <t xml:space="preserve">INFRAESTRUCTURA FÍSICA DE LAS INSTITUCIONES EDUCATIVAS MANTENIDA Y REHABILITADA </t>
  </si>
  <si>
    <t>3.17.92.109</t>
  </si>
  <si>
    <t>3.17.92</t>
  </si>
  <si>
    <t>SGP (27)</t>
  </si>
  <si>
    <t>Fortalecimiento de las empresas prestadoras de Servicios Públicos Domiciliarios del Departamento del Quindío.</t>
  </si>
  <si>
    <t>3.17.88.106.P.275</t>
  </si>
  <si>
    <t xml:space="preserve">TRANSFORMACIÓN EMPRESARIAL </t>
  </si>
  <si>
    <t>3.17.88.106</t>
  </si>
  <si>
    <t>Construcción y mejoramiento de los Sistemas de Acueducto en el Departamento del Quindío.</t>
  </si>
  <si>
    <t>3.17.88.105.P.274</t>
  </si>
  <si>
    <t>USO EFICIENTE DEL AGUA</t>
  </si>
  <si>
    <t>3.17.88.105</t>
  </si>
  <si>
    <t>3.17.88.104.P.273</t>
  </si>
  <si>
    <t>3.17.88.104.P.272</t>
  </si>
  <si>
    <t>3.17.88.104.P.271</t>
  </si>
  <si>
    <t>3.17.88.104.P.270</t>
  </si>
  <si>
    <t>3.17.88.104.P.269</t>
  </si>
  <si>
    <t>EPD SSF (03)</t>
  </si>
  <si>
    <t>Construcción y mejoramiento de la Infraestructura Sanitaria del departamento del Quindío. E y P</t>
  </si>
  <si>
    <t>3.17.88.104.P.268</t>
  </si>
  <si>
    <t>OBJETIVOS DE CALIDAD PARA EL SANEAMIENTO BÁSICO</t>
  </si>
  <si>
    <t>3.17.88.104</t>
  </si>
  <si>
    <t>3.17.88.103.P.267</t>
  </si>
  <si>
    <t>3.17.88.103.P.266</t>
  </si>
  <si>
    <t>EPD  SSF(03)</t>
  </si>
  <si>
    <t xml:space="preserve">Construcción y mejoramiento de la infraestructura de agua potable del Departamento del Quindío. </t>
  </si>
  <si>
    <t>3.17.88.103.P.265</t>
  </si>
  <si>
    <t>AGUA POTABLE</t>
  </si>
  <si>
    <t>3.17.88.103</t>
  </si>
  <si>
    <t xml:space="preserve">Implementación de acciones para el desarrollo del Plan Departamental de Aguas del Departamento del Quindío. </t>
  </si>
  <si>
    <t>3.17.88.102.P.264</t>
  </si>
  <si>
    <t>GESTOR PDA – PLAN DEPARTAMENTAL DE AGUAS</t>
  </si>
  <si>
    <t>3.17.88.102</t>
  </si>
  <si>
    <t>SERVICIOS PÚBLICOS AL ALCANCE DE TODOS</t>
  </si>
  <si>
    <t>3.17.88</t>
  </si>
  <si>
    <t>3.17.87.101.P.263</t>
  </si>
  <si>
    <t>COF (56)</t>
  </si>
  <si>
    <t>3.17.87.101.P.262</t>
  </si>
  <si>
    <t>3.17.87.101.P.260</t>
  </si>
  <si>
    <t>3.17.87.101.P.259</t>
  </si>
  <si>
    <t>RC (46)</t>
  </si>
  <si>
    <t>3.17.87.101.P.258</t>
  </si>
  <si>
    <t>ACPM (23)</t>
  </si>
  <si>
    <t xml:space="preserve">
Aplicación del Plan Vial Departamental en el Departamento del Quindío.
</t>
  </si>
  <si>
    <t>3.17.87.101.P.257</t>
  </si>
  <si>
    <t>VÍAS MANTENIDAS Y MEJORADAS PARA EL PROGRESO</t>
  </si>
  <si>
    <t>3.17.87.101</t>
  </si>
  <si>
    <t>VÍAS PARA EL DESARROLLO Y TRANSPORTE CON CALIDEZ Y CALIDAD</t>
  </si>
  <si>
    <t>3.17.87</t>
  </si>
  <si>
    <t>SECRETARIA DE AGUAS E INFRAESTRUCTURA</t>
  </si>
  <si>
    <t>Asistencia al Consejo Territorial de Planeación del Departamento del Quindío.</t>
  </si>
  <si>
    <t>5.20.101.134.P.338</t>
  </si>
  <si>
    <t>5.20.101.134.P.337</t>
  </si>
  <si>
    <t>Fortalecimiento de la capacidad de formulación y gestión de proyectos en el Departamento del Quindío.</t>
  </si>
  <si>
    <t>5.20.101.134.P.329</t>
  </si>
  <si>
    <t>Asistencia a los Entes Territoriales, para un mejor desempeño en la inversión pública, en el Departamento del Quindío.</t>
  </si>
  <si>
    <t>5.20.101.134.P.336</t>
  </si>
  <si>
    <t>LA PLANEACIÓN ORIENTADA A RESULTADOS</t>
  </si>
  <si>
    <t>5.20.101.134</t>
  </si>
  <si>
    <t>5.20.101.133.P.335</t>
  </si>
  <si>
    <t>5.20.101.133.P.334</t>
  </si>
  <si>
    <t>Implementación Sistema de Cooperación Internacional y gestión de proyectos Quindío.</t>
  </si>
  <si>
    <t>5.20.101.133.P.333</t>
  </si>
  <si>
    <t>COOPERACIÓN INTERNACIONAL Y GESTIÓN DE PROYECTOS</t>
  </si>
  <si>
    <t>5.20.101.133</t>
  </si>
  <si>
    <t xml:space="preserve">Adecuación del Módulo de Planeación Precontractual, ajustándolo al modelo de enfoque poblacional en el Departamento del Quindío.  </t>
  </si>
  <si>
    <t>5.20.101.132.P.332</t>
  </si>
  <si>
    <t>Mejoramiento del índice de calidad de vida a la población más vulnerable en el sistema de información (SISBEN), en el Departamento del Quindío.</t>
  </si>
  <si>
    <t>5.20.101.132.P.331</t>
  </si>
  <si>
    <t xml:space="preserve">Fortalecimiento a los sistemas de información geográfica del Departamento de Quindío. </t>
  </si>
  <si>
    <t>5.20.101.132.P.330</t>
  </si>
  <si>
    <t>SISTEMAS DE INFORMACIÓN PARA LA GESTIÓN</t>
  </si>
  <si>
    <t>5.20.101.132</t>
  </si>
  <si>
    <t>5.20.101.131.P.328</t>
  </si>
  <si>
    <t>Implementación Casa Delegada como enlace Quindiano Quindío.</t>
  </si>
  <si>
    <t>5.20.101.131.P.327</t>
  </si>
  <si>
    <t>CASA DELEGADA ENLACE QUINDIANO</t>
  </si>
  <si>
    <t>5.20.101.131</t>
  </si>
  <si>
    <t>PLANEACIÓN INCLUYENTE Y CON RESULTADOS</t>
  </si>
  <si>
    <t>5.20.101</t>
  </si>
  <si>
    <t>5.20.99.129.P.322</t>
  </si>
  <si>
    <t>Mejoramiento al sistema de gestión de calidad en la Gobernación del Quindío.</t>
  </si>
  <si>
    <t>5.20.99.129.P.321</t>
  </si>
  <si>
    <t>GESTIÓN DE CALIDAD</t>
  </si>
  <si>
    <t>5.20.99.129</t>
  </si>
  <si>
    <t xml:space="preserve">INSTITUCIONAL </t>
  </si>
  <si>
    <t>Mejoramiento de las actividades productivas en el suelo urbano y rural del territorio en el Departamento del Quindío.</t>
  </si>
  <si>
    <t>4.18.96.121.P.302</t>
  </si>
  <si>
    <t>COMPONENTE AMBIENTAL EN EL ORDENAMIENTO TERRITORIAL DE LOS SECTORES PRODUCTIVOS.</t>
  </si>
  <si>
    <t>4.18.96.121</t>
  </si>
  <si>
    <t>Construcción de directrices de Ordenamiento Territorial con base en los atributos del Paisaje Cultural Cafetero del Departamento del Quindío.</t>
  </si>
  <si>
    <t>3.16.86.100.P.256</t>
  </si>
  <si>
    <t>EL PAISAJE CULTURAL CAFETERO EN EL ORDENAMIENTO TERRITORIAL.</t>
  </si>
  <si>
    <t>3.16.86.100</t>
  </si>
  <si>
    <t>3.16.86.99.P.255</t>
  </si>
  <si>
    <t>Mejoramiento de las herramientas cartográficas, para la aplicabilidad del Ordenamiento Territorial en el Departamento del Quindío.</t>
  </si>
  <si>
    <t>3.16.86.99.P.254</t>
  </si>
  <si>
    <t>GESTIÓN CARTOGRÁFICA DEPARTAMENTAL Y MUNICIPAL.</t>
  </si>
  <si>
    <t>3.16.86.99</t>
  </si>
  <si>
    <t>Fortalecimiento al Observatorio Económico y Social del Departamento del Quindío.</t>
  </si>
  <si>
    <t>3.16.86.98.P.253</t>
  </si>
  <si>
    <t>3.16.86.98.P.251</t>
  </si>
  <si>
    <t>3.16.86.98.P.250</t>
  </si>
  <si>
    <t>3.16.86.98.P.249</t>
  </si>
  <si>
    <t>3.16.86.98.P.248</t>
  </si>
  <si>
    <t>Gestión para el Desarrollo Territorial del Departamento del Quindío.</t>
  </si>
  <si>
    <t>3.16.86.98.P.247</t>
  </si>
  <si>
    <t>GESTIÓN PARA EL DESARROLLO TERRITORIAL</t>
  </si>
  <si>
    <t>3.16.86.98</t>
  </si>
  <si>
    <t>3.16.86</t>
  </si>
  <si>
    <t>UN AS PARA EL ORDENAMIENTO RURAL, URBANO, EMPRESARIAL Y  COMPETITIVO</t>
  </si>
  <si>
    <t>3.16</t>
  </si>
  <si>
    <t xml:space="preserve">AMBIENTE CONSTRUIDO </t>
  </si>
  <si>
    <t>SECRETARIA DE PLANEACION</t>
  </si>
  <si>
    <t>Implementación del plan de acompañamiento para el empleo en el exterior, en escenarios corresponsables de cooperación en el Departamento del Quindío.</t>
  </si>
  <si>
    <t>1.10.71.72.P.177</t>
  </si>
  <si>
    <t>MIGRACIÓN LABORAL TEMPORAL Y CIRCULAR</t>
  </si>
  <si>
    <t>1.10.71.72</t>
  </si>
  <si>
    <t>Implementación del plan de acompañamiento al Ciudadano Migrante, (el que sale y el que retorna) del Departamento del Quindío.</t>
  </si>
  <si>
    <t>1.10.71.71.P.176</t>
  </si>
  <si>
    <t>PREVENCIÓN DE LA MIGRACIÓN DESORDENADA</t>
  </si>
  <si>
    <t>1.10.71.71</t>
  </si>
  <si>
    <t>MIGRACIÓN Y DESARROLLO</t>
  </si>
  <si>
    <t>1.10.71</t>
  </si>
  <si>
    <t>QUINDÍO PARA RETORNAR</t>
  </si>
  <si>
    <t>1.10</t>
  </si>
  <si>
    <t>1.9.70.70.P.175</t>
  </si>
  <si>
    <t>EPAM (06)</t>
  </si>
  <si>
    <t>Apoyo y bienestar integral a las personas mayores del Departamento del Quindío.</t>
  </si>
  <si>
    <t>1.9.70.70.P.174</t>
  </si>
  <si>
    <t>MI VIEJO TAMBIEN CUENTA</t>
  </si>
  <si>
    <t>1.9.70.70</t>
  </si>
  <si>
    <t>1.9.70.69.P.173</t>
  </si>
  <si>
    <t>Apoyo y fortalecimiento con los programas del centro de atención integral a las familias del Departamento del Quindío.</t>
  </si>
  <si>
    <t>1.9.70.69.P.172</t>
  </si>
  <si>
    <t>NINGUNO SIN FAMILIA</t>
  </si>
  <si>
    <t>1.9.70.69</t>
  </si>
  <si>
    <t>FAMILIA INTEGRAL</t>
  </si>
  <si>
    <t>1.9.70</t>
  </si>
  <si>
    <t>1.9.69.68.P.171</t>
  </si>
  <si>
    <t>Apoyo a la población LGBTI del Departamento del Quindío.</t>
  </si>
  <si>
    <t>1.9.69.68.P.170</t>
  </si>
  <si>
    <t>SEX TÚ MISMO</t>
  </si>
  <si>
    <t>1.9.69.68</t>
  </si>
  <si>
    <t>Apoyo a la promoción de espacios y estilos de vida saludables para jóvenes en el Departamento del Quindío.</t>
  </si>
  <si>
    <t>1.9.69.67.P.169</t>
  </si>
  <si>
    <t>SALUD JOVEN</t>
  </si>
  <si>
    <t>1.9.69.67</t>
  </si>
  <si>
    <t>1.9.69.66.P.168</t>
  </si>
  <si>
    <t>1.9.69.66.P.167</t>
  </si>
  <si>
    <t>Apoyo a programas y proyectos de ciencia, tecnología e innovación en el Departamento del Quindío.</t>
  </si>
  <si>
    <t>1.9.69.66.P.166</t>
  </si>
  <si>
    <t>EDUK ZONA Q   “+ PILOS + INNOVACIÓN”</t>
  </si>
  <si>
    <t>1.9.69.66</t>
  </si>
  <si>
    <t>1.9.69.65.P.164</t>
  </si>
  <si>
    <t>1.9.69.65.P.165</t>
  </si>
  <si>
    <t>1.9.69.65.P.163</t>
  </si>
  <si>
    <t>Implementación de estrategias de promoción y participación de la juventud en el Departamento del Quindío.</t>
  </si>
  <si>
    <t>1.9.69.65.P.162</t>
  </si>
  <si>
    <t>ACCIÓN JOVEN</t>
  </si>
  <si>
    <t>1.9.69.65</t>
  </si>
  <si>
    <t>Formulación e implementación de la política pública de Juventud, en el Departamento del Quindío.</t>
  </si>
  <si>
    <t>1.9.69.64.P.161</t>
  </si>
  <si>
    <t>POLÍTICA PÚBLICA DE JUVENTUD</t>
  </si>
  <si>
    <t>1.9.69.64</t>
  </si>
  <si>
    <t>ZONA Q JÓVEN</t>
  </si>
  <si>
    <t>1.9.69</t>
  </si>
  <si>
    <t>1.9.64.63.P.160</t>
  </si>
  <si>
    <t>Divulgación de la política pública de infancia adolescencia en el Quindío.</t>
  </si>
  <si>
    <t>1.9.64.63.P.159</t>
  </si>
  <si>
    <t>POLÍTICA PÚBLICA DE INFANCIA Y ADOLESCENCIA</t>
  </si>
  <si>
    <t>1.9.64.63</t>
  </si>
  <si>
    <t>1.9.64.62.P.158</t>
  </si>
  <si>
    <t>1.9.64.62.P.157</t>
  </si>
  <si>
    <t>Apoyo a las acciones interinstitucionales orientadas a prevenir y disminuir los altos índices de menores infractores del Departamento del Quindío.</t>
  </si>
  <si>
    <t>1.9.64.62.P.156</t>
  </si>
  <si>
    <t>ADOLESCENTES ACUSADOS DE VIOLAR LA LEY PENAL CON SU DEBIDO PROCESO</t>
  </si>
  <si>
    <t>1.9.64.62</t>
  </si>
  <si>
    <t>1.9.64.61.P.155</t>
  </si>
  <si>
    <t>1.9.64.61.P.154</t>
  </si>
  <si>
    <t>1.9.64.61.P.153</t>
  </si>
  <si>
    <t>1.9.64.61.P.152</t>
  </si>
  <si>
    <t>1.9.64.61.P.151</t>
  </si>
  <si>
    <t>1.9.64.61.P.150</t>
  </si>
  <si>
    <t>1.9.64.61.P.149</t>
  </si>
  <si>
    <t xml:space="preserve">Apoyo a la disminución de niños, niñas y adolescentes entre 0 y 17 años explotados laboral y sexualmente en el Departamento del Quindío. </t>
  </si>
  <si>
    <t>1.9.64.61.P.148</t>
  </si>
  <si>
    <t>NINGUNO EN ACTIVIDAD PERJUDICIAL</t>
  </si>
  <si>
    <t>1.9.64.61</t>
  </si>
  <si>
    <t>1.9.64.60.P.147</t>
  </si>
  <si>
    <t>1.9.64.60.P.146</t>
  </si>
  <si>
    <t>1.9.64.60.P.145</t>
  </si>
  <si>
    <t>1.9.64.60.P.144</t>
  </si>
  <si>
    <t>Apoyo en la Prevención , disminucion del maltrato y abuso sexual en niños, niñas y adolescentes en el Departamento del Quindío.</t>
  </si>
  <si>
    <t>1.9.64.60.P.143</t>
  </si>
  <si>
    <t>NINGUNO MALTRATADO, ABUSADO O VÍCTIMA DEL CONFLICTO INTERNO GENERADO POR GRUPOS AL MARGEN DE LA LEY</t>
  </si>
  <si>
    <t>1.9.64.60</t>
  </si>
  <si>
    <t>1.9.64.59.P.142</t>
  </si>
  <si>
    <t>Asistencia y participación de niños, niñas y adolescentes en los  Consejos de Política Social en todo el Departamento del Quindío.</t>
  </si>
  <si>
    <t>1.9.64.59.P.141</t>
  </si>
  <si>
    <t>TODOS PARTICIPANDO</t>
  </si>
  <si>
    <t>1.9.64.59</t>
  </si>
  <si>
    <t>PRIMERA INFANCIA, INFANCIA, ADOLESCENCIA Y FAMILIA</t>
  </si>
  <si>
    <t>1.9.64</t>
  </si>
  <si>
    <t>PRIMERA INFANCIA, INFANCIA, ADOLESCENCIA, JUVENTUD Y FAMILIA.</t>
  </si>
  <si>
    <t>1.9</t>
  </si>
  <si>
    <t>1.7.62.55.P.132</t>
  </si>
  <si>
    <t>Implementación de un programa de rehabilitación basado en comunidad, en el Departamento del Quindío.</t>
  </si>
  <si>
    <t>1.7.62.55.P.131</t>
  </si>
  <si>
    <t>FAMILIAS SIN LÍMITES</t>
  </si>
  <si>
    <t>1.7.62.55</t>
  </si>
  <si>
    <t>1.7.62.54.P.130</t>
  </si>
  <si>
    <t>1.7.62.54.P.129</t>
  </si>
  <si>
    <t>1.7.62.54.P.128</t>
  </si>
  <si>
    <t>Asistencia y apoyo a la población con discapacidad en el Departamento del Quindío.</t>
  </si>
  <si>
    <t>1.7.62.54.P.127</t>
  </si>
  <si>
    <t>HACIA UNA POLÍTICA PÚBLICA SIN LÍMITES</t>
  </si>
  <si>
    <t>1.7.62.54</t>
  </si>
  <si>
    <t>CAPACIDAD SIN LÍMITE.</t>
  </si>
  <si>
    <t>1.7.62</t>
  </si>
  <si>
    <t>1.7.61.53.P.126</t>
  </si>
  <si>
    <t>1.7.61.53.P.125</t>
  </si>
  <si>
    <t>1.7.61.53.P.124</t>
  </si>
  <si>
    <t>Apoyo y formación en procesos productivos, culturales que tienen como propósito el rescate de la tradición y la cultura en el Departamento del Quindío.</t>
  </si>
  <si>
    <t>1.7.61.53.P.123</t>
  </si>
  <si>
    <t>AFROS UNIDOS POR EL DESARROLLO</t>
  </si>
  <si>
    <t>1.7.61.53</t>
  </si>
  <si>
    <t>1.7.61.52.P.122</t>
  </si>
  <si>
    <t>Difusión para la caracterización y creación de un sistema de información para AFRODESCENDIENTE en el Departamento del Quindío.</t>
  </si>
  <si>
    <t>1.7.61.52.P.121</t>
  </si>
  <si>
    <t>RECONOCIENDO NUESTRA POBLACIÓN AFRO</t>
  </si>
  <si>
    <t>1.7.61.52</t>
  </si>
  <si>
    <t>ATENCIÓN INTEGRAL A LA POBLACIÓN AFRODESCENDIENTE</t>
  </si>
  <si>
    <t>1.7.61</t>
  </si>
  <si>
    <t>1.7.60.50.P.120</t>
  </si>
  <si>
    <t>Apoyo y fortalecimiento a la población Indígena del Departamento del Quindío.</t>
  </si>
  <si>
    <t>1.7.60.50.P.119</t>
  </si>
  <si>
    <t>CABILDOS EN DESARROLLO</t>
  </si>
  <si>
    <t>1.7.60.50</t>
  </si>
  <si>
    <t>Apoyo y asistencia integral a la población indígena DACHI AGORE DRUA del municipio de Calarcá del Departamento del Quindío.</t>
  </si>
  <si>
    <t>1.7.60.49.P.118</t>
  </si>
  <si>
    <t>RESGUARDO EN DESARROLLO</t>
  </si>
  <si>
    <t>1.7.60.49</t>
  </si>
  <si>
    <t>ATENCIÓN INTEGRAL A LA POBLACIÓN INDÍGENA</t>
  </si>
  <si>
    <t>1.7.60</t>
  </si>
  <si>
    <t xml:space="preserve">SI LA BANDERA ES UNA LA DIFERENCIA ES NINGUNA </t>
  </si>
  <si>
    <t>1.7</t>
  </si>
  <si>
    <t>1.6.51.48.P.117</t>
  </si>
  <si>
    <t>Apoyo a los consejos de mujeres en todo el Departamento del Quindío.</t>
  </si>
  <si>
    <t>1.6.51.48.P.116</t>
  </si>
  <si>
    <t>MÁS MUJERES PARTICIPANDO</t>
  </si>
  <si>
    <t>1.6.51.48</t>
  </si>
  <si>
    <t>1.6.51.47.P.115</t>
  </si>
  <si>
    <t>Prevención y atención integral a las mujeres víctimas de la violencia en todo el Departamento del Quindío.</t>
  </si>
  <si>
    <t>1.6.51.47.P.114</t>
  </si>
  <si>
    <t>PREVINIENDO Y ATENDIENDO LA VIOLENCIA DE GENERO</t>
  </si>
  <si>
    <t>1.6.51.47</t>
  </si>
  <si>
    <t>1.6.51.46.P113</t>
  </si>
  <si>
    <t>Apoyo a programas que generen oportunidades a las mujeres rurales de todo el Departamento del Quindío.</t>
  </si>
  <si>
    <t>1.6.51.46.P112</t>
  </si>
  <si>
    <t>MUJER RURAL</t>
  </si>
  <si>
    <t>1.6.51.46</t>
  </si>
  <si>
    <t>Difusión de la política pública de equidad de género en el Quindío.</t>
  </si>
  <si>
    <t>1.6.51.45.P.111</t>
  </si>
  <si>
    <t>MANOS A LA OBRA MUJER</t>
  </si>
  <si>
    <t>1.6.51.45</t>
  </si>
  <si>
    <t>MUJERES EN ACCIÓN</t>
  </si>
  <si>
    <t>1.6.51</t>
  </si>
  <si>
    <t xml:space="preserve">EQUIDAD DE GÉNERO </t>
  </si>
  <si>
    <t>1.6</t>
  </si>
  <si>
    <t>Diseño e implementación de programas para la prevención y reducción del consumo de sustancias psicoactivas  en el Departamento del Quindío.</t>
  </si>
  <si>
    <t>1.2.37.22. P.69</t>
  </si>
  <si>
    <t xml:space="preserve">SECRETARIA DE FAMILIA </t>
  </si>
  <si>
    <t>5.21.103.136.P350</t>
  </si>
  <si>
    <t>5.21.103.136.P349</t>
  </si>
  <si>
    <t>5.21.103.136.P348</t>
  </si>
  <si>
    <t>5.21.103.136.P347</t>
  </si>
  <si>
    <t>Inversiones fortalecimiento de los organismos comunales del Departamento del Quindío.</t>
  </si>
  <si>
    <t>5.21.103.136.P346</t>
  </si>
  <si>
    <t xml:space="preserve">SISTEMA DE INTEGRACIÓN COMUNAL Y COMUNITARIO SICC </t>
  </si>
  <si>
    <t>5.21.103.136</t>
  </si>
  <si>
    <t>COMUNALES EN ACCIÓN</t>
  </si>
  <si>
    <t>5.21.103</t>
  </si>
  <si>
    <t>PARTICIPACIÓN COMUNITARIA</t>
  </si>
  <si>
    <t>5.21</t>
  </si>
  <si>
    <t>4.18.97.125.P314</t>
  </si>
  <si>
    <t>4.18.97.125.P313</t>
  </si>
  <si>
    <t>4.18.97.125.P312</t>
  </si>
  <si>
    <t>4.18.97.125.P311</t>
  </si>
  <si>
    <t>4.18.97.125.P310</t>
  </si>
  <si>
    <t>Inversiones conocimiento, reducción del riesgo y manejo de desastres.</t>
  </si>
  <si>
    <t>4.18.97.125.P309</t>
  </si>
  <si>
    <t>ACTIVOS POR LA VIDA</t>
  </si>
  <si>
    <t>4.18.97.125</t>
  </si>
  <si>
    <t>4.18.97.124.P308</t>
  </si>
  <si>
    <t>4.18.97.124.P307</t>
  </si>
  <si>
    <t>Inversiones apoyo a la gestión del riesgo de desastres en el Departamento Quindío.</t>
  </si>
  <si>
    <t>4.18.97.124.P306</t>
  </si>
  <si>
    <t>MÁS CONOCIMIENTO MENOS RIESGO</t>
  </si>
  <si>
    <t>4.18.97.124</t>
  </si>
  <si>
    <t>GESTIÓN DEL RIESGO POR AMENAZAS NATURALES Y ACTIVIDADES ANTRÓPICAS.</t>
  </si>
  <si>
    <t>4.18.97</t>
  </si>
  <si>
    <t>1.8.63.58.P140</t>
  </si>
  <si>
    <t>Inversiones desarrollo del Plan Departamental de prevención y protección DDHH y DIH.</t>
  </si>
  <si>
    <t>1.8.63.58.P139</t>
  </si>
  <si>
    <t>PREVENCIÓN DE LA VULNERACIÓN Y PROTECCIÓN DE LOS DERECHOS HUMANOS Y EL DERECHO INTERNACIONAL HUMANITARIO.</t>
  </si>
  <si>
    <t>1.8.63.58</t>
  </si>
  <si>
    <t>1.8.63.57.P.138</t>
  </si>
  <si>
    <t>1.8.63.57.P.137</t>
  </si>
  <si>
    <t>1.8.63.57.P.136</t>
  </si>
  <si>
    <t xml:space="preserve">Inversiones desarrollo del PARIV y atención a víctimas del conflicto armado todo el Departamento. </t>
  </si>
  <si>
    <t>1.8.63.57.P.135</t>
  </si>
  <si>
    <t>ATENCION Y ASISTENCIA A VICTIMAS DEL CONFLICTO ARMADO.</t>
  </si>
  <si>
    <t>1.8.63.57</t>
  </si>
  <si>
    <t>1.8.63.56.P134</t>
  </si>
  <si>
    <t>Inversiones prevención y protección a víctimas todo el Depto. del Quindío.</t>
  </si>
  <si>
    <t>1.8.63.56.P133</t>
  </si>
  <si>
    <t>PREVENCIÓN, PROTECCIÓN Y GARANTIA DE NO REPETICIÓN</t>
  </si>
  <si>
    <t>1.8.63.56</t>
  </si>
  <si>
    <t>MIS DERECHOS AL DERECHO</t>
  </si>
  <si>
    <t>1.8.63</t>
  </si>
  <si>
    <t xml:space="preserve">INCLUSIÓN SOCIAL, RECONCILIACIÓN, DDHH, DIH </t>
  </si>
  <si>
    <t>1.8</t>
  </si>
  <si>
    <t>1.5.48.43.P107</t>
  </si>
  <si>
    <t>1.5.48.43.P106</t>
  </si>
  <si>
    <t>FONSET (42)</t>
  </si>
  <si>
    <t>Inversiones construcción de convivencia ciudadana en el Depto. del Quindío.</t>
  </si>
  <si>
    <t>1.5.48.43.P105</t>
  </si>
  <si>
    <t>QUINDÍO TERRITORIO DE CONVIVENCIA Y PAZ</t>
  </si>
  <si>
    <t>1.5.48.43</t>
  </si>
  <si>
    <t>1.5.48</t>
  </si>
  <si>
    <t>1.5.46.42.P104</t>
  </si>
  <si>
    <t>1.5.46.42.P103</t>
  </si>
  <si>
    <t>1.5.46.42.P102</t>
  </si>
  <si>
    <t>1.5.46.42.P101</t>
  </si>
  <si>
    <t>Inversiones gestión del orden público y seguridad todo el departamento del Quindío.</t>
  </si>
  <si>
    <t>1.5.46.42.P100</t>
  </si>
  <si>
    <t>FIRMES CON LA POLÍTICA INTEGRAL DE SEGURIDAD Y CONVIVENCIA  CIUDADANA Y EL ORDEN PÚBLICO.</t>
  </si>
  <si>
    <t>1.5.46.42</t>
  </si>
  <si>
    <t>SEGURIDAD CIUDADANA Y ORDEN PÚBLICO</t>
  </si>
  <si>
    <t>1.5.46</t>
  </si>
  <si>
    <t>SECRETARIA DEL INTERIOR</t>
  </si>
  <si>
    <t>IVA (47)</t>
  </si>
  <si>
    <t>Apoyo al reconocimiento, apropiación y salvaguardia y difusión del patrimonio cultural en todo el Departamento del Quindío.</t>
  </si>
  <si>
    <t>1.4.43.35.P92</t>
  </si>
  <si>
    <t>RECONOCIMIENTO, CONSERVACIÓN, PROMOCIÓN Y DIFUSIÓN DEL PATRIMONIO CULTURAL</t>
  </si>
  <si>
    <t>1.4.42.35</t>
  </si>
  <si>
    <t>1.3.42.33.P91</t>
  </si>
  <si>
    <t>1.3.42.33.P90</t>
  </si>
  <si>
    <t>E.P.C. (05)</t>
  </si>
  <si>
    <t>Apoyo a los procesos de investigación, socialización y preservación de la cultura cafetera para el mundo en todo el departamento del Quindío.</t>
  </si>
  <si>
    <t>1.3.42.33.P89</t>
  </si>
  <si>
    <t>PAISAJE CULTURAL CAFETERO PATRIMONIO DE LA HUMANIDAD</t>
  </si>
  <si>
    <t>1.3.42.33</t>
  </si>
  <si>
    <t>RECONOCIMIENTO, APROPIACIÓN Y SALVAGUARDIA DEL PATRIMONIO CULTURAL</t>
  </si>
  <si>
    <t>1.3.42</t>
  </si>
  <si>
    <t>Apoyo al reconocimiento de la diversidad cultural en todo el Departamento del Quindío</t>
  </si>
  <si>
    <t>1.3.41.32.P88</t>
  </si>
  <si>
    <t>RECONOCIMIENTO DE LA DIVERSIDAD CULTURAL Y CULTURA CIUDADANA</t>
  </si>
  <si>
    <t>1.3.41.32</t>
  </si>
  <si>
    <t>1.3.40.31.P87</t>
  </si>
  <si>
    <t>Fortalecimiento  a la comunicación, ciudadana y cultura en todo el Departamento del Quindío.</t>
  </si>
  <si>
    <t>1.3.41.31.P86</t>
  </si>
  <si>
    <t>COMUNICACIÓN, CIUDADANÍA Y CULTURA</t>
  </si>
  <si>
    <t>1.3.41.31</t>
  </si>
  <si>
    <t>CULTURA CIUDADANA, POLÍTICA Y AMBIENTAL.</t>
  </si>
  <si>
    <t>1.3.41</t>
  </si>
  <si>
    <t>1.3.40.30.P85</t>
  </si>
  <si>
    <t>1.3.40.30.P84</t>
  </si>
  <si>
    <t>Fortalecimiento al plan departamental de lectura y bibliotecas en todo el Departamento del Quindío.</t>
  </si>
  <si>
    <t>1.3.40.30.P83</t>
  </si>
  <si>
    <t>PLAN DEPARTAMENTAL DE LECTURA Y BIBLIOTECAS – PDLB</t>
  </si>
  <si>
    <t>1.3.40.30</t>
  </si>
  <si>
    <t>Incremento de la formación artística y cultural en todo el Departamento del Quindío.</t>
  </si>
  <si>
    <t>1.3.40.29.P82</t>
  </si>
  <si>
    <t>FORMACIÓN ARTÍSTICA Y CULTURAL</t>
  </si>
  <si>
    <t>1.3.40.29</t>
  </si>
  <si>
    <t>1.3.40.28.P81</t>
  </si>
  <si>
    <t>1.3.40.28.P80</t>
  </si>
  <si>
    <t>Apoyo al arte y la cultura en todo el Departamento del Quindío</t>
  </si>
  <si>
    <t>1.3.40.28.P79</t>
  </si>
  <si>
    <t>FOMENTO AL ARTE Y LA CULTURA: VIVA LA CULTURA Y LA CREATIVIDAD</t>
  </si>
  <si>
    <t>1.3.40.28</t>
  </si>
  <si>
    <t>ARTE, CULTURA Y EDUCACIÓN: UN CARNAVAL POR LA VIDA.</t>
  </si>
  <si>
    <t>1.3.40</t>
  </si>
  <si>
    <t>Implementación del sistema de información cultural en todo el Departamento del Quindío.</t>
  </si>
  <si>
    <t>1.3.39.27.P.28</t>
  </si>
  <si>
    <t xml:space="preserve">CREAR EL SISTEMA DE INFORMACIÓN CULTURAL </t>
  </si>
  <si>
    <t>1.3.39.27</t>
  </si>
  <si>
    <t>1.3.39.26.P77</t>
  </si>
  <si>
    <t>1.3.39.26.P76</t>
  </si>
  <si>
    <t>1.3.39.26.P75</t>
  </si>
  <si>
    <t>Fortalecimiento institucional para el sector cultural en todo el Departamento del Quindío.</t>
  </si>
  <si>
    <t>1.3.39.26.P74</t>
  </si>
  <si>
    <t>FORTALECIMIENTO DE LA INSTITUCIONALIDAD CULTURAL</t>
  </si>
  <si>
    <t>1.3.39.26</t>
  </si>
  <si>
    <t>QUINDÍO DESCENTRALIZADO EN SU OFERTA CULTURAL - SISTEMA DEPARTAMENTAL DE CULTURA</t>
  </si>
  <si>
    <t>1.3.39</t>
  </si>
  <si>
    <t xml:space="preserve">VIVA QUINDÍO CULTURAL Y RECREATIVO </t>
  </si>
  <si>
    <t>1.3</t>
  </si>
  <si>
    <t>1</t>
  </si>
  <si>
    <t xml:space="preserve">SECRETARÍA DE CULTURA </t>
  </si>
  <si>
    <t>5.20.102.135.P.343</t>
  </si>
  <si>
    <t>5.20.102.135.P.345</t>
  </si>
  <si>
    <t>5.20.102.135.P.344</t>
  </si>
  <si>
    <t>5.20.102.135.P.342</t>
  </si>
  <si>
    <t>5.20.102.135.P.341</t>
  </si>
  <si>
    <t>Fortalecimiento de la transparencia y eficiencia de la gestión de la secretaria de educación en el Departamento del Quindío.</t>
  </si>
  <si>
    <t>5.20.102.135.P.340</t>
  </si>
  <si>
    <t>LAS CUENTAS CLARAS EN LA ADMINISTRACIÓN EDUCATIVA MODERNA Y EFICIENTE</t>
  </si>
  <si>
    <t>5.20.102.135</t>
  </si>
  <si>
    <t>UN BUEN GOBIERNO CON CUENTAS CLARAS EN LA ADMINISTRACIÓNDE LA ZONA Q.</t>
  </si>
  <si>
    <t>5.20.102</t>
  </si>
  <si>
    <t>1.1.5.11.P.43</t>
  </si>
  <si>
    <t>1.1.5.11.P.42</t>
  </si>
  <si>
    <t>1.1.5.11.P.41</t>
  </si>
  <si>
    <t>SGP (25)</t>
  </si>
  <si>
    <t>Ejecución de un plan estratégico para el fortalecimiento de la innovación y la productividad desde el nivel de media en las instituciones educativas del Departamento del Quindío.</t>
  </si>
  <si>
    <t>1.1.5.11.P.40</t>
  </si>
  <si>
    <t>MÁS PILOS EN LA EDUCACIÓN MEDIA ARTICULADOS A LA EDUCACIÓN SUPERIOR Y PARA EL TRABAJO</t>
  </si>
  <si>
    <t>1.1.5.11</t>
  </si>
  <si>
    <t>1.1.5.10.P.39</t>
  </si>
  <si>
    <t>1.1.5.10.P.38</t>
  </si>
  <si>
    <t>1.1.5.10.P.37</t>
  </si>
  <si>
    <t>1.1.5.10.P.36</t>
  </si>
  <si>
    <t>Fortalecimiento del desarrollo de competencias de lengua extranjera en las instituciones educativas en el Departamento de Quindío</t>
  </si>
  <si>
    <t>1.1.5.10.P.35</t>
  </si>
  <si>
    <t>MÁS FORTALECIMIENTO PARA LOS PILOS EN COMPETENCIAS EN LENGUA EXTRANJERA.</t>
  </si>
  <si>
    <t>1.1.5.10</t>
  </si>
  <si>
    <t>1.1.5.9.P.34</t>
  </si>
  <si>
    <t>1.1.5.9.P.33</t>
  </si>
  <si>
    <t>1.1.5.9.P.32</t>
  </si>
  <si>
    <t>1.1.5.9.P.31</t>
  </si>
  <si>
    <t>Fortalecimiento de la innovación, formación y conectividad en las instituciones educativas en el Departamento del Quindío.</t>
  </si>
  <si>
    <t>1.1.5.9.P.30</t>
  </si>
  <si>
    <t>MÁS CONECTIVIDAD PARA MÁS PILOS Y MÁS INNOVACIÓN</t>
  </si>
  <si>
    <t>1.1.5.9</t>
  </si>
  <si>
    <t>MÁS PILOS Y MÁS INNOVACIÓN PARA EL CAPITAL HUMANO DE LA ZONA Q.</t>
  </si>
  <si>
    <t>1.1.5</t>
  </si>
  <si>
    <t>MONO (35)</t>
  </si>
  <si>
    <t>Fortalecimiento de las estrategias de acceso para garantizar el aumento de estudiantes que ingresan a la educación técnica y superior en el Departamento del Quindío.</t>
  </si>
  <si>
    <t>1.1.4.8.P.29</t>
  </si>
  <si>
    <t>PA’ LANTE EL ACCESO UNIVERSITARIO EN LA ZONA Q JOVEN</t>
  </si>
  <si>
    <t>1.1.4.8</t>
  </si>
  <si>
    <t>PA’LANTE UNIVERSITARIOS EN LA ZONA Q JOVEN</t>
  </si>
  <si>
    <t>1.1.4</t>
  </si>
  <si>
    <t>1.1.3.7.P.28</t>
  </si>
  <si>
    <t>Implementación de estrategias de inclusión para garantizar la atención educativa a población vulnerable en el  Departamento del  Quindío.</t>
  </si>
  <si>
    <t>1.1.3.7.P.27</t>
  </si>
  <si>
    <t>UNA SOLA BANDERA PERTINENTE PARA EL CAPITAL HUMANO DE LA ZONA Q</t>
  </si>
  <si>
    <t>1.1.3.7</t>
  </si>
  <si>
    <t>1.1.3.6.P.25</t>
  </si>
  <si>
    <t>1.1.3.6.P.23</t>
  </si>
  <si>
    <t>134.</t>
  </si>
  <si>
    <t>1.1.3.6.P.22</t>
  </si>
  <si>
    <t>1.1.3.6.P.26</t>
  </si>
  <si>
    <t>1.1.3.6.P.21</t>
  </si>
  <si>
    <t>SGP (25) CSF
SGP (26) SSF</t>
  </si>
  <si>
    <t xml:space="preserve">Fortalecimiento de estrategias de permanencia en el sistema educativo formal mediante el mejoramiento de ambientes educativos escolares en el Departamento del Quindío </t>
  </si>
  <si>
    <t>1.1.3.6.P.20</t>
  </si>
  <si>
    <t>1.1.3.6.P.24</t>
  </si>
  <si>
    <t>1.1.3.6.P.19</t>
  </si>
  <si>
    <t>1.1.3.6.P.18</t>
  </si>
  <si>
    <t>Aplicación de estrategias de acceso al sistema educativo en todos los niveles en el Departamento del Quindío</t>
  </si>
  <si>
    <t>1.1.3.6.P.17</t>
  </si>
  <si>
    <t>UNA SOLA BANDERA SIN BRECHAS EN ACCESO Y PERMANENCIA, PARA EL CAPITAL HUMANO DE LA ZONA Q</t>
  </si>
  <si>
    <t>1.1.3.6</t>
  </si>
  <si>
    <t>COBERTURA EDUCATIVA PERTINENTE PARA EL CAPITAL HUMANO DE LA ZONA Q</t>
  </si>
  <si>
    <t>1.1.3</t>
  </si>
  <si>
    <t>1.1.2.5.P.16</t>
  </si>
  <si>
    <t>1.1.2.5.P.15</t>
  </si>
  <si>
    <t>1.1.2.5.P.14</t>
  </si>
  <si>
    <t>SGP  (25)</t>
  </si>
  <si>
    <t>Fortalecimiento de la ciudadanía en todos los niveles y ciclos del sistema educativo en las instituciones del Departamento del Quindío.</t>
  </si>
  <si>
    <t>1.1.2.5.P.13</t>
  </si>
  <si>
    <t>FORMACIÓN PARA LA CIUDADANÍA EN LA ZONA Q</t>
  </si>
  <si>
    <t>1.1.2.5</t>
  </si>
  <si>
    <t>1.1.2.4.P.12</t>
  </si>
  <si>
    <t>1.1.2.4.P.11</t>
  </si>
  <si>
    <t>1.1.2.4.P.9</t>
  </si>
  <si>
    <t>1.1.2.4.P.8</t>
  </si>
  <si>
    <t>1.1.2.4.P.10</t>
  </si>
  <si>
    <t>1.1.2.4.P.7</t>
  </si>
  <si>
    <t>1.1.2.4.P.6</t>
  </si>
  <si>
    <t>1.1.2.4.P.5</t>
  </si>
  <si>
    <t>SGP</t>
  </si>
  <si>
    <t>Desarrollo de estrategias de evaluación de actores educativos e instituciones educativas en el Departamento del Quindío.</t>
  </si>
  <si>
    <t>1.1.2.4.P.4</t>
  </si>
  <si>
    <t>CALIDAD CON EQUIDAD EN LA ZONA Q</t>
  </si>
  <si>
    <t>1.1.2.4</t>
  </si>
  <si>
    <t>LA CALIDAD EDUCATIVA PERTINENTE PARA LA ZONA Q</t>
  </si>
  <si>
    <t>1.1.2</t>
  </si>
  <si>
    <t>Fortalecimiento de la atención integral en el marco de la educación inicial para mi mundo mis juegos y mis letras en el Departamento, Quindío.</t>
  </si>
  <si>
    <t>1.1.1.3.P.3</t>
  </si>
  <si>
    <t>TALENTO HUMANO COMPETENTE PARA MI MUNDO, MIS JUEGOS Y MIS LETRAS.</t>
  </si>
  <si>
    <t>1.1.1.3</t>
  </si>
  <si>
    <t>1.1.1.2.P.2</t>
  </si>
  <si>
    <t>ARTICULACIÓN INSTITUCIONAL  PARA MI MUNDO, MIS JUEGOS Y MIS LETRAS.</t>
  </si>
  <si>
    <t>1.1.1.2</t>
  </si>
  <si>
    <t>1.1.1.1.P.1</t>
  </si>
  <si>
    <t xml:space="preserve">FOMENTO DE LA EDUCACION INICIAL PARA MI MUNDO MIS JUEGOS Y MIS LETRAS </t>
  </si>
  <si>
    <t>1.1.1.1</t>
  </si>
  <si>
    <t>MI MUNDO, MIS JUEGOS Y MIS LETRAS CON COBERTURA Y CALIDAD.</t>
  </si>
  <si>
    <t>1.1.1</t>
  </si>
  <si>
    <t>EDUCA LA ZONA Q SU CAPITAL HUMANO</t>
  </si>
  <si>
    <t>1.1</t>
  </si>
  <si>
    <t>SECRETARÍA DE EDUCACIÓN</t>
  </si>
  <si>
    <t>INVERSION DIRECTA</t>
  </si>
  <si>
    <t>FUENTE</t>
  </si>
  <si>
    <t>ASIGNACION $ EJECUTADA
EJECUTADA
(COMPROMISOS)</t>
  </si>
  <si>
    <t>ASIGNACION $
DEFINITIVA</t>
  </si>
  <si>
    <t>ASIGNACION $
INICIAL</t>
  </si>
  <si>
    <t>OBLIGACIONES</t>
  </si>
  <si>
    <t xml:space="preserve">COMPROMISOS </t>
  </si>
  <si>
    <t>DESTINACION ESPECIFICA</t>
  </si>
  <si>
    <t>LIBRE DESTINACION</t>
  </si>
  <si>
    <t>PROYECTO</t>
  </si>
  <si>
    <t>CODIGO PROYECTO</t>
  </si>
  <si>
    <t>APROPIACION OTROS RECURSOS</t>
  </si>
  <si>
    <t>APROPIACION RECURSOS PROPIOS</t>
  </si>
  <si>
    <t>IDENTIFICACION DEL PROYECTO</t>
  </si>
  <si>
    <t>METAS DE PRODUCTO</t>
  </si>
  <si>
    <t>SUBPROGRAMA</t>
  </si>
  <si>
    <t>PROGRAMAS</t>
  </si>
  <si>
    <t>POLITICA</t>
  </si>
  <si>
    <t>No. DE PROYECTOS POR UNIDAD EJECUTORA</t>
  </si>
  <si>
    <t>TOTAL ASIGNACION $
EJECUTADA</t>
  </si>
  <si>
    <t>TOTAL
ASIGNACION $
DEFINITIVA</t>
  </si>
  <si>
    <t>TOTAL
ASIGNACION $
INICIAL</t>
  </si>
  <si>
    <t>FUENTES DE FINANCIACIÓN Y DESTINACIÓN</t>
  </si>
  <si>
    <t>PROYECTOS</t>
  </si>
  <si>
    <t>ESTRUCTURA del PDD 2012-2015</t>
  </si>
  <si>
    <t xml:space="preserve">DIMENSION </t>
  </si>
  <si>
    <t>Gobierno firme por un Quindío más humano 2012-2015</t>
  </si>
  <si>
    <t>SGP Salud</t>
  </si>
  <si>
    <t>59-60-61</t>
  </si>
  <si>
    <t>SGP Saneamiento Basico</t>
  </si>
  <si>
    <t>SGP Educación</t>
  </si>
  <si>
    <t>25-26</t>
  </si>
  <si>
    <t>SISTEMA GENERAL DE PARTICIPACIONES</t>
  </si>
  <si>
    <t xml:space="preserve">RECURSO ORDINARIO DESTINADO </t>
  </si>
  <si>
    <t>04-05-06-15-23-35-52-58-64</t>
  </si>
  <si>
    <t>RECURSO ORDINARIO DE LIBRE DESTNACION</t>
  </si>
  <si>
    <t>PORCENTAJE DE PARTICIPACION</t>
  </si>
  <si>
    <t>VALOR 
(En Millones de Pesos)</t>
  </si>
  <si>
    <t>DENOMINACION DEL RECURSO</t>
  </si>
  <si>
    <t>CODIGO DEL RECURSO</t>
  </si>
  <si>
    <t>FINANCIACION DEL POAI 2014</t>
  </si>
  <si>
    <t>TOTAL POAI 2015</t>
  </si>
  <si>
    <t>INDEPORTES</t>
  </si>
  <si>
    <t xml:space="preserve">PROMOTORA </t>
  </si>
  <si>
    <t>JURIDICA Y CONTRATACION</t>
  </si>
  <si>
    <t>REPRESENTACION JUDICIAL</t>
  </si>
  <si>
    <t>ADMINISTRATIVA</t>
  </si>
  <si>
    <t>INTERIOR</t>
  </si>
  <si>
    <t>PLANEACION</t>
  </si>
  <si>
    <t>PRIVADA</t>
  </si>
  <si>
    <t>TURISMO</t>
  </si>
  <si>
    <t>CULTURA</t>
  </si>
  <si>
    <t>AGRICULTURA</t>
  </si>
  <si>
    <t>HACIENDA</t>
  </si>
  <si>
    <t xml:space="preserve">FAMILIA </t>
  </si>
  <si>
    <t>AGUAS E INFRAESTRUCTURA</t>
  </si>
  <si>
    <t>SALUD</t>
  </si>
  <si>
    <t>EDUCACION</t>
  </si>
  <si>
    <t>PORCENTAJE NBI</t>
  </si>
  <si>
    <t>PARTICIPACION PORCENTUAL</t>
  </si>
  <si>
    <t>PARTICIPACION EN RECURSOS
(En Millones de Pesos)</t>
  </si>
  <si>
    <t>No. DE PROYECTOS
Viabilizados y Priorizados</t>
  </si>
  <si>
    <t>POAI EJECUTADO</t>
  </si>
  <si>
    <t>POAI INICIALMENTE APROBADO</t>
  </si>
  <si>
    <t>NOMBRE DE LAS UNIDADES EJCUTORAS (SECTORES DE INVERSION SOCIAL)</t>
  </si>
  <si>
    <t>No. UNIDADES 
EJECUTORAS</t>
  </si>
  <si>
    <t>ESTRUCTURA DEL PLAN OPERATAIVO ANUAL DE INVERSIONES (POAI 2014) (En millones de pesos)</t>
  </si>
  <si>
    <r>
      <t>Mejoramiento y/o optimización de las redes de acueducto y/o alcantarillado de todo el Departamento, Quindío.</t>
    </r>
    <r>
      <rPr>
        <b/>
        <sz val="10"/>
        <color indexed="10"/>
        <rFont val="Calibri"/>
        <family val="2"/>
      </rPr>
      <t xml:space="preserve"> </t>
    </r>
  </si>
  <si>
    <t xml:space="preserve">PRODUCCIÓN AGROPECUARIA SOSTENIBLE </t>
  </si>
  <si>
    <t>SGP SALUD
 PUBLICA  (61)</t>
  </si>
  <si>
    <t>QUINDÍO POSITIVO</t>
  </si>
  <si>
    <t>UN QUINDÍO PLANIFICADO INTEGRALMENTE</t>
  </si>
  <si>
    <t xml:space="preserve">Construcción y/o mejoramiento de la Infraestructura Educativa, de todo el Departamento del Quindío. 
</t>
  </si>
  <si>
    <t>SGP SALUD
 PUBLICA (61)</t>
  </si>
  <si>
    <t>PDA APSSF (57)</t>
  </si>
  <si>
    <t>COF FFS (55)</t>
  </si>
  <si>
    <t>CONVENIOS INTERADMITIVOS (56)</t>
  </si>
  <si>
    <t>SECRETARIA DE FAMILIA</t>
  </si>
  <si>
    <t>SECRETARIA JURIDICA</t>
  </si>
  <si>
    <t>SECRETARIA DE INFRAESTRUCTURA</t>
  </si>
  <si>
    <t xml:space="preserve">SECRETARIA DE TURISMO </t>
  </si>
  <si>
    <t>SECRETARIA DE EDUCACION</t>
  </si>
  <si>
    <t xml:space="preserve">SECRETARIA DE AGRICULTURA </t>
  </si>
  <si>
    <t>TOTALES</t>
  </si>
  <si>
    <t>UNIDADES EJECUTORAS</t>
  </si>
  <si>
    <t>RESERVAS PPTALES. EJECUTADAS 2014</t>
  </si>
  <si>
    <t>RESERVAS PPTALES. APROBADAS EN EL 2013</t>
  </si>
  <si>
    <t>ESTADO RESERVAS PRESUPUESTALES APROBADAS EN EL 2013 Y EJECUTADAS EN EL 2014</t>
  </si>
  <si>
    <t>SALDOS DE RESERVAS PPTALES. LIBERADAS EN EL 2014</t>
  </si>
  <si>
    <r>
      <t xml:space="preserve">NOTA 1: </t>
    </r>
    <r>
      <rPr>
        <sz val="11"/>
        <color theme="1"/>
        <rFont val="Calibri"/>
        <family val="2"/>
      </rPr>
      <t>El valor ejecutado corresponde a los valores COMPROMETIDOS.</t>
    </r>
  </si>
  <si>
    <t>PLAN OPERATIVO ANUAL DE INVERSIONES EJECUTADO VIGENCIA 2014</t>
  </si>
  <si>
    <t>COMPROMISOS</t>
  </si>
  <si>
    <t>ASIGNACION $ EJECUTADA EJECUTADA (COMPROMISOS)</t>
  </si>
  <si>
    <t>ANEXO. 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</si>
</sst>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#,##0_);\-#,##0"/>
    <numFmt numFmtId="175" formatCode="&quot;$&quot;\ #,##0.00"/>
    <numFmt numFmtId="176" formatCode="#,##0.00_);\-#,##0.00"/>
    <numFmt numFmtId="177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1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9" fontId="48" fillId="0" borderId="0" xfId="0" applyNumberFormat="1" applyFont="1" applyBorder="1" applyAlignment="1">
      <alignment horizontal="center" vertical="center"/>
    </xf>
    <xf numFmtId="173" fontId="48" fillId="0" borderId="0" xfId="47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73" fontId="48" fillId="0" borderId="12" xfId="47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48" fillId="0" borderId="0" xfId="47" applyNumberFormat="1" applyFont="1" applyBorder="1" applyAlignment="1">
      <alignment horizontal="right" vertical="center"/>
    </xf>
    <xf numFmtId="0" fontId="48" fillId="3" borderId="13" xfId="0" applyFont="1" applyFill="1" applyBorder="1" applyAlignment="1">
      <alignment horizontal="center" vertical="center"/>
    </xf>
    <xf numFmtId="2" fontId="48" fillId="3" borderId="13" xfId="0" applyNumberFormat="1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173" fontId="47" fillId="0" borderId="11" xfId="47" applyNumberFormat="1" applyFont="1" applyFill="1" applyBorder="1" applyAlignment="1">
      <alignment horizontal="right" vertical="center"/>
    </xf>
    <xf numFmtId="0" fontId="47" fillId="0" borderId="11" xfId="0" applyFont="1" applyBorder="1" applyAlignment="1">
      <alignment horizontal="justify" vertical="center"/>
    </xf>
    <xf numFmtId="0" fontId="47" fillId="0" borderId="10" xfId="0" applyFont="1" applyFill="1" applyBorder="1" applyAlignment="1">
      <alignment horizontal="center" vertical="center"/>
    </xf>
    <xf numFmtId="173" fontId="47" fillId="0" borderId="10" xfId="47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justify" vertical="center"/>
    </xf>
    <xf numFmtId="0" fontId="47" fillId="0" borderId="12" xfId="0" applyFont="1" applyFill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right" vertical="center"/>
    </xf>
    <xf numFmtId="0" fontId="47" fillId="0" borderId="12" xfId="0" applyFont="1" applyBorder="1" applyAlignment="1">
      <alignment horizontal="justify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71" fontId="47" fillId="0" borderId="0" xfId="47" applyFont="1" applyAlignment="1">
      <alignment horizontal="center" vertical="center"/>
    </xf>
    <xf numFmtId="171" fontId="47" fillId="0" borderId="0" xfId="47" applyFont="1" applyFill="1" applyAlignment="1">
      <alignment vertical="center"/>
    </xf>
    <xf numFmtId="171" fontId="47" fillId="33" borderId="0" xfId="47" applyFont="1" applyFill="1" applyAlignment="1">
      <alignment vertical="center"/>
    </xf>
    <xf numFmtId="0" fontId="47" fillId="0" borderId="0" xfId="0" applyFont="1" applyFill="1" applyAlignment="1">
      <alignment vertical="center"/>
    </xf>
    <xf numFmtId="173" fontId="10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vertical="center"/>
    </xf>
    <xf numFmtId="173" fontId="48" fillId="9" borderId="13" xfId="0" applyNumberFormat="1" applyFont="1" applyFill="1" applyBorder="1" applyAlignment="1">
      <alignment horizontal="center" vertical="center"/>
    </xf>
    <xf numFmtId="171" fontId="48" fillId="9" borderId="13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173" fontId="10" fillId="3" borderId="13" xfId="47" applyNumberFormat="1" applyFont="1" applyFill="1" applyBorder="1" applyAlignment="1">
      <alignment horizontal="center" vertical="center" wrapText="1"/>
    </xf>
    <xf numFmtId="171" fontId="10" fillId="3" borderId="13" xfId="47" applyFont="1" applyFill="1" applyBorder="1" applyAlignment="1">
      <alignment vertical="center" wrapText="1"/>
    </xf>
    <xf numFmtId="173" fontId="10" fillId="3" borderId="13" xfId="47" applyNumberFormat="1" applyFont="1" applyFill="1" applyBorder="1" applyAlignment="1">
      <alignment vertical="center" wrapText="1"/>
    </xf>
    <xf numFmtId="171" fontId="10" fillId="3" borderId="13" xfId="47" applyFont="1" applyFill="1" applyBorder="1" applyAlignment="1">
      <alignment horizontal="center" vertical="center" wrapText="1"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4" xfId="54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horizontal="center" vertical="center"/>
    </xf>
    <xf numFmtId="171" fontId="48" fillId="0" borderId="12" xfId="47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horizontal="center" vertical="center"/>
    </xf>
    <xf numFmtId="173" fontId="10" fillId="0" borderId="12" xfId="47" applyNumberFormat="1" applyFont="1" applyFill="1" applyBorder="1" applyAlignment="1">
      <alignment vertical="center" wrapText="1"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73" fontId="48" fillId="0" borderId="10" xfId="47" applyNumberFormat="1" applyFont="1" applyFill="1" applyBorder="1" applyAlignment="1">
      <alignment horizontal="center" vertical="center"/>
    </xf>
    <xf numFmtId="171" fontId="47" fillId="0" borderId="10" xfId="47" applyFont="1" applyFill="1" applyBorder="1" applyAlignment="1">
      <alignment horizontal="center" vertical="center"/>
    </xf>
    <xf numFmtId="173" fontId="48" fillId="33" borderId="10" xfId="47" applyNumberFormat="1" applyFont="1" applyFill="1" applyBorder="1" applyAlignment="1">
      <alignment horizontal="center" vertical="center"/>
    </xf>
    <xf numFmtId="171" fontId="48" fillId="0" borderId="10" xfId="47" applyFont="1" applyFill="1" applyBorder="1" applyAlignment="1">
      <alignment horizontal="center" vertical="center"/>
    </xf>
    <xf numFmtId="173" fontId="10" fillId="0" borderId="10" xfId="47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3" fontId="11" fillId="0" borderId="16" xfId="47" applyNumberFormat="1" applyFont="1" applyFill="1" applyBorder="1" applyAlignment="1">
      <alignment horizontal="center" vertical="center" wrapText="1"/>
    </xf>
    <xf numFmtId="173" fontId="11" fillId="0" borderId="16" xfId="47" applyNumberFormat="1" applyFont="1" applyFill="1" applyBorder="1" applyAlignment="1">
      <alignment vertical="center" wrapText="1"/>
    </xf>
    <xf numFmtId="173" fontId="11" fillId="33" borderId="16" xfId="47" applyNumberFormat="1" applyFont="1" applyFill="1" applyBorder="1" applyAlignment="1">
      <alignment vertical="center" wrapText="1"/>
    </xf>
    <xf numFmtId="171" fontId="11" fillId="0" borderId="10" xfId="47" applyFont="1" applyFill="1" applyBorder="1" applyAlignment="1">
      <alignment horizontal="center" vertical="center"/>
    </xf>
    <xf numFmtId="173" fontId="10" fillId="0" borderId="16" xfId="47" applyNumberFormat="1" applyFont="1" applyFill="1" applyBorder="1" applyAlignment="1">
      <alignment vertical="center" wrapText="1"/>
    </xf>
    <xf numFmtId="173" fontId="10" fillId="33" borderId="16" xfId="47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73" fontId="10" fillId="33" borderId="10" xfId="47" applyNumberFormat="1" applyFont="1" applyFill="1" applyBorder="1" applyAlignment="1">
      <alignment vertical="center" wrapText="1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1" fontId="10" fillId="0" borderId="10" xfId="47" applyFont="1" applyFill="1" applyBorder="1" applyAlignment="1">
      <alignment horizontal="center" vertical="center"/>
    </xf>
    <xf numFmtId="173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73" fontId="11" fillId="0" borderId="10" xfId="47" applyNumberFormat="1" applyFont="1" applyFill="1" applyBorder="1" applyAlignment="1">
      <alignment horizontal="center" vertical="center"/>
    </xf>
    <xf numFmtId="173" fontId="11" fillId="33" borderId="10" xfId="47" applyNumberFormat="1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vertical="center"/>
    </xf>
    <xf numFmtId="173" fontId="11" fillId="33" borderId="10" xfId="47" applyNumberFormat="1" applyFont="1" applyFill="1" applyBorder="1" applyAlignment="1">
      <alignment vertical="center"/>
    </xf>
    <xf numFmtId="173" fontId="10" fillId="0" borderId="16" xfId="47" applyNumberFormat="1" applyFont="1" applyFill="1" applyBorder="1" applyAlignment="1">
      <alignment horizontal="center" vertical="center" wrapText="1"/>
    </xf>
    <xf numFmtId="173" fontId="10" fillId="0" borderId="10" xfId="47" applyNumberFormat="1" applyFont="1" applyFill="1" applyBorder="1" applyAlignment="1">
      <alignment horizontal="center" vertical="center"/>
    </xf>
    <xf numFmtId="173" fontId="10" fillId="33" borderId="10" xfId="47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3" fontId="10" fillId="0" borderId="10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vertical="center"/>
    </xf>
    <xf numFmtId="173" fontId="10" fillId="0" borderId="10" xfId="47" applyNumberFormat="1" applyFont="1" applyFill="1" applyBorder="1" applyAlignment="1">
      <alignment vertical="center"/>
    </xf>
    <xf numFmtId="173" fontId="10" fillId="33" borderId="10" xfId="47" applyNumberFormat="1" applyFont="1" applyFill="1" applyBorder="1" applyAlignment="1">
      <alignment vertical="center"/>
    </xf>
    <xf numFmtId="173" fontId="11" fillId="33" borderId="11" xfId="47" applyNumberFormat="1" applyFont="1" applyFill="1" applyBorder="1" applyAlignment="1">
      <alignment horizontal="center" vertical="center" wrapText="1"/>
    </xf>
    <xf numFmtId="173" fontId="11" fillId="33" borderId="11" xfId="47" applyNumberFormat="1" applyFont="1" applyFill="1" applyBorder="1" applyAlignment="1">
      <alignment horizontal="center" vertical="center"/>
    </xf>
    <xf numFmtId="173" fontId="11" fillId="33" borderId="17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horizontal="center" vertical="center"/>
    </xf>
    <xf numFmtId="173" fontId="11" fillId="33" borderId="12" xfId="47" applyNumberFormat="1" applyFont="1" applyFill="1" applyBorder="1" applyAlignment="1">
      <alignment horizontal="center" vertical="center" wrapText="1"/>
    </xf>
    <xf numFmtId="173" fontId="11" fillId="33" borderId="12" xfId="47" applyNumberFormat="1" applyFont="1" applyFill="1" applyBorder="1" applyAlignment="1">
      <alignment horizontal="center" vertical="center"/>
    </xf>
    <xf numFmtId="173" fontId="11" fillId="33" borderId="16" xfId="47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0" fontId="10" fillId="0" borderId="15" xfId="54" applyFont="1" applyFill="1" applyBorder="1" applyAlignment="1">
      <alignment horizontal="center" vertical="center" wrapText="1"/>
      <protection/>
    </xf>
    <xf numFmtId="173" fontId="10" fillId="33" borderId="16" xfId="47" applyNumberFormat="1" applyFont="1" applyFill="1" applyBorder="1" applyAlignment="1">
      <alignment horizontal="center" vertical="center" wrapText="1"/>
    </xf>
    <xf numFmtId="49" fontId="10" fillId="0" borderId="11" xfId="54" applyNumberFormat="1" applyFont="1" applyFill="1" applyBorder="1" applyAlignment="1">
      <alignment vertical="center" wrapText="1"/>
      <protection/>
    </xf>
    <xf numFmtId="173" fontId="10" fillId="0" borderId="18" xfId="47" applyNumberFormat="1" applyFont="1" applyFill="1" applyBorder="1" applyAlignment="1">
      <alignment horizontal="center" vertical="center" wrapText="1"/>
    </xf>
    <xf numFmtId="173" fontId="10" fillId="33" borderId="18" xfId="47" applyNumberFormat="1" applyFont="1" applyFill="1" applyBorder="1" applyAlignment="1">
      <alignment horizontal="center" vertical="center" wrapText="1"/>
    </xf>
    <xf numFmtId="173" fontId="10" fillId="0" borderId="11" xfId="47" applyNumberFormat="1" applyFont="1" applyFill="1" applyBorder="1" applyAlignment="1">
      <alignment vertical="center"/>
    </xf>
    <xf numFmtId="173" fontId="10" fillId="33" borderId="11" xfId="47" applyNumberFormat="1" applyFont="1" applyFill="1" applyBorder="1" applyAlignment="1">
      <alignment vertical="center"/>
    </xf>
    <xf numFmtId="171" fontId="11" fillId="0" borderId="11" xfId="47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vertical="center" wrapText="1"/>
    </xf>
    <xf numFmtId="173" fontId="11" fillId="33" borderId="10" xfId="47" applyNumberFormat="1" applyFont="1" applyFill="1" applyBorder="1" applyAlignment="1">
      <alignment vertical="center" wrapText="1"/>
    </xf>
    <xf numFmtId="171" fontId="11" fillId="0" borderId="10" xfId="47" applyFont="1" applyFill="1" applyBorder="1" applyAlignment="1">
      <alignment horizontal="center" vertical="center" wrapText="1"/>
    </xf>
    <xf numFmtId="173" fontId="11" fillId="0" borderId="10" xfId="47" applyNumberFormat="1" applyFont="1" applyFill="1" applyBorder="1" applyAlignment="1">
      <alignment horizontal="center" vertical="center" wrapText="1"/>
    </xf>
    <xf numFmtId="173" fontId="11" fillId="33" borderId="10" xfId="47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173" fontId="48" fillId="0" borderId="16" xfId="47" applyNumberFormat="1" applyFont="1" applyFill="1" applyBorder="1" applyAlignment="1">
      <alignment horizontal="center" vertical="center" wrapText="1"/>
    </xf>
    <xf numFmtId="173" fontId="48" fillId="33" borderId="16" xfId="47" applyNumberFormat="1" applyFont="1" applyFill="1" applyBorder="1" applyAlignment="1">
      <alignment horizontal="center" vertical="center" wrapText="1"/>
    </xf>
    <xf numFmtId="173" fontId="48" fillId="0" borderId="16" xfId="47" applyNumberFormat="1" applyFont="1" applyFill="1" applyBorder="1" applyAlignment="1">
      <alignment vertical="center" wrapText="1"/>
    </xf>
    <xf numFmtId="173" fontId="48" fillId="33" borderId="16" xfId="47" applyNumberFormat="1" applyFont="1" applyFill="1" applyBorder="1" applyAlignment="1">
      <alignment vertical="center" wrapText="1"/>
    </xf>
    <xf numFmtId="173" fontId="48" fillId="0" borderId="10" xfId="47" applyNumberFormat="1" applyFont="1" applyFill="1" applyBorder="1" applyAlignment="1">
      <alignment vertical="center" wrapText="1"/>
    </xf>
    <xf numFmtId="173" fontId="48" fillId="33" borderId="10" xfId="47" applyNumberFormat="1" applyFont="1" applyFill="1" applyBorder="1" applyAlignment="1">
      <alignment vertical="center" wrapText="1"/>
    </xf>
    <xf numFmtId="173" fontId="47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3" fontId="48" fillId="0" borderId="10" xfId="47" applyNumberFormat="1" applyFont="1" applyFill="1" applyBorder="1" applyAlignment="1">
      <alignment vertical="center"/>
    </xf>
    <xf numFmtId="173" fontId="48" fillId="33" borderId="10" xfId="47" applyNumberFormat="1" applyFont="1" applyFill="1" applyBorder="1" applyAlignment="1">
      <alignment vertical="center"/>
    </xf>
    <xf numFmtId="49" fontId="10" fillId="0" borderId="19" xfId="54" applyNumberFormat="1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justify" vertical="center" wrapText="1"/>
    </xf>
    <xf numFmtId="173" fontId="48" fillId="0" borderId="20" xfId="47" applyNumberFormat="1" applyFont="1" applyFill="1" applyBorder="1" applyAlignment="1">
      <alignment horizontal="center" vertical="center" wrapText="1"/>
    </xf>
    <xf numFmtId="171" fontId="48" fillId="0" borderId="20" xfId="47" applyFont="1" applyFill="1" applyBorder="1" applyAlignment="1">
      <alignment vertical="center" wrapText="1"/>
    </xf>
    <xf numFmtId="173" fontId="48" fillId="0" borderId="20" xfId="47" applyNumberFormat="1" applyFont="1" applyFill="1" applyBorder="1" applyAlignment="1">
      <alignment vertical="center" wrapText="1"/>
    </xf>
    <xf numFmtId="173" fontId="48" fillId="33" borderId="20" xfId="47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justify" vertical="center" wrapText="1"/>
    </xf>
    <xf numFmtId="171" fontId="48" fillId="0" borderId="16" xfId="47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/>
    </xf>
    <xf numFmtId="173" fontId="48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/>
    </xf>
    <xf numFmtId="173" fontId="48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horizontal="center" vertical="center" wrapText="1"/>
    </xf>
    <xf numFmtId="49" fontId="10" fillId="0" borderId="10" xfId="54" applyNumberFormat="1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173" fontId="47" fillId="0" borderId="16" xfId="47" applyNumberFormat="1" applyFont="1" applyFill="1" applyBorder="1" applyAlignment="1">
      <alignment horizontal="center" vertical="center"/>
    </xf>
    <xf numFmtId="173" fontId="47" fillId="0" borderId="10" xfId="47" applyNumberFormat="1" applyFont="1" applyFill="1" applyBorder="1" applyAlignment="1">
      <alignment horizontal="center" vertical="center"/>
    </xf>
    <xf numFmtId="173" fontId="48" fillId="0" borderId="10" xfId="47" applyNumberFormat="1" applyFont="1" applyFill="1" applyBorder="1" applyAlignment="1">
      <alignment horizontal="center" vertical="center" wrapText="1"/>
    </xf>
    <xf numFmtId="173" fontId="48" fillId="0" borderId="18" xfId="47" applyNumberFormat="1" applyFont="1" applyFill="1" applyBorder="1" applyAlignment="1">
      <alignment horizontal="center" vertical="center" wrapText="1"/>
    </xf>
    <xf numFmtId="173" fontId="48" fillId="33" borderId="18" xfId="47" applyNumberFormat="1" applyFont="1" applyFill="1" applyBorder="1" applyAlignment="1">
      <alignment horizontal="center" vertical="center" wrapText="1"/>
    </xf>
    <xf numFmtId="171" fontId="48" fillId="0" borderId="18" xfId="47" applyFont="1" applyFill="1" applyBorder="1" applyAlignment="1">
      <alignment horizontal="center" vertical="center" wrapText="1"/>
    </xf>
    <xf numFmtId="49" fontId="10" fillId="0" borderId="15" xfId="54" applyNumberFormat="1" applyFont="1" applyFill="1" applyBorder="1" applyAlignment="1">
      <alignment vertical="center" wrapText="1"/>
      <protection/>
    </xf>
    <xf numFmtId="171" fontId="48" fillId="0" borderId="10" xfId="47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173" fontId="47" fillId="0" borderId="10" xfId="47" applyNumberFormat="1" applyFont="1" applyFill="1" applyBorder="1" applyAlignment="1">
      <alignment vertical="center" wrapText="1"/>
    </xf>
    <xf numFmtId="173" fontId="47" fillId="33" borderId="10" xfId="47" applyNumberFormat="1" applyFont="1" applyFill="1" applyBorder="1" applyAlignment="1">
      <alignment vertical="center" wrapText="1"/>
    </xf>
    <xf numFmtId="171" fontId="47" fillId="0" borderId="10" xfId="47" applyFont="1" applyFill="1" applyBorder="1" applyAlignment="1">
      <alignment vertical="center" wrapText="1"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vertical="center" wrapText="1"/>
    </xf>
    <xf numFmtId="173" fontId="48" fillId="0" borderId="11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/>
    </xf>
    <xf numFmtId="173" fontId="48" fillId="0" borderId="18" xfId="47" applyNumberFormat="1" applyFont="1" applyFill="1" applyBorder="1" applyAlignment="1">
      <alignment vertical="center" wrapText="1"/>
    </xf>
    <xf numFmtId="173" fontId="48" fillId="33" borderId="18" xfId="47" applyNumberFormat="1" applyFont="1" applyFill="1" applyBorder="1" applyAlignment="1">
      <alignment vertical="center" wrapText="1"/>
    </xf>
    <xf numFmtId="49" fontId="48" fillId="0" borderId="15" xfId="54" applyNumberFormat="1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173" fontId="48" fillId="0" borderId="20" xfId="47" applyNumberFormat="1" applyFont="1" applyFill="1" applyBorder="1" applyAlignment="1">
      <alignment horizontal="center" vertical="center"/>
    </xf>
    <xf numFmtId="173" fontId="48" fillId="33" borderId="20" xfId="47" applyNumberFormat="1" applyFont="1" applyFill="1" applyBorder="1" applyAlignment="1">
      <alignment horizontal="center" vertical="center"/>
    </xf>
    <xf numFmtId="171" fontId="48" fillId="0" borderId="20" xfId="47" applyFont="1" applyFill="1" applyBorder="1" applyAlignment="1">
      <alignment horizontal="center" vertical="center"/>
    </xf>
    <xf numFmtId="173" fontId="47" fillId="0" borderId="20" xfId="47" applyNumberFormat="1" applyFont="1" applyFill="1" applyBorder="1" applyAlignment="1">
      <alignment horizontal="center" vertical="center"/>
    </xf>
    <xf numFmtId="173" fontId="47" fillId="33" borderId="20" xfId="47" applyNumberFormat="1" applyFont="1" applyFill="1" applyBorder="1" applyAlignment="1">
      <alignment horizontal="center" vertical="center"/>
    </xf>
    <xf numFmtId="171" fontId="47" fillId="0" borderId="12" xfId="47" applyFont="1" applyFill="1" applyBorder="1" applyAlignment="1">
      <alignment horizontal="center" vertical="center"/>
    </xf>
    <xf numFmtId="173" fontId="48" fillId="33" borderId="20" xfId="47" applyNumberFormat="1" applyFont="1" applyFill="1" applyBorder="1" applyAlignment="1">
      <alignment horizontal="center" vertical="center" wrapText="1"/>
    </xf>
    <xf numFmtId="173" fontId="48" fillId="0" borderId="20" xfId="47" applyNumberFormat="1" applyFont="1" applyFill="1" applyBorder="1" applyAlignment="1">
      <alignment vertical="center"/>
    </xf>
    <xf numFmtId="173" fontId="48" fillId="0" borderId="16" xfId="47" applyNumberFormat="1" applyFont="1" applyFill="1" applyBorder="1" applyAlignment="1">
      <alignment horizontal="center" vertical="center"/>
    </xf>
    <xf numFmtId="173" fontId="48" fillId="33" borderId="16" xfId="47" applyNumberFormat="1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horizontal="center" vertical="center" wrapText="1"/>
    </xf>
    <xf numFmtId="173" fontId="48" fillId="0" borderId="12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vertical="center"/>
    </xf>
    <xf numFmtId="173" fontId="48" fillId="33" borderId="11" xfId="4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173" fontId="47" fillId="0" borderId="18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/>
    </xf>
    <xf numFmtId="173" fontId="11" fillId="0" borderId="11" xfId="47" applyNumberFormat="1" applyFont="1" applyFill="1" applyBorder="1" applyAlignment="1">
      <alignment horizontal="center" vertical="center" wrapText="1"/>
    </xf>
    <xf numFmtId="173" fontId="10" fillId="3" borderId="13" xfId="47" applyNumberFormat="1" applyFont="1" applyFill="1" applyBorder="1" applyAlignment="1">
      <alignment horizontal="right" vertical="center" wrapText="1"/>
    </xf>
    <xf numFmtId="0" fontId="10" fillId="3" borderId="13" xfId="54" applyFont="1" applyFill="1" applyBorder="1" applyAlignment="1">
      <alignment vertical="center" wrapText="1"/>
      <protection/>
    </xf>
    <xf numFmtId="173" fontId="10" fillId="3" borderId="13" xfId="47" applyNumberFormat="1" applyFont="1" applyFill="1" applyBorder="1" applyAlignment="1">
      <alignment horizontal="left" wrapText="1"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vertical="center"/>
      <protection/>
    </xf>
    <xf numFmtId="173" fontId="48" fillId="0" borderId="20" xfId="47" applyNumberFormat="1" applyFont="1" applyFill="1" applyBorder="1" applyAlignment="1">
      <alignment horizontal="right" vertical="center" wrapText="1"/>
    </xf>
    <xf numFmtId="173" fontId="48" fillId="0" borderId="20" xfId="47" applyNumberFormat="1" applyFont="1" applyFill="1" applyBorder="1" applyAlignment="1">
      <alignment horizontal="left" wrapText="1"/>
    </xf>
    <xf numFmtId="173" fontId="48" fillId="33" borderId="20" xfId="47" applyNumberFormat="1" applyFont="1" applyFill="1" applyBorder="1" applyAlignment="1">
      <alignment horizontal="left" wrapText="1"/>
    </xf>
    <xf numFmtId="173" fontId="48" fillId="33" borderId="20" xfId="47" applyNumberFormat="1" applyFont="1" applyFill="1" applyBorder="1" applyAlignment="1">
      <alignment horizontal="right" vertical="center" wrapText="1"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173" fontId="48" fillId="0" borderId="16" xfId="47" applyNumberFormat="1" applyFont="1" applyFill="1" applyBorder="1" applyAlignment="1">
      <alignment horizontal="right" vertical="center" wrapText="1"/>
    </xf>
    <xf numFmtId="173" fontId="48" fillId="0" borderId="16" xfId="47" applyNumberFormat="1" applyFont="1" applyFill="1" applyBorder="1" applyAlignment="1">
      <alignment horizontal="left" wrapText="1"/>
    </xf>
    <xf numFmtId="173" fontId="48" fillId="33" borderId="16" xfId="47" applyNumberFormat="1" applyFont="1" applyFill="1" applyBorder="1" applyAlignment="1">
      <alignment horizontal="left" wrapText="1"/>
    </xf>
    <xf numFmtId="173" fontId="48" fillId="33" borderId="16" xfId="47" applyNumberFormat="1" applyFont="1" applyFill="1" applyBorder="1" applyAlignment="1">
      <alignment horizontal="right" vertical="center" wrapText="1"/>
    </xf>
    <xf numFmtId="0" fontId="10" fillId="0" borderId="10" xfId="54" applyFont="1" applyFill="1" applyBorder="1" applyAlignment="1">
      <alignment horizontal="justify" vertical="center" wrapText="1"/>
      <protection/>
    </xf>
    <xf numFmtId="173" fontId="48" fillId="0" borderId="10" xfId="47" applyNumberFormat="1" applyFont="1" applyFill="1" applyBorder="1" applyAlignment="1">
      <alignment horizontal="right" vertical="center" wrapText="1"/>
    </xf>
    <xf numFmtId="173" fontId="48" fillId="0" borderId="10" xfId="47" applyNumberFormat="1" applyFont="1" applyFill="1" applyBorder="1" applyAlignment="1">
      <alignment horizontal="left" wrapText="1"/>
    </xf>
    <xf numFmtId="173" fontId="48" fillId="33" borderId="10" xfId="47" applyNumberFormat="1" applyFont="1" applyFill="1" applyBorder="1" applyAlignment="1">
      <alignment horizontal="left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7" xfId="47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vertical="center" wrapText="1"/>
      <protection/>
    </xf>
    <xf numFmtId="173" fontId="48" fillId="33" borderId="11" xfId="47" applyNumberFormat="1" applyFont="1" applyFill="1" applyBorder="1" applyAlignment="1">
      <alignment vertical="center" wrapText="1"/>
    </xf>
    <xf numFmtId="173" fontId="48" fillId="33" borderId="11" xfId="47" applyNumberFormat="1" applyFont="1" applyFill="1" applyBorder="1" applyAlignment="1">
      <alignment horizontal="left" wrapText="1"/>
    </xf>
    <xf numFmtId="173" fontId="48" fillId="33" borderId="12" xfId="47" applyNumberFormat="1" applyFont="1" applyFill="1" applyBorder="1" applyAlignment="1">
      <alignment vertical="center" wrapText="1"/>
    </xf>
    <xf numFmtId="173" fontId="48" fillId="33" borderId="12" xfId="47" applyNumberFormat="1" applyFont="1" applyFill="1" applyBorder="1" applyAlignment="1">
      <alignment horizontal="left" wrapText="1"/>
    </xf>
    <xf numFmtId="0" fontId="10" fillId="0" borderId="10" xfId="54" applyFont="1" applyFill="1" applyBorder="1" applyAlignment="1">
      <alignment horizontal="center" vertical="center" wrapText="1"/>
      <protection/>
    </xf>
    <xf numFmtId="173" fontId="48" fillId="33" borderId="10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vertical="center" wrapText="1"/>
    </xf>
    <xf numFmtId="173" fontId="47" fillId="33" borderId="11" xfId="47" applyNumberFormat="1" applyFont="1" applyFill="1" applyBorder="1" applyAlignment="1">
      <alignment horizontal="center" wrapText="1"/>
    </xf>
    <xf numFmtId="173" fontId="47" fillId="33" borderId="17" xfId="47" applyNumberFormat="1" applyFont="1" applyFill="1" applyBorder="1" applyAlignment="1">
      <alignment vertical="center" wrapText="1"/>
    </xf>
    <xf numFmtId="173" fontId="47" fillId="33" borderId="17" xfId="47" applyNumberFormat="1" applyFont="1" applyFill="1" applyBorder="1" applyAlignment="1">
      <alignment horizontal="center" wrapText="1"/>
    </xf>
    <xf numFmtId="173" fontId="47" fillId="33" borderId="12" xfId="47" applyNumberFormat="1" applyFont="1" applyFill="1" applyBorder="1" applyAlignment="1">
      <alignment vertical="center" wrapText="1"/>
    </xf>
    <xf numFmtId="173" fontId="47" fillId="33" borderId="12" xfId="47" applyNumberFormat="1" applyFont="1" applyFill="1" applyBorder="1" applyAlignment="1">
      <alignment horizontal="center" wrapText="1"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3" fontId="48" fillId="3" borderId="13" xfId="47" applyNumberFormat="1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vertical="center"/>
    </xf>
    <xf numFmtId="173" fontId="10" fillId="3" borderId="13" xfId="54" applyNumberFormat="1" applyFont="1" applyFill="1" applyBorder="1" applyAlignment="1">
      <alignment horizontal="right" vertical="center" wrapText="1"/>
      <protection/>
    </xf>
    <xf numFmtId="171" fontId="48" fillId="3" borderId="13" xfId="47" applyFont="1" applyFill="1" applyBorder="1" applyAlignment="1">
      <alignment vertical="center"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171" fontId="47" fillId="33" borderId="12" xfId="47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vertical="center"/>
    </xf>
    <xf numFmtId="0" fontId="10" fillId="33" borderId="10" xfId="54" applyFont="1" applyFill="1" applyBorder="1" applyAlignment="1">
      <alignment horizontal="center" vertical="center" wrapText="1"/>
      <protection/>
    </xf>
    <xf numFmtId="171" fontId="47" fillId="33" borderId="10" xfId="47" applyFont="1" applyFill="1" applyBorder="1" applyAlignment="1">
      <alignment horizontal="center" vertical="center"/>
    </xf>
    <xf numFmtId="173" fontId="47" fillId="33" borderId="16" xfId="47" applyNumberFormat="1" applyFont="1" applyFill="1" applyBorder="1" applyAlignment="1">
      <alignment horizontal="center" vertical="center"/>
    </xf>
    <xf numFmtId="173" fontId="47" fillId="33" borderId="10" xfId="47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173" fontId="48" fillId="33" borderId="10" xfId="47" applyNumberFormat="1" applyFont="1" applyFill="1" applyBorder="1" applyAlignment="1">
      <alignment horizontal="center" vertical="center" wrapText="1"/>
    </xf>
    <xf numFmtId="171" fontId="48" fillId="33" borderId="10" xfId="47" applyFont="1" applyFill="1" applyBorder="1" applyAlignment="1">
      <alignment vertical="center" wrapText="1"/>
    </xf>
    <xf numFmtId="171" fontId="47" fillId="33" borderId="10" xfId="47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171" fontId="48" fillId="33" borderId="16" xfId="47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/>
    </xf>
    <xf numFmtId="171" fontId="48" fillId="33" borderId="18" xfId="47" applyFont="1" applyFill="1" applyBorder="1" applyAlignment="1">
      <alignment vertical="center" wrapText="1"/>
    </xf>
    <xf numFmtId="171" fontId="47" fillId="33" borderId="11" xfId="47" applyFont="1" applyFill="1" applyBorder="1" applyAlignment="1">
      <alignment vertical="center" wrapText="1"/>
    </xf>
    <xf numFmtId="173" fontId="10" fillId="33" borderId="11" xfId="47" applyNumberFormat="1" applyFont="1" applyFill="1" applyBorder="1" applyAlignment="1">
      <alignment vertical="center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justify" vertical="center" wrapText="1"/>
      <protection/>
    </xf>
    <xf numFmtId="171" fontId="48" fillId="33" borderId="10" xfId="47" applyFont="1" applyFill="1" applyBorder="1" applyAlignment="1">
      <alignment horizontal="center" vertical="center"/>
    </xf>
    <xf numFmtId="173" fontId="47" fillId="33" borderId="10" xfId="47" applyNumberFormat="1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justify" vertical="center" wrapText="1"/>
    </xf>
    <xf numFmtId="171" fontId="47" fillId="33" borderId="11" xfId="47" applyFont="1" applyFill="1" applyBorder="1" applyAlignment="1">
      <alignment horizontal="center" vertical="center"/>
    </xf>
    <xf numFmtId="173" fontId="10" fillId="3" borderId="13" xfId="54" applyNumberFormat="1" applyFont="1" applyFill="1" applyBorder="1" applyAlignment="1">
      <alignment horizontal="center" vertical="center" wrapText="1"/>
      <protection/>
    </xf>
    <xf numFmtId="171" fontId="10" fillId="3" borderId="13" xfId="54" applyNumberFormat="1" applyFont="1" applyFill="1" applyBorder="1" applyAlignment="1">
      <alignment horizontal="right" vertical="center" wrapText="1"/>
      <protection/>
    </xf>
    <xf numFmtId="171" fontId="10" fillId="3" borderId="13" xfId="54" applyNumberFormat="1" applyFont="1" applyFill="1" applyBorder="1" applyAlignment="1">
      <alignment vertical="center" wrapText="1"/>
      <protection/>
    </xf>
    <xf numFmtId="2" fontId="47" fillId="0" borderId="0" xfId="0" applyNumberFormat="1" applyFont="1" applyFill="1" applyAlignment="1">
      <alignment vertical="center"/>
    </xf>
    <xf numFmtId="171" fontId="48" fillId="33" borderId="20" xfId="47" applyFont="1" applyFill="1" applyBorder="1" applyAlignment="1">
      <alignment horizontal="right" vertical="center" wrapText="1"/>
    </xf>
    <xf numFmtId="0" fontId="10" fillId="33" borderId="15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justify" vertical="center" wrapText="1"/>
      <protection/>
    </xf>
    <xf numFmtId="171" fontId="48" fillId="33" borderId="16" xfId="47" applyFont="1" applyFill="1" applyBorder="1" applyAlignment="1">
      <alignment horizontal="right" vertical="center" wrapText="1"/>
    </xf>
    <xf numFmtId="172" fontId="47" fillId="0" borderId="0" xfId="0" applyNumberFormat="1" applyFont="1" applyFill="1" applyAlignment="1">
      <alignment vertical="center"/>
    </xf>
    <xf numFmtId="173" fontId="47" fillId="0" borderId="0" xfId="0" applyNumberFormat="1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center" wrapText="1"/>
    </xf>
    <xf numFmtId="171" fontId="47" fillId="33" borderId="10" xfId="47" applyFont="1" applyFill="1" applyBorder="1" applyAlignment="1">
      <alignment vertical="center" wrapText="1"/>
    </xf>
    <xf numFmtId="173" fontId="47" fillId="33" borderId="10" xfId="47" applyNumberFormat="1" applyFont="1" applyFill="1" applyBorder="1" applyAlignment="1">
      <alignment horizontal="right" vertical="center" wrapText="1"/>
    </xf>
    <xf numFmtId="173" fontId="47" fillId="33" borderId="16" xfId="47" applyNumberFormat="1" applyFont="1" applyFill="1" applyBorder="1" applyAlignment="1">
      <alignment horizontal="right" vertical="center" wrapText="1"/>
    </xf>
    <xf numFmtId="0" fontId="10" fillId="33" borderId="10" xfId="54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justify" vertical="center" wrapText="1"/>
      <protection/>
    </xf>
    <xf numFmtId="171" fontId="48" fillId="33" borderId="10" xfId="47" applyFont="1" applyFill="1" applyBorder="1" applyAlignment="1">
      <alignment horizontal="right" vertical="center" wrapText="1"/>
    </xf>
    <xf numFmtId="0" fontId="10" fillId="33" borderId="19" xfId="54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justify" vertical="center" wrapText="1"/>
    </xf>
    <xf numFmtId="173" fontId="47" fillId="33" borderId="18" xfId="47" applyNumberFormat="1" applyFont="1" applyFill="1" applyBorder="1" applyAlignment="1">
      <alignment horizontal="center" vertical="center" wrapText="1"/>
    </xf>
    <xf numFmtId="173" fontId="47" fillId="33" borderId="18" xfId="47" applyNumberFormat="1" applyFont="1" applyFill="1" applyBorder="1" applyAlignment="1">
      <alignment horizontal="right" vertical="center" wrapText="1"/>
    </xf>
    <xf numFmtId="171" fontId="47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0" fontId="10" fillId="0" borderId="10" xfId="54" applyFont="1" applyFill="1" applyBorder="1" applyAlignment="1">
      <alignment horizontal="left" vertical="center" wrapText="1"/>
      <protection/>
    </xf>
    <xf numFmtId="173" fontId="47" fillId="0" borderId="11" xfId="47" applyNumberFormat="1" applyFont="1" applyFill="1" applyBorder="1" applyAlignment="1">
      <alignment horizontal="center" vertical="center"/>
    </xf>
    <xf numFmtId="171" fontId="47" fillId="0" borderId="10" xfId="47" applyFont="1" applyFill="1" applyBorder="1" applyAlignment="1">
      <alignment horizontal="center" vertical="center" wrapText="1"/>
    </xf>
    <xf numFmtId="173" fontId="47" fillId="0" borderId="16" xfId="47" applyNumberFormat="1" applyFont="1" applyFill="1" applyBorder="1" applyAlignment="1">
      <alignment horizontal="center" vertical="center" wrapText="1"/>
    </xf>
    <xf numFmtId="173" fontId="47" fillId="0" borderId="10" xfId="47" applyNumberFormat="1" applyFont="1" applyFill="1" applyBorder="1" applyAlignment="1">
      <alignment horizontal="center" vertical="center" wrapText="1"/>
    </xf>
    <xf numFmtId="171" fontId="8" fillId="33" borderId="10" xfId="47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right" vertical="center" wrapText="1"/>
    </xf>
    <xf numFmtId="171" fontId="5" fillId="33" borderId="10" xfId="47" applyFont="1" applyFill="1" applyBorder="1" applyAlignment="1">
      <alignment horizontal="center" vertical="center" wrapText="1"/>
    </xf>
    <xf numFmtId="173" fontId="5" fillId="33" borderId="10" xfId="47" applyNumberFormat="1" applyFont="1" applyFill="1" applyBorder="1" applyAlignment="1">
      <alignment horizontal="center" vertical="center" wrapText="1"/>
    </xf>
    <xf numFmtId="173" fontId="47" fillId="0" borderId="12" xfId="47" applyNumberFormat="1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3" fontId="5" fillId="0" borderId="10" xfId="47" applyNumberFormat="1" applyFont="1" applyFill="1" applyBorder="1" applyAlignment="1">
      <alignment horizontal="center" vertical="center" wrapText="1"/>
    </xf>
    <xf numFmtId="173" fontId="8" fillId="0" borderId="10" xfId="47" applyNumberFormat="1" applyFont="1" applyFill="1" applyBorder="1" applyAlignment="1">
      <alignment horizontal="center" vertical="center" wrapText="1"/>
    </xf>
    <xf numFmtId="173" fontId="8" fillId="33" borderId="10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 wrapText="1"/>
    </xf>
    <xf numFmtId="171" fontId="47" fillId="0" borderId="11" xfId="47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173" fontId="10" fillId="3" borderId="10" xfId="47" applyNumberFormat="1" applyFont="1" applyFill="1" applyBorder="1" applyAlignment="1">
      <alignment horizontal="center" vertical="center" wrapText="1"/>
    </xf>
    <xf numFmtId="173" fontId="10" fillId="3" borderId="10" xfId="47" applyNumberFormat="1" applyFont="1" applyFill="1" applyBorder="1" applyAlignment="1">
      <alignment horizontal="right" vertical="center" wrapText="1"/>
    </xf>
    <xf numFmtId="171" fontId="10" fillId="3" borderId="10" xfId="47" applyFont="1" applyFill="1" applyBorder="1" applyAlignment="1">
      <alignment horizontal="right" vertical="center" wrapText="1"/>
    </xf>
    <xf numFmtId="171" fontId="10" fillId="3" borderId="10" xfId="47" applyFont="1" applyFill="1" applyBorder="1" applyAlignment="1">
      <alignment horizontal="center" vertical="center" wrapText="1"/>
    </xf>
    <xf numFmtId="171" fontId="48" fillId="0" borderId="10" xfId="47" applyFont="1" applyFill="1" applyBorder="1" applyAlignment="1">
      <alignment horizontal="right" vertical="center" wrapText="1"/>
    </xf>
    <xf numFmtId="171" fontId="10" fillId="0" borderId="10" xfId="47" applyFont="1" applyFill="1" applyBorder="1" applyAlignment="1">
      <alignment horizontal="center" vertical="center" wrapText="1"/>
    </xf>
    <xf numFmtId="171" fontId="48" fillId="0" borderId="16" xfId="47" applyFont="1" applyFill="1" applyBorder="1" applyAlignment="1">
      <alignment horizontal="right" vertical="center" wrapText="1"/>
    </xf>
    <xf numFmtId="171" fontId="10" fillId="0" borderId="15" xfId="47" applyFont="1" applyFill="1" applyBorder="1" applyAlignment="1">
      <alignment horizontal="center" vertical="center" wrapText="1"/>
    </xf>
    <xf numFmtId="171" fontId="11" fillId="0" borderId="12" xfId="47" applyFont="1" applyFill="1" applyBorder="1" applyAlignment="1">
      <alignment horizontal="center" vertical="center" wrapText="1"/>
    </xf>
    <xf numFmtId="171" fontId="10" fillId="0" borderId="12" xfId="47" applyFont="1" applyFill="1" applyBorder="1" applyAlignment="1">
      <alignment horizontal="justify" vertical="center" wrapText="1"/>
    </xf>
    <xf numFmtId="171" fontId="48" fillId="0" borderId="16" xfId="47" applyFont="1" applyFill="1" applyBorder="1" applyAlignment="1">
      <alignment vertical="center" wrapText="1"/>
    </xf>
    <xf numFmtId="0" fontId="51" fillId="0" borderId="0" xfId="0" applyFont="1" applyBorder="1" applyAlignment="1">
      <alignment horizontal="right" vertical="center" wrapText="1"/>
    </xf>
    <xf numFmtId="171" fontId="48" fillId="0" borderId="11" xfId="47" applyFont="1" applyFill="1" applyBorder="1" applyAlignment="1">
      <alignment vertical="center" wrapText="1"/>
    </xf>
    <xf numFmtId="173" fontId="48" fillId="0" borderId="11" xfId="47" applyNumberFormat="1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vertical="center" wrapText="1"/>
    </xf>
    <xf numFmtId="171" fontId="48" fillId="0" borderId="12" xfId="47" applyFont="1" applyFill="1" applyBorder="1" applyAlignment="1">
      <alignment vertical="center" wrapText="1"/>
    </xf>
    <xf numFmtId="171" fontId="10" fillId="0" borderId="10" xfId="47" applyFont="1" applyFill="1" applyBorder="1" applyAlignment="1">
      <alignment horizontal="justify" vertical="center" wrapText="1"/>
    </xf>
    <xf numFmtId="173" fontId="10" fillId="0" borderId="10" xfId="47" applyNumberFormat="1" applyFont="1" applyFill="1" applyBorder="1" applyAlignment="1">
      <alignment horizontal="right" vertical="center" wrapText="1"/>
    </xf>
    <xf numFmtId="173" fontId="10" fillId="33" borderId="10" xfId="47" applyNumberFormat="1" applyFont="1" applyFill="1" applyBorder="1" applyAlignment="1">
      <alignment horizontal="right" vertical="center" wrapText="1"/>
    </xf>
    <xf numFmtId="173" fontId="47" fillId="0" borderId="10" xfId="0" applyNumberFormat="1" applyFont="1" applyFill="1" applyBorder="1" applyAlignment="1">
      <alignment vertical="center"/>
    </xf>
    <xf numFmtId="173" fontId="47" fillId="33" borderId="10" xfId="0" applyNumberFormat="1" applyFont="1" applyFill="1" applyBorder="1" applyAlignment="1">
      <alignment vertical="center"/>
    </xf>
    <xf numFmtId="175" fontId="10" fillId="0" borderId="10" xfId="54" applyNumberFormat="1" applyFont="1" applyFill="1" applyBorder="1" applyAlignment="1">
      <alignment horizontal="center" vertical="center" wrapText="1"/>
      <protection/>
    </xf>
    <xf numFmtId="175" fontId="11" fillId="0" borderId="12" xfId="54" applyNumberFormat="1" applyFont="1" applyFill="1" applyBorder="1" applyAlignment="1">
      <alignment horizontal="center" vertical="center" wrapText="1"/>
      <protection/>
    </xf>
    <xf numFmtId="175" fontId="10" fillId="0" borderId="12" xfId="54" applyNumberFormat="1" applyFont="1" applyFill="1" applyBorder="1" applyAlignment="1">
      <alignment horizontal="justify" vertical="center" wrapText="1"/>
      <protection/>
    </xf>
    <xf numFmtId="175" fontId="11" fillId="0" borderId="10" xfId="54" applyNumberFormat="1" applyFont="1" applyFill="1" applyBorder="1" applyAlignment="1">
      <alignment horizontal="center" vertical="center" wrapText="1"/>
      <protection/>
    </xf>
    <xf numFmtId="175" fontId="10" fillId="0" borderId="10" xfId="54" applyNumberFormat="1" applyFont="1" applyFill="1" applyBorder="1" applyAlignment="1">
      <alignment horizontal="justify" vertical="center" wrapText="1"/>
      <protection/>
    </xf>
    <xf numFmtId="175" fontId="10" fillId="0" borderId="15" xfId="54" applyNumberFormat="1" applyFont="1" applyFill="1" applyBorder="1" applyAlignment="1">
      <alignment horizontal="center" vertical="center" wrapText="1"/>
      <protection/>
    </xf>
    <xf numFmtId="4" fontId="47" fillId="0" borderId="0" xfId="0" applyNumberFormat="1" applyFont="1" applyFill="1" applyBorder="1" applyAlignment="1">
      <alignment vertical="center"/>
    </xf>
    <xf numFmtId="173" fontId="47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justify" vertical="center" wrapText="1"/>
    </xf>
    <xf numFmtId="171" fontId="48" fillId="0" borderId="10" xfId="47" applyFont="1" applyFill="1" applyBorder="1" applyAlignment="1">
      <alignment horizontal="center" vertical="center" wrapText="1"/>
    </xf>
    <xf numFmtId="171" fontId="47" fillId="0" borderId="0" xfId="0" applyNumberFormat="1" applyFont="1" applyFill="1" applyBorder="1" applyAlignment="1">
      <alignment vertical="center"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justify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justify" vertical="center" wrapText="1"/>
      <protection/>
    </xf>
    <xf numFmtId="171" fontId="10" fillId="3" borderId="13" xfId="47" applyFont="1" applyFill="1" applyBorder="1" applyAlignment="1">
      <alignment horizontal="right" vertical="center" wrapText="1"/>
    </xf>
    <xf numFmtId="0" fontId="10" fillId="0" borderId="12" xfId="54" applyFont="1" applyFill="1" applyBorder="1" applyAlignment="1">
      <alignment horizontal="left" vertical="center" wrapText="1"/>
      <protection/>
    </xf>
    <xf numFmtId="173" fontId="10" fillId="0" borderId="12" xfId="47" applyNumberFormat="1" applyFont="1" applyFill="1" applyBorder="1" applyAlignment="1">
      <alignment horizontal="center" vertical="center" wrapText="1"/>
    </xf>
    <xf numFmtId="173" fontId="10" fillId="33" borderId="12" xfId="47" applyNumberFormat="1" applyFont="1" applyFill="1" applyBorder="1" applyAlignment="1">
      <alignment horizontal="center" vertical="center" wrapText="1"/>
    </xf>
    <xf numFmtId="173" fontId="10" fillId="0" borderId="12" xfId="47" applyNumberFormat="1" applyFont="1" applyFill="1" applyBorder="1" applyAlignment="1">
      <alignment horizontal="right" vertical="center" wrapText="1"/>
    </xf>
    <xf numFmtId="173" fontId="10" fillId="33" borderId="12" xfId="47" applyNumberFormat="1" applyFont="1" applyFill="1" applyBorder="1" applyAlignment="1">
      <alignment horizontal="right" vertical="center" wrapText="1"/>
    </xf>
    <xf numFmtId="171" fontId="10" fillId="33" borderId="12" xfId="47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right" vertical="center" wrapText="1"/>
    </xf>
    <xf numFmtId="0" fontId="11" fillId="0" borderId="10" xfId="54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vertical="center"/>
    </xf>
    <xf numFmtId="173" fontId="48" fillId="0" borderId="12" xfId="47" applyNumberFormat="1" applyFont="1" applyFill="1" applyBorder="1" applyAlignment="1">
      <alignment horizontal="right" vertical="center" wrapText="1"/>
    </xf>
    <xf numFmtId="173" fontId="48" fillId="33" borderId="12" xfId="47" applyNumberFormat="1" applyFont="1" applyFill="1" applyBorder="1" applyAlignment="1">
      <alignment horizontal="right" vertical="center" wrapText="1"/>
    </xf>
    <xf numFmtId="171" fontId="48" fillId="33" borderId="12" xfId="47" applyFont="1" applyFill="1" applyBorder="1" applyAlignment="1">
      <alignment horizontal="right" vertical="center" wrapText="1"/>
    </xf>
    <xf numFmtId="0" fontId="11" fillId="0" borderId="12" xfId="54" applyFont="1" applyFill="1" applyBorder="1" applyAlignment="1">
      <alignment horizontal="justify" vertical="center" wrapText="1"/>
      <protection/>
    </xf>
    <xf numFmtId="173" fontId="47" fillId="0" borderId="12" xfId="47" applyNumberFormat="1" applyFont="1" applyFill="1" applyBorder="1" applyAlignment="1">
      <alignment horizontal="right" vertical="center" wrapText="1"/>
    </xf>
    <xf numFmtId="171" fontId="48" fillId="33" borderId="12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173" fontId="48" fillId="3" borderId="13" xfId="47" applyNumberFormat="1" applyFont="1" applyFill="1" applyBorder="1" applyAlignment="1">
      <alignment horizontal="center" vertical="center" wrapText="1"/>
    </xf>
    <xf numFmtId="171" fontId="48" fillId="3" borderId="13" xfId="47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vertical="center" wrapText="1"/>
    </xf>
    <xf numFmtId="0" fontId="11" fillId="0" borderId="10" xfId="54" applyFont="1" applyFill="1" applyBorder="1" applyAlignment="1">
      <alignment vertical="center" wrapText="1"/>
      <protection/>
    </xf>
    <xf numFmtId="171" fontId="47" fillId="33" borderId="17" xfId="4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73" fontId="47" fillId="0" borderId="18" xfId="47" applyNumberFormat="1" applyFont="1" applyFill="1" applyBorder="1" applyAlignment="1">
      <alignment vertical="center" wrapText="1"/>
    </xf>
    <xf numFmtId="173" fontId="47" fillId="33" borderId="18" xfId="47" applyNumberFormat="1" applyFont="1" applyFill="1" applyBorder="1" applyAlignment="1">
      <alignment vertical="center" wrapText="1"/>
    </xf>
    <xf numFmtId="171" fontId="48" fillId="3" borderId="13" xfId="47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173" fontId="48" fillId="0" borderId="12" xfId="47" applyNumberFormat="1" applyFont="1" applyFill="1" applyBorder="1" applyAlignment="1">
      <alignment vertical="center"/>
    </xf>
    <xf numFmtId="174" fontId="5" fillId="0" borderId="10" xfId="55" applyNumberFormat="1" applyFont="1" applyBorder="1" applyAlignment="1">
      <alignment horizontal="right" vertical="center"/>
      <protection/>
    </xf>
    <xf numFmtId="173" fontId="47" fillId="0" borderId="10" xfId="4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justify" vertical="center" wrapText="1"/>
    </xf>
    <xf numFmtId="174" fontId="5" fillId="0" borderId="11" xfId="55" applyNumberFormat="1" applyFont="1" applyBorder="1" applyAlignment="1">
      <alignment horizontal="right" vertical="center"/>
      <protection/>
    </xf>
    <xf numFmtId="0" fontId="48" fillId="0" borderId="17" xfId="0" applyFont="1" applyFill="1" applyBorder="1" applyAlignment="1">
      <alignment horizontal="center" vertical="center"/>
    </xf>
    <xf numFmtId="173" fontId="47" fillId="0" borderId="17" xfId="47" applyNumberFormat="1" applyFont="1" applyFill="1" applyBorder="1" applyAlignment="1">
      <alignment horizontal="center" vertical="center" wrapText="1"/>
    </xf>
    <xf numFmtId="173" fontId="48" fillId="0" borderId="15" xfId="47" applyNumberFormat="1" applyFont="1" applyFill="1" applyBorder="1" applyAlignment="1">
      <alignment vertical="center" wrapText="1"/>
    </xf>
    <xf numFmtId="171" fontId="47" fillId="0" borderId="16" xfId="47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horizontal="right" vertical="center" wrapText="1"/>
    </xf>
    <xf numFmtId="171" fontId="48" fillId="3" borderId="13" xfId="47" applyFont="1" applyFill="1" applyBorder="1" applyAlignment="1">
      <alignment horizontal="right" vertical="center" wrapText="1"/>
    </xf>
    <xf numFmtId="171" fontId="48" fillId="0" borderId="12" xfId="47" applyFont="1" applyFill="1" applyBorder="1" applyAlignment="1">
      <alignment horizontal="right" vertical="center" wrapText="1"/>
    </xf>
    <xf numFmtId="173" fontId="48" fillId="0" borderId="12" xfId="47" applyNumberFormat="1" applyFont="1" applyFill="1" applyBorder="1" applyAlignment="1">
      <alignment horizontal="right" vertical="center"/>
    </xf>
    <xf numFmtId="173" fontId="48" fillId="0" borderId="10" xfId="47" applyNumberFormat="1" applyFont="1" applyFill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horizontal="right" vertical="center"/>
    </xf>
    <xf numFmtId="173" fontId="47" fillId="0" borderId="11" xfId="47" applyNumberFormat="1" applyFont="1" applyFill="1" applyBorder="1" applyAlignment="1">
      <alignment horizontal="right" vertical="center" wrapText="1"/>
    </xf>
    <xf numFmtId="173" fontId="47" fillId="0" borderId="12" xfId="47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justify" vertical="center" wrapText="1"/>
    </xf>
    <xf numFmtId="173" fontId="47" fillId="33" borderId="11" xfId="47" applyNumberFormat="1" applyFont="1" applyFill="1" applyBorder="1" applyAlignment="1">
      <alignment horizontal="right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173" fontId="47" fillId="33" borderId="11" xfId="47" applyNumberFormat="1" applyFont="1" applyFill="1" applyBorder="1" applyAlignment="1">
      <alignment horizontal="right" vertical="center"/>
    </xf>
    <xf numFmtId="173" fontId="48" fillId="9" borderId="13" xfId="47" applyNumberFormat="1" applyFont="1" applyFill="1" applyBorder="1" applyAlignment="1">
      <alignment horizontal="center" vertical="center" wrapText="1"/>
    </xf>
    <xf numFmtId="173" fontId="48" fillId="9" borderId="13" xfId="47" applyNumberFormat="1" applyFont="1" applyFill="1" applyBorder="1" applyAlignment="1">
      <alignment vertical="center" wrapText="1"/>
    </xf>
    <xf numFmtId="171" fontId="48" fillId="9" borderId="13" xfId="47" applyFont="1" applyFill="1" applyBorder="1" applyAlignment="1">
      <alignment vertical="center" wrapText="1"/>
    </xf>
    <xf numFmtId="171" fontId="47" fillId="3" borderId="13" xfId="47" applyFont="1" applyFill="1" applyBorder="1" applyAlignment="1">
      <alignment horizontal="center" vertical="center"/>
    </xf>
    <xf numFmtId="173" fontId="48" fillId="0" borderId="12" xfId="47" applyNumberFormat="1" applyFont="1" applyBorder="1" applyAlignment="1">
      <alignment horizontal="center" vertical="center" wrapText="1"/>
    </xf>
    <xf numFmtId="173" fontId="48" fillId="0" borderId="12" xfId="47" applyNumberFormat="1" applyFont="1" applyBorder="1" applyAlignment="1">
      <alignment vertical="center" wrapText="1"/>
    </xf>
    <xf numFmtId="171" fontId="48" fillId="0" borderId="12" xfId="47" applyFont="1" applyBorder="1" applyAlignment="1">
      <alignment vertical="center" wrapText="1"/>
    </xf>
    <xf numFmtId="173" fontId="48" fillId="0" borderId="12" xfId="47" applyNumberFormat="1" applyFont="1" applyBorder="1" applyAlignment="1">
      <alignment horizontal="right" vertical="center" wrapText="1"/>
    </xf>
    <xf numFmtId="173" fontId="48" fillId="0" borderId="10" xfId="47" applyNumberFormat="1" applyFont="1" applyBorder="1" applyAlignment="1">
      <alignment horizontal="center" vertical="center" wrapText="1"/>
    </xf>
    <xf numFmtId="173" fontId="48" fillId="0" borderId="10" xfId="47" applyNumberFormat="1" applyFont="1" applyBorder="1" applyAlignment="1">
      <alignment vertical="center" wrapText="1"/>
    </xf>
    <xf numFmtId="171" fontId="48" fillId="0" borderId="10" xfId="47" applyFont="1" applyBorder="1" applyAlignment="1">
      <alignment vertical="center" wrapText="1"/>
    </xf>
    <xf numFmtId="173" fontId="48" fillId="0" borderId="10" xfId="47" applyNumberFormat="1" applyFont="1" applyBorder="1" applyAlignment="1">
      <alignment horizontal="right" vertical="center" wrapText="1"/>
    </xf>
    <xf numFmtId="0" fontId="10" fillId="0" borderId="11" xfId="54" applyFont="1" applyFill="1" applyBorder="1" applyAlignment="1">
      <alignment vertical="center" wrapText="1"/>
      <protection/>
    </xf>
    <xf numFmtId="0" fontId="47" fillId="0" borderId="15" xfId="0" applyFont="1" applyFill="1" applyBorder="1" applyAlignment="1">
      <alignment horizontal="center" vertical="center"/>
    </xf>
    <xf numFmtId="173" fontId="47" fillId="0" borderId="10" xfId="47" applyNumberFormat="1" applyFont="1" applyBorder="1" applyAlignment="1">
      <alignment horizontal="center" vertical="center" wrapText="1"/>
    </xf>
    <xf numFmtId="173" fontId="47" fillId="0" borderId="10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justify" vertical="center" wrapText="1"/>
    </xf>
    <xf numFmtId="173" fontId="47" fillId="0" borderId="11" xfId="47" applyNumberFormat="1" applyFont="1" applyBorder="1" applyAlignment="1">
      <alignment horizontal="center" vertical="center" wrapText="1"/>
    </xf>
    <xf numFmtId="173" fontId="48" fillId="0" borderId="11" xfId="47" applyNumberFormat="1" applyFont="1" applyBorder="1" applyAlignment="1">
      <alignment horizontal="center" vertical="center" wrapText="1"/>
    </xf>
    <xf numFmtId="173" fontId="47" fillId="0" borderId="11" xfId="47" applyNumberFormat="1" applyFont="1" applyBorder="1" applyAlignment="1">
      <alignment horizontal="right" vertical="center" wrapText="1"/>
    </xf>
    <xf numFmtId="173" fontId="10" fillId="0" borderId="12" xfId="54" applyNumberFormat="1" applyFont="1" applyFill="1" applyBorder="1" applyAlignment="1">
      <alignment horizontal="right" vertical="center" wrapText="1"/>
      <protection/>
    </xf>
    <xf numFmtId="173" fontId="10" fillId="0" borderId="10" xfId="54" applyNumberFormat="1" applyFont="1" applyFill="1" applyBorder="1" applyAlignment="1">
      <alignment horizontal="right" vertical="center" wrapText="1"/>
      <protection/>
    </xf>
    <xf numFmtId="37" fontId="47" fillId="3" borderId="13" xfId="47" applyNumberFormat="1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vertical="center"/>
      <protection/>
    </xf>
    <xf numFmtId="171" fontId="47" fillId="0" borderId="12" xfId="47" applyFont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/>
      <protection/>
    </xf>
    <xf numFmtId="171" fontId="47" fillId="0" borderId="10" xfId="47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171" fontId="48" fillId="0" borderId="10" xfId="47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3" fontId="10" fillId="15" borderId="13" xfId="54" applyNumberFormat="1" applyFont="1" applyFill="1" applyBorder="1" applyAlignment="1">
      <alignment horizontal="right" vertical="center" wrapText="1"/>
      <protection/>
    </xf>
    <xf numFmtId="37" fontId="48" fillId="15" borderId="13" xfId="47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justify" vertical="center" wrapText="1"/>
    </xf>
    <xf numFmtId="171" fontId="47" fillId="33" borderId="0" xfId="47" applyFont="1" applyFill="1" applyAlignment="1">
      <alignment horizontal="center" vertical="center" wrapText="1"/>
    </xf>
    <xf numFmtId="171" fontId="47" fillId="33" borderId="0" xfId="47" applyFont="1" applyFill="1" applyAlignment="1">
      <alignment horizontal="center" vertical="center"/>
    </xf>
    <xf numFmtId="0" fontId="47" fillId="0" borderId="0" xfId="0" applyFont="1" applyFill="1" applyAlignment="1">
      <alignment/>
    </xf>
    <xf numFmtId="171" fontId="47" fillId="0" borderId="0" xfId="47" applyFont="1" applyFill="1" applyAlignment="1">
      <alignment horizontal="center" vertical="center" wrapText="1"/>
    </xf>
    <xf numFmtId="171" fontId="47" fillId="0" borderId="0" xfId="47" applyFont="1" applyFill="1" applyAlignment="1">
      <alignment horizontal="center" vertical="center"/>
    </xf>
    <xf numFmtId="171" fontId="47" fillId="0" borderId="0" xfId="47" applyFont="1" applyAlignment="1">
      <alignment horizontal="right" vertical="center"/>
    </xf>
    <xf numFmtId="173" fontId="48" fillId="0" borderId="10" xfId="47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3" fontId="47" fillId="0" borderId="10" xfId="47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73" fontId="46" fillId="0" borderId="10" xfId="47" applyNumberFormat="1" applyFont="1" applyBorder="1" applyAlignment="1">
      <alignment/>
    </xf>
    <xf numFmtId="173" fontId="47" fillId="33" borderId="10" xfId="47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173" fontId="47" fillId="0" borderId="10" xfId="47" applyNumberFormat="1" applyFont="1" applyFill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right" vertical="center"/>
    </xf>
    <xf numFmtId="2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15" borderId="13" xfId="0" applyFont="1" applyFill="1" applyBorder="1" applyAlignment="1">
      <alignment horizontal="center" vertical="center" wrapText="1"/>
    </xf>
    <xf numFmtId="171" fontId="0" fillId="0" borderId="0" xfId="47" applyFont="1" applyAlignment="1">
      <alignment/>
    </xf>
    <xf numFmtId="171" fontId="0" fillId="0" borderId="0" xfId="0" applyNumberFormat="1" applyAlignment="1">
      <alignment/>
    </xf>
    <xf numFmtId="171" fontId="52" fillId="0" borderId="10" xfId="47" applyFont="1" applyBorder="1" applyAlignment="1">
      <alignment/>
    </xf>
    <xf numFmtId="0" fontId="47" fillId="33" borderId="0" xfId="0" applyFont="1" applyFill="1" applyBorder="1" applyAlignment="1">
      <alignment vertical="center"/>
    </xf>
    <xf numFmtId="171" fontId="52" fillId="0" borderId="12" xfId="47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3" fillId="9" borderId="13" xfId="0" applyFont="1" applyFill="1" applyBorder="1" applyAlignment="1">
      <alignment horizontal="center" vertical="center" wrapText="1"/>
    </xf>
    <xf numFmtId="171" fontId="52" fillId="0" borderId="11" xfId="47" applyFont="1" applyBorder="1" applyAlignment="1">
      <alignment/>
    </xf>
    <xf numFmtId="171" fontId="53" fillId="3" borderId="13" xfId="47" applyFont="1" applyFill="1" applyBorder="1" applyAlignment="1">
      <alignment horizontal="center"/>
    </xf>
    <xf numFmtId="171" fontId="52" fillId="0" borderId="17" xfId="0" applyNumberFormat="1" applyFont="1" applyBorder="1" applyAlignment="1">
      <alignment/>
    </xf>
    <xf numFmtId="171" fontId="53" fillId="3" borderId="13" xfId="0" applyNumberFormat="1" applyFont="1" applyFill="1" applyBorder="1" applyAlignment="1">
      <alignment/>
    </xf>
    <xf numFmtId="0" fontId="49" fillId="33" borderId="0" xfId="0" applyFont="1" applyFill="1" applyBorder="1" applyAlignment="1">
      <alignment vertical="center"/>
    </xf>
    <xf numFmtId="0" fontId="48" fillId="9" borderId="13" xfId="0" applyFont="1" applyFill="1" applyBorder="1" applyAlignment="1">
      <alignment horizontal="center" vertical="center" wrapText="1"/>
    </xf>
    <xf numFmtId="1" fontId="48" fillId="3" borderId="13" xfId="0" applyNumberFormat="1" applyFont="1" applyFill="1" applyBorder="1" applyAlignment="1">
      <alignment horizontal="center" vertical="center"/>
    </xf>
    <xf numFmtId="173" fontId="47" fillId="0" borderId="0" xfId="47" applyNumberFormat="1" applyFont="1" applyFill="1" applyBorder="1" applyAlignment="1">
      <alignment horizontal="right" vertical="center"/>
    </xf>
    <xf numFmtId="9" fontId="48" fillId="0" borderId="10" xfId="57" applyFont="1" applyBorder="1" applyAlignment="1">
      <alignment horizontal="center" vertical="center"/>
    </xf>
    <xf numFmtId="10" fontId="48" fillId="0" borderId="12" xfId="57" applyNumberFormat="1" applyFont="1" applyBorder="1" applyAlignment="1">
      <alignment horizontal="center" vertical="center"/>
    </xf>
    <xf numFmtId="10" fontId="47" fillId="0" borderId="12" xfId="57" applyNumberFormat="1" applyFont="1" applyBorder="1" applyAlignment="1">
      <alignment horizontal="center" vertical="center"/>
    </xf>
    <xf numFmtId="9" fontId="48" fillId="0" borderId="12" xfId="57" applyNumberFormat="1" applyFont="1" applyBorder="1" applyAlignment="1">
      <alignment horizontal="center" vertical="center"/>
    </xf>
    <xf numFmtId="173" fontId="10" fillId="3" borderId="21" xfId="47" applyNumberFormat="1" applyFont="1" applyFill="1" applyBorder="1" applyAlignment="1">
      <alignment horizontal="right" vertical="center" wrapText="1"/>
    </xf>
    <xf numFmtId="173" fontId="10" fillId="0" borderId="0" xfId="47" applyNumberFormat="1" applyFont="1" applyFill="1" applyBorder="1" applyAlignment="1">
      <alignment horizontal="right" vertical="center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 wrapText="1"/>
    </xf>
    <xf numFmtId="171" fontId="47" fillId="0" borderId="17" xfId="47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center" vertical="center" wrapText="1"/>
    </xf>
    <xf numFmtId="171" fontId="47" fillId="33" borderId="10" xfId="47" applyFont="1" applyFill="1" applyBorder="1" applyAlignment="1">
      <alignment horizontal="center" vertical="center" wrapText="1"/>
    </xf>
    <xf numFmtId="171" fontId="10" fillId="15" borderId="13" xfId="47" applyFont="1" applyFill="1" applyBorder="1" applyAlignment="1">
      <alignment horizontal="center" vertical="center" wrapText="1"/>
    </xf>
    <xf numFmtId="171" fontId="48" fillId="0" borderId="11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0" fontId="10" fillId="3" borderId="13" xfId="54" applyFont="1" applyFill="1" applyBorder="1" applyAlignment="1">
      <alignment vertical="center" wrapText="1"/>
      <protection/>
    </xf>
    <xf numFmtId="171" fontId="11" fillId="0" borderId="10" xfId="47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173" fontId="48" fillId="9" borderId="13" xfId="0" applyNumberFormat="1" applyFont="1" applyFill="1" applyBorder="1" applyAlignment="1">
      <alignment horizontal="center" vertical="center" wrapText="1"/>
    </xf>
    <xf numFmtId="173" fontId="10" fillId="0" borderId="11" xfId="47" applyNumberFormat="1" applyFont="1" applyFill="1" applyBorder="1" applyAlignment="1">
      <alignment vertical="center" wrapText="1"/>
    </xf>
    <xf numFmtId="171" fontId="48" fillId="0" borderId="20" xfId="47" applyFont="1" applyFill="1" applyBorder="1" applyAlignment="1">
      <alignment horizontal="center" vertical="center" wrapText="1"/>
    </xf>
    <xf numFmtId="171" fontId="48" fillId="33" borderId="10" xfId="47" applyFont="1" applyFill="1" applyBorder="1" applyAlignment="1">
      <alignment horizontal="center" vertical="center" wrapText="1"/>
    </xf>
    <xf numFmtId="171" fontId="48" fillId="3" borderId="13" xfId="47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173" fontId="11" fillId="33" borderId="11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horizontal="center" vertical="center" wrapText="1"/>
    </xf>
    <xf numFmtId="173" fontId="11" fillId="33" borderId="12" xfId="47" applyNumberFormat="1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 wrapText="1"/>
    </xf>
    <xf numFmtId="173" fontId="11" fillId="33" borderId="10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center" vertical="center" wrapText="1"/>
    </xf>
    <xf numFmtId="173" fontId="48" fillId="0" borderId="17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173" fontId="47" fillId="0" borderId="17" xfId="47" applyNumberFormat="1" applyFont="1" applyFill="1" applyBorder="1" applyAlignment="1">
      <alignment horizontal="center" vertical="center" wrapText="1"/>
    </xf>
    <xf numFmtId="173" fontId="11" fillId="0" borderId="11" xfId="47" applyNumberFormat="1" applyFont="1" applyFill="1" applyBorder="1" applyAlignment="1">
      <alignment horizontal="center" vertical="center" wrapText="1"/>
    </xf>
    <xf numFmtId="173" fontId="11" fillId="0" borderId="17" xfId="47" applyNumberFormat="1" applyFont="1" applyFill="1" applyBorder="1" applyAlignment="1">
      <alignment horizontal="center" vertical="center" wrapText="1"/>
    </xf>
    <xf numFmtId="173" fontId="11" fillId="0" borderId="12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/>
    </xf>
    <xf numFmtId="173" fontId="47" fillId="0" borderId="17" xfId="47" applyNumberFormat="1" applyFont="1" applyFill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center" vertical="center"/>
    </xf>
    <xf numFmtId="173" fontId="48" fillId="0" borderId="12" xfId="47" applyNumberFormat="1" applyFont="1" applyFill="1" applyBorder="1" applyAlignment="1">
      <alignment horizontal="center" vertical="center" wrapText="1"/>
    </xf>
    <xf numFmtId="173" fontId="47" fillId="0" borderId="12" xfId="47" applyNumberFormat="1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/>
    </xf>
    <xf numFmtId="173" fontId="47" fillId="33" borderId="17" xfId="47" applyNumberFormat="1" applyFont="1" applyFill="1" applyBorder="1" applyAlignment="1">
      <alignment horizontal="center" vertical="center"/>
    </xf>
    <xf numFmtId="173" fontId="47" fillId="33" borderId="12" xfId="47" applyNumberFormat="1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horizontal="center" vertical="center" wrapText="1"/>
    </xf>
    <xf numFmtId="173" fontId="11" fillId="0" borderId="11" xfId="47" applyNumberFormat="1" applyFont="1" applyFill="1" applyBorder="1" applyAlignment="1">
      <alignment horizontal="center" vertical="center"/>
    </xf>
    <xf numFmtId="173" fontId="11" fillId="0" borderId="17" xfId="47" applyNumberFormat="1" applyFont="1" applyFill="1" applyBorder="1" applyAlignment="1">
      <alignment horizontal="center" vertical="center"/>
    </xf>
    <xf numFmtId="173" fontId="11" fillId="0" borderId="12" xfId="47" applyNumberFormat="1" applyFont="1" applyFill="1" applyBorder="1" applyAlignment="1">
      <alignment horizontal="center" vertical="center"/>
    </xf>
    <xf numFmtId="173" fontId="11" fillId="33" borderId="11" xfId="47" applyNumberFormat="1" applyFont="1" applyFill="1" applyBorder="1" applyAlignment="1">
      <alignment horizontal="center" vertical="center"/>
    </xf>
    <xf numFmtId="173" fontId="11" fillId="33" borderId="17" xfId="47" applyNumberFormat="1" applyFont="1" applyFill="1" applyBorder="1" applyAlignment="1">
      <alignment horizontal="center" vertical="center"/>
    </xf>
    <xf numFmtId="173" fontId="11" fillId="33" borderId="12" xfId="47" applyNumberFormat="1" applyFont="1" applyFill="1" applyBorder="1" applyAlignment="1">
      <alignment horizontal="center" vertical="center"/>
    </xf>
    <xf numFmtId="171" fontId="11" fillId="0" borderId="10" xfId="47" applyFont="1" applyFill="1" applyBorder="1" applyAlignment="1">
      <alignment horizontal="center" vertical="center" wrapText="1"/>
    </xf>
    <xf numFmtId="171" fontId="11" fillId="0" borderId="11" xfId="47" applyFont="1" applyFill="1" applyBorder="1" applyAlignment="1">
      <alignment horizontal="center" vertical="center" wrapText="1"/>
    </xf>
    <xf numFmtId="171" fontId="11" fillId="0" borderId="12" xfId="47" applyFont="1" applyFill="1" applyBorder="1" applyAlignment="1">
      <alignment horizontal="center" vertical="center" wrapText="1"/>
    </xf>
    <xf numFmtId="171" fontId="11" fillId="0" borderId="11" xfId="47" applyFont="1" applyFill="1" applyBorder="1" applyAlignment="1">
      <alignment horizontal="center" vertical="center"/>
    </xf>
    <xf numFmtId="171" fontId="11" fillId="0" borderId="17" xfId="47" applyFont="1" applyFill="1" applyBorder="1" applyAlignment="1">
      <alignment horizontal="center" vertical="center"/>
    </xf>
    <xf numFmtId="171" fontId="11" fillId="0" borderId="12" xfId="47" applyFont="1" applyFill="1" applyBorder="1" applyAlignment="1">
      <alignment horizontal="center" vertical="center"/>
    </xf>
    <xf numFmtId="173" fontId="11" fillId="33" borderId="10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horizontal="right" vertical="center" wrapText="1"/>
    </xf>
    <xf numFmtId="173" fontId="47" fillId="33" borderId="12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horizontal="right" vertical="center"/>
    </xf>
    <xf numFmtId="173" fontId="47" fillId="33" borderId="12" xfId="47" applyNumberFormat="1" applyFont="1" applyFill="1" applyBorder="1" applyAlignment="1">
      <alignment horizontal="right" vertical="center"/>
    </xf>
    <xf numFmtId="171" fontId="47" fillId="33" borderId="10" xfId="47" applyFont="1" applyFill="1" applyBorder="1" applyAlignment="1">
      <alignment horizontal="center" vertical="center"/>
    </xf>
    <xf numFmtId="173" fontId="11" fillId="33" borderId="11" xfId="47" applyNumberFormat="1" applyFont="1" applyFill="1" applyBorder="1" applyAlignment="1">
      <alignment horizontal="right" vertical="center" wrapText="1"/>
    </xf>
    <xf numFmtId="173" fontId="11" fillId="33" borderId="17" xfId="47" applyNumberFormat="1" applyFont="1" applyFill="1" applyBorder="1" applyAlignment="1">
      <alignment horizontal="right" vertical="center" wrapText="1"/>
    </xf>
    <xf numFmtId="173" fontId="11" fillId="33" borderId="11" xfId="47" applyNumberFormat="1" applyFont="1" applyFill="1" applyBorder="1" applyAlignment="1">
      <alignment horizontal="right" vertical="center"/>
    </xf>
    <xf numFmtId="173" fontId="11" fillId="33" borderId="17" xfId="47" applyNumberFormat="1" applyFont="1" applyFill="1" applyBorder="1" applyAlignment="1">
      <alignment horizontal="right" vertical="center"/>
    </xf>
    <xf numFmtId="173" fontId="11" fillId="33" borderId="12" xfId="47" applyNumberFormat="1" applyFont="1" applyFill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horizontal="center" vertical="center"/>
    </xf>
    <xf numFmtId="173" fontId="47" fillId="33" borderId="17" xfId="47" applyNumberFormat="1" applyFont="1" applyFill="1" applyBorder="1" applyAlignment="1">
      <alignment horizontal="right" vertical="center" wrapText="1"/>
    </xf>
    <xf numFmtId="171" fontId="47" fillId="0" borderId="11" xfId="47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1" fontId="47" fillId="0" borderId="17" xfId="47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horizontal="right" vertical="center" wrapText="1"/>
    </xf>
    <xf numFmtId="173" fontId="48" fillId="33" borderId="12" xfId="47" applyNumberFormat="1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center" vertical="center"/>
    </xf>
    <xf numFmtId="171" fontId="47" fillId="33" borderId="10" xfId="47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center" vertical="center" wrapText="1"/>
    </xf>
    <xf numFmtId="173" fontId="47" fillId="0" borderId="16" xfId="47" applyNumberFormat="1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horizontal="center" vertical="center" wrapText="1"/>
    </xf>
    <xf numFmtId="173" fontId="48" fillId="33" borderId="17" xfId="47" applyNumberFormat="1" applyFont="1" applyFill="1" applyBorder="1" applyAlignment="1">
      <alignment horizontal="center" vertical="center" wrapText="1"/>
    </xf>
    <xf numFmtId="173" fontId="48" fillId="33" borderId="12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/>
    </xf>
    <xf numFmtId="171" fontId="47" fillId="0" borderId="17" xfId="47" applyFont="1" applyFill="1" applyBorder="1" applyAlignment="1">
      <alignment horizontal="center" vertical="center"/>
    </xf>
    <xf numFmtId="171" fontId="47" fillId="0" borderId="12" xfId="47" applyFont="1" applyFill="1" applyBorder="1" applyAlignment="1">
      <alignment horizontal="center" vertical="center"/>
    </xf>
    <xf numFmtId="173" fontId="47" fillId="0" borderId="11" xfId="47" applyNumberFormat="1" applyFont="1" applyFill="1" applyBorder="1" applyAlignment="1">
      <alignment horizontal="right" vertical="center"/>
    </xf>
    <xf numFmtId="173" fontId="47" fillId="0" borderId="17" xfId="47" applyNumberFormat="1" applyFont="1" applyFill="1" applyBorder="1" applyAlignment="1">
      <alignment horizontal="right" vertical="center"/>
    </xf>
    <xf numFmtId="173" fontId="47" fillId="0" borderId="12" xfId="47" applyNumberFormat="1" applyFont="1" applyFill="1" applyBorder="1" applyAlignment="1">
      <alignment horizontal="right" vertical="center"/>
    </xf>
    <xf numFmtId="173" fontId="47" fillId="0" borderId="10" xfId="47" applyNumberFormat="1" applyFont="1" applyFill="1" applyBorder="1" applyAlignment="1">
      <alignment horizontal="right" vertical="center" wrapText="1"/>
    </xf>
    <xf numFmtId="173" fontId="47" fillId="33" borderId="10" xfId="47" applyNumberFormat="1" applyFont="1" applyFill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right" vertical="center" wrapText="1"/>
    </xf>
    <xf numFmtId="173" fontId="47" fillId="33" borderId="18" xfId="47" applyNumberFormat="1" applyFont="1" applyFill="1" applyBorder="1" applyAlignment="1">
      <alignment horizontal="center" vertical="center" wrapText="1"/>
    </xf>
    <xf numFmtId="173" fontId="47" fillId="33" borderId="20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right" vertical="center" wrapText="1"/>
    </xf>
    <xf numFmtId="173" fontId="47" fillId="0" borderId="17" xfId="47" applyNumberFormat="1" applyFont="1" applyFill="1" applyBorder="1" applyAlignment="1">
      <alignment horizontal="right" vertical="center" wrapText="1"/>
    </xf>
    <xf numFmtId="173" fontId="47" fillId="0" borderId="12" xfId="47" applyNumberFormat="1" applyFont="1" applyFill="1" applyBorder="1" applyAlignment="1">
      <alignment horizontal="right" vertical="center" wrapText="1"/>
    </xf>
    <xf numFmtId="173" fontId="47" fillId="0" borderId="18" xfId="47" applyNumberFormat="1" applyFont="1" applyFill="1" applyBorder="1" applyAlignment="1">
      <alignment horizontal="center" vertical="center" wrapText="1"/>
    </xf>
    <xf numFmtId="173" fontId="47" fillId="0" borderId="22" xfId="47" applyNumberFormat="1" applyFont="1" applyFill="1" applyBorder="1" applyAlignment="1">
      <alignment horizontal="center" vertical="center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7" xfId="47" applyFont="1" applyFill="1" applyBorder="1" applyAlignment="1">
      <alignment horizontal="center" vertical="center" wrapText="1"/>
    </xf>
    <xf numFmtId="173" fontId="5" fillId="33" borderId="10" xfId="47" applyNumberFormat="1" applyFont="1" applyFill="1" applyBorder="1" applyAlignment="1">
      <alignment vertical="center" wrapText="1"/>
    </xf>
    <xf numFmtId="173" fontId="5" fillId="33" borderId="10" xfId="47" applyNumberFormat="1" applyFont="1" applyFill="1" applyBorder="1" applyAlignment="1">
      <alignment horizontal="center" vertical="center" wrapText="1"/>
    </xf>
    <xf numFmtId="173" fontId="5" fillId="0" borderId="10" xfId="47" applyNumberFormat="1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173" fontId="5" fillId="0" borderId="11" xfId="47" applyNumberFormat="1" applyFont="1" applyFill="1" applyBorder="1" applyAlignment="1">
      <alignment horizontal="center" vertical="center" wrapText="1"/>
    </xf>
    <xf numFmtId="173" fontId="5" fillId="0" borderId="12" xfId="47" applyNumberFormat="1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right" vertical="center" wrapText="1"/>
    </xf>
    <xf numFmtId="173" fontId="47" fillId="33" borderId="18" xfId="47" applyNumberFormat="1" applyFont="1" applyFill="1" applyBorder="1" applyAlignment="1">
      <alignment horizontal="right" vertical="center" wrapText="1"/>
    </xf>
    <xf numFmtId="173" fontId="47" fillId="33" borderId="22" xfId="47" applyNumberFormat="1" applyFont="1" applyFill="1" applyBorder="1" applyAlignment="1">
      <alignment horizontal="right" vertical="center" wrapText="1"/>
    </xf>
    <xf numFmtId="173" fontId="47" fillId="33" borderId="20" xfId="47" applyNumberFormat="1" applyFont="1" applyFill="1" applyBorder="1" applyAlignment="1">
      <alignment horizontal="right" vertical="center" wrapText="1"/>
    </xf>
    <xf numFmtId="171" fontId="47" fillId="33" borderId="10" xfId="47" applyFont="1" applyFill="1" applyBorder="1" applyAlignment="1">
      <alignment horizontal="center" vertical="center" wrapText="1"/>
    </xf>
    <xf numFmtId="173" fontId="5" fillId="0" borderId="17" xfId="47" applyNumberFormat="1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left" wrapText="1"/>
    </xf>
    <xf numFmtId="173" fontId="47" fillId="0" borderId="17" xfId="47" applyNumberFormat="1" applyFont="1" applyFill="1" applyBorder="1" applyAlignment="1">
      <alignment horizontal="left" wrapText="1"/>
    </xf>
    <xf numFmtId="173" fontId="47" fillId="0" borderId="12" xfId="47" applyNumberFormat="1" applyFont="1" applyFill="1" applyBorder="1" applyAlignment="1">
      <alignment horizontal="left" wrapText="1"/>
    </xf>
    <xf numFmtId="0" fontId="48" fillId="0" borderId="17" xfId="0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10" fillId="3" borderId="13" xfId="54" applyFont="1" applyFill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173" fontId="47" fillId="0" borderId="11" xfId="47" applyNumberFormat="1" applyFont="1" applyBorder="1" applyAlignment="1">
      <alignment horizontal="center" vertical="center" wrapText="1"/>
    </xf>
    <xf numFmtId="173" fontId="47" fillId="0" borderId="17" xfId="47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73" fontId="47" fillId="0" borderId="11" xfId="0" applyNumberFormat="1" applyFont="1" applyBorder="1" applyAlignment="1">
      <alignment horizontal="center" vertical="center"/>
    </xf>
    <xf numFmtId="173" fontId="47" fillId="0" borderId="17" xfId="0" applyNumberFormat="1" applyFont="1" applyBorder="1" applyAlignment="1">
      <alignment horizontal="center" vertical="center"/>
    </xf>
    <xf numFmtId="0" fontId="10" fillId="15" borderId="21" xfId="54" applyFont="1" applyFill="1" applyBorder="1" applyAlignment="1">
      <alignment horizontal="center" vertical="center" wrapText="1"/>
      <protection/>
    </xf>
    <xf numFmtId="0" fontId="10" fillId="15" borderId="23" xfId="54" applyFont="1" applyFill="1" applyBorder="1" applyAlignment="1">
      <alignment horizontal="center" vertical="center" wrapText="1"/>
      <protection/>
    </xf>
    <xf numFmtId="0" fontId="10" fillId="15" borderId="24" xfId="54" applyFont="1" applyFill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3" fontId="47" fillId="33" borderId="11" xfId="0" applyNumberFormat="1" applyFont="1" applyFill="1" applyBorder="1" applyAlignment="1">
      <alignment horizontal="center" vertical="center"/>
    </xf>
    <xf numFmtId="173" fontId="47" fillId="33" borderId="1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48" fillId="9" borderId="13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173" fontId="47" fillId="0" borderId="25" xfId="47" applyNumberFormat="1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left" vertical="center" wrapText="1"/>
      <protection/>
    </xf>
    <xf numFmtId="0" fontId="11" fillId="0" borderId="17" xfId="54" applyFont="1" applyFill="1" applyBorder="1" applyAlignment="1">
      <alignment horizontal="left" vertical="center" wrapText="1"/>
      <protection/>
    </xf>
    <xf numFmtId="0" fontId="11" fillId="0" borderId="12" xfId="54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173" fontId="47" fillId="0" borderId="12" xfId="47" applyNumberFormat="1" applyFont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justify" vertical="center" wrapText="1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73" fontId="11" fillId="0" borderId="11" xfId="47" applyNumberFormat="1" applyFont="1" applyFill="1" applyBorder="1" applyAlignment="1">
      <alignment horizontal="right" vertical="center"/>
    </xf>
    <xf numFmtId="173" fontId="11" fillId="0" borderId="17" xfId="47" applyNumberFormat="1" applyFont="1" applyFill="1" applyBorder="1" applyAlignment="1">
      <alignment horizontal="right" vertical="center"/>
    </xf>
    <xf numFmtId="173" fontId="11" fillId="0" borderId="12" xfId="47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/>
      <protection/>
    </xf>
    <xf numFmtId="173" fontId="47" fillId="33" borderId="22" xfId="47" applyNumberFormat="1" applyFont="1" applyFill="1" applyBorder="1" applyAlignment="1">
      <alignment horizontal="center" vertical="center" wrapText="1"/>
    </xf>
    <xf numFmtId="0" fontId="47" fillId="33" borderId="11" xfId="47" applyNumberFormat="1" applyFont="1" applyFill="1" applyBorder="1" applyAlignment="1">
      <alignment horizontal="right" vertical="center"/>
    </xf>
    <xf numFmtId="0" fontId="47" fillId="33" borderId="17" xfId="47" applyNumberFormat="1" applyFont="1" applyFill="1" applyBorder="1" applyAlignment="1">
      <alignment horizontal="right" vertical="center"/>
    </xf>
    <xf numFmtId="0" fontId="47" fillId="33" borderId="12" xfId="47" applyNumberFormat="1" applyFont="1" applyFill="1" applyBorder="1" applyAlignment="1">
      <alignment horizontal="right" vertical="center"/>
    </xf>
    <xf numFmtId="173" fontId="48" fillId="0" borderId="11" xfId="47" applyNumberFormat="1" applyFont="1" applyFill="1" applyBorder="1" applyAlignment="1">
      <alignment horizontal="right" vertical="center" wrapText="1"/>
    </xf>
    <xf numFmtId="173" fontId="48" fillId="0" borderId="12" xfId="47" applyNumberFormat="1" applyFont="1" applyFill="1" applyBorder="1" applyAlignment="1">
      <alignment horizontal="right" vertical="center" wrapText="1"/>
    </xf>
    <xf numFmtId="0" fontId="11" fillId="0" borderId="17" xfId="54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10" fillId="3" borderId="13" xfId="54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173" fontId="47" fillId="0" borderId="20" xfId="47" applyNumberFormat="1" applyFont="1" applyFill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/>
      <protection/>
    </xf>
    <xf numFmtId="0" fontId="11" fillId="0" borderId="17" xfId="54" applyFont="1" applyFill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49" fontId="10" fillId="0" borderId="17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171" fontId="10" fillId="15" borderId="13" xfId="47" applyFont="1" applyFill="1" applyBorder="1" applyAlignment="1">
      <alignment horizontal="center" vertical="center" wrapText="1"/>
    </xf>
    <xf numFmtId="0" fontId="10" fillId="15" borderId="13" xfId="54" applyFont="1" applyFill="1" applyBorder="1" applyAlignment="1">
      <alignment horizontal="center" vertical="center" textRotation="90" wrapText="1"/>
      <protection/>
    </xf>
    <xf numFmtId="0" fontId="10" fillId="15" borderId="13" xfId="0" applyFont="1" applyFill="1" applyBorder="1" applyAlignment="1">
      <alignment horizontal="center" vertical="center" wrapText="1"/>
    </xf>
    <xf numFmtId="177" fontId="10" fillId="15" borderId="13" xfId="47" applyNumberFormat="1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10" fillId="15" borderId="13" xfId="54" applyFont="1" applyFill="1" applyBorder="1" applyAlignment="1">
      <alignment horizontal="center" vertical="center" wrapText="1"/>
      <protection/>
    </xf>
    <xf numFmtId="173" fontId="11" fillId="0" borderId="18" xfId="47" applyNumberFormat="1" applyFont="1" applyFill="1" applyBorder="1" applyAlignment="1">
      <alignment horizontal="center" vertical="center" wrapText="1"/>
    </xf>
    <xf numFmtId="173" fontId="11" fillId="0" borderId="20" xfId="47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/>
    </xf>
    <xf numFmtId="171" fontId="11" fillId="0" borderId="17" xfId="47" applyFont="1" applyFill="1" applyBorder="1" applyAlignment="1">
      <alignment horizontal="center" vertical="center" wrapText="1"/>
    </xf>
    <xf numFmtId="173" fontId="11" fillId="0" borderId="10" xfId="47" applyNumberFormat="1" applyFont="1" applyFill="1" applyBorder="1" applyAlignment="1">
      <alignment horizontal="center" vertical="center"/>
    </xf>
    <xf numFmtId="173" fontId="11" fillId="0" borderId="11" xfId="47" applyNumberFormat="1" applyFont="1" applyFill="1" applyBorder="1" applyAlignment="1">
      <alignment vertical="center"/>
    </xf>
    <xf numFmtId="173" fontId="11" fillId="0" borderId="17" xfId="47" applyNumberFormat="1" applyFont="1" applyFill="1" applyBorder="1" applyAlignment="1">
      <alignment vertical="center"/>
    </xf>
    <xf numFmtId="173" fontId="11" fillId="0" borderId="12" xfId="47" applyNumberFormat="1" applyFont="1" applyFill="1" applyBorder="1" applyAlignment="1">
      <alignment vertical="center"/>
    </xf>
    <xf numFmtId="173" fontId="48" fillId="0" borderId="11" xfId="47" applyNumberFormat="1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3" fontId="11" fillId="0" borderId="16" xfId="47" applyNumberFormat="1" applyFont="1" applyFill="1" applyBorder="1" applyAlignment="1">
      <alignment horizontal="center" vertical="center" wrapText="1"/>
    </xf>
    <xf numFmtId="173" fontId="11" fillId="0" borderId="22" xfId="47" applyNumberFormat="1" applyFont="1" applyFill="1" applyBorder="1" applyAlignment="1">
      <alignment horizontal="center" vertical="center" wrapText="1"/>
    </xf>
    <xf numFmtId="171" fontId="48" fillId="0" borderId="11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vertical="center" wrapText="1"/>
    </xf>
    <xf numFmtId="173" fontId="48" fillId="33" borderId="12" xfId="47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 wrapText="1"/>
    </xf>
    <xf numFmtId="173" fontId="47" fillId="0" borderId="17" xfId="47" applyNumberFormat="1" applyFont="1" applyFill="1" applyBorder="1" applyAlignment="1">
      <alignment vertical="center" wrapText="1"/>
    </xf>
    <xf numFmtId="173" fontId="47" fillId="0" borderId="12" xfId="47" applyNumberFormat="1" applyFont="1" applyFill="1" applyBorder="1" applyAlignment="1">
      <alignment vertical="center" wrapText="1"/>
    </xf>
    <xf numFmtId="49" fontId="48" fillId="0" borderId="11" xfId="54" applyNumberFormat="1" applyFont="1" applyFill="1" applyBorder="1" applyAlignment="1">
      <alignment horizontal="center" vertical="center" wrapText="1"/>
      <protection/>
    </xf>
    <xf numFmtId="49" fontId="48" fillId="0" borderId="17" xfId="54" applyNumberFormat="1" applyFont="1" applyFill="1" applyBorder="1" applyAlignment="1">
      <alignment horizontal="center" vertical="center" wrapText="1"/>
      <protection/>
    </xf>
    <xf numFmtId="49" fontId="48" fillId="0" borderId="12" xfId="54" applyNumberFormat="1" applyFont="1" applyFill="1" applyBorder="1" applyAlignment="1">
      <alignment horizontal="center" vertical="center" wrapText="1"/>
      <protection/>
    </xf>
    <xf numFmtId="173" fontId="47" fillId="0" borderId="10" xfId="47" applyNumberFormat="1" applyFont="1" applyFill="1" applyBorder="1" applyAlignment="1">
      <alignment vertical="center" wrapText="1"/>
    </xf>
    <xf numFmtId="173" fontId="47" fillId="0" borderId="11" xfId="47" applyNumberFormat="1" applyFont="1" applyFill="1" applyBorder="1" applyAlignment="1">
      <alignment horizontal="center" wrapText="1"/>
    </xf>
    <xf numFmtId="173" fontId="47" fillId="0" borderId="17" xfId="47" applyNumberFormat="1" applyFont="1" applyFill="1" applyBorder="1" applyAlignment="1">
      <alignment horizontal="center" wrapText="1"/>
    </xf>
    <xf numFmtId="173" fontId="47" fillId="0" borderId="12" xfId="47" applyNumberFormat="1" applyFont="1" applyFill="1" applyBorder="1" applyAlignment="1">
      <alignment horizontal="center" wrapText="1"/>
    </xf>
    <xf numFmtId="173" fontId="47" fillId="33" borderId="11" xfId="47" applyNumberFormat="1" applyFont="1" applyFill="1" applyBorder="1" applyAlignment="1">
      <alignment horizontal="center" wrapText="1"/>
    </xf>
    <xf numFmtId="173" fontId="47" fillId="33" borderId="17" xfId="47" applyNumberFormat="1" applyFont="1" applyFill="1" applyBorder="1" applyAlignment="1">
      <alignment horizontal="center" wrapText="1"/>
    </xf>
    <xf numFmtId="173" fontId="47" fillId="33" borderId="12" xfId="47" applyNumberFormat="1" applyFont="1" applyFill="1" applyBorder="1" applyAlignment="1">
      <alignment horizontal="center" wrapText="1"/>
    </xf>
    <xf numFmtId="0" fontId="10" fillId="33" borderId="10" xfId="54" applyFont="1" applyFill="1" applyBorder="1" applyAlignment="1">
      <alignment horizontal="center" vertical="center" wrapText="1"/>
      <protection/>
    </xf>
    <xf numFmtId="173" fontId="47" fillId="0" borderId="16" xfId="47" applyNumberFormat="1" applyFont="1" applyFill="1" applyBorder="1" applyAlignment="1">
      <alignment horizontal="right" vertical="center" wrapText="1"/>
    </xf>
    <xf numFmtId="173" fontId="47" fillId="0" borderId="18" xfId="47" applyNumberFormat="1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left" wrapText="1"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51" fillId="33" borderId="12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/>
    </xf>
    <xf numFmtId="173" fontId="47" fillId="33" borderId="18" xfId="47" applyNumberFormat="1" applyFont="1" applyFill="1" applyBorder="1" applyAlignment="1">
      <alignment horizontal="left" vertical="center" wrapText="1"/>
    </xf>
    <xf numFmtId="173" fontId="47" fillId="33" borderId="22" xfId="47" applyNumberFormat="1" applyFont="1" applyFill="1" applyBorder="1" applyAlignment="1">
      <alignment horizontal="left" vertical="center" wrapText="1"/>
    </xf>
    <xf numFmtId="173" fontId="47" fillId="33" borderId="20" xfId="47" applyNumberFormat="1" applyFont="1" applyFill="1" applyBorder="1" applyAlignment="1">
      <alignment horizontal="left" vertical="center" wrapText="1"/>
    </xf>
    <xf numFmtId="173" fontId="5" fillId="0" borderId="11" xfId="47" applyNumberFormat="1" applyFont="1" applyFill="1" applyBorder="1" applyAlignment="1">
      <alignment horizontal="right" vertical="center" wrapText="1"/>
    </xf>
    <xf numFmtId="173" fontId="5" fillId="0" borderId="17" xfId="47" applyNumberFormat="1" applyFont="1" applyFill="1" applyBorder="1" applyAlignment="1">
      <alignment horizontal="right" vertical="center" wrapText="1"/>
    </xf>
    <xf numFmtId="173" fontId="5" fillId="0" borderId="12" xfId="47" applyNumberFormat="1" applyFont="1" applyFill="1" applyBorder="1" applyAlignment="1">
      <alignment horizontal="right" vertical="center" wrapText="1"/>
    </xf>
    <xf numFmtId="0" fontId="10" fillId="3" borderId="10" xfId="54" applyFont="1" applyFill="1" applyBorder="1" applyAlignment="1">
      <alignment vertical="center" wrapText="1"/>
      <protection/>
    </xf>
    <xf numFmtId="176" fontId="5" fillId="0" borderId="10" xfId="55" applyNumberFormat="1" applyFont="1" applyBorder="1" applyAlignment="1">
      <alignment horizontal="center" vertical="center"/>
      <protection/>
    </xf>
    <xf numFmtId="171" fontId="47" fillId="0" borderId="10" xfId="47" applyFont="1" applyFill="1" applyBorder="1" applyAlignment="1">
      <alignment horizontal="right" vertical="center" wrapText="1"/>
    </xf>
    <xf numFmtId="175" fontId="10" fillId="0" borderId="11" xfId="54" applyNumberFormat="1" applyFont="1" applyFill="1" applyBorder="1" applyAlignment="1">
      <alignment horizontal="center" vertical="center" wrapText="1"/>
      <protection/>
    </xf>
    <xf numFmtId="175" fontId="10" fillId="0" borderId="12" xfId="54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justify" vertic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175" fontId="10" fillId="0" borderId="17" xfId="54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vertical="center" wrapText="1"/>
    </xf>
    <xf numFmtId="171" fontId="5" fillId="33" borderId="10" xfId="47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left" wrapText="1"/>
    </xf>
    <xf numFmtId="173" fontId="48" fillId="0" borderId="12" xfId="47" applyNumberFormat="1" applyFont="1" applyFill="1" applyBorder="1" applyAlignment="1">
      <alignment horizontal="left" wrapText="1"/>
    </xf>
    <xf numFmtId="0" fontId="47" fillId="0" borderId="11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vertical="center" wrapText="1"/>
    </xf>
    <xf numFmtId="171" fontId="5" fillId="33" borderId="11" xfId="47" applyFont="1" applyFill="1" applyBorder="1" applyAlignment="1">
      <alignment horizontal="center" vertical="center" wrapText="1"/>
    </xf>
    <xf numFmtId="171" fontId="5" fillId="33" borderId="12" xfId="47" applyFont="1" applyFill="1" applyBorder="1" applyAlignment="1">
      <alignment horizontal="center" vertical="center" wrapText="1"/>
    </xf>
    <xf numFmtId="173" fontId="47" fillId="0" borderId="11" xfId="47" applyNumberFormat="1" applyFont="1" applyBorder="1" applyAlignment="1">
      <alignment horizontal="right" vertical="center" wrapText="1"/>
    </xf>
    <xf numFmtId="173" fontId="47" fillId="0" borderId="12" xfId="47" applyNumberFormat="1" applyFont="1" applyBorder="1" applyAlignment="1">
      <alignment horizontal="right" vertical="center" wrapText="1"/>
    </xf>
    <xf numFmtId="173" fontId="47" fillId="0" borderId="17" xfId="47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/>
    </xf>
    <xf numFmtId="171" fontId="47" fillId="33" borderId="11" xfId="47" applyFont="1" applyFill="1" applyBorder="1" applyAlignment="1">
      <alignment horizontal="center" vertical="center"/>
    </xf>
    <xf numFmtId="173" fontId="48" fillId="33" borderId="11" xfId="47" applyNumberFormat="1" applyFont="1" applyFill="1" applyBorder="1" applyAlignment="1">
      <alignment horizontal="left" wrapText="1"/>
    </xf>
    <xf numFmtId="173" fontId="48" fillId="33" borderId="12" xfId="47" applyNumberFormat="1" applyFont="1" applyFill="1" applyBorder="1" applyAlignment="1">
      <alignment horizontal="left" wrapText="1"/>
    </xf>
    <xf numFmtId="173" fontId="47" fillId="33" borderId="11" xfId="47" applyNumberFormat="1" applyFont="1" applyFill="1" applyBorder="1" applyAlignment="1">
      <alignment vertical="center" wrapText="1"/>
    </xf>
    <xf numFmtId="173" fontId="47" fillId="33" borderId="17" xfId="47" applyNumberFormat="1" applyFont="1" applyFill="1" applyBorder="1" applyAlignment="1">
      <alignment vertical="center" wrapText="1"/>
    </xf>
    <xf numFmtId="173" fontId="47" fillId="33" borderId="12" xfId="47" applyNumberFormat="1" applyFont="1" applyFill="1" applyBorder="1" applyAlignment="1">
      <alignment vertical="center" wrapText="1"/>
    </xf>
    <xf numFmtId="171" fontId="47" fillId="33" borderId="17" xfId="47" applyFont="1" applyFill="1" applyBorder="1" applyAlignment="1">
      <alignment horizontal="center" vertical="center"/>
    </xf>
    <xf numFmtId="171" fontId="47" fillId="33" borderId="12" xfId="47" applyFont="1" applyFill="1" applyBorder="1" applyAlignment="1">
      <alignment horizontal="center" vertical="center"/>
    </xf>
    <xf numFmtId="171" fontId="5" fillId="33" borderId="17" xfId="47" applyFont="1" applyFill="1" applyBorder="1" applyAlignment="1">
      <alignment horizontal="center" vertical="center" wrapText="1"/>
    </xf>
    <xf numFmtId="173" fontId="5" fillId="33" borderId="11" xfId="47" applyNumberFormat="1" applyFont="1" applyFill="1" applyBorder="1" applyAlignment="1">
      <alignment horizontal="center" vertical="center" wrapText="1"/>
    </xf>
    <xf numFmtId="173" fontId="5" fillId="33" borderId="12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horizontal="center" vertical="center"/>
    </xf>
    <xf numFmtId="173" fontId="48" fillId="0" borderId="12" xfId="47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justify" vertical="center" wrapText="1"/>
      <protection/>
    </xf>
    <xf numFmtId="0" fontId="49" fillId="33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 wrapText="1"/>
    </xf>
    <xf numFmtId="0" fontId="53" fillId="9" borderId="27" xfId="0" applyFont="1" applyFill="1" applyBorder="1" applyAlignment="1">
      <alignment horizontal="center" vertical="center" wrapText="1"/>
    </xf>
    <xf numFmtId="0" fontId="53" fillId="9" borderId="28" xfId="0" applyFont="1" applyFill="1" applyBorder="1" applyAlignment="1">
      <alignment horizontal="center" vertical="center" wrapText="1"/>
    </xf>
    <xf numFmtId="171" fontId="52" fillId="33" borderId="14" xfId="47" applyFont="1" applyFill="1" applyBorder="1" applyAlignment="1">
      <alignment horizontal="left" vertical="center"/>
    </xf>
    <xf numFmtId="171" fontId="52" fillId="33" borderId="29" xfId="47" applyFont="1" applyFill="1" applyBorder="1" applyAlignment="1">
      <alignment horizontal="left" vertical="center"/>
    </xf>
    <xf numFmtId="171" fontId="52" fillId="33" borderId="20" xfId="47" applyFont="1" applyFill="1" applyBorder="1" applyAlignment="1">
      <alignment horizontal="left" vertical="center"/>
    </xf>
    <xf numFmtId="171" fontId="52" fillId="33" borderId="15" xfId="47" applyFont="1" applyFill="1" applyBorder="1" applyAlignment="1">
      <alignment horizontal="left" vertical="center"/>
    </xf>
    <xf numFmtId="171" fontId="52" fillId="33" borderId="30" xfId="47" applyFont="1" applyFill="1" applyBorder="1" applyAlignment="1">
      <alignment horizontal="left" vertical="center"/>
    </xf>
    <xf numFmtId="171" fontId="52" fillId="33" borderId="16" xfId="47" applyFont="1" applyFill="1" applyBorder="1" applyAlignment="1">
      <alignment horizontal="left" vertical="center"/>
    </xf>
    <xf numFmtId="171" fontId="52" fillId="33" borderId="19" xfId="47" applyFont="1" applyFill="1" applyBorder="1" applyAlignment="1">
      <alignment horizontal="left" vertical="center"/>
    </xf>
    <xf numFmtId="171" fontId="52" fillId="33" borderId="31" xfId="47" applyFont="1" applyFill="1" applyBorder="1" applyAlignment="1">
      <alignment horizontal="left" vertical="center"/>
    </xf>
    <xf numFmtId="171" fontId="52" fillId="33" borderId="18" xfId="47" applyFont="1" applyFill="1" applyBorder="1" applyAlignment="1">
      <alignment horizontal="left" vertical="center"/>
    </xf>
    <xf numFmtId="0" fontId="53" fillId="3" borderId="13" xfId="0" applyFont="1" applyFill="1" applyBorder="1" applyAlignment="1">
      <alignment horizontal="center" vertical="center" wrapText="1"/>
    </xf>
    <xf numFmtId="0" fontId="47" fillId="0" borderId="11" xfId="47" applyNumberFormat="1" applyFont="1" applyFill="1" applyBorder="1" applyAlignment="1">
      <alignment horizontal="center" vertical="center" wrapText="1"/>
    </xf>
    <xf numFmtId="0" fontId="47" fillId="0" borderId="17" xfId="47" applyNumberFormat="1" applyFont="1" applyFill="1" applyBorder="1" applyAlignment="1">
      <alignment horizontal="center" vertical="center" wrapText="1"/>
    </xf>
    <xf numFmtId="0" fontId="47" fillId="0" borderId="12" xfId="47" applyNumberFormat="1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 wrapText="1"/>
    </xf>
    <xf numFmtId="0" fontId="48" fillId="9" borderId="13" xfId="0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/>
    </xf>
    <xf numFmtId="2" fontId="47" fillId="0" borderId="25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8" fillId="15" borderId="21" xfId="0" applyFont="1" applyFill="1" applyBorder="1" applyAlignment="1">
      <alignment horizontal="center" vertical="center"/>
    </xf>
    <xf numFmtId="0" fontId="48" fillId="15" borderId="2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15" borderId="34" xfId="0" applyFont="1" applyFill="1" applyBorder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 wrapText="1"/>
    </xf>
    <xf numFmtId="0" fontId="48" fillId="15" borderId="36" xfId="0" applyFont="1" applyFill="1" applyBorder="1" applyAlignment="1">
      <alignment horizontal="center" vertical="center" wrapText="1"/>
    </xf>
    <xf numFmtId="0" fontId="48" fillId="15" borderId="37" xfId="0" applyFont="1" applyFill="1" applyBorder="1" applyAlignment="1">
      <alignment horizontal="center" vertical="center" wrapText="1"/>
    </xf>
    <xf numFmtId="0" fontId="48" fillId="15" borderId="38" xfId="0" applyFont="1" applyFill="1" applyBorder="1" applyAlignment="1">
      <alignment horizontal="center" vertical="center" wrapText="1"/>
    </xf>
    <xf numFmtId="0" fontId="48" fillId="15" borderId="39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025"/>
          <c:w val="0.7665"/>
          <c:h val="0.9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'ESTRUCTURA DEL POAI 2014'!$D$5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2014'!$C$6:$C$21</c:f>
              <c:strCache/>
            </c:strRef>
          </c:cat>
          <c:val>
            <c:numRef>
              <c:f>'ESTRUCTURA DEL POAI 2014'!$D$6:$D$21</c:f>
              <c:numCache/>
            </c:numRef>
          </c:val>
          <c:shape val="cylinder"/>
        </c:ser>
        <c:ser>
          <c:idx val="1"/>
          <c:order val="1"/>
          <c:tx>
            <c:strRef>
              <c:f>'ESTRUCTURA DEL POAI 2014'!$G$5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2014'!$C$6:$C$21</c:f>
              <c:strCache/>
            </c:strRef>
          </c:cat>
          <c:val>
            <c:numRef>
              <c:f>'ESTRUCTURA DEL POAI 2014'!$G$6:$G$21</c:f>
              <c:numCache/>
            </c:numRef>
          </c:val>
          <c:shape val="cylinder"/>
        </c:ser>
        <c:shape val="cylinder"/>
        <c:axId val="27160092"/>
        <c:axId val="43114237"/>
      </c:bar3DChart>
      <c:catAx>
        <c:axId val="271600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413"/>
          <c:w val="0.2035"/>
          <c:h val="0.16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275"/>
          <c:w val="0.78775"/>
          <c:h val="0.9515"/>
        </c:manualLayout>
      </c:layout>
      <c:bar3DChart>
        <c:barDir val="col"/>
        <c:grouping val="clustered"/>
        <c:varyColors val="0"/>
        <c:ser>
          <c:idx val="1"/>
          <c:order val="0"/>
          <c:tx>
            <c:v>RECURSOS APROBADOS</c:v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2014'!$C$29:$C$34</c:f>
              <c:strCache/>
            </c:strRef>
          </c:cat>
          <c:val>
            <c:numRef>
              <c:f>'ESTRUCTURA DEL POAI 2014'!$E$29:$E$34</c:f>
              <c:numCache/>
            </c:numRef>
          </c:val>
          <c:shape val="cylinder"/>
        </c:ser>
        <c:ser>
          <c:idx val="2"/>
          <c:order val="1"/>
          <c:tx>
            <c:v>RECURSOS EJECUTADOS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2014'!$C$29:$C$34</c:f>
              <c:strCache/>
            </c:strRef>
          </c:cat>
          <c:val>
            <c:numRef>
              <c:f>'ESTRUCTURA DEL POAI 2014'!$G$29:$G$34</c:f>
              <c:numCache/>
            </c:numRef>
          </c:val>
          <c:shape val="cylinder"/>
        </c:ser>
        <c:shape val="cylinder"/>
        <c:axId val="52483814"/>
        <c:axId val="2592279"/>
      </c:bar3DChart>
      <c:catAx>
        <c:axId val="524838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83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43975"/>
          <c:w val="0.178"/>
          <c:h val="0.1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4</xdr:col>
      <xdr:colOff>57150</xdr:colOff>
      <xdr:row>1</xdr:row>
      <xdr:rowOff>133350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876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0</xdr:row>
      <xdr:rowOff>285750</xdr:rowOff>
    </xdr:from>
    <xdr:to>
      <xdr:col>12</xdr:col>
      <xdr:colOff>95250</xdr:colOff>
      <xdr:row>0</xdr:row>
      <xdr:rowOff>1000125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285750"/>
          <a:ext cx="6372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609600</xdr:colOff>
      <xdr:row>0</xdr:row>
      <xdr:rowOff>142875</xdr:rowOff>
    </xdr:from>
    <xdr:to>
      <xdr:col>27</xdr:col>
      <xdr:colOff>0</xdr:colOff>
      <xdr:row>1</xdr:row>
      <xdr:rowOff>114300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0" y="142875"/>
          <a:ext cx="1457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2</xdr:row>
      <xdr:rowOff>190500</xdr:rowOff>
    </xdr:from>
    <xdr:to>
      <xdr:col>21</xdr:col>
      <xdr:colOff>85725</xdr:colOff>
      <xdr:row>23</xdr:row>
      <xdr:rowOff>57150</xdr:rowOff>
    </xdr:to>
    <xdr:graphicFrame>
      <xdr:nvGraphicFramePr>
        <xdr:cNvPr id="1" name="1 Gráfico"/>
        <xdr:cNvGraphicFramePr/>
      </xdr:nvGraphicFramePr>
      <xdr:xfrm>
        <a:off x="10106025" y="2095500"/>
        <a:ext cx="8839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133350</xdr:rowOff>
    </xdr:from>
    <xdr:to>
      <xdr:col>2</xdr:col>
      <xdr:colOff>352425</xdr:colOff>
      <xdr:row>0</xdr:row>
      <xdr:rowOff>1571625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33350"/>
          <a:ext cx="1019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333375</xdr:rowOff>
    </xdr:from>
    <xdr:to>
      <xdr:col>9</xdr:col>
      <xdr:colOff>171450</xdr:colOff>
      <xdr:row>0</xdr:row>
      <xdr:rowOff>971550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333375"/>
          <a:ext cx="562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1228725</xdr:colOff>
      <xdr:row>0</xdr:row>
      <xdr:rowOff>95250</xdr:rowOff>
    </xdr:from>
    <xdr:to>
      <xdr:col>16</xdr:col>
      <xdr:colOff>276225</xdr:colOff>
      <xdr:row>0</xdr:row>
      <xdr:rowOff>1619250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95250"/>
          <a:ext cx="20764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26</xdr:row>
      <xdr:rowOff>85725</xdr:rowOff>
    </xdr:from>
    <xdr:to>
      <xdr:col>20</xdr:col>
      <xdr:colOff>276225</xdr:colOff>
      <xdr:row>44</xdr:row>
      <xdr:rowOff>133350</xdr:rowOff>
    </xdr:to>
    <xdr:graphicFrame>
      <xdr:nvGraphicFramePr>
        <xdr:cNvPr id="5" name="5 Gráfico"/>
        <xdr:cNvGraphicFramePr/>
      </xdr:nvGraphicFramePr>
      <xdr:xfrm>
        <a:off x="10191750" y="7448550"/>
        <a:ext cx="8267700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EXOS%20INFORME%20DE%20GESTION%202014\ANEXO%2015%20POAI%202014%20EJECU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5 POAI 2014 EJECUTADO"/>
      <sheetName val="ESTRUCTURA DEL POAI 2014"/>
      <sheetName val="Hoja2"/>
      <sheetName val="Hoja1"/>
      <sheetName val="Hoja3"/>
      <sheetName val="Hoja4"/>
      <sheetName val="Hoja5"/>
      <sheetName val="Hoja6"/>
      <sheetName val="Hoja7"/>
    </sheetNames>
    <sheetDataSet>
      <sheetData sheetId="5">
        <row r="47">
          <cell r="G47">
            <v>36260000</v>
          </cell>
          <cell r="H47">
            <v>36260000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73"/>
  <sheetViews>
    <sheetView showGridLines="0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B3" sqref="B3:AA5"/>
    </sheetView>
  </sheetViews>
  <sheetFormatPr defaultColWidth="0" defaultRowHeight="15" zeroHeight="1"/>
  <cols>
    <col min="1" max="1" width="3.8515625" style="239" customWidth="1"/>
    <col min="2" max="2" width="5.421875" style="239" customWidth="1"/>
    <col min="3" max="3" width="5.7109375" style="239" customWidth="1"/>
    <col min="4" max="4" width="5.28125" style="239" customWidth="1"/>
    <col min="5" max="5" width="7.57421875" style="239" customWidth="1"/>
    <col min="6" max="6" width="11.7109375" style="432" customWidth="1"/>
    <col min="7" max="7" width="7.7109375" style="432" customWidth="1"/>
    <col min="8" max="8" width="22.00390625" style="433" customWidth="1"/>
    <col min="9" max="9" width="17.140625" style="434" customWidth="1"/>
    <col min="10" max="10" width="16.140625" style="434" customWidth="1"/>
    <col min="11" max="11" width="16.57421875" style="434" customWidth="1"/>
    <col min="12" max="12" width="17.140625" style="434" customWidth="1"/>
    <col min="13" max="13" width="16.00390625" style="435" customWidth="1"/>
    <col min="14" max="14" width="16.28125" style="435" customWidth="1"/>
    <col min="15" max="15" width="15.7109375" style="435" customWidth="1"/>
    <col min="16" max="16" width="18.28125" style="435" customWidth="1"/>
    <col min="17" max="17" width="7.00390625" style="434" customWidth="1"/>
    <col min="18" max="18" width="16.8515625" style="435" customWidth="1"/>
    <col min="19" max="19" width="16.7109375" style="435" customWidth="1"/>
    <col min="20" max="21" width="17.00390625" style="435" customWidth="1"/>
    <col min="22" max="22" width="8.57421875" style="435" customWidth="1"/>
    <col min="23" max="23" width="16.140625" style="36" customWidth="1"/>
    <col min="24" max="24" width="16.8515625" style="36" customWidth="1"/>
    <col min="25" max="25" width="16.421875" style="36" customWidth="1"/>
    <col min="26" max="26" width="16.140625" style="36" customWidth="1"/>
    <col min="27" max="27" width="14.8515625" style="239" customWidth="1"/>
    <col min="28" max="28" width="27.140625" style="239" hidden="1" customWidth="1"/>
    <col min="29" max="29" width="18.140625" style="239" hidden="1" customWidth="1"/>
    <col min="30" max="30" width="17.8515625" style="239" hidden="1" customWidth="1"/>
    <col min="31" max="31" width="26.28125" style="239" hidden="1" customWidth="1"/>
    <col min="32" max="32" width="11.421875" style="239" hidden="1" customWidth="1"/>
    <col min="33" max="33" width="20.8515625" style="239" hidden="1" customWidth="1"/>
    <col min="34" max="36" width="11.421875" style="239" hidden="1" customWidth="1"/>
    <col min="37" max="37" width="11.57421875" style="239" hidden="1" customWidth="1"/>
    <col min="38" max="16384" width="0" style="239" hidden="1" customWidth="1"/>
  </cols>
  <sheetData>
    <row r="1" s="436" customFormat="1" ht="86.25" customHeight="1">
      <c r="Q1" s="488"/>
    </row>
    <row r="2" spans="6:26" s="37" customFormat="1" ht="13.5" thickBot="1">
      <c r="F2" s="240"/>
      <c r="G2" s="240"/>
      <c r="H2" s="390"/>
      <c r="I2" s="437"/>
      <c r="J2" s="437"/>
      <c r="K2" s="437"/>
      <c r="L2" s="437"/>
      <c r="M2" s="438"/>
      <c r="N2" s="438"/>
      <c r="O2" s="438"/>
      <c r="P2" s="438"/>
      <c r="Q2" s="437"/>
      <c r="R2" s="438"/>
      <c r="S2" s="438"/>
      <c r="T2" s="438"/>
      <c r="U2" s="438"/>
      <c r="V2" s="438"/>
      <c r="W2" s="35"/>
      <c r="X2" s="35"/>
      <c r="Y2" s="35"/>
      <c r="Z2" s="35"/>
    </row>
    <row r="3" spans="2:36" s="33" customFormat="1" ht="15" customHeight="1" thickBot="1">
      <c r="B3" s="750" t="s">
        <v>1066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2"/>
      <c r="AB3" s="37"/>
      <c r="AC3" s="37"/>
      <c r="AD3" s="37"/>
      <c r="AE3" s="37"/>
      <c r="AF3" s="37"/>
      <c r="AG3" s="37"/>
      <c r="AH3" s="37"/>
      <c r="AI3" s="37"/>
      <c r="AJ3" s="37"/>
    </row>
    <row r="4" spans="2:36" s="33" customFormat="1" ht="14.25" customHeight="1" thickBot="1">
      <c r="B4" s="750" t="s">
        <v>999</v>
      </c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2"/>
      <c r="AB4" s="37"/>
      <c r="AC4" s="37"/>
      <c r="AD4" s="37"/>
      <c r="AE4" s="37"/>
      <c r="AF4" s="37"/>
      <c r="AG4" s="37"/>
      <c r="AH4" s="37"/>
      <c r="AI4" s="37"/>
      <c r="AJ4" s="37"/>
    </row>
    <row r="5" spans="2:36" s="33" customFormat="1" ht="15.75" customHeight="1" thickBot="1">
      <c r="B5" s="750" t="s">
        <v>1063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2"/>
      <c r="AB5" s="37"/>
      <c r="AC5" s="37"/>
      <c r="AD5" s="37"/>
      <c r="AE5" s="37"/>
      <c r="AF5" s="37"/>
      <c r="AG5" s="37"/>
      <c r="AH5" s="37"/>
      <c r="AI5" s="37"/>
      <c r="AJ5" s="37"/>
    </row>
    <row r="6" spans="2:36" s="33" customFormat="1" ht="8.25" customHeight="1" thickBot="1"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38"/>
      <c r="Y6" s="39"/>
      <c r="Z6" s="39"/>
      <c r="AA6" s="40"/>
      <c r="AB6" s="37"/>
      <c r="AC6" s="37"/>
      <c r="AD6" s="37"/>
      <c r="AE6" s="37"/>
      <c r="AF6" s="37"/>
      <c r="AG6" s="37"/>
      <c r="AH6" s="37"/>
      <c r="AI6" s="37"/>
      <c r="AJ6" s="37"/>
    </row>
    <row r="7" spans="2:36" s="33" customFormat="1" ht="42" customHeight="1" thickBot="1">
      <c r="B7" s="677" t="s">
        <v>998</v>
      </c>
      <c r="C7" s="683" t="s">
        <v>997</v>
      </c>
      <c r="D7" s="683"/>
      <c r="E7" s="683"/>
      <c r="F7" s="683"/>
      <c r="G7" s="678" t="s">
        <v>996</v>
      </c>
      <c r="H7" s="678"/>
      <c r="I7" s="679" t="s">
        <v>995</v>
      </c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6" t="s">
        <v>994</v>
      </c>
      <c r="X7" s="676" t="s">
        <v>993</v>
      </c>
      <c r="Y7" s="676" t="s">
        <v>992</v>
      </c>
      <c r="Z7" s="676"/>
      <c r="AA7" s="676" t="s">
        <v>991</v>
      </c>
      <c r="AB7" s="37"/>
      <c r="AC7" s="37"/>
      <c r="AD7" s="37"/>
      <c r="AE7" s="37"/>
      <c r="AF7" s="37"/>
      <c r="AG7" s="37"/>
      <c r="AH7" s="37"/>
      <c r="AI7" s="37"/>
      <c r="AJ7" s="37"/>
    </row>
    <row r="8" spans="2:36" s="33" customFormat="1" ht="13.5" thickBot="1">
      <c r="B8" s="677"/>
      <c r="C8" s="677" t="s">
        <v>990</v>
      </c>
      <c r="D8" s="677" t="s">
        <v>989</v>
      </c>
      <c r="E8" s="677" t="s">
        <v>988</v>
      </c>
      <c r="F8" s="677" t="s">
        <v>987</v>
      </c>
      <c r="G8" s="678" t="s">
        <v>986</v>
      </c>
      <c r="H8" s="678"/>
      <c r="I8" s="679" t="s">
        <v>985</v>
      </c>
      <c r="J8" s="679"/>
      <c r="K8" s="679"/>
      <c r="L8" s="679"/>
      <c r="M8" s="679"/>
      <c r="N8" s="679"/>
      <c r="O8" s="679"/>
      <c r="P8" s="679"/>
      <c r="Q8" s="679"/>
      <c r="R8" s="679" t="s">
        <v>984</v>
      </c>
      <c r="S8" s="679"/>
      <c r="T8" s="679"/>
      <c r="U8" s="679"/>
      <c r="V8" s="679"/>
      <c r="W8" s="676"/>
      <c r="X8" s="676"/>
      <c r="Y8" s="676"/>
      <c r="Z8" s="676"/>
      <c r="AA8" s="676"/>
      <c r="AB8" s="37"/>
      <c r="AC8" s="37"/>
      <c r="AD8" s="37"/>
      <c r="AE8" s="37"/>
      <c r="AF8" s="37"/>
      <c r="AG8" s="37"/>
      <c r="AH8" s="37"/>
      <c r="AI8" s="37"/>
      <c r="AJ8" s="37"/>
    </row>
    <row r="9" spans="2:36" s="33" customFormat="1" ht="15" customHeight="1" thickBot="1">
      <c r="B9" s="677"/>
      <c r="C9" s="677"/>
      <c r="D9" s="677"/>
      <c r="E9" s="677"/>
      <c r="F9" s="677"/>
      <c r="G9" s="680" t="s">
        <v>983</v>
      </c>
      <c r="H9" s="678" t="s">
        <v>982</v>
      </c>
      <c r="I9" s="676" t="s">
        <v>981</v>
      </c>
      <c r="J9" s="676"/>
      <c r="K9" s="676"/>
      <c r="L9" s="676"/>
      <c r="M9" s="679" t="s">
        <v>980</v>
      </c>
      <c r="N9" s="679"/>
      <c r="O9" s="679"/>
      <c r="P9" s="679"/>
      <c r="Q9" s="679"/>
      <c r="R9" s="679"/>
      <c r="S9" s="679"/>
      <c r="T9" s="679"/>
      <c r="U9" s="679"/>
      <c r="V9" s="679"/>
      <c r="W9" s="676"/>
      <c r="X9" s="676"/>
      <c r="Y9" s="676" t="s">
        <v>979</v>
      </c>
      <c r="Z9" s="676" t="s">
        <v>978</v>
      </c>
      <c r="AA9" s="676"/>
      <c r="AB9" s="37"/>
      <c r="AC9" s="37"/>
      <c r="AD9" s="37"/>
      <c r="AE9" s="37"/>
      <c r="AF9" s="37"/>
      <c r="AG9" s="37"/>
      <c r="AH9" s="37"/>
      <c r="AI9" s="37"/>
      <c r="AJ9" s="37"/>
    </row>
    <row r="10" spans="2:36" s="33" customFormat="1" ht="27.75" customHeight="1" thickBot="1">
      <c r="B10" s="677"/>
      <c r="C10" s="677"/>
      <c r="D10" s="677"/>
      <c r="E10" s="677"/>
      <c r="F10" s="677"/>
      <c r="G10" s="680"/>
      <c r="H10" s="678"/>
      <c r="I10" s="676" t="s">
        <v>977</v>
      </c>
      <c r="J10" s="676" t="s">
        <v>976</v>
      </c>
      <c r="K10" s="676" t="s">
        <v>1065</v>
      </c>
      <c r="L10" s="676"/>
      <c r="M10" s="676" t="s">
        <v>977</v>
      </c>
      <c r="N10" s="676" t="s">
        <v>976</v>
      </c>
      <c r="O10" s="676" t="s">
        <v>975</v>
      </c>
      <c r="P10" s="676"/>
      <c r="Q10" s="676" t="s">
        <v>974</v>
      </c>
      <c r="R10" s="676" t="s">
        <v>977</v>
      </c>
      <c r="S10" s="676" t="s">
        <v>976</v>
      </c>
      <c r="T10" s="676" t="s">
        <v>975</v>
      </c>
      <c r="U10" s="676"/>
      <c r="V10" s="676" t="s">
        <v>974</v>
      </c>
      <c r="W10" s="676"/>
      <c r="X10" s="676"/>
      <c r="Y10" s="676"/>
      <c r="Z10" s="676"/>
      <c r="AA10" s="676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2:36" s="33" customFormat="1" ht="26.25" customHeight="1" thickBot="1">
      <c r="B11" s="677"/>
      <c r="C11" s="677"/>
      <c r="D11" s="677"/>
      <c r="E11" s="677"/>
      <c r="F11" s="677"/>
      <c r="G11" s="680"/>
      <c r="H11" s="678"/>
      <c r="I11" s="676"/>
      <c r="J11" s="676"/>
      <c r="K11" s="483" t="s">
        <v>1064</v>
      </c>
      <c r="L11" s="483" t="s">
        <v>978</v>
      </c>
      <c r="M11" s="676"/>
      <c r="N11" s="676"/>
      <c r="O11" s="483" t="s">
        <v>1064</v>
      </c>
      <c r="P11" s="483" t="s">
        <v>978</v>
      </c>
      <c r="Q11" s="676"/>
      <c r="R11" s="676"/>
      <c r="S11" s="676"/>
      <c r="T11" s="483" t="s">
        <v>1064</v>
      </c>
      <c r="U11" s="483" t="s">
        <v>978</v>
      </c>
      <c r="V11" s="676"/>
      <c r="W11" s="676"/>
      <c r="X11" s="676"/>
      <c r="Y11" s="676"/>
      <c r="Z11" s="676"/>
      <c r="AA11" s="676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2:36" s="44" customFormat="1" ht="18" customHeight="1" thickBot="1">
      <c r="B12" s="625" t="s">
        <v>973</v>
      </c>
      <c r="C12" s="625"/>
      <c r="D12" s="625"/>
      <c r="E12" s="625"/>
      <c r="F12" s="625"/>
      <c r="G12" s="625"/>
      <c r="H12" s="625"/>
      <c r="I12" s="41">
        <f aca="true" t="shared" si="0" ref="I12:P12">I13+I85+I120+I171+I272+I316+I363+I430+I495+I505+I521+I528+I537+I543</f>
        <v>11967267711.313112</v>
      </c>
      <c r="J12" s="41">
        <f t="shared" si="0"/>
        <v>26704447985.700005</v>
      </c>
      <c r="K12" s="41">
        <f t="shared" si="0"/>
        <v>25239266998.29001</v>
      </c>
      <c r="L12" s="41">
        <f t="shared" si="0"/>
        <v>25239266998.29001</v>
      </c>
      <c r="M12" s="41">
        <f t="shared" si="0"/>
        <v>30143607807.5</v>
      </c>
      <c r="N12" s="41">
        <f t="shared" si="0"/>
        <v>88486301603.63998</v>
      </c>
      <c r="O12" s="41">
        <f t="shared" si="0"/>
        <v>55880668309.299995</v>
      </c>
      <c r="P12" s="41">
        <f t="shared" si="0"/>
        <v>55766312131.299995</v>
      </c>
      <c r="Q12" s="489"/>
      <c r="R12" s="41">
        <f>R13+R85+R120+R171+R272+R316+R363+R430+R495+R505+R521+R528+R537+R543</f>
        <v>110557469030</v>
      </c>
      <c r="S12" s="41">
        <f>S13+S85+S120+S171+S272+S316+S363+S430+S495+S505+S521+S528+S537+S543</f>
        <v>138097916782.39</v>
      </c>
      <c r="T12" s="41">
        <f>T13+T85+T120+T171+T272+T316+T363+T430+T495+T505+T521+T528+T537+T543</f>
        <v>132300516506.19</v>
      </c>
      <c r="U12" s="41">
        <f>U13+U85+U120+U171+U272+U316+U363+U430+U495+U505+U521+U528+U537+U543</f>
        <v>130366295391.86</v>
      </c>
      <c r="V12" s="41"/>
      <c r="W12" s="41">
        <f>W13+W85+W120+W171+W272+W316+W363+W430+W495+W505+W521+W528+W537+W543</f>
        <v>152668344548.8131</v>
      </c>
      <c r="X12" s="41">
        <f>X13+X85+X120+X171+X272+X316+X363+X430+X495+X505+X521+X528+X537+X543</f>
        <v>253288666371.72995</v>
      </c>
      <c r="Y12" s="41">
        <f>Y13+Y85+Y120+Y171+Y272+Y316+Y363+Y430+Y495+Y505+Y521+Y528+Y537+Y543</f>
        <v>213420451813.78</v>
      </c>
      <c r="Z12" s="41">
        <f>Z13+Z85+Z120+Z171+Z272+Z316+Z363+Z430+Z495+Z505+Z521+Z528+Z537+Z543</f>
        <v>211371874521.44998</v>
      </c>
      <c r="AA12" s="42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2:36" s="44" customFormat="1" ht="13.5" thickBot="1">
      <c r="B13" s="657" t="s">
        <v>972</v>
      </c>
      <c r="C13" s="657"/>
      <c r="D13" s="657"/>
      <c r="E13" s="657"/>
      <c r="F13" s="657"/>
      <c r="G13" s="657"/>
      <c r="H13" s="657"/>
      <c r="I13" s="45">
        <f aca="true" t="shared" si="1" ref="I13:P13">I14+I75</f>
        <v>1003378044</v>
      </c>
      <c r="J13" s="45">
        <f t="shared" si="1"/>
        <v>4950984875.2300005</v>
      </c>
      <c r="K13" s="45">
        <f t="shared" si="1"/>
        <v>4718984875.2300005</v>
      </c>
      <c r="L13" s="45">
        <f t="shared" si="1"/>
        <v>4718984875.2300005</v>
      </c>
      <c r="M13" s="45">
        <f t="shared" si="1"/>
        <v>4242264264</v>
      </c>
      <c r="N13" s="45">
        <f t="shared" si="1"/>
        <v>4463659573.57</v>
      </c>
      <c r="O13" s="45">
        <f t="shared" si="1"/>
        <v>4463659553.57</v>
      </c>
      <c r="P13" s="45">
        <f t="shared" si="1"/>
        <v>4463659553.57</v>
      </c>
      <c r="Q13" s="46"/>
      <c r="R13" s="47">
        <f>+R14+R75</f>
        <v>92101609999</v>
      </c>
      <c r="S13" s="47">
        <f>+S14+S75</f>
        <v>103066259311.8</v>
      </c>
      <c r="T13" s="47">
        <f>+T14+T75</f>
        <v>100933069942.33</v>
      </c>
      <c r="U13" s="47">
        <f>+U14+U75</f>
        <v>100933069942</v>
      </c>
      <c r="V13" s="48"/>
      <c r="W13" s="47">
        <f aca="true" t="shared" si="2" ref="W13:Z18">I13+M13+R13</f>
        <v>97347252307</v>
      </c>
      <c r="X13" s="47">
        <f t="shared" si="2"/>
        <v>112480903760.6</v>
      </c>
      <c r="Y13" s="47">
        <f t="shared" si="2"/>
        <v>110115714371.13</v>
      </c>
      <c r="Z13" s="47">
        <f t="shared" si="2"/>
        <v>110115714370.8</v>
      </c>
      <c r="AA13" s="48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2:36" s="33" customFormat="1" ht="12.75">
      <c r="B14" s="49" t="s">
        <v>866</v>
      </c>
      <c r="C14" s="49"/>
      <c r="D14" s="49"/>
      <c r="E14" s="49"/>
      <c r="F14" s="50"/>
      <c r="G14" s="51"/>
      <c r="H14" s="52" t="s">
        <v>68</v>
      </c>
      <c r="I14" s="53">
        <f aca="true" t="shared" si="3" ref="I14:P14">I16+I23+I39+I54+I57</f>
        <v>981448044</v>
      </c>
      <c r="J14" s="53">
        <f t="shared" si="3"/>
        <v>4430955875.2300005</v>
      </c>
      <c r="K14" s="53">
        <f t="shared" si="3"/>
        <v>4430955875.2300005</v>
      </c>
      <c r="L14" s="53">
        <f t="shared" si="3"/>
        <v>4430955875.2300005</v>
      </c>
      <c r="M14" s="53">
        <f t="shared" si="3"/>
        <v>4242264264</v>
      </c>
      <c r="N14" s="53">
        <f t="shared" si="3"/>
        <v>4463659573.57</v>
      </c>
      <c r="O14" s="53">
        <f t="shared" si="3"/>
        <v>4463659553.57</v>
      </c>
      <c r="P14" s="53">
        <f t="shared" si="3"/>
        <v>4463659553.57</v>
      </c>
      <c r="Q14" s="485"/>
      <c r="R14" s="53">
        <f>R16+R23+R39+R54+R57</f>
        <v>92101609999</v>
      </c>
      <c r="S14" s="53">
        <f>S16+S23+S39+S54+S57</f>
        <v>102976982111.8</v>
      </c>
      <c r="T14" s="55">
        <f>T16+T23+T39+T54+T57</f>
        <v>100843792742.33</v>
      </c>
      <c r="U14" s="55">
        <f>U16+U23+U39+U54+U57</f>
        <v>100843792742</v>
      </c>
      <c r="V14" s="54"/>
      <c r="W14" s="56">
        <f t="shared" si="2"/>
        <v>97325322307</v>
      </c>
      <c r="X14" s="56">
        <f t="shared" si="2"/>
        <v>111871597560.6</v>
      </c>
      <c r="Y14" s="56">
        <f t="shared" si="2"/>
        <v>109738408171.13</v>
      </c>
      <c r="Z14" s="56">
        <f t="shared" si="2"/>
        <v>109738408170.8</v>
      </c>
      <c r="AA14" s="590">
        <v>11</v>
      </c>
      <c r="AB14" s="37"/>
      <c r="AC14" s="37"/>
      <c r="AD14" s="37"/>
      <c r="AE14" s="37"/>
      <c r="AF14" s="37"/>
      <c r="AG14" s="37"/>
      <c r="AH14" s="37"/>
      <c r="AI14" s="37"/>
      <c r="AJ14" s="37"/>
    </row>
    <row r="15" spans="2:36" s="33" customFormat="1" ht="38.25">
      <c r="B15" s="667"/>
      <c r="C15" s="57" t="s">
        <v>971</v>
      </c>
      <c r="D15" s="57"/>
      <c r="E15" s="57"/>
      <c r="F15" s="58"/>
      <c r="G15" s="59"/>
      <c r="H15" s="60" t="s">
        <v>970</v>
      </c>
      <c r="I15" s="61">
        <f aca="true" t="shared" si="4" ref="I15:P15">I16+I23+I39+I54+I57</f>
        <v>981448044</v>
      </c>
      <c r="J15" s="61">
        <f t="shared" si="4"/>
        <v>4430955875.2300005</v>
      </c>
      <c r="K15" s="61">
        <f t="shared" si="4"/>
        <v>4430955875.2300005</v>
      </c>
      <c r="L15" s="61">
        <f t="shared" si="4"/>
        <v>4430955875.2300005</v>
      </c>
      <c r="M15" s="61">
        <f t="shared" si="4"/>
        <v>4242264264</v>
      </c>
      <c r="N15" s="61">
        <f t="shared" si="4"/>
        <v>4463659573.57</v>
      </c>
      <c r="O15" s="61">
        <f t="shared" si="4"/>
        <v>4463659553.57</v>
      </c>
      <c r="P15" s="61">
        <f t="shared" si="4"/>
        <v>4463659553.57</v>
      </c>
      <c r="Q15" s="480"/>
      <c r="R15" s="61">
        <f>R16+R23+R39+R54+R57</f>
        <v>92101609999</v>
      </c>
      <c r="S15" s="61">
        <f>S16+S23+S39+S54+S57</f>
        <v>102976982111.8</v>
      </c>
      <c r="T15" s="63">
        <f>T16+T23+T39+T54+T57</f>
        <v>100843792742.33</v>
      </c>
      <c r="U15" s="63">
        <f>U16+U23+U39+U54+U57</f>
        <v>100843792742</v>
      </c>
      <c r="V15" s="64"/>
      <c r="W15" s="65">
        <f t="shared" si="2"/>
        <v>97325322307</v>
      </c>
      <c r="X15" s="65">
        <f t="shared" si="2"/>
        <v>111871597560.6</v>
      </c>
      <c r="Y15" s="65">
        <f t="shared" si="2"/>
        <v>109738408171.13</v>
      </c>
      <c r="Z15" s="65">
        <f t="shared" si="2"/>
        <v>109738408170.8</v>
      </c>
      <c r="AA15" s="590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2:36" s="74" customFormat="1" ht="63.75">
      <c r="B16" s="668"/>
      <c r="C16" s="670"/>
      <c r="D16" s="57" t="s">
        <v>969</v>
      </c>
      <c r="E16" s="57"/>
      <c r="F16" s="58"/>
      <c r="G16" s="66"/>
      <c r="H16" s="67" t="s">
        <v>968</v>
      </c>
      <c r="I16" s="68"/>
      <c r="J16" s="68"/>
      <c r="K16" s="68"/>
      <c r="L16" s="68"/>
      <c r="M16" s="69"/>
      <c r="N16" s="69"/>
      <c r="O16" s="70"/>
      <c r="P16" s="70"/>
      <c r="Q16" s="487"/>
      <c r="R16" s="72">
        <f>R17+R19+R21</f>
        <v>3000000</v>
      </c>
      <c r="S16" s="72">
        <f>S17+S19+S21</f>
        <v>3000000</v>
      </c>
      <c r="T16" s="73">
        <f>T17+T19+T21</f>
        <v>3000000</v>
      </c>
      <c r="U16" s="73">
        <f>U17+U19+U21</f>
        <v>3000000</v>
      </c>
      <c r="W16" s="65">
        <f t="shared" si="2"/>
        <v>3000000</v>
      </c>
      <c r="X16" s="65">
        <f t="shared" si="2"/>
        <v>3000000</v>
      </c>
      <c r="Y16" s="75">
        <f t="shared" si="2"/>
        <v>3000000</v>
      </c>
      <c r="Z16" s="75">
        <f t="shared" si="2"/>
        <v>3000000</v>
      </c>
      <c r="AA16" s="590"/>
      <c r="AB16" s="76"/>
      <c r="AC16" s="77"/>
      <c r="AD16" s="77"/>
      <c r="AE16" s="77"/>
      <c r="AF16" s="77"/>
      <c r="AG16" s="77"/>
      <c r="AH16" s="77"/>
      <c r="AI16" s="77"/>
      <c r="AJ16" s="77"/>
    </row>
    <row r="17" spans="2:36" s="74" customFormat="1" ht="63.75">
      <c r="B17" s="668"/>
      <c r="C17" s="670"/>
      <c r="D17" s="670"/>
      <c r="E17" s="57" t="s">
        <v>967</v>
      </c>
      <c r="F17" s="58"/>
      <c r="G17" s="66"/>
      <c r="H17" s="67" t="s">
        <v>966</v>
      </c>
      <c r="I17" s="68"/>
      <c r="J17" s="68"/>
      <c r="K17" s="68"/>
      <c r="L17" s="68"/>
      <c r="M17" s="69"/>
      <c r="N17" s="69"/>
      <c r="O17" s="70"/>
      <c r="P17" s="70"/>
      <c r="Q17" s="487"/>
      <c r="R17" s="65">
        <f>R18</f>
        <v>3000000</v>
      </c>
      <c r="S17" s="65">
        <f>S18</f>
        <v>3000000</v>
      </c>
      <c r="T17" s="75">
        <f>T18</f>
        <v>3000000</v>
      </c>
      <c r="U17" s="75">
        <f>U18</f>
        <v>3000000</v>
      </c>
      <c r="V17" s="78"/>
      <c r="W17" s="65">
        <f t="shared" si="2"/>
        <v>3000000</v>
      </c>
      <c r="X17" s="65">
        <f t="shared" si="2"/>
        <v>3000000</v>
      </c>
      <c r="Y17" s="75">
        <f t="shared" si="2"/>
        <v>3000000</v>
      </c>
      <c r="Z17" s="75">
        <f t="shared" si="2"/>
        <v>3000000</v>
      </c>
      <c r="AA17" s="590"/>
      <c r="AB17" s="79"/>
      <c r="AC17" s="77"/>
      <c r="AD17" s="77"/>
      <c r="AE17" s="77"/>
      <c r="AF17" s="77"/>
      <c r="AG17" s="77"/>
      <c r="AH17" s="77"/>
      <c r="AI17" s="77"/>
      <c r="AJ17" s="77"/>
    </row>
    <row r="18" spans="2:36" s="74" customFormat="1" ht="102">
      <c r="B18" s="668"/>
      <c r="C18" s="670"/>
      <c r="D18" s="670"/>
      <c r="E18" s="57"/>
      <c r="F18" s="58" t="s">
        <v>965</v>
      </c>
      <c r="G18" s="80">
        <v>1</v>
      </c>
      <c r="H18" s="81" t="s">
        <v>958</v>
      </c>
      <c r="I18" s="68"/>
      <c r="J18" s="68"/>
      <c r="K18" s="68"/>
      <c r="L18" s="68"/>
      <c r="M18" s="82"/>
      <c r="N18" s="82"/>
      <c r="O18" s="83"/>
      <c r="P18" s="83"/>
      <c r="Q18" s="487"/>
      <c r="R18" s="82">
        <v>3000000</v>
      </c>
      <c r="S18" s="82">
        <v>3000000</v>
      </c>
      <c r="T18" s="83">
        <v>3000000</v>
      </c>
      <c r="U18" s="83">
        <v>3000000</v>
      </c>
      <c r="V18" s="71" t="s">
        <v>882</v>
      </c>
      <c r="W18" s="84">
        <f t="shared" si="2"/>
        <v>3000000</v>
      </c>
      <c r="X18" s="84">
        <f t="shared" si="2"/>
        <v>3000000</v>
      </c>
      <c r="Y18" s="85">
        <f t="shared" si="2"/>
        <v>3000000</v>
      </c>
      <c r="Z18" s="85">
        <f t="shared" si="2"/>
        <v>3000000</v>
      </c>
      <c r="AA18" s="590"/>
      <c r="AB18" s="76"/>
      <c r="AC18" s="77"/>
      <c r="AD18" s="77"/>
      <c r="AE18" s="77"/>
      <c r="AF18" s="77"/>
      <c r="AG18" s="77"/>
      <c r="AH18" s="77"/>
      <c r="AI18" s="77"/>
      <c r="AJ18" s="77"/>
    </row>
    <row r="19" spans="2:36" s="74" customFormat="1" ht="63.75">
      <c r="B19" s="668"/>
      <c r="C19" s="670"/>
      <c r="D19" s="670"/>
      <c r="E19" s="57" t="s">
        <v>964</v>
      </c>
      <c r="F19" s="58"/>
      <c r="G19" s="66"/>
      <c r="H19" s="67" t="s">
        <v>963</v>
      </c>
      <c r="I19" s="86"/>
      <c r="J19" s="86"/>
      <c r="K19" s="86"/>
      <c r="L19" s="86"/>
      <c r="M19" s="72"/>
      <c r="N19" s="72"/>
      <c r="O19" s="73"/>
      <c r="P19" s="73"/>
      <c r="Q19" s="487"/>
      <c r="R19" s="87"/>
      <c r="S19" s="87"/>
      <c r="T19" s="88"/>
      <c r="U19" s="88"/>
      <c r="V19" s="71"/>
      <c r="W19" s="84"/>
      <c r="X19" s="84"/>
      <c r="Y19" s="85"/>
      <c r="Z19" s="85"/>
      <c r="AA19" s="590"/>
      <c r="AB19" s="77"/>
      <c r="AC19" s="77"/>
      <c r="AD19" s="77"/>
      <c r="AE19" s="77"/>
      <c r="AF19" s="77"/>
      <c r="AG19" s="77"/>
      <c r="AH19" s="77"/>
      <c r="AI19" s="77"/>
      <c r="AJ19" s="77"/>
    </row>
    <row r="20" spans="2:27" s="74" customFormat="1" ht="102">
      <c r="B20" s="668"/>
      <c r="C20" s="670"/>
      <c r="D20" s="670"/>
      <c r="E20" s="57"/>
      <c r="F20" s="58" t="s">
        <v>962</v>
      </c>
      <c r="G20" s="89">
        <v>1</v>
      </c>
      <c r="H20" s="81" t="s">
        <v>958</v>
      </c>
      <c r="I20" s="68"/>
      <c r="J20" s="68"/>
      <c r="K20" s="68"/>
      <c r="L20" s="68"/>
      <c r="M20" s="82"/>
      <c r="N20" s="82"/>
      <c r="O20" s="83"/>
      <c r="P20" s="83"/>
      <c r="Q20" s="487"/>
      <c r="R20" s="82"/>
      <c r="S20" s="82"/>
      <c r="T20" s="83"/>
      <c r="U20" s="78"/>
      <c r="V20" s="78"/>
      <c r="W20" s="84"/>
      <c r="X20" s="84"/>
      <c r="Y20" s="90"/>
      <c r="Z20" s="85"/>
      <c r="AA20" s="590"/>
    </row>
    <row r="21" spans="2:27" s="74" customFormat="1" ht="63.75">
      <c r="B21" s="668"/>
      <c r="C21" s="670"/>
      <c r="D21" s="670"/>
      <c r="E21" s="57" t="s">
        <v>961</v>
      </c>
      <c r="F21" s="58"/>
      <c r="G21" s="66"/>
      <c r="H21" s="67" t="s">
        <v>960</v>
      </c>
      <c r="I21" s="86"/>
      <c r="J21" s="91"/>
      <c r="K21" s="91"/>
      <c r="L21" s="91"/>
      <c r="M21" s="72"/>
      <c r="N21" s="72"/>
      <c r="O21" s="73"/>
      <c r="P21" s="73"/>
      <c r="Q21" s="487"/>
      <c r="R21" s="87"/>
      <c r="S21" s="87"/>
      <c r="T21" s="88"/>
      <c r="U21" s="88"/>
      <c r="V21" s="71"/>
      <c r="W21" s="84"/>
      <c r="X21" s="84"/>
      <c r="Y21" s="85"/>
      <c r="Z21" s="85"/>
      <c r="AA21" s="590"/>
    </row>
    <row r="22" spans="2:27" s="74" customFormat="1" ht="102">
      <c r="B22" s="669"/>
      <c r="C22" s="670"/>
      <c r="D22" s="670"/>
      <c r="E22" s="57"/>
      <c r="F22" s="58" t="s">
        <v>959</v>
      </c>
      <c r="G22" s="80">
        <v>1</v>
      </c>
      <c r="H22" s="81" t="s">
        <v>958</v>
      </c>
      <c r="I22" s="68"/>
      <c r="J22" s="68"/>
      <c r="K22" s="68"/>
      <c r="L22" s="68"/>
      <c r="M22" s="82"/>
      <c r="N22" s="82"/>
      <c r="O22" s="83"/>
      <c r="P22" s="83"/>
      <c r="Q22" s="487"/>
      <c r="R22" s="82"/>
      <c r="S22" s="82"/>
      <c r="T22" s="83"/>
      <c r="U22" s="83"/>
      <c r="V22" s="71"/>
      <c r="W22" s="84"/>
      <c r="X22" s="84"/>
      <c r="Y22" s="85"/>
      <c r="Z22" s="92"/>
      <c r="AA22" s="590"/>
    </row>
    <row r="23" spans="2:27" s="74" customFormat="1" ht="51">
      <c r="B23" s="667"/>
      <c r="C23" s="670"/>
      <c r="D23" s="57" t="s">
        <v>957</v>
      </c>
      <c r="E23" s="57"/>
      <c r="F23" s="58"/>
      <c r="G23" s="66"/>
      <c r="H23" s="67" t="s">
        <v>956</v>
      </c>
      <c r="I23" s="68"/>
      <c r="J23" s="68"/>
      <c r="K23" s="68"/>
      <c r="L23" s="68"/>
      <c r="M23" s="69"/>
      <c r="N23" s="69"/>
      <c r="O23" s="70"/>
      <c r="P23" s="70"/>
      <c r="Q23" s="487"/>
      <c r="R23" s="87">
        <f>R24+R34</f>
        <v>9886000</v>
      </c>
      <c r="S23" s="87">
        <f>S24+S34</f>
        <v>474344620.12</v>
      </c>
      <c r="T23" s="88">
        <f>T24+T34</f>
        <v>348080000</v>
      </c>
      <c r="U23" s="88">
        <f>U24+U34</f>
        <v>348080000</v>
      </c>
      <c r="V23" s="71"/>
      <c r="W23" s="93">
        <f>I23+M23+R23</f>
        <v>9886000</v>
      </c>
      <c r="X23" s="93">
        <f aca="true" t="shared" si="5" ref="X23:Z25">J23+N23+S23</f>
        <v>474344620.12</v>
      </c>
      <c r="Y23" s="94">
        <f t="shared" si="5"/>
        <v>348080000</v>
      </c>
      <c r="Z23" s="94">
        <f t="shared" si="5"/>
        <v>348080000</v>
      </c>
      <c r="AA23" s="590"/>
    </row>
    <row r="24" spans="2:27" s="74" customFormat="1" ht="38.25">
      <c r="B24" s="668"/>
      <c r="C24" s="670"/>
      <c r="D24" s="670"/>
      <c r="E24" s="667" t="s">
        <v>955</v>
      </c>
      <c r="F24" s="58"/>
      <c r="G24" s="66"/>
      <c r="H24" s="67" t="s">
        <v>954</v>
      </c>
      <c r="I24" s="68"/>
      <c r="J24" s="68"/>
      <c r="K24" s="68"/>
      <c r="L24" s="68"/>
      <c r="M24" s="69"/>
      <c r="N24" s="69"/>
      <c r="O24" s="70"/>
      <c r="P24" s="70"/>
      <c r="Q24" s="487"/>
      <c r="R24" s="72">
        <f>R25</f>
        <v>4636000</v>
      </c>
      <c r="S24" s="72">
        <f>S25</f>
        <v>250344620.12</v>
      </c>
      <c r="T24" s="73">
        <f>T25</f>
        <v>124080000</v>
      </c>
      <c r="U24" s="73">
        <f>U25</f>
        <v>124080000</v>
      </c>
      <c r="V24" s="71"/>
      <c r="W24" s="93">
        <f>I24+M24+R24</f>
        <v>4636000</v>
      </c>
      <c r="X24" s="93">
        <f t="shared" si="5"/>
        <v>250344620.12</v>
      </c>
      <c r="Y24" s="94">
        <f t="shared" si="5"/>
        <v>124080000</v>
      </c>
      <c r="Z24" s="94">
        <f t="shared" si="5"/>
        <v>124080000</v>
      </c>
      <c r="AA24" s="590"/>
    </row>
    <row r="25" spans="2:27" s="74" customFormat="1" ht="18" customHeight="1">
      <c r="B25" s="668"/>
      <c r="C25" s="670"/>
      <c r="D25" s="670"/>
      <c r="E25" s="668"/>
      <c r="F25" s="58" t="s">
        <v>953</v>
      </c>
      <c r="G25" s="686">
        <v>2</v>
      </c>
      <c r="H25" s="622" t="s">
        <v>952</v>
      </c>
      <c r="I25" s="684"/>
      <c r="J25" s="506"/>
      <c r="K25" s="495"/>
      <c r="L25" s="95"/>
      <c r="M25" s="521"/>
      <c r="N25" s="521"/>
      <c r="O25" s="521"/>
      <c r="P25" s="96"/>
      <c r="Q25" s="506"/>
      <c r="R25" s="518">
        <v>4636000</v>
      </c>
      <c r="S25" s="518">
        <v>250344620.12</v>
      </c>
      <c r="T25" s="521">
        <v>124080000</v>
      </c>
      <c r="U25" s="521">
        <v>124080000</v>
      </c>
      <c r="V25" s="527" t="s">
        <v>951</v>
      </c>
      <c r="W25" s="506">
        <f>I25+M25+R25</f>
        <v>4636000</v>
      </c>
      <c r="X25" s="506">
        <f t="shared" si="5"/>
        <v>250344620.12</v>
      </c>
      <c r="Y25" s="495">
        <f t="shared" si="5"/>
        <v>124080000</v>
      </c>
      <c r="Z25" s="495">
        <f t="shared" si="5"/>
        <v>124080000</v>
      </c>
      <c r="AA25" s="590"/>
    </row>
    <row r="26" spans="2:27" s="74" customFormat="1" ht="25.5">
      <c r="B26" s="668"/>
      <c r="C26" s="670"/>
      <c r="D26" s="670"/>
      <c r="E26" s="668"/>
      <c r="F26" s="58" t="s">
        <v>950</v>
      </c>
      <c r="G26" s="686"/>
      <c r="H26" s="623"/>
      <c r="I26" s="704"/>
      <c r="J26" s="507"/>
      <c r="K26" s="496"/>
      <c r="L26" s="97"/>
      <c r="M26" s="522"/>
      <c r="N26" s="522"/>
      <c r="O26" s="522"/>
      <c r="P26" s="98"/>
      <c r="Q26" s="507"/>
      <c r="R26" s="519"/>
      <c r="S26" s="519"/>
      <c r="T26" s="522"/>
      <c r="U26" s="522"/>
      <c r="V26" s="528"/>
      <c r="W26" s="507">
        <f aca="true" t="shared" si="6" ref="W26:Z33">+I26+M26+R26</f>
        <v>0</v>
      </c>
      <c r="X26" s="507">
        <f t="shared" si="6"/>
        <v>0</v>
      </c>
      <c r="Y26" s="496">
        <f t="shared" si="6"/>
        <v>0</v>
      </c>
      <c r="Z26" s="496">
        <f t="shared" si="6"/>
        <v>0</v>
      </c>
      <c r="AA26" s="590"/>
    </row>
    <row r="27" spans="2:27" s="74" customFormat="1" ht="25.5">
      <c r="B27" s="668"/>
      <c r="C27" s="670"/>
      <c r="D27" s="670"/>
      <c r="E27" s="668"/>
      <c r="F27" s="58" t="s">
        <v>949</v>
      </c>
      <c r="G27" s="686"/>
      <c r="H27" s="623"/>
      <c r="I27" s="704"/>
      <c r="J27" s="507"/>
      <c r="K27" s="496"/>
      <c r="L27" s="97"/>
      <c r="M27" s="522"/>
      <c r="N27" s="522"/>
      <c r="O27" s="522"/>
      <c r="P27" s="98"/>
      <c r="Q27" s="507"/>
      <c r="R27" s="519"/>
      <c r="S27" s="519"/>
      <c r="T27" s="522"/>
      <c r="U27" s="522"/>
      <c r="V27" s="528"/>
      <c r="W27" s="507">
        <f t="shared" si="6"/>
        <v>0</v>
      </c>
      <c r="X27" s="507">
        <f t="shared" si="6"/>
        <v>0</v>
      </c>
      <c r="Y27" s="496">
        <f t="shared" si="6"/>
        <v>0</v>
      </c>
      <c r="Z27" s="496">
        <f t="shared" si="6"/>
        <v>0</v>
      </c>
      <c r="AA27" s="590"/>
    </row>
    <row r="28" spans="2:27" s="74" customFormat="1" ht="25.5">
      <c r="B28" s="668"/>
      <c r="C28" s="670"/>
      <c r="D28" s="670"/>
      <c r="E28" s="668"/>
      <c r="F28" s="58" t="s">
        <v>948</v>
      </c>
      <c r="G28" s="686"/>
      <c r="H28" s="623"/>
      <c r="I28" s="704"/>
      <c r="J28" s="507"/>
      <c r="K28" s="496"/>
      <c r="L28" s="97"/>
      <c r="M28" s="522"/>
      <c r="N28" s="522"/>
      <c r="O28" s="522"/>
      <c r="P28" s="98"/>
      <c r="Q28" s="507"/>
      <c r="R28" s="519"/>
      <c r="S28" s="519"/>
      <c r="T28" s="522"/>
      <c r="U28" s="522"/>
      <c r="V28" s="528"/>
      <c r="W28" s="507">
        <f t="shared" si="6"/>
        <v>0</v>
      </c>
      <c r="X28" s="507">
        <f t="shared" si="6"/>
        <v>0</v>
      </c>
      <c r="Y28" s="496">
        <f t="shared" si="6"/>
        <v>0</v>
      </c>
      <c r="Z28" s="496">
        <f t="shared" si="6"/>
        <v>0</v>
      </c>
      <c r="AA28" s="590"/>
    </row>
    <row r="29" spans="2:27" s="74" customFormat="1" ht="25.5">
      <c r="B29" s="668"/>
      <c r="C29" s="670"/>
      <c r="D29" s="670"/>
      <c r="E29" s="668"/>
      <c r="F29" s="58" t="s">
        <v>947</v>
      </c>
      <c r="G29" s="686"/>
      <c r="H29" s="623"/>
      <c r="I29" s="704"/>
      <c r="J29" s="507"/>
      <c r="K29" s="496"/>
      <c r="L29" s="97"/>
      <c r="M29" s="522"/>
      <c r="N29" s="522"/>
      <c r="O29" s="522"/>
      <c r="P29" s="98"/>
      <c r="Q29" s="507"/>
      <c r="R29" s="519"/>
      <c r="S29" s="519"/>
      <c r="T29" s="522"/>
      <c r="U29" s="522"/>
      <c r="V29" s="528"/>
      <c r="W29" s="507">
        <f t="shared" si="6"/>
        <v>0</v>
      </c>
      <c r="X29" s="507">
        <f t="shared" si="6"/>
        <v>0</v>
      </c>
      <c r="Y29" s="496">
        <f t="shared" si="6"/>
        <v>0</v>
      </c>
      <c r="Z29" s="496">
        <f t="shared" si="6"/>
        <v>0</v>
      </c>
      <c r="AA29" s="590"/>
    </row>
    <row r="30" spans="2:27" s="74" customFormat="1" ht="25.5">
      <c r="B30" s="668"/>
      <c r="C30" s="670"/>
      <c r="D30" s="670"/>
      <c r="E30" s="668"/>
      <c r="F30" s="58" t="s">
        <v>946</v>
      </c>
      <c r="G30" s="686"/>
      <c r="H30" s="623"/>
      <c r="I30" s="704"/>
      <c r="J30" s="507"/>
      <c r="K30" s="496"/>
      <c r="L30" s="97"/>
      <c r="M30" s="522"/>
      <c r="N30" s="522"/>
      <c r="O30" s="522"/>
      <c r="P30" s="98"/>
      <c r="Q30" s="507"/>
      <c r="R30" s="519"/>
      <c r="S30" s="519"/>
      <c r="T30" s="522"/>
      <c r="U30" s="522"/>
      <c r="V30" s="528"/>
      <c r="W30" s="507">
        <f t="shared" si="6"/>
        <v>0</v>
      </c>
      <c r="X30" s="507">
        <f t="shared" si="6"/>
        <v>0</v>
      </c>
      <c r="Y30" s="496">
        <f t="shared" si="6"/>
        <v>0</v>
      </c>
      <c r="Z30" s="496">
        <f t="shared" si="6"/>
        <v>0</v>
      </c>
      <c r="AA30" s="590"/>
    </row>
    <row r="31" spans="2:27" s="74" customFormat="1" ht="18" customHeight="1">
      <c r="B31" s="668"/>
      <c r="C31" s="670"/>
      <c r="D31" s="670"/>
      <c r="E31" s="668"/>
      <c r="F31" s="58" t="s">
        <v>945</v>
      </c>
      <c r="G31" s="686"/>
      <c r="H31" s="623"/>
      <c r="I31" s="704"/>
      <c r="J31" s="507"/>
      <c r="K31" s="496"/>
      <c r="L31" s="97"/>
      <c r="M31" s="522"/>
      <c r="N31" s="522"/>
      <c r="O31" s="522"/>
      <c r="P31" s="98"/>
      <c r="Q31" s="507"/>
      <c r="R31" s="519"/>
      <c r="S31" s="519"/>
      <c r="T31" s="522"/>
      <c r="U31" s="522"/>
      <c r="V31" s="528"/>
      <c r="W31" s="507">
        <f t="shared" si="6"/>
        <v>0</v>
      </c>
      <c r="X31" s="507">
        <f t="shared" si="6"/>
        <v>0</v>
      </c>
      <c r="Y31" s="496">
        <f t="shared" si="6"/>
        <v>0</v>
      </c>
      <c r="Z31" s="496">
        <f t="shared" si="6"/>
        <v>0</v>
      </c>
      <c r="AA31" s="590"/>
    </row>
    <row r="32" spans="2:27" s="74" customFormat="1" ht="25.5">
      <c r="B32" s="668"/>
      <c r="C32" s="670"/>
      <c r="D32" s="670"/>
      <c r="E32" s="668"/>
      <c r="F32" s="58" t="s">
        <v>944</v>
      </c>
      <c r="G32" s="686"/>
      <c r="H32" s="623"/>
      <c r="I32" s="704"/>
      <c r="J32" s="507"/>
      <c r="K32" s="496"/>
      <c r="L32" s="97"/>
      <c r="M32" s="522"/>
      <c r="N32" s="522"/>
      <c r="O32" s="522"/>
      <c r="P32" s="98"/>
      <c r="Q32" s="507"/>
      <c r="R32" s="519"/>
      <c r="S32" s="519"/>
      <c r="T32" s="522"/>
      <c r="U32" s="522"/>
      <c r="V32" s="528"/>
      <c r="W32" s="507">
        <f t="shared" si="6"/>
        <v>0</v>
      </c>
      <c r="X32" s="507">
        <f t="shared" si="6"/>
        <v>0</v>
      </c>
      <c r="Y32" s="496">
        <f t="shared" si="6"/>
        <v>0</v>
      </c>
      <c r="Z32" s="496">
        <f t="shared" si="6"/>
        <v>0</v>
      </c>
      <c r="AA32" s="590"/>
    </row>
    <row r="33" spans="2:27" s="74" customFormat="1" ht="25.5">
      <c r="B33" s="668"/>
      <c r="C33" s="670"/>
      <c r="D33" s="670"/>
      <c r="E33" s="669"/>
      <c r="F33" s="58" t="s">
        <v>943</v>
      </c>
      <c r="G33" s="686"/>
      <c r="H33" s="634"/>
      <c r="I33" s="685"/>
      <c r="J33" s="508"/>
      <c r="K33" s="497"/>
      <c r="L33" s="99"/>
      <c r="M33" s="523"/>
      <c r="N33" s="523"/>
      <c r="O33" s="523"/>
      <c r="P33" s="100"/>
      <c r="Q33" s="508"/>
      <c r="R33" s="520"/>
      <c r="S33" s="520"/>
      <c r="T33" s="523"/>
      <c r="U33" s="523"/>
      <c r="V33" s="529"/>
      <c r="W33" s="508">
        <f t="shared" si="6"/>
        <v>0</v>
      </c>
      <c r="X33" s="508">
        <f t="shared" si="6"/>
        <v>0</v>
      </c>
      <c r="Y33" s="497">
        <f t="shared" si="6"/>
        <v>0</v>
      </c>
      <c r="Z33" s="497">
        <f t="shared" si="6"/>
        <v>0</v>
      </c>
      <c r="AA33" s="590"/>
    </row>
    <row r="34" spans="2:27" s="74" customFormat="1" ht="38.25">
      <c r="B34" s="668"/>
      <c r="C34" s="670"/>
      <c r="D34" s="670"/>
      <c r="E34" s="667" t="s">
        <v>942</v>
      </c>
      <c r="F34" s="58"/>
      <c r="G34" s="66"/>
      <c r="H34" s="67" t="s">
        <v>941</v>
      </c>
      <c r="I34" s="68"/>
      <c r="J34" s="68"/>
      <c r="K34" s="101"/>
      <c r="L34" s="101"/>
      <c r="M34" s="70"/>
      <c r="N34" s="70"/>
      <c r="O34" s="70"/>
      <c r="P34" s="70"/>
      <c r="Q34" s="487"/>
      <c r="R34" s="72">
        <f>R35</f>
        <v>5250000</v>
      </c>
      <c r="S34" s="72">
        <f>S35</f>
        <v>224000000</v>
      </c>
      <c r="T34" s="73">
        <f>T35</f>
        <v>224000000</v>
      </c>
      <c r="U34" s="73">
        <f>U35</f>
        <v>224000000</v>
      </c>
      <c r="V34" s="71"/>
      <c r="W34" s="93">
        <f aca="true" t="shared" si="7" ref="W34:Z35">I34+M34+R34</f>
        <v>5250000</v>
      </c>
      <c r="X34" s="93">
        <f t="shared" si="7"/>
        <v>224000000</v>
      </c>
      <c r="Y34" s="94">
        <f t="shared" si="7"/>
        <v>224000000</v>
      </c>
      <c r="Z34" s="94">
        <f t="shared" si="7"/>
        <v>224000000</v>
      </c>
      <c r="AA34" s="590"/>
    </row>
    <row r="35" spans="2:27" s="74" customFormat="1" ht="18" customHeight="1">
      <c r="B35" s="668"/>
      <c r="C35" s="670"/>
      <c r="D35" s="670"/>
      <c r="E35" s="668"/>
      <c r="F35" s="58" t="s">
        <v>940</v>
      </c>
      <c r="G35" s="700">
        <v>3</v>
      </c>
      <c r="H35" s="633" t="s">
        <v>939</v>
      </c>
      <c r="I35" s="690"/>
      <c r="J35" s="690"/>
      <c r="K35" s="687"/>
      <c r="L35" s="102"/>
      <c r="M35" s="521"/>
      <c r="N35" s="521"/>
      <c r="O35" s="521"/>
      <c r="P35" s="521"/>
      <c r="Q35" s="525"/>
      <c r="R35" s="518">
        <v>5250000</v>
      </c>
      <c r="S35" s="518">
        <v>224000000</v>
      </c>
      <c r="T35" s="518">
        <v>224000000</v>
      </c>
      <c r="U35" s="518">
        <v>224000000</v>
      </c>
      <c r="V35" s="527" t="s">
        <v>938</v>
      </c>
      <c r="W35" s="517">
        <f t="shared" si="7"/>
        <v>5250000</v>
      </c>
      <c r="X35" s="517">
        <f t="shared" si="7"/>
        <v>224000000</v>
      </c>
      <c r="Y35" s="501">
        <f t="shared" si="7"/>
        <v>224000000</v>
      </c>
      <c r="Z35" s="501">
        <f t="shared" si="7"/>
        <v>224000000</v>
      </c>
      <c r="AA35" s="590"/>
    </row>
    <row r="36" spans="2:27" s="74" customFormat="1" ht="25.5">
      <c r="B36" s="668"/>
      <c r="C36" s="670"/>
      <c r="D36" s="670"/>
      <c r="E36" s="668"/>
      <c r="F36" s="58" t="s">
        <v>937</v>
      </c>
      <c r="G36" s="701"/>
      <c r="H36" s="633"/>
      <c r="I36" s="691"/>
      <c r="J36" s="691"/>
      <c r="K36" s="688"/>
      <c r="L36" s="103"/>
      <c r="M36" s="522"/>
      <c r="N36" s="522"/>
      <c r="O36" s="522"/>
      <c r="P36" s="522"/>
      <c r="Q36" s="693"/>
      <c r="R36" s="519">
        <v>5250000</v>
      </c>
      <c r="S36" s="519"/>
      <c r="T36" s="519"/>
      <c r="U36" s="519"/>
      <c r="V36" s="528"/>
      <c r="W36" s="517"/>
      <c r="X36" s="517"/>
      <c r="Y36" s="501"/>
      <c r="Z36" s="501"/>
      <c r="AA36" s="590"/>
    </row>
    <row r="37" spans="2:27" s="74" customFormat="1" ht="25.5">
      <c r="B37" s="668"/>
      <c r="C37" s="670"/>
      <c r="D37" s="670"/>
      <c r="E37" s="668"/>
      <c r="F37" s="58" t="s">
        <v>936</v>
      </c>
      <c r="G37" s="701"/>
      <c r="H37" s="633"/>
      <c r="I37" s="691"/>
      <c r="J37" s="691"/>
      <c r="K37" s="688"/>
      <c r="L37" s="103"/>
      <c r="M37" s="522"/>
      <c r="N37" s="522"/>
      <c r="O37" s="522"/>
      <c r="P37" s="522"/>
      <c r="Q37" s="693"/>
      <c r="R37" s="519">
        <v>5250000</v>
      </c>
      <c r="S37" s="519"/>
      <c r="T37" s="519"/>
      <c r="U37" s="519"/>
      <c r="V37" s="528"/>
      <c r="W37" s="517"/>
      <c r="X37" s="517"/>
      <c r="Y37" s="501"/>
      <c r="Z37" s="501"/>
      <c r="AA37" s="590"/>
    </row>
    <row r="38" spans="2:27" s="74" customFormat="1" ht="36" customHeight="1">
      <c r="B38" s="669"/>
      <c r="C38" s="670"/>
      <c r="D38" s="670"/>
      <c r="E38" s="669"/>
      <c r="F38" s="58" t="s">
        <v>935</v>
      </c>
      <c r="G38" s="702"/>
      <c r="H38" s="633"/>
      <c r="I38" s="692"/>
      <c r="J38" s="692"/>
      <c r="K38" s="689"/>
      <c r="L38" s="104"/>
      <c r="M38" s="523"/>
      <c r="N38" s="523"/>
      <c r="O38" s="523"/>
      <c r="P38" s="523"/>
      <c r="Q38" s="526"/>
      <c r="R38" s="520">
        <v>5250000</v>
      </c>
      <c r="S38" s="520"/>
      <c r="T38" s="520"/>
      <c r="U38" s="520"/>
      <c r="V38" s="529"/>
      <c r="W38" s="517"/>
      <c r="X38" s="517"/>
      <c r="Y38" s="501"/>
      <c r="Z38" s="501"/>
      <c r="AA38" s="590"/>
    </row>
    <row r="39" spans="2:27" s="74" customFormat="1" ht="48.75" customHeight="1">
      <c r="B39" s="667"/>
      <c r="C39" s="670"/>
      <c r="D39" s="57" t="s">
        <v>934</v>
      </c>
      <c r="E39" s="57"/>
      <c r="F39" s="105"/>
      <c r="G39" s="66"/>
      <c r="H39" s="67" t="s">
        <v>933</v>
      </c>
      <c r="I39" s="86">
        <f aca="true" t="shared" si="8" ref="I39:P39">I40+I51</f>
        <v>981448044</v>
      </c>
      <c r="J39" s="86">
        <f t="shared" si="8"/>
        <v>3482641491.28</v>
      </c>
      <c r="K39" s="106">
        <f t="shared" si="8"/>
        <v>3482641491.28</v>
      </c>
      <c r="L39" s="106">
        <f t="shared" si="8"/>
        <v>3482641491.28</v>
      </c>
      <c r="M39" s="72">
        <f t="shared" si="8"/>
        <v>2786626261</v>
      </c>
      <c r="N39" s="72">
        <f t="shared" si="8"/>
        <v>3325168265.72</v>
      </c>
      <c r="O39" s="73">
        <f t="shared" si="8"/>
        <v>3325168265.72</v>
      </c>
      <c r="P39" s="73">
        <f t="shared" si="8"/>
        <v>3325168265.72</v>
      </c>
      <c r="Q39" s="72"/>
      <c r="R39" s="72">
        <f>R40+R51</f>
        <v>91065696000</v>
      </c>
      <c r="S39" s="72">
        <f>S40+S51</f>
        <v>99882898545.29001</v>
      </c>
      <c r="T39" s="72">
        <f>T40+T51</f>
        <v>98859369412.33</v>
      </c>
      <c r="U39" s="72">
        <f>U40+U51</f>
        <v>98859369412</v>
      </c>
      <c r="V39" s="71"/>
      <c r="W39" s="65">
        <f aca="true" t="shared" si="9" ref="W39:Z41">I39+M39+R39</f>
        <v>94833770305</v>
      </c>
      <c r="X39" s="65">
        <f t="shared" si="9"/>
        <v>106690708302.29001</v>
      </c>
      <c r="Y39" s="65">
        <f t="shared" si="9"/>
        <v>105667179169.33</v>
      </c>
      <c r="Z39" s="65">
        <f t="shared" si="9"/>
        <v>105667179169</v>
      </c>
      <c r="AA39" s="590"/>
    </row>
    <row r="40" spans="2:27" s="74" customFormat="1" ht="53.25" customHeight="1">
      <c r="B40" s="668"/>
      <c r="C40" s="670"/>
      <c r="D40" s="670"/>
      <c r="E40" s="107" t="s">
        <v>932</v>
      </c>
      <c r="F40" s="58"/>
      <c r="G40" s="66"/>
      <c r="H40" s="67" t="s">
        <v>931</v>
      </c>
      <c r="I40" s="108">
        <f>I41+I45</f>
        <v>981448044</v>
      </c>
      <c r="J40" s="108">
        <f>J41+J45</f>
        <v>3482641491.28</v>
      </c>
      <c r="K40" s="109">
        <f>K41+K45</f>
        <v>3482641491.28</v>
      </c>
      <c r="L40" s="109">
        <f>L41+L45</f>
        <v>3482641491.28</v>
      </c>
      <c r="M40" s="110">
        <f>+M41+M45</f>
        <v>2786626261</v>
      </c>
      <c r="N40" s="110">
        <f>+N41+N45</f>
        <v>3325168265.72</v>
      </c>
      <c r="O40" s="111">
        <f>+O41+O45</f>
        <v>3325168265.72</v>
      </c>
      <c r="P40" s="111">
        <f>+P41+P45</f>
        <v>3325168265.72</v>
      </c>
      <c r="Q40" s="490"/>
      <c r="R40" s="110">
        <f>R41+R45</f>
        <v>90302000000</v>
      </c>
      <c r="S40" s="110">
        <f>S41+S45+S48</f>
        <v>98832892925.96</v>
      </c>
      <c r="T40" s="110">
        <f>T41+T45+T48</f>
        <v>97809363793</v>
      </c>
      <c r="U40" s="110">
        <f>U41+U45+U48</f>
        <v>97809363793</v>
      </c>
      <c r="V40" s="112"/>
      <c r="W40" s="65">
        <f t="shared" si="9"/>
        <v>94070074305</v>
      </c>
      <c r="X40" s="65">
        <f t="shared" si="9"/>
        <v>105640702682.96</v>
      </c>
      <c r="Y40" s="65">
        <f t="shared" si="9"/>
        <v>104617173550</v>
      </c>
      <c r="Z40" s="65">
        <f t="shared" si="9"/>
        <v>104617173550</v>
      </c>
      <c r="AA40" s="590"/>
    </row>
    <row r="41" spans="2:27" s="74" customFormat="1" ht="18" customHeight="1">
      <c r="B41" s="668"/>
      <c r="C41" s="670"/>
      <c r="D41" s="670"/>
      <c r="E41" s="670"/>
      <c r="F41" s="58" t="s">
        <v>930</v>
      </c>
      <c r="G41" s="686">
        <v>4</v>
      </c>
      <c r="H41" s="633" t="s">
        <v>929</v>
      </c>
      <c r="I41" s="703"/>
      <c r="J41" s="506"/>
      <c r="K41" s="495"/>
      <c r="L41" s="95"/>
      <c r="M41" s="517">
        <v>100000000</v>
      </c>
      <c r="N41" s="506"/>
      <c r="O41" s="495"/>
      <c r="P41" s="495"/>
      <c r="Q41" s="524" t="s">
        <v>905</v>
      </c>
      <c r="R41" s="518">
        <v>90302000000</v>
      </c>
      <c r="S41" s="518">
        <v>96574236631.54</v>
      </c>
      <c r="T41" s="518">
        <v>96204545021</v>
      </c>
      <c r="U41" s="518">
        <v>96204545021</v>
      </c>
      <c r="V41" s="524" t="s">
        <v>923</v>
      </c>
      <c r="W41" s="506">
        <f t="shared" si="9"/>
        <v>90402000000</v>
      </c>
      <c r="X41" s="506">
        <f t="shared" si="9"/>
        <v>96574236631.54</v>
      </c>
      <c r="Y41" s="506">
        <f t="shared" si="9"/>
        <v>96204545021</v>
      </c>
      <c r="Z41" s="506">
        <f t="shared" si="9"/>
        <v>96204545021</v>
      </c>
      <c r="AA41" s="590"/>
    </row>
    <row r="42" spans="2:27" s="74" customFormat="1" ht="25.5">
      <c r="B42" s="668"/>
      <c r="C42" s="670"/>
      <c r="D42" s="670"/>
      <c r="E42" s="670"/>
      <c r="F42" s="58" t="s">
        <v>928</v>
      </c>
      <c r="G42" s="686"/>
      <c r="H42" s="633"/>
      <c r="I42" s="703"/>
      <c r="J42" s="507"/>
      <c r="K42" s="496"/>
      <c r="L42" s="97"/>
      <c r="M42" s="517" t="e">
        <f>+#REF!+#REF!+I39</f>
        <v>#REF!</v>
      </c>
      <c r="N42" s="507"/>
      <c r="O42" s="496"/>
      <c r="P42" s="496"/>
      <c r="Q42" s="524"/>
      <c r="R42" s="519">
        <v>0</v>
      </c>
      <c r="S42" s="519"/>
      <c r="T42" s="519"/>
      <c r="U42" s="519"/>
      <c r="V42" s="524"/>
      <c r="W42" s="507"/>
      <c r="X42" s="507"/>
      <c r="Y42" s="507"/>
      <c r="Z42" s="507"/>
      <c r="AA42" s="590"/>
    </row>
    <row r="43" spans="2:27" s="74" customFormat="1" ht="25.5">
      <c r="B43" s="668"/>
      <c r="C43" s="670"/>
      <c r="D43" s="670"/>
      <c r="E43" s="670"/>
      <c r="F43" s="58" t="s">
        <v>927</v>
      </c>
      <c r="G43" s="686"/>
      <c r="H43" s="633"/>
      <c r="I43" s="703"/>
      <c r="J43" s="507"/>
      <c r="K43" s="496"/>
      <c r="L43" s="97"/>
      <c r="M43" s="517" t="e">
        <f>+#REF!+#REF!+I40</f>
        <v>#REF!</v>
      </c>
      <c r="N43" s="507"/>
      <c r="O43" s="496"/>
      <c r="P43" s="496"/>
      <c r="Q43" s="524"/>
      <c r="R43" s="519">
        <v>0</v>
      </c>
      <c r="S43" s="519"/>
      <c r="T43" s="519"/>
      <c r="U43" s="519"/>
      <c r="V43" s="524"/>
      <c r="W43" s="507"/>
      <c r="X43" s="507"/>
      <c r="Y43" s="507"/>
      <c r="Z43" s="507"/>
      <c r="AA43" s="590"/>
    </row>
    <row r="44" spans="2:27" s="74" customFormat="1" ht="25.5">
      <c r="B44" s="668"/>
      <c r="C44" s="670"/>
      <c r="D44" s="670"/>
      <c r="E44" s="670"/>
      <c r="F44" s="58" t="s">
        <v>926</v>
      </c>
      <c r="G44" s="686"/>
      <c r="H44" s="633"/>
      <c r="I44" s="703"/>
      <c r="J44" s="508"/>
      <c r="K44" s="497"/>
      <c r="L44" s="99"/>
      <c r="M44" s="517" t="e">
        <f>+#REF!+I39+#REF!</f>
        <v>#REF!</v>
      </c>
      <c r="N44" s="508"/>
      <c r="O44" s="497"/>
      <c r="P44" s="497"/>
      <c r="Q44" s="524"/>
      <c r="R44" s="520">
        <v>0</v>
      </c>
      <c r="S44" s="520"/>
      <c r="T44" s="520"/>
      <c r="U44" s="520"/>
      <c r="V44" s="524"/>
      <c r="W44" s="508"/>
      <c r="X44" s="508"/>
      <c r="Y44" s="508"/>
      <c r="Z44" s="508"/>
      <c r="AA44" s="590"/>
    </row>
    <row r="45" spans="2:27" s="74" customFormat="1" ht="18" customHeight="1">
      <c r="B45" s="668"/>
      <c r="C45" s="670"/>
      <c r="D45" s="670"/>
      <c r="E45" s="670"/>
      <c r="F45" s="58" t="s">
        <v>925</v>
      </c>
      <c r="G45" s="681">
        <v>5</v>
      </c>
      <c r="H45" s="633" t="s">
        <v>924</v>
      </c>
      <c r="I45" s="703">
        <v>981448044</v>
      </c>
      <c r="J45" s="506">
        <v>3482641491.28</v>
      </c>
      <c r="K45" s="506">
        <v>3482641491.28</v>
      </c>
      <c r="L45" s="506">
        <v>3482641491.28</v>
      </c>
      <c r="M45" s="506">
        <v>2686626261</v>
      </c>
      <c r="N45" s="506">
        <v>3325168265.72</v>
      </c>
      <c r="O45" s="506">
        <v>3325168265.72</v>
      </c>
      <c r="P45" s="506">
        <v>3325168265.72</v>
      </c>
      <c r="Q45" s="525" t="s">
        <v>905</v>
      </c>
      <c r="R45" s="694"/>
      <c r="S45" s="760">
        <v>2253750185.96</v>
      </c>
      <c r="T45" s="521">
        <v>1604818772</v>
      </c>
      <c r="U45" s="521">
        <v>1604818772</v>
      </c>
      <c r="V45" s="525" t="s">
        <v>923</v>
      </c>
      <c r="W45" s="506">
        <f>I45+M45+R45</f>
        <v>3668074305</v>
      </c>
      <c r="X45" s="506">
        <f>J45+N45+S45+S48</f>
        <v>9066466051.419998</v>
      </c>
      <c r="Y45" s="506">
        <f>K45+O45+T45+T48</f>
        <v>8412628529</v>
      </c>
      <c r="Z45" s="506">
        <f>L45+P45+U45+U48</f>
        <v>8412628529</v>
      </c>
      <c r="AA45" s="590"/>
    </row>
    <row r="46" spans="2:27" s="74" customFormat="1" ht="25.5">
      <c r="B46" s="668"/>
      <c r="C46" s="670"/>
      <c r="D46" s="670"/>
      <c r="E46" s="670"/>
      <c r="F46" s="58" t="s">
        <v>922</v>
      </c>
      <c r="G46" s="681"/>
      <c r="H46" s="633"/>
      <c r="I46" s="703">
        <v>981448044</v>
      </c>
      <c r="J46" s="507"/>
      <c r="K46" s="507"/>
      <c r="L46" s="507"/>
      <c r="M46" s="507">
        <f>+I43+I44+I46</f>
        <v>981448044</v>
      </c>
      <c r="N46" s="507"/>
      <c r="O46" s="507"/>
      <c r="P46" s="507"/>
      <c r="Q46" s="693"/>
      <c r="R46" s="694"/>
      <c r="S46" s="761"/>
      <c r="T46" s="522"/>
      <c r="U46" s="522"/>
      <c r="V46" s="693"/>
      <c r="W46" s="507"/>
      <c r="X46" s="507">
        <f aca="true" t="shared" si="10" ref="X46:Z50">+J46+N46+S46</f>
        <v>0</v>
      </c>
      <c r="Y46" s="507">
        <f t="shared" si="10"/>
        <v>0</v>
      </c>
      <c r="Z46" s="507">
        <f t="shared" si="10"/>
        <v>0</v>
      </c>
      <c r="AA46" s="590"/>
    </row>
    <row r="47" spans="2:27" s="74" customFormat="1" ht="25.5">
      <c r="B47" s="668"/>
      <c r="C47" s="670"/>
      <c r="D47" s="670"/>
      <c r="E47" s="670"/>
      <c r="F47" s="58" t="s">
        <v>921</v>
      </c>
      <c r="G47" s="681"/>
      <c r="H47" s="633"/>
      <c r="I47" s="703">
        <v>981448044</v>
      </c>
      <c r="J47" s="507"/>
      <c r="K47" s="507"/>
      <c r="L47" s="507"/>
      <c r="M47" s="507">
        <f>+I44+I45+I47</f>
        <v>1962896088</v>
      </c>
      <c r="N47" s="507"/>
      <c r="O47" s="507"/>
      <c r="P47" s="507"/>
      <c r="Q47" s="693"/>
      <c r="R47" s="694"/>
      <c r="S47" s="762"/>
      <c r="T47" s="522"/>
      <c r="U47" s="522"/>
      <c r="V47" s="693"/>
      <c r="W47" s="507"/>
      <c r="X47" s="507">
        <f t="shared" si="10"/>
        <v>0</v>
      </c>
      <c r="Y47" s="507">
        <f t="shared" si="10"/>
        <v>0</v>
      </c>
      <c r="Z47" s="507">
        <f t="shared" si="10"/>
        <v>0</v>
      </c>
      <c r="AA47" s="590"/>
    </row>
    <row r="48" spans="2:27" s="74" customFormat="1" ht="25.5">
      <c r="B48" s="668"/>
      <c r="C48" s="670"/>
      <c r="D48" s="670"/>
      <c r="E48" s="670"/>
      <c r="F48" s="58" t="s">
        <v>920</v>
      </c>
      <c r="G48" s="681"/>
      <c r="H48" s="633"/>
      <c r="I48" s="703">
        <v>981448044</v>
      </c>
      <c r="J48" s="507"/>
      <c r="K48" s="507"/>
      <c r="L48" s="507"/>
      <c r="M48" s="507">
        <f>+I45+I46+I48</f>
        <v>2944344132</v>
      </c>
      <c r="N48" s="507"/>
      <c r="O48" s="507"/>
      <c r="P48" s="507"/>
      <c r="Q48" s="693"/>
      <c r="R48" s="694"/>
      <c r="S48" s="695">
        <v>4906108.46</v>
      </c>
      <c r="T48" s="521"/>
      <c r="U48" s="521"/>
      <c r="V48" s="506" t="s">
        <v>919</v>
      </c>
      <c r="W48" s="507"/>
      <c r="X48" s="507">
        <f t="shared" si="10"/>
        <v>4906108.46</v>
      </c>
      <c r="Y48" s="507">
        <f t="shared" si="10"/>
        <v>0</v>
      </c>
      <c r="Z48" s="507">
        <f t="shared" si="10"/>
        <v>0</v>
      </c>
      <c r="AA48" s="590"/>
    </row>
    <row r="49" spans="2:27" s="74" customFormat="1" ht="25.5">
      <c r="B49" s="668"/>
      <c r="C49" s="670"/>
      <c r="D49" s="670"/>
      <c r="E49" s="670"/>
      <c r="F49" s="58" t="s">
        <v>918</v>
      </c>
      <c r="G49" s="681"/>
      <c r="H49" s="633"/>
      <c r="I49" s="703">
        <v>981448044</v>
      </c>
      <c r="J49" s="507"/>
      <c r="K49" s="507"/>
      <c r="L49" s="507"/>
      <c r="M49" s="507">
        <f>+I46+I47+I49</f>
        <v>2944344132</v>
      </c>
      <c r="N49" s="507"/>
      <c r="O49" s="507"/>
      <c r="P49" s="507"/>
      <c r="Q49" s="693"/>
      <c r="R49" s="694"/>
      <c r="S49" s="696"/>
      <c r="T49" s="522"/>
      <c r="U49" s="522"/>
      <c r="V49" s="507"/>
      <c r="W49" s="507"/>
      <c r="X49" s="507">
        <f t="shared" si="10"/>
        <v>0</v>
      </c>
      <c r="Y49" s="507">
        <f t="shared" si="10"/>
        <v>0</v>
      </c>
      <c r="Z49" s="507">
        <f t="shared" si="10"/>
        <v>0</v>
      </c>
      <c r="AA49" s="590"/>
    </row>
    <row r="50" spans="2:27" s="74" customFormat="1" ht="25.5">
      <c r="B50" s="668"/>
      <c r="C50" s="670"/>
      <c r="D50" s="670"/>
      <c r="E50" s="670"/>
      <c r="F50" s="58" t="s">
        <v>917</v>
      </c>
      <c r="G50" s="681"/>
      <c r="H50" s="633"/>
      <c r="I50" s="703">
        <v>981448044</v>
      </c>
      <c r="J50" s="508"/>
      <c r="K50" s="508"/>
      <c r="L50" s="508"/>
      <c r="M50" s="508">
        <f>+I47+I48+I50</f>
        <v>2944344132</v>
      </c>
      <c r="N50" s="508"/>
      <c r="O50" s="508"/>
      <c r="P50" s="508"/>
      <c r="Q50" s="526"/>
      <c r="R50" s="694"/>
      <c r="S50" s="697"/>
      <c r="T50" s="522"/>
      <c r="U50" s="523"/>
      <c r="V50" s="508"/>
      <c r="W50" s="508"/>
      <c r="X50" s="508">
        <f t="shared" si="10"/>
        <v>0</v>
      </c>
      <c r="Y50" s="508">
        <f t="shared" si="10"/>
        <v>0</v>
      </c>
      <c r="Z50" s="508">
        <f t="shared" si="10"/>
        <v>0</v>
      </c>
      <c r="AA50" s="590"/>
    </row>
    <row r="51" spans="2:27" s="74" customFormat="1" ht="76.5">
      <c r="B51" s="668"/>
      <c r="C51" s="670"/>
      <c r="D51" s="670"/>
      <c r="E51" s="57" t="s">
        <v>916</v>
      </c>
      <c r="F51" s="58"/>
      <c r="G51" s="66"/>
      <c r="H51" s="67" t="s">
        <v>915</v>
      </c>
      <c r="I51" s="68"/>
      <c r="J51" s="68"/>
      <c r="K51" s="101"/>
      <c r="L51" s="101"/>
      <c r="M51" s="69"/>
      <c r="N51" s="69"/>
      <c r="O51" s="70"/>
      <c r="P51" s="70"/>
      <c r="Q51" s="487"/>
      <c r="R51" s="87">
        <f>R52</f>
        <v>763696000</v>
      </c>
      <c r="S51" s="87">
        <f>S52</f>
        <v>1050005619.33</v>
      </c>
      <c r="T51" s="88">
        <f>T52</f>
        <v>1050005619.33</v>
      </c>
      <c r="U51" s="88">
        <f>U52</f>
        <v>1050005619</v>
      </c>
      <c r="V51" s="88"/>
      <c r="W51" s="93">
        <f>I51+M51+R51</f>
        <v>763696000</v>
      </c>
      <c r="X51" s="93">
        <f>J51+N51+S51</f>
        <v>1050005619.33</v>
      </c>
      <c r="Y51" s="94">
        <f>K51+O51+T51</f>
        <v>1050005619.33</v>
      </c>
      <c r="Z51" s="94">
        <f>L51+P51+U51</f>
        <v>1050005619</v>
      </c>
      <c r="AA51" s="590"/>
    </row>
    <row r="52" spans="2:27" s="74" customFormat="1" ht="29.25" customHeight="1">
      <c r="B52" s="668"/>
      <c r="C52" s="670"/>
      <c r="D52" s="670"/>
      <c r="E52" s="670"/>
      <c r="F52" s="58" t="s">
        <v>914</v>
      </c>
      <c r="G52" s="686">
        <v>6</v>
      </c>
      <c r="H52" s="633" t="s">
        <v>913</v>
      </c>
      <c r="I52" s="684"/>
      <c r="J52" s="506"/>
      <c r="K52" s="495"/>
      <c r="L52" s="95"/>
      <c r="M52" s="518"/>
      <c r="N52" s="518"/>
      <c r="O52" s="518"/>
      <c r="P52" s="518"/>
      <c r="Q52" s="525"/>
      <c r="R52" s="506">
        <v>763696000</v>
      </c>
      <c r="S52" s="506">
        <v>1050005619.33</v>
      </c>
      <c r="T52" s="506">
        <v>1050005619.33</v>
      </c>
      <c r="U52" s="506">
        <v>1050005619</v>
      </c>
      <c r="V52" s="527" t="s">
        <v>882</v>
      </c>
      <c r="W52" s="506">
        <f aca="true" t="shared" si="11" ref="W52:Z56">+I52+M52+R52</f>
        <v>763696000</v>
      </c>
      <c r="X52" s="506">
        <f t="shared" si="11"/>
        <v>1050005619.33</v>
      </c>
      <c r="Y52" s="495">
        <f t="shared" si="11"/>
        <v>1050005619.33</v>
      </c>
      <c r="Z52" s="495">
        <f t="shared" si="11"/>
        <v>1050005619</v>
      </c>
      <c r="AA52" s="590"/>
    </row>
    <row r="53" spans="2:27" s="74" customFormat="1" ht="29.25" customHeight="1">
      <c r="B53" s="669"/>
      <c r="C53" s="670"/>
      <c r="D53" s="670"/>
      <c r="E53" s="670"/>
      <c r="F53" s="58" t="s">
        <v>912</v>
      </c>
      <c r="G53" s="686"/>
      <c r="H53" s="633"/>
      <c r="I53" s="685"/>
      <c r="J53" s="508"/>
      <c r="K53" s="497"/>
      <c r="L53" s="99"/>
      <c r="M53" s="520"/>
      <c r="N53" s="520"/>
      <c r="O53" s="520"/>
      <c r="P53" s="520"/>
      <c r="Q53" s="526"/>
      <c r="R53" s="508"/>
      <c r="S53" s="508"/>
      <c r="T53" s="508"/>
      <c r="U53" s="508"/>
      <c r="V53" s="529"/>
      <c r="W53" s="508">
        <f t="shared" si="11"/>
        <v>0</v>
      </c>
      <c r="X53" s="508">
        <f t="shared" si="11"/>
        <v>0</v>
      </c>
      <c r="Y53" s="497">
        <f t="shared" si="11"/>
        <v>0</v>
      </c>
      <c r="Z53" s="497">
        <f t="shared" si="11"/>
        <v>0</v>
      </c>
      <c r="AA53" s="590"/>
    </row>
    <row r="54" spans="2:27" s="74" customFormat="1" ht="51">
      <c r="B54" s="667"/>
      <c r="C54" s="670"/>
      <c r="D54" s="57" t="s">
        <v>911</v>
      </c>
      <c r="E54" s="57"/>
      <c r="F54" s="58"/>
      <c r="G54" s="66"/>
      <c r="H54" s="67" t="s">
        <v>910</v>
      </c>
      <c r="I54" s="68"/>
      <c r="J54" s="65">
        <f aca="true" t="shared" si="12" ref="J54:P55">J55</f>
        <v>948314383.95</v>
      </c>
      <c r="K54" s="75">
        <f t="shared" si="12"/>
        <v>948314383.95</v>
      </c>
      <c r="L54" s="75">
        <f t="shared" si="12"/>
        <v>948314383.95</v>
      </c>
      <c r="M54" s="65">
        <f t="shared" si="12"/>
        <v>1455638003</v>
      </c>
      <c r="N54" s="65">
        <f t="shared" si="12"/>
        <v>1138491307.85</v>
      </c>
      <c r="O54" s="73">
        <f t="shared" si="12"/>
        <v>1138491287.85</v>
      </c>
      <c r="P54" s="73">
        <f t="shared" si="12"/>
        <v>1138491287.85</v>
      </c>
      <c r="Q54" s="487"/>
      <c r="R54" s="113"/>
      <c r="S54" s="113"/>
      <c r="T54" s="114"/>
      <c r="U54" s="114"/>
      <c r="V54" s="71"/>
      <c r="W54" s="65">
        <f t="shared" si="11"/>
        <v>1455638003</v>
      </c>
      <c r="X54" s="65">
        <f t="shared" si="11"/>
        <v>2086805691.8</v>
      </c>
      <c r="Y54" s="75">
        <f t="shared" si="11"/>
        <v>2086805671.8</v>
      </c>
      <c r="Z54" s="75">
        <f t="shared" si="11"/>
        <v>2086805671.8</v>
      </c>
      <c r="AA54" s="590"/>
    </row>
    <row r="55" spans="2:27" s="74" customFormat="1" ht="54.75" customHeight="1">
      <c r="B55" s="668"/>
      <c r="C55" s="670"/>
      <c r="D55" s="670"/>
      <c r="E55" s="57" t="s">
        <v>909</v>
      </c>
      <c r="F55" s="58"/>
      <c r="G55" s="66"/>
      <c r="H55" s="67" t="s">
        <v>908</v>
      </c>
      <c r="I55" s="86"/>
      <c r="J55" s="86">
        <f t="shared" si="12"/>
        <v>948314383.95</v>
      </c>
      <c r="K55" s="106">
        <f t="shared" si="12"/>
        <v>948314383.95</v>
      </c>
      <c r="L55" s="106">
        <f t="shared" si="12"/>
        <v>948314383.95</v>
      </c>
      <c r="M55" s="72">
        <f t="shared" si="12"/>
        <v>1455638003</v>
      </c>
      <c r="N55" s="72">
        <f t="shared" si="12"/>
        <v>1138491307.85</v>
      </c>
      <c r="O55" s="73">
        <f t="shared" si="12"/>
        <v>1138491287.85</v>
      </c>
      <c r="P55" s="73">
        <f t="shared" si="12"/>
        <v>1138491287.85</v>
      </c>
      <c r="Q55" s="72"/>
      <c r="R55" s="72"/>
      <c r="S55" s="72"/>
      <c r="T55" s="73"/>
      <c r="U55" s="73"/>
      <c r="V55" s="72"/>
      <c r="W55" s="93">
        <f t="shared" si="11"/>
        <v>1455638003</v>
      </c>
      <c r="X55" s="93">
        <f t="shared" si="11"/>
        <v>2086805691.8</v>
      </c>
      <c r="Y55" s="94">
        <f t="shared" si="11"/>
        <v>2086805671.8</v>
      </c>
      <c r="Z55" s="94">
        <f t="shared" si="11"/>
        <v>2086805671.8</v>
      </c>
      <c r="AA55" s="590"/>
    </row>
    <row r="56" spans="2:27" s="74" customFormat="1" ht="127.5">
      <c r="B56" s="668"/>
      <c r="C56" s="670"/>
      <c r="D56" s="670"/>
      <c r="E56" s="57"/>
      <c r="F56" s="58" t="s">
        <v>907</v>
      </c>
      <c r="G56" s="89">
        <v>7</v>
      </c>
      <c r="H56" s="81" t="s">
        <v>906</v>
      </c>
      <c r="I56" s="68"/>
      <c r="J56" s="68">
        <v>948314383.95</v>
      </c>
      <c r="K56" s="101">
        <f>J56-I56</f>
        <v>948314383.95</v>
      </c>
      <c r="L56" s="101">
        <v>948314383.95</v>
      </c>
      <c r="M56" s="82">
        <v>1455638003</v>
      </c>
      <c r="N56" s="82">
        <v>1138491307.85</v>
      </c>
      <c r="O56" s="83">
        <v>1138491287.85</v>
      </c>
      <c r="P56" s="83">
        <v>1138491287.85</v>
      </c>
      <c r="Q56" s="487" t="s">
        <v>905</v>
      </c>
      <c r="R56" s="82"/>
      <c r="S56" s="82"/>
      <c r="T56" s="83"/>
      <c r="U56" s="83"/>
      <c r="V56" s="115"/>
      <c r="W56" s="116">
        <f t="shared" si="11"/>
        <v>1455638003</v>
      </c>
      <c r="X56" s="116">
        <f t="shared" si="11"/>
        <v>2086805691.8</v>
      </c>
      <c r="Y56" s="117">
        <f t="shared" si="11"/>
        <v>2086805671.8</v>
      </c>
      <c r="Z56" s="117">
        <f t="shared" si="11"/>
        <v>2086805671.8</v>
      </c>
      <c r="AA56" s="590"/>
    </row>
    <row r="57" spans="2:27" s="74" customFormat="1" ht="63.75">
      <c r="B57" s="668"/>
      <c r="C57" s="670"/>
      <c r="D57" s="57" t="s">
        <v>904</v>
      </c>
      <c r="E57" s="57"/>
      <c r="F57" s="58"/>
      <c r="G57" s="66"/>
      <c r="H57" s="67" t="s">
        <v>903</v>
      </c>
      <c r="I57" s="86"/>
      <c r="J57" s="86"/>
      <c r="K57" s="106"/>
      <c r="L57" s="106"/>
      <c r="M57" s="72"/>
      <c r="N57" s="72"/>
      <c r="O57" s="73"/>
      <c r="P57" s="73"/>
      <c r="Q57" s="487"/>
      <c r="R57" s="72">
        <f>R58+R64+R70</f>
        <v>1023027999</v>
      </c>
      <c r="S57" s="72">
        <f>S58+S64+S70</f>
        <v>2616738946.39</v>
      </c>
      <c r="T57" s="73">
        <f>T58+T64+T70</f>
        <v>1633343330</v>
      </c>
      <c r="U57" s="73">
        <f>U58+U64+U70</f>
        <v>1633343330</v>
      </c>
      <c r="V57" s="72"/>
      <c r="W57" s="65">
        <f aca="true" t="shared" si="13" ref="W57:Z59">I57+M57+R57</f>
        <v>1023027999</v>
      </c>
      <c r="X57" s="65">
        <f t="shared" si="13"/>
        <v>2616738946.39</v>
      </c>
      <c r="Y57" s="75">
        <f t="shared" si="13"/>
        <v>1633343330</v>
      </c>
      <c r="Z57" s="75">
        <f t="shared" si="13"/>
        <v>1633343330</v>
      </c>
      <c r="AA57" s="590"/>
    </row>
    <row r="58" spans="2:27" s="33" customFormat="1" ht="38.25">
      <c r="B58" s="668"/>
      <c r="C58" s="670"/>
      <c r="D58" s="670"/>
      <c r="E58" s="57" t="s">
        <v>902</v>
      </c>
      <c r="F58" s="58"/>
      <c r="G58" s="59"/>
      <c r="H58" s="118" t="s">
        <v>901</v>
      </c>
      <c r="I58" s="119"/>
      <c r="J58" s="119"/>
      <c r="K58" s="120"/>
      <c r="L58" s="120"/>
      <c r="M58" s="121"/>
      <c r="N58" s="121"/>
      <c r="O58" s="122"/>
      <c r="P58" s="122"/>
      <c r="Q58" s="480"/>
      <c r="R58" s="121">
        <f>R59</f>
        <v>1018000000</v>
      </c>
      <c r="S58" s="121">
        <f>S59</f>
        <v>2502450453.65</v>
      </c>
      <c r="T58" s="122">
        <f>T59</f>
        <v>1519093331</v>
      </c>
      <c r="U58" s="122">
        <f>U59</f>
        <v>1519093331</v>
      </c>
      <c r="V58" s="121"/>
      <c r="W58" s="123">
        <f t="shared" si="13"/>
        <v>1018000000</v>
      </c>
      <c r="X58" s="123">
        <f t="shared" si="13"/>
        <v>2502450453.65</v>
      </c>
      <c r="Y58" s="124">
        <f t="shared" si="13"/>
        <v>1519093331</v>
      </c>
      <c r="Z58" s="124">
        <f t="shared" si="13"/>
        <v>1519093331</v>
      </c>
      <c r="AA58" s="590"/>
    </row>
    <row r="59" spans="2:27" s="33" customFormat="1" ht="18" customHeight="1">
      <c r="B59" s="668"/>
      <c r="C59" s="670"/>
      <c r="D59" s="670"/>
      <c r="E59" s="670"/>
      <c r="F59" s="58" t="s">
        <v>900</v>
      </c>
      <c r="G59" s="597">
        <v>8</v>
      </c>
      <c r="H59" s="631" t="s">
        <v>899</v>
      </c>
      <c r="I59" s="570"/>
      <c r="J59" s="504"/>
      <c r="K59" s="498"/>
      <c r="L59" s="125"/>
      <c r="M59" s="504"/>
      <c r="N59" s="504"/>
      <c r="O59" s="498"/>
      <c r="P59" s="125"/>
      <c r="Q59" s="543"/>
      <c r="R59" s="504">
        <v>1018000000</v>
      </c>
      <c r="S59" s="504">
        <v>2502450453.65</v>
      </c>
      <c r="T59" s="498">
        <v>1519093331</v>
      </c>
      <c r="U59" s="498">
        <v>1519093331</v>
      </c>
      <c r="V59" s="543" t="s">
        <v>882</v>
      </c>
      <c r="W59" s="506">
        <f t="shared" si="13"/>
        <v>1018000000</v>
      </c>
      <c r="X59" s="506">
        <f t="shared" si="13"/>
        <v>2502450453.65</v>
      </c>
      <c r="Y59" s="495">
        <f t="shared" si="13"/>
        <v>1519093331</v>
      </c>
      <c r="Z59" s="495">
        <f t="shared" si="13"/>
        <v>1519093331</v>
      </c>
      <c r="AA59" s="590"/>
    </row>
    <row r="60" spans="2:27" s="33" customFormat="1" ht="25.5">
      <c r="B60" s="668"/>
      <c r="C60" s="670"/>
      <c r="D60" s="670"/>
      <c r="E60" s="670"/>
      <c r="F60" s="58" t="s">
        <v>898</v>
      </c>
      <c r="G60" s="597"/>
      <c r="H60" s="631"/>
      <c r="I60" s="571"/>
      <c r="J60" s="505"/>
      <c r="K60" s="499"/>
      <c r="L60" s="126"/>
      <c r="M60" s="505"/>
      <c r="N60" s="505"/>
      <c r="O60" s="499"/>
      <c r="P60" s="126"/>
      <c r="Q60" s="545"/>
      <c r="R60" s="505"/>
      <c r="S60" s="505"/>
      <c r="T60" s="499"/>
      <c r="U60" s="499"/>
      <c r="V60" s="545"/>
      <c r="W60" s="507"/>
      <c r="X60" s="507"/>
      <c r="Y60" s="496"/>
      <c r="Z60" s="496"/>
      <c r="AA60" s="590"/>
    </row>
    <row r="61" spans="2:27" s="33" customFormat="1" ht="25.5">
      <c r="B61" s="668"/>
      <c r="C61" s="670"/>
      <c r="D61" s="670"/>
      <c r="E61" s="670"/>
      <c r="F61" s="58" t="s">
        <v>897</v>
      </c>
      <c r="G61" s="597"/>
      <c r="H61" s="631"/>
      <c r="I61" s="571"/>
      <c r="J61" s="505"/>
      <c r="K61" s="499"/>
      <c r="L61" s="126"/>
      <c r="M61" s="505"/>
      <c r="N61" s="505"/>
      <c r="O61" s="499"/>
      <c r="P61" s="126"/>
      <c r="Q61" s="545"/>
      <c r="R61" s="505"/>
      <c r="S61" s="505"/>
      <c r="T61" s="499"/>
      <c r="U61" s="499"/>
      <c r="V61" s="545"/>
      <c r="W61" s="507"/>
      <c r="X61" s="507"/>
      <c r="Y61" s="496"/>
      <c r="Z61" s="496"/>
      <c r="AA61" s="590"/>
    </row>
    <row r="62" spans="2:27" s="33" customFormat="1" ht="25.5">
      <c r="B62" s="668"/>
      <c r="C62" s="670"/>
      <c r="D62" s="670"/>
      <c r="E62" s="670"/>
      <c r="F62" s="58" t="s">
        <v>896</v>
      </c>
      <c r="G62" s="597"/>
      <c r="H62" s="631"/>
      <c r="I62" s="571"/>
      <c r="J62" s="505"/>
      <c r="K62" s="499"/>
      <c r="L62" s="126"/>
      <c r="M62" s="505"/>
      <c r="N62" s="505"/>
      <c r="O62" s="499"/>
      <c r="P62" s="126"/>
      <c r="Q62" s="545"/>
      <c r="R62" s="505"/>
      <c r="S62" s="505"/>
      <c r="T62" s="499"/>
      <c r="U62" s="499"/>
      <c r="V62" s="545"/>
      <c r="W62" s="507"/>
      <c r="X62" s="507"/>
      <c r="Y62" s="496"/>
      <c r="Z62" s="496"/>
      <c r="AA62" s="590"/>
    </row>
    <row r="63" spans="2:27" s="33" customFormat="1" ht="25.5">
      <c r="B63" s="668"/>
      <c r="C63" s="670"/>
      <c r="D63" s="670"/>
      <c r="E63" s="670"/>
      <c r="F63" s="58" t="s">
        <v>895</v>
      </c>
      <c r="G63" s="597"/>
      <c r="H63" s="631"/>
      <c r="I63" s="663"/>
      <c r="J63" s="513"/>
      <c r="K63" s="500"/>
      <c r="L63" s="127"/>
      <c r="M63" s="513"/>
      <c r="N63" s="513"/>
      <c r="O63" s="500"/>
      <c r="P63" s="127"/>
      <c r="Q63" s="544"/>
      <c r="R63" s="513"/>
      <c r="S63" s="513"/>
      <c r="T63" s="500"/>
      <c r="U63" s="500"/>
      <c r="V63" s="544"/>
      <c r="W63" s="508"/>
      <c r="X63" s="508"/>
      <c r="Y63" s="497"/>
      <c r="Z63" s="497"/>
      <c r="AA63" s="590"/>
    </row>
    <row r="64" spans="2:27" s="33" customFormat="1" ht="28.5" customHeight="1">
      <c r="B64" s="668"/>
      <c r="C64" s="670"/>
      <c r="D64" s="670"/>
      <c r="E64" s="57" t="s">
        <v>894</v>
      </c>
      <c r="F64" s="58"/>
      <c r="G64" s="128"/>
      <c r="H64" s="118" t="s">
        <v>893</v>
      </c>
      <c r="I64" s="119"/>
      <c r="J64" s="119"/>
      <c r="K64" s="120"/>
      <c r="L64" s="120"/>
      <c r="M64" s="121"/>
      <c r="N64" s="121"/>
      <c r="O64" s="122"/>
      <c r="P64" s="122"/>
      <c r="Q64" s="480"/>
      <c r="R64" s="121">
        <f>R65</f>
        <v>2750000</v>
      </c>
      <c r="S64" s="121">
        <f>S65</f>
        <v>112750000</v>
      </c>
      <c r="T64" s="122">
        <f>T65</f>
        <v>112749999</v>
      </c>
      <c r="U64" s="122">
        <f>U65</f>
        <v>112749999</v>
      </c>
      <c r="V64" s="62"/>
      <c r="W64" s="129">
        <f aca="true" t="shared" si="14" ref="W64:Z65">I64+M64+R64</f>
        <v>2750000</v>
      </c>
      <c r="X64" s="129">
        <f t="shared" si="14"/>
        <v>112750000</v>
      </c>
      <c r="Y64" s="130">
        <f t="shared" si="14"/>
        <v>112749999</v>
      </c>
      <c r="Z64" s="130">
        <f t="shared" si="14"/>
        <v>112749999</v>
      </c>
      <c r="AA64" s="590"/>
    </row>
    <row r="65" spans="2:27" s="33" customFormat="1" ht="18" customHeight="1">
      <c r="B65" s="668"/>
      <c r="C65" s="670"/>
      <c r="D65" s="670"/>
      <c r="E65" s="667"/>
      <c r="F65" s="58" t="s">
        <v>892</v>
      </c>
      <c r="G65" s="597">
        <v>9</v>
      </c>
      <c r="H65" s="631" t="s">
        <v>891</v>
      </c>
      <c r="I65" s="570"/>
      <c r="J65" s="504"/>
      <c r="K65" s="498"/>
      <c r="L65" s="125"/>
      <c r="M65" s="504"/>
      <c r="N65" s="504"/>
      <c r="O65" s="498"/>
      <c r="P65" s="125"/>
      <c r="Q65" s="543"/>
      <c r="R65" s="504">
        <v>2750000</v>
      </c>
      <c r="S65" s="504">
        <v>112750000</v>
      </c>
      <c r="T65" s="498">
        <v>112749999</v>
      </c>
      <c r="U65" s="498">
        <v>112749999</v>
      </c>
      <c r="V65" s="543" t="s">
        <v>882</v>
      </c>
      <c r="W65" s="517">
        <f t="shared" si="14"/>
        <v>2750000</v>
      </c>
      <c r="X65" s="517">
        <f t="shared" si="14"/>
        <v>112750000</v>
      </c>
      <c r="Y65" s="501">
        <f t="shared" si="14"/>
        <v>112749999</v>
      </c>
      <c r="Z65" s="501">
        <f t="shared" si="14"/>
        <v>112749999</v>
      </c>
      <c r="AA65" s="590"/>
    </row>
    <row r="66" spans="2:27" s="33" customFormat="1" ht="25.5">
      <c r="B66" s="668"/>
      <c r="C66" s="670"/>
      <c r="D66" s="670"/>
      <c r="E66" s="668"/>
      <c r="F66" s="58" t="s">
        <v>890</v>
      </c>
      <c r="G66" s="597"/>
      <c r="H66" s="631"/>
      <c r="I66" s="571"/>
      <c r="J66" s="505"/>
      <c r="K66" s="499"/>
      <c r="L66" s="126"/>
      <c r="M66" s="505"/>
      <c r="N66" s="505"/>
      <c r="O66" s="499"/>
      <c r="P66" s="126"/>
      <c r="Q66" s="545"/>
      <c r="R66" s="505"/>
      <c r="S66" s="505"/>
      <c r="T66" s="499"/>
      <c r="U66" s="499"/>
      <c r="V66" s="545"/>
      <c r="W66" s="517"/>
      <c r="X66" s="517"/>
      <c r="Y66" s="501"/>
      <c r="Z66" s="501"/>
      <c r="AA66" s="590"/>
    </row>
    <row r="67" spans="2:27" s="33" customFormat="1" ht="25.5">
      <c r="B67" s="668"/>
      <c r="C67" s="670"/>
      <c r="D67" s="670"/>
      <c r="E67" s="668"/>
      <c r="F67" s="58" t="s">
        <v>889</v>
      </c>
      <c r="G67" s="597"/>
      <c r="H67" s="631"/>
      <c r="I67" s="571"/>
      <c r="J67" s="505"/>
      <c r="K67" s="499"/>
      <c r="L67" s="126"/>
      <c r="M67" s="505"/>
      <c r="N67" s="505"/>
      <c r="O67" s="499"/>
      <c r="P67" s="126"/>
      <c r="Q67" s="545"/>
      <c r="R67" s="505"/>
      <c r="S67" s="505"/>
      <c r="T67" s="499"/>
      <c r="U67" s="499"/>
      <c r="V67" s="545"/>
      <c r="W67" s="517"/>
      <c r="X67" s="517"/>
      <c r="Y67" s="501"/>
      <c r="Z67" s="501"/>
      <c r="AA67" s="590"/>
    </row>
    <row r="68" spans="2:27" s="33" customFormat="1" ht="25.5">
      <c r="B68" s="668"/>
      <c r="C68" s="670"/>
      <c r="D68" s="670"/>
      <c r="E68" s="668"/>
      <c r="F68" s="58" t="s">
        <v>888</v>
      </c>
      <c r="G68" s="597"/>
      <c r="H68" s="631"/>
      <c r="I68" s="571"/>
      <c r="J68" s="505"/>
      <c r="K68" s="499"/>
      <c r="L68" s="126"/>
      <c r="M68" s="505"/>
      <c r="N68" s="505"/>
      <c r="O68" s="499"/>
      <c r="P68" s="126"/>
      <c r="Q68" s="545"/>
      <c r="R68" s="505"/>
      <c r="S68" s="505"/>
      <c r="T68" s="499"/>
      <c r="U68" s="499"/>
      <c r="V68" s="545"/>
      <c r="W68" s="517"/>
      <c r="X68" s="517"/>
      <c r="Y68" s="501"/>
      <c r="Z68" s="501"/>
      <c r="AA68" s="590"/>
    </row>
    <row r="69" spans="2:27" s="33" customFormat="1" ht="40.5" customHeight="1">
      <c r="B69" s="668"/>
      <c r="C69" s="670"/>
      <c r="D69" s="670"/>
      <c r="E69" s="669"/>
      <c r="F69" s="58" t="s">
        <v>887</v>
      </c>
      <c r="G69" s="597"/>
      <c r="H69" s="631"/>
      <c r="I69" s="663"/>
      <c r="J69" s="513"/>
      <c r="K69" s="500"/>
      <c r="L69" s="127"/>
      <c r="M69" s="513"/>
      <c r="N69" s="513"/>
      <c r="O69" s="500"/>
      <c r="P69" s="127"/>
      <c r="Q69" s="544"/>
      <c r="R69" s="513"/>
      <c r="S69" s="513"/>
      <c r="T69" s="500"/>
      <c r="U69" s="500"/>
      <c r="V69" s="544"/>
      <c r="W69" s="517"/>
      <c r="X69" s="517"/>
      <c r="Y69" s="501"/>
      <c r="Z69" s="501"/>
      <c r="AA69" s="590"/>
    </row>
    <row r="70" spans="2:27" s="33" customFormat="1" ht="76.5">
      <c r="B70" s="668"/>
      <c r="C70" s="670"/>
      <c r="D70" s="670"/>
      <c r="E70" s="57" t="s">
        <v>886</v>
      </c>
      <c r="F70" s="58"/>
      <c r="G70" s="128"/>
      <c r="H70" s="118" t="s">
        <v>885</v>
      </c>
      <c r="I70" s="119"/>
      <c r="J70" s="119"/>
      <c r="K70" s="120"/>
      <c r="L70" s="120"/>
      <c r="M70" s="121"/>
      <c r="N70" s="121"/>
      <c r="O70" s="122"/>
      <c r="P70" s="122"/>
      <c r="Q70" s="480"/>
      <c r="R70" s="121">
        <f>R71</f>
        <v>2277999</v>
      </c>
      <c r="S70" s="121">
        <f>S71</f>
        <v>1538492.74</v>
      </c>
      <c r="T70" s="122">
        <f>T71</f>
        <v>1500000</v>
      </c>
      <c r="U70" s="122">
        <f>U71</f>
        <v>1500000</v>
      </c>
      <c r="V70" s="62"/>
      <c r="W70" s="129">
        <f aca="true" t="shared" si="15" ref="W70:Z71">I70+M70+R70</f>
        <v>2277999</v>
      </c>
      <c r="X70" s="129">
        <f t="shared" si="15"/>
        <v>1538492.74</v>
      </c>
      <c r="Y70" s="130">
        <f t="shared" si="15"/>
        <v>1500000</v>
      </c>
      <c r="Z70" s="130">
        <f t="shared" si="15"/>
        <v>1500000</v>
      </c>
      <c r="AA70" s="590"/>
    </row>
    <row r="71" spans="2:27" s="33" customFormat="1" ht="18" customHeight="1">
      <c r="B71" s="668"/>
      <c r="C71" s="670"/>
      <c r="D71" s="670"/>
      <c r="E71" s="670"/>
      <c r="F71" s="58" t="s">
        <v>884</v>
      </c>
      <c r="G71" s="597">
        <v>10</v>
      </c>
      <c r="H71" s="599" t="s">
        <v>883</v>
      </c>
      <c r="I71" s="504"/>
      <c r="J71" s="504"/>
      <c r="K71" s="498"/>
      <c r="L71" s="125"/>
      <c r="M71" s="504"/>
      <c r="N71" s="504"/>
      <c r="O71" s="498"/>
      <c r="P71" s="125"/>
      <c r="Q71" s="543"/>
      <c r="R71" s="504">
        <v>2277999</v>
      </c>
      <c r="S71" s="504">
        <v>1538492.74</v>
      </c>
      <c r="T71" s="498">
        <v>1500000</v>
      </c>
      <c r="U71" s="498">
        <v>1500000</v>
      </c>
      <c r="V71" s="543" t="s">
        <v>882</v>
      </c>
      <c r="W71" s="506">
        <f t="shared" si="15"/>
        <v>2277999</v>
      </c>
      <c r="X71" s="506">
        <f t="shared" si="15"/>
        <v>1538492.74</v>
      </c>
      <c r="Y71" s="495">
        <f t="shared" si="15"/>
        <v>1500000</v>
      </c>
      <c r="Z71" s="495">
        <f t="shared" si="15"/>
        <v>1500000</v>
      </c>
      <c r="AA71" s="590"/>
    </row>
    <row r="72" spans="2:27" s="33" customFormat="1" ht="25.5">
      <c r="B72" s="668"/>
      <c r="C72" s="670"/>
      <c r="D72" s="670"/>
      <c r="E72" s="670"/>
      <c r="F72" s="58" t="s">
        <v>881</v>
      </c>
      <c r="G72" s="597"/>
      <c r="H72" s="600"/>
      <c r="I72" s="505"/>
      <c r="J72" s="505"/>
      <c r="K72" s="499"/>
      <c r="L72" s="126"/>
      <c r="M72" s="505"/>
      <c r="N72" s="505"/>
      <c r="O72" s="499"/>
      <c r="P72" s="126"/>
      <c r="Q72" s="545"/>
      <c r="R72" s="505">
        <f>I69+I72</f>
        <v>0</v>
      </c>
      <c r="S72" s="505"/>
      <c r="T72" s="499"/>
      <c r="U72" s="499"/>
      <c r="V72" s="545"/>
      <c r="W72" s="507"/>
      <c r="X72" s="507"/>
      <c r="Y72" s="496"/>
      <c r="Z72" s="496"/>
      <c r="AA72" s="590"/>
    </row>
    <row r="73" spans="2:27" s="33" customFormat="1" ht="25.5">
      <c r="B73" s="668"/>
      <c r="C73" s="670"/>
      <c r="D73" s="670"/>
      <c r="E73" s="670"/>
      <c r="F73" s="58" t="s">
        <v>880</v>
      </c>
      <c r="G73" s="597"/>
      <c r="H73" s="600"/>
      <c r="I73" s="505"/>
      <c r="J73" s="505"/>
      <c r="K73" s="499"/>
      <c r="L73" s="126"/>
      <c r="M73" s="505"/>
      <c r="N73" s="505"/>
      <c r="O73" s="499"/>
      <c r="P73" s="126"/>
      <c r="Q73" s="545"/>
      <c r="R73" s="505">
        <f>I70+I73</f>
        <v>0</v>
      </c>
      <c r="S73" s="505"/>
      <c r="T73" s="499"/>
      <c r="U73" s="499"/>
      <c r="V73" s="545"/>
      <c r="W73" s="507"/>
      <c r="X73" s="507"/>
      <c r="Y73" s="496"/>
      <c r="Z73" s="496"/>
      <c r="AA73" s="590"/>
    </row>
    <row r="74" spans="2:27" s="33" customFormat="1" ht="25.5">
      <c r="B74" s="669"/>
      <c r="C74" s="670"/>
      <c r="D74" s="670"/>
      <c r="E74" s="670"/>
      <c r="F74" s="58" t="s">
        <v>879</v>
      </c>
      <c r="G74" s="597"/>
      <c r="H74" s="601"/>
      <c r="I74" s="513"/>
      <c r="J74" s="513"/>
      <c r="K74" s="500"/>
      <c r="L74" s="127"/>
      <c r="M74" s="513"/>
      <c r="N74" s="513"/>
      <c r="O74" s="500"/>
      <c r="P74" s="127"/>
      <c r="Q74" s="544"/>
      <c r="R74" s="513">
        <f>I71+I74</f>
        <v>0</v>
      </c>
      <c r="S74" s="513"/>
      <c r="T74" s="500"/>
      <c r="U74" s="500"/>
      <c r="V74" s="544"/>
      <c r="W74" s="508"/>
      <c r="X74" s="508"/>
      <c r="Y74" s="497"/>
      <c r="Z74" s="497"/>
      <c r="AA74" s="590"/>
    </row>
    <row r="75" spans="2:27" s="37" customFormat="1" ht="12.75">
      <c r="B75" s="57" t="s">
        <v>226</v>
      </c>
      <c r="C75" s="57"/>
      <c r="D75" s="57"/>
      <c r="E75" s="57"/>
      <c r="F75" s="58"/>
      <c r="G75" s="59"/>
      <c r="H75" s="60" t="s">
        <v>551</v>
      </c>
      <c r="I75" s="119">
        <f aca="true" t="shared" si="16" ref="I75:L77">I76</f>
        <v>21930000</v>
      </c>
      <c r="J75" s="119">
        <f t="shared" si="16"/>
        <v>520029000</v>
      </c>
      <c r="K75" s="120">
        <f t="shared" si="16"/>
        <v>288029000</v>
      </c>
      <c r="L75" s="120">
        <f t="shared" si="16"/>
        <v>288029000</v>
      </c>
      <c r="M75" s="121"/>
      <c r="N75" s="121"/>
      <c r="O75" s="122"/>
      <c r="P75" s="122"/>
      <c r="Q75" s="480"/>
      <c r="R75" s="121"/>
      <c r="S75" s="119">
        <f aca="true" t="shared" si="17" ref="S75:U77">S76</f>
        <v>89277200</v>
      </c>
      <c r="T75" s="119">
        <f t="shared" si="17"/>
        <v>89277200</v>
      </c>
      <c r="U75" s="120">
        <f t="shared" si="17"/>
        <v>89277200</v>
      </c>
      <c r="V75" s="62"/>
      <c r="W75" s="121">
        <f aca="true" t="shared" si="18" ref="W75:Z79">I75+M75+R75</f>
        <v>21930000</v>
      </c>
      <c r="X75" s="121">
        <f t="shared" si="18"/>
        <v>609306200</v>
      </c>
      <c r="Y75" s="121">
        <f t="shared" si="18"/>
        <v>377306200</v>
      </c>
      <c r="Z75" s="121">
        <f t="shared" si="18"/>
        <v>377306200</v>
      </c>
      <c r="AA75" s="590"/>
    </row>
    <row r="76" spans="2:27" s="37" customFormat="1" ht="51">
      <c r="B76" s="670"/>
      <c r="C76" s="57" t="s">
        <v>225</v>
      </c>
      <c r="D76" s="57"/>
      <c r="E76" s="57"/>
      <c r="F76" s="58"/>
      <c r="G76" s="59"/>
      <c r="H76" s="118" t="s">
        <v>224</v>
      </c>
      <c r="I76" s="119">
        <f t="shared" si="16"/>
        <v>21930000</v>
      </c>
      <c r="J76" s="119">
        <f t="shared" si="16"/>
        <v>520029000</v>
      </c>
      <c r="K76" s="120">
        <f t="shared" si="16"/>
        <v>288029000</v>
      </c>
      <c r="L76" s="120">
        <f t="shared" si="16"/>
        <v>288029000</v>
      </c>
      <c r="M76" s="121"/>
      <c r="N76" s="121"/>
      <c r="O76" s="122"/>
      <c r="P76" s="122"/>
      <c r="Q76" s="480"/>
      <c r="R76" s="121"/>
      <c r="S76" s="121">
        <f t="shared" si="17"/>
        <v>89277200</v>
      </c>
      <c r="T76" s="121">
        <f t="shared" si="17"/>
        <v>89277200</v>
      </c>
      <c r="U76" s="121">
        <f t="shared" si="17"/>
        <v>89277200</v>
      </c>
      <c r="V76" s="121"/>
      <c r="W76" s="121">
        <f t="shared" si="18"/>
        <v>21930000</v>
      </c>
      <c r="X76" s="121">
        <f t="shared" si="18"/>
        <v>609306200</v>
      </c>
      <c r="Y76" s="121">
        <f t="shared" si="18"/>
        <v>377306200</v>
      </c>
      <c r="Z76" s="121">
        <f t="shared" si="18"/>
        <v>377306200</v>
      </c>
      <c r="AA76" s="590"/>
    </row>
    <row r="77" spans="2:27" s="37" customFormat="1" ht="76.5">
      <c r="B77" s="670"/>
      <c r="C77" s="667"/>
      <c r="D77" s="57" t="s">
        <v>878</v>
      </c>
      <c r="E77" s="57"/>
      <c r="F77" s="58"/>
      <c r="G77" s="59"/>
      <c r="H77" s="118" t="s">
        <v>877</v>
      </c>
      <c r="I77" s="119">
        <f t="shared" si="16"/>
        <v>21930000</v>
      </c>
      <c r="J77" s="119">
        <f t="shared" si="16"/>
        <v>520029000</v>
      </c>
      <c r="K77" s="120">
        <f t="shared" si="16"/>
        <v>288029000</v>
      </c>
      <c r="L77" s="120">
        <f t="shared" si="16"/>
        <v>288029000</v>
      </c>
      <c r="M77" s="121"/>
      <c r="N77" s="121"/>
      <c r="O77" s="122"/>
      <c r="P77" s="122"/>
      <c r="Q77" s="480"/>
      <c r="R77" s="121"/>
      <c r="S77" s="121">
        <f t="shared" si="17"/>
        <v>89277200</v>
      </c>
      <c r="T77" s="121">
        <f t="shared" si="17"/>
        <v>89277200</v>
      </c>
      <c r="U77" s="121">
        <f t="shared" si="17"/>
        <v>89277200</v>
      </c>
      <c r="V77" s="62"/>
      <c r="W77" s="121">
        <f t="shared" si="18"/>
        <v>21930000</v>
      </c>
      <c r="X77" s="121">
        <f t="shared" si="18"/>
        <v>609306200</v>
      </c>
      <c r="Y77" s="121">
        <f t="shared" si="18"/>
        <v>377306200</v>
      </c>
      <c r="Z77" s="121">
        <f t="shared" si="18"/>
        <v>377306200</v>
      </c>
      <c r="AA77" s="590"/>
    </row>
    <row r="78" spans="2:27" s="37" customFormat="1" ht="76.5">
      <c r="B78" s="670"/>
      <c r="C78" s="668"/>
      <c r="D78" s="667"/>
      <c r="E78" s="57" t="s">
        <v>876</v>
      </c>
      <c r="F78" s="58"/>
      <c r="G78" s="128"/>
      <c r="H78" s="118" t="s">
        <v>875</v>
      </c>
      <c r="I78" s="119">
        <f>+I79</f>
        <v>21930000</v>
      </c>
      <c r="J78" s="119">
        <f>+J79</f>
        <v>520029000</v>
      </c>
      <c r="K78" s="120">
        <f>+K79</f>
        <v>288029000</v>
      </c>
      <c r="L78" s="120">
        <f>+L79</f>
        <v>288029000</v>
      </c>
      <c r="M78" s="121"/>
      <c r="N78" s="121"/>
      <c r="O78" s="122"/>
      <c r="P78" s="122"/>
      <c r="Q78" s="480"/>
      <c r="R78" s="121"/>
      <c r="S78" s="121">
        <f>+S79</f>
        <v>89277200</v>
      </c>
      <c r="T78" s="121">
        <f>+T79</f>
        <v>89277200</v>
      </c>
      <c r="U78" s="121">
        <f>+U79</f>
        <v>89277200</v>
      </c>
      <c r="V78" s="62"/>
      <c r="W78" s="121">
        <f t="shared" si="18"/>
        <v>21930000</v>
      </c>
      <c r="X78" s="121">
        <f t="shared" si="18"/>
        <v>609306200</v>
      </c>
      <c r="Y78" s="121">
        <f t="shared" si="18"/>
        <v>377306200</v>
      </c>
      <c r="Z78" s="121">
        <f t="shared" si="18"/>
        <v>377306200</v>
      </c>
      <c r="AA78" s="590"/>
    </row>
    <row r="79" spans="2:27" s="37" customFormat="1" ht="25.5">
      <c r="B79" s="670"/>
      <c r="C79" s="668"/>
      <c r="D79" s="668"/>
      <c r="E79" s="667"/>
      <c r="F79" s="58" t="s">
        <v>874</v>
      </c>
      <c r="G79" s="645">
        <v>11</v>
      </c>
      <c r="H79" s="599" t="s">
        <v>873</v>
      </c>
      <c r="I79" s="570">
        <v>21930000</v>
      </c>
      <c r="J79" s="504">
        <v>520029000</v>
      </c>
      <c r="K79" s="498">
        <v>288029000</v>
      </c>
      <c r="L79" s="498">
        <v>288029000</v>
      </c>
      <c r="M79" s="504"/>
      <c r="N79" s="504"/>
      <c r="O79" s="498"/>
      <c r="P79" s="125"/>
      <c r="Q79" s="543"/>
      <c r="R79" s="502"/>
      <c r="S79" s="502">
        <v>89277200</v>
      </c>
      <c r="T79" s="502">
        <v>89277200</v>
      </c>
      <c r="U79" s="502">
        <v>89277200</v>
      </c>
      <c r="V79" s="609"/>
      <c r="W79" s="504">
        <f t="shared" si="18"/>
        <v>21930000</v>
      </c>
      <c r="X79" s="504">
        <f t="shared" si="18"/>
        <v>609306200</v>
      </c>
      <c r="Y79" s="504">
        <f t="shared" si="18"/>
        <v>377306200</v>
      </c>
      <c r="Z79" s="504">
        <f t="shared" si="18"/>
        <v>377306200</v>
      </c>
      <c r="AA79" s="590"/>
    </row>
    <row r="80" spans="2:27" s="37" customFormat="1" ht="25.5">
      <c r="B80" s="670"/>
      <c r="C80" s="668"/>
      <c r="D80" s="668"/>
      <c r="E80" s="668"/>
      <c r="F80" s="58" t="s">
        <v>872</v>
      </c>
      <c r="G80" s="682"/>
      <c r="H80" s="600"/>
      <c r="I80" s="571"/>
      <c r="J80" s="505"/>
      <c r="K80" s="499"/>
      <c r="L80" s="499"/>
      <c r="M80" s="505"/>
      <c r="N80" s="505"/>
      <c r="O80" s="499"/>
      <c r="P80" s="126"/>
      <c r="Q80" s="545"/>
      <c r="R80" s="503"/>
      <c r="S80" s="503"/>
      <c r="T80" s="503"/>
      <c r="U80" s="503"/>
      <c r="V80" s="610"/>
      <c r="W80" s="505"/>
      <c r="X80" s="505"/>
      <c r="Y80" s="505"/>
      <c r="Z80" s="505"/>
      <c r="AA80" s="590"/>
    </row>
    <row r="81" spans="2:27" s="37" customFormat="1" ht="25.5">
      <c r="B81" s="670"/>
      <c r="C81" s="668"/>
      <c r="D81" s="668"/>
      <c r="E81" s="668"/>
      <c r="F81" s="58" t="s">
        <v>871</v>
      </c>
      <c r="G81" s="682"/>
      <c r="H81" s="600"/>
      <c r="I81" s="571"/>
      <c r="J81" s="505"/>
      <c r="K81" s="499"/>
      <c r="L81" s="499"/>
      <c r="M81" s="505"/>
      <c r="N81" s="505"/>
      <c r="O81" s="499"/>
      <c r="P81" s="126"/>
      <c r="Q81" s="545"/>
      <c r="R81" s="503"/>
      <c r="S81" s="503"/>
      <c r="T81" s="503"/>
      <c r="U81" s="503"/>
      <c r="V81" s="610"/>
      <c r="W81" s="505"/>
      <c r="X81" s="505"/>
      <c r="Y81" s="505"/>
      <c r="Z81" s="505"/>
      <c r="AA81" s="590"/>
    </row>
    <row r="82" spans="2:27" s="37" customFormat="1" ht="25.5">
      <c r="B82" s="670"/>
      <c r="C82" s="668"/>
      <c r="D82" s="668"/>
      <c r="E82" s="668"/>
      <c r="F82" s="58" t="s">
        <v>870</v>
      </c>
      <c r="G82" s="682"/>
      <c r="H82" s="600"/>
      <c r="I82" s="571"/>
      <c r="J82" s="505"/>
      <c r="K82" s="499"/>
      <c r="L82" s="499"/>
      <c r="M82" s="505"/>
      <c r="N82" s="505"/>
      <c r="O82" s="499"/>
      <c r="P82" s="126"/>
      <c r="Q82" s="545"/>
      <c r="R82" s="503"/>
      <c r="S82" s="503"/>
      <c r="T82" s="503"/>
      <c r="U82" s="503"/>
      <c r="V82" s="610"/>
      <c r="W82" s="505"/>
      <c r="X82" s="505"/>
      <c r="Y82" s="505"/>
      <c r="Z82" s="505"/>
      <c r="AA82" s="590"/>
    </row>
    <row r="83" spans="2:27" s="37" customFormat="1" ht="25.5">
      <c r="B83" s="670"/>
      <c r="C83" s="668"/>
      <c r="D83" s="668"/>
      <c r="E83" s="668"/>
      <c r="F83" s="58" t="s">
        <v>869</v>
      </c>
      <c r="G83" s="682"/>
      <c r="H83" s="600"/>
      <c r="I83" s="571"/>
      <c r="J83" s="505"/>
      <c r="K83" s="499"/>
      <c r="L83" s="499"/>
      <c r="M83" s="505"/>
      <c r="N83" s="505"/>
      <c r="O83" s="499"/>
      <c r="P83" s="126"/>
      <c r="Q83" s="545"/>
      <c r="R83" s="503"/>
      <c r="S83" s="503"/>
      <c r="T83" s="503"/>
      <c r="U83" s="503"/>
      <c r="V83" s="610"/>
      <c r="W83" s="505"/>
      <c r="X83" s="505"/>
      <c r="Y83" s="505"/>
      <c r="Z83" s="505"/>
      <c r="AA83" s="590"/>
    </row>
    <row r="84" spans="2:27" s="37" customFormat="1" ht="26.25" thickBot="1">
      <c r="B84" s="667"/>
      <c r="C84" s="668"/>
      <c r="D84" s="668"/>
      <c r="E84" s="668"/>
      <c r="F84" s="131" t="s">
        <v>868</v>
      </c>
      <c r="G84" s="682"/>
      <c r="H84" s="600"/>
      <c r="I84" s="571"/>
      <c r="J84" s="505"/>
      <c r="K84" s="499"/>
      <c r="L84" s="499"/>
      <c r="M84" s="505"/>
      <c r="N84" s="505"/>
      <c r="O84" s="499"/>
      <c r="P84" s="126"/>
      <c r="Q84" s="545"/>
      <c r="R84" s="503"/>
      <c r="S84" s="503"/>
      <c r="T84" s="503"/>
      <c r="U84" s="503"/>
      <c r="V84" s="610"/>
      <c r="W84" s="505"/>
      <c r="X84" s="505"/>
      <c r="Y84" s="505"/>
      <c r="Z84" s="505"/>
      <c r="AA84" s="590"/>
    </row>
    <row r="85" spans="2:36" s="33" customFormat="1" ht="13.5" thickBot="1">
      <c r="B85" s="657" t="s">
        <v>867</v>
      </c>
      <c r="C85" s="657"/>
      <c r="D85" s="657"/>
      <c r="E85" s="657"/>
      <c r="F85" s="657"/>
      <c r="G85" s="657"/>
      <c r="H85" s="657"/>
      <c r="I85" s="45">
        <f aca="true" t="shared" si="19" ref="I85:P85">+I86</f>
        <v>600000000</v>
      </c>
      <c r="J85" s="45">
        <f t="shared" si="19"/>
        <v>1158574099</v>
      </c>
      <c r="K85" s="45">
        <f t="shared" si="19"/>
        <v>1158574099</v>
      </c>
      <c r="L85" s="45">
        <f t="shared" si="19"/>
        <v>1158574099</v>
      </c>
      <c r="M85" s="45">
        <f t="shared" si="19"/>
        <v>757926930</v>
      </c>
      <c r="N85" s="45">
        <f t="shared" si="19"/>
        <v>2146790953.0300002</v>
      </c>
      <c r="O85" s="45">
        <f t="shared" si="19"/>
        <v>1239862997</v>
      </c>
      <c r="P85" s="45">
        <f t="shared" si="19"/>
        <v>1239862997</v>
      </c>
      <c r="Q85" s="46"/>
      <c r="R85" s="47">
        <f>+R86</f>
        <v>0</v>
      </c>
      <c r="S85" s="47"/>
      <c r="T85" s="47"/>
      <c r="U85" s="47"/>
      <c r="V85" s="48"/>
      <c r="W85" s="47">
        <f>I85+M85+R85</f>
        <v>1357926930</v>
      </c>
      <c r="X85" s="47">
        <f>J85+N85+S85</f>
        <v>3305365052.03</v>
      </c>
      <c r="Y85" s="47">
        <f>K85+O85+T85</f>
        <v>2398437096</v>
      </c>
      <c r="Z85" s="47">
        <f>L85+P85+U85</f>
        <v>2398437096</v>
      </c>
      <c r="AA85" s="48"/>
      <c r="AB85" s="37"/>
      <c r="AC85" s="37"/>
      <c r="AD85" s="37"/>
      <c r="AE85" s="37"/>
      <c r="AF85" s="37"/>
      <c r="AG85" s="37"/>
      <c r="AH85" s="37"/>
      <c r="AI85" s="37"/>
      <c r="AJ85" s="37"/>
    </row>
    <row r="86" spans="2:27" s="37" customFormat="1" ht="12.75">
      <c r="B86" s="49" t="s">
        <v>866</v>
      </c>
      <c r="C86" s="49"/>
      <c r="D86" s="49"/>
      <c r="E86" s="49"/>
      <c r="F86" s="50"/>
      <c r="G86" s="132"/>
      <c r="H86" s="133" t="s">
        <v>68</v>
      </c>
      <c r="I86" s="134">
        <f aca="true" t="shared" si="20" ref="I86:P86">I87</f>
        <v>600000000</v>
      </c>
      <c r="J86" s="134">
        <f t="shared" si="20"/>
        <v>1158574099</v>
      </c>
      <c r="K86" s="134">
        <f t="shared" si="20"/>
        <v>1158574099</v>
      </c>
      <c r="L86" s="134">
        <f t="shared" si="20"/>
        <v>1158574099</v>
      </c>
      <c r="M86" s="134">
        <f t="shared" si="20"/>
        <v>757926930</v>
      </c>
      <c r="N86" s="134">
        <f t="shared" si="20"/>
        <v>2146790953.0300002</v>
      </c>
      <c r="O86" s="134">
        <f t="shared" si="20"/>
        <v>1239862997</v>
      </c>
      <c r="P86" s="134">
        <f t="shared" si="20"/>
        <v>1239862997</v>
      </c>
      <c r="Q86" s="135"/>
      <c r="R86" s="136"/>
      <c r="S86" s="136"/>
      <c r="T86" s="137"/>
      <c r="U86" s="137"/>
      <c r="V86" s="135"/>
      <c r="W86" s="136">
        <f>W87</f>
        <v>1357926930</v>
      </c>
      <c r="X86" s="136">
        <f>X87</f>
        <v>3305365052.0299997</v>
      </c>
      <c r="Y86" s="136">
        <f>Y87</f>
        <v>2398437096</v>
      </c>
      <c r="Z86" s="136">
        <f>Z87</f>
        <v>2398437096</v>
      </c>
      <c r="AA86" s="590">
        <v>9</v>
      </c>
    </row>
    <row r="87" spans="2:27" s="37" customFormat="1" ht="38.25">
      <c r="B87" s="667"/>
      <c r="C87" s="57" t="s">
        <v>865</v>
      </c>
      <c r="D87" s="57"/>
      <c r="E87" s="57"/>
      <c r="F87" s="58"/>
      <c r="G87" s="128"/>
      <c r="H87" s="138" t="s">
        <v>864</v>
      </c>
      <c r="I87" s="119">
        <f aca="true" t="shared" si="21" ref="I87:P87">I88+I96+I107+I113</f>
        <v>600000000</v>
      </c>
      <c r="J87" s="119">
        <f t="shared" si="21"/>
        <v>1158574099</v>
      </c>
      <c r="K87" s="119">
        <f t="shared" si="21"/>
        <v>1158574099</v>
      </c>
      <c r="L87" s="119">
        <f t="shared" si="21"/>
        <v>1158574099</v>
      </c>
      <c r="M87" s="119">
        <f t="shared" si="21"/>
        <v>757926930</v>
      </c>
      <c r="N87" s="119">
        <f t="shared" si="21"/>
        <v>2146790953.0300002</v>
      </c>
      <c r="O87" s="119">
        <f t="shared" si="21"/>
        <v>1239862997</v>
      </c>
      <c r="P87" s="119">
        <f t="shared" si="21"/>
        <v>1239862997</v>
      </c>
      <c r="Q87" s="139"/>
      <c r="R87" s="119"/>
      <c r="S87" s="119"/>
      <c r="T87" s="120"/>
      <c r="U87" s="120"/>
      <c r="V87" s="139"/>
      <c r="W87" s="119">
        <f>W88+W96+W107+W113</f>
        <v>1357926930</v>
      </c>
      <c r="X87" s="119">
        <f>X88+X96+X107+X113</f>
        <v>3305365052.0299997</v>
      </c>
      <c r="Y87" s="119">
        <f>Y88+Y96+Y107+Y113</f>
        <v>2398437096</v>
      </c>
      <c r="Z87" s="119">
        <f>Z88+Z96+Z107+Z113</f>
        <v>2398437096</v>
      </c>
      <c r="AA87" s="590"/>
    </row>
    <row r="88" spans="2:27" s="37" customFormat="1" ht="89.25">
      <c r="B88" s="668"/>
      <c r="C88" s="667"/>
      <c r="D88" s="57" t="s">
        <v>863</v>
      </c>
      <c r="E88" s="57"/>
      <c r="F88" s="58"/>
      <c r="G88" s="128"/>
      <c r="H88" s="138" t="s">
        <v>862</v>
      </c>
      <c r="I88" s="119">
        <f>I89+I94</f>
        <v>80000000</v>
      </c>
      <c r="J88" s="119">
        <f>J89+J94</f>
        <v>48469966</v>
      </c>
      <c r="K88" s="119">
        <f>K89+K94</f>
        <v>48469966</v>
      </c>
      <c r="L88" s="119">
        <f>L89+L94</f>
        <v>48469966</v>
      </c>
      <c r="M88" s="119"/>
      <c r="N88" s="119"/>
      <c r="O88" s="120"/>
      <c r="P88" s="120"/>
      <c r="Q88" s="480"/>
      <c r="R88" s="121"/>
      <c r="S88" s="121"/>
      <c r="T88" s="122"/>
      <c r="U88" s="122"/>
      <c r="V88" s="62"/>
      <c r="W88" s="123">
        <f aca="true" t="shared" si="22" ref="W88:Z90">I88+M88+R88</f>
        <v>80000000</v>
      </c>
      <c r="X88" s="123">
        <f t="shared" si="22"/>
        <v>48469966</v>
      </c>
      <c r="Y88" s="123">
        <f t="shared" si="22"/>
        <v>48469966</v>
      </c>
      <c r="Z88" s="123">
        <f t="shared" si="22"/>
        <v>48469966</v>
      </c>
      <c r="AA88" s="590"/>
    </row>
    <row r="89" spans="2:27" s="37" customFormat="1" ht="51">
      <c r="B89" s="668"/>
      <c r="C89" s="668"/>
      <c r="D89" s="667"/>
      <c r="E89" s="57" t="s">
        <v>861</v>
      </c>
      <c r="F89" s="58"/>
      <c r="G89" s="128"/>
      <c r="H89" s="138" t="s">
        <v>860</v>
      </c>
      <c r="I89" s="119">
        <f>I90</f>
        <v>40000000</v>
      </c>
      <c r="J89" s="119">
        <f>J90</f>
        <v>41886700</v>
      </c>
      <c r="K89" s="119">
        <f>K90</f>
        <v>41886700</v>
      </c>
      <c r="L89" s="119">
        <f>L90</f>
        <v>41886700</v>
      </c>
      <c r="M89" s="119"/>
      <c r="N89" s="119"/>
      <c r="O89" s="120"/>
      <c r="P89" s="120"/>
      <c r="Q89" s="119"/>
      <c r="R89" s="121"/>
      <c r="S89" s="121"/>
      <c r="T89" s="122"/>
      <c r="U89" s="122"/>
      <c r="V89" s="62"/>
      <c r="W89" s="129">
        <f t="shared" si="22"/>
        <v>40000000</v>
      </c>
      <c r="X89" s="129">
        <f t="shared" si="22"/>
        <v>41886700</v>
      </c>
      <c r="Y89" s="129">
        <f t="shared" si="22"/>
        <v>41886700</v>
      </c>
      <c r="Z89" s="129">
        <f t="shared" si="22"/>
        <v>41886700</v>
      </c>
      <c r="AA89" s="590"/>
    </row>
    <row r="90" spans="2:27" s="37" customFormat="1" ht="25.5">
      <c r="B90" s="668"/>
      <c r="C90" s="668"/>
      <c r="D90" s="668"/>
      <c r="E90" s="667"/>
      <c r="F90" s="58" t="s">
        <v>859</v>
      </c>
      <c r="G90" s="671">
        <v>12</v>
      </c>
      <c r="H90" s="659" t="s">
        <v>858</v>
      </c>
      <c r="I90" s="509">
        <v>40000000</v>
      </c>
      <c r="J90" s="509">
        <v>41886700</v>
      </c>
      <c r="K90" s="509">
        <v>41886700</v>
      </c>
      <c r="L90" s="509">
        <v>41886700</v>
      </c>
      <c r="M90" s="509"/>
      <c r="N90" s="509"/>
      <c r="O90" s="514"/>
      <c r="P90" s="140"/>
      <c r="Q90" s="543"/>
      <c r="R90" s="698"/>
      <c r="S90" s="502"/>
      <c r="T90" s="552"/>
      <c r="U90" s="141"/>
      <c r="V90" s="555"/>
      <c r="W90" s="506">
        <f t="shared" si="22"/>
        <v>40000000</v>
      </c>
      <c r="X90" s="506">
        <f t="shared" si="22"/>
        <v>41886700</v>
      </c>
      <c r="Y90" s="506">
        <f t="shared" si="22"/>
        <v>41886700</v>
      </c>
      <c r="Z90" s="506">
        <f t="shared" si="22"/>
        <v>41886700</v>
      </c>
      <c r="AA90" s="590"/>
    </row>
    <row r="91" spans="2:27" s="37" customFormat="1" ht="25.5">
      <c r="B91" s="668"/>
      <c r="C91" s="668"/>
      <c r="D91" s="668"/>
      <c r="E91" s="668"/>
      <c r="F91" s="58" t="s">
        <v>857</v>
      </c>
      <c r="G91" s="672"/>
      <c r="H91" s="674"/>
      <c r="I91" s="510"/>
      <c r="J91" s="510"/>
      <c r="K91" s="510"/>
      <c r="L91" s="510"/>
      <c r="M91" s="510"/>
      <c r="N91" s="510"/>
      <c r="O91" s="515"/>
      <c r="P91" s="142"/>
      <c r="Q91" s="545"/>
      <c r="R91" s="756"/>
      <c r="S91" s="503"/>
      <c r="T91" s="553"/>
      <c r="U91" s="143"/>
      <c r="V91" s="556"/>
      <c r="W91" s="507"/>
      <c r="X91" s="507"/>
      <c r="Y91" s="507"/>
      <c r="Z91" s="507"/>
      <c r="AA91" s="590"/>
    </row>
    <row r="92" spans="2:27" s="37" customFormat="1" ht="25.5">
      <c r="B92" s="668"/>
      <c r="C92" s="668"/>
      <c r="D92" s="668"/>
      <c r="E92" s="668"/>
      <c r="F92" s="58" t="s">
        <v>856</v>
      </c>
      <c r="G92" s="672"/>
      <c r="H92" s="674"/>
      <c r="I92" s="510"/>
      <c r="J92" s="510"/>
      <c r="K92" s="510"/>
      <c r="L92" s="510"/>
      <c r="M92" s="510"/>
      <c r="N92" s="510"/>
      <c r="O92" s="515"/>
      <c r="P92" s="142"/>
      <c r="Q92" s="545"/>
      <c r="R92" s="756"/>
      <c r="S92" s="503"/>
      <c r="T92" s="553"/>
      <c r="U92" s="143"/>
      <c r="V92" s="556"/>
      <c r="W92" s="507"/>
      <c r="X92" s="507"/>
      <c r="Y92" s="507"/>
      <c r="Z92" s="507"/>
      <c r="AA92" s="590"/>
    </row>
    <row r="93" spans="2:27" s="37" customFormat="1" ht="25.5">
      <c r="B93" s="668"/>
      <c r="C93" s="668"/>
      <c r="D93" s="668"/>
      <c r="E93" s="669"/>
      <c r="F93" s="58" t="s">
        <v>855</v>
      </c>
      <c r="G93" s="673"/>
      <c r="H93" s="675"/>
      <c r="I93" s="511"/>
      <c r="J93" s="511"/>
      <c r="K93" s="511"/>
      <c r="L93" s="511"/>
      <c r="M93" s="511"/>
      <c r="N93" s="511"/>
      <c r="O93" s="516"/>
      <c r="P93" s="144"/>
      <c r="Q93" s="544"/>
      <c r="R93" s="699"/>
      <c r="S93" s="512"/>
      <c r="T93" s="554"/>
      <c r="U93" s="145"/>
      <c r="V93" s="557"/>
      <c r="W93" s="508"/>
      <c r="X93" s="508"/>
      <c r="Y93" s="508"/>
      <c r="Z93" s="508"/>
      <c r="AA93" s="590"/>
    </row>
    <row r="94" spans="2:27" s="37" customFormat="1" ht="38.25">
      <c r="B94" s="668"/>
      <c r="C94" s="668"/>
      <c r="D94" s="668"/>
      <c r="E94" s="57" t="s">
        <v>854</v>
      </c>
      <c r="F94" s="58"/>
      <c r="G94" s="128"/>
      <c r="H94" s="138" t="s">
        <v>853</v>
      </c>
      <c r="I94" s="119">
        <f>I95</f>
        <v>40000000</v>
      </c>
      <c r="J94" s="119">
        <f>J95</f>
        <v>6583266</v>
      </c>
      <c r="K94" s="119">
        <f>K95</f>
        <v>6583266</v>
      </c>
      <c r="L94" s="119">
        <f>L95</f>
        <v>6583266</v>
      </c>
      <c r="M94" s="119"/>
      <c r="N94" s="119"/>
      <c r="O94" s="120"/>
      <c r="P94" s="120"/>
      <c r="Q94" s="480"/>
      <c r="R94" s="121"/>
      <c r="S94" s="121"/>
      <c r="T94" s="122"/>
      <c r="U94" s="122"/>
      <c r="V94" s="62"/>
      <c r="W94" s="129">
        <f aca="true" t="shared" si="23" ref="W94:Z95">I94+M94+R94</f>
        <v>40000000</v>
      </c>
      <c r="X94" s="129">
        <f t="shared" si="23"/>
        <v>6583266</v>
      </c>
      <c r="Y94" s="129">
        <f t="shared" si="23"/>
        <v>6583266</v>
      </c>
      <c r="Z94" s="129">
        <f t="shared" si="23"/>
        <v>6583266</v>
      </c>
      <c r="AA94" s="590"/>
    </row>
    <row r="95" spans="2:27" s="37" customFormat="1" ht="51" customHeight="1">
      <c r="B95" s="668"/>
      <c r="C95" s="668"/>
      <c r="D95" s="669"/>
      <c r="E95" s="146"/>
      <c r="F95" s="58" t="s">
        <v>852</v>
      </c>
      <c r="G95" s="147">
        <v>18</v>
      </c>
      <c r="H95" s="148" t="s">
        <v>851</v>
      </c>
      <c r="I95" s="149">
        <v>40000000</v>
      </c>
      <c r="J95" s="150">
        <v>6583266</v>
      </c>
      <c r="K95" s="150">
        <v>6583266</v>
      </c>
      <c r="L95" s="150">
        <v>6583266</v>
      </c>
      <c r="M95" s="151"/>
      <c r="N95" s="119"/>
      <c r="O95" s="120"/>
      <c r="P95" s="120"/>
      <c r="Q95" s="480"/>
      <c r="R95" s="121"/>
      <c r="S95" s="121"/>
      <c r="T95" s="122"/>
      <c r="U95" s="122"/>
      <c r="V95" s="62"/>
      <c r="W95" s="116">
        <f t="shared" si="23"/>
        <v>40000000</v>
      </c>
      <c r="X95" s="116">
        <f t="shared" si="23"/>
        <v>6583266</v>
      </c>
      <c r="Y95" s="116">
        <f t="shared" si="23"/>
        <v>6583266</v>
      </c>
      <c r="Z95" s="116">
        <f t="shared" si="23"/>
        <v>6583266</v>
      </c>
      <c r="AA95" s="590"/>
    </row>
    <row r="96" spans="2:27" s="37" customFormat="1" ht="51">
      <c r="B96" s="668"/>
      <c r="C96" s="668"/>
      <c r="D96" s="57" t="s">
        <v>850</v>
      </c>
      <c r="E96" s="57"/>
      <c r="F96" s="105"/>
      <c r="G96" s="128"/>
      <c r="H96" s="138" t="s">
        <v>849</v>
      </c>
      <c r="I96" s="119">
        <f aca="true" t="shared" si="24" ref="I96:P96">I97+I101+I103</f>
        <v>480000000</v>
      </c>
      <c r="J96" s="119">
        <f t="shared" si="24"/>
        <v>1047223700</v>
      </c>
      <c r="K96" s="120">
        <f t="shared" si="24"/>
        <v>1047223700</v>
      </c>
      <c r="L96" s="120">
        <f t="shared" si="24"/>
        <v>1047223700</v>
      </c>
      <c r="M96" s="119">
        <f t="shared" si="24"/>
        <v>537663307</v>
      </c>
      <c r="N96" s="119">
        <f t="shared" si="24"/>
        <v>1508364903.52</v>
      </c>
      <c r="O96" s="120">
        <f t="shared" si="24"/>
        <v>1164862997</v>
      </c>
      <c r="P96" s="120">
        <f t="shared" si="24"/>
        <v>1164862997</v>
      </c>
      <c r="Q96" s="139"/>
      <c r="R96" s="119"/>
      <c r="S96" s="119"/>
      <c r="T96" s="120"/>
      <c r="U96" s="120"/>
      <c r="V96" s="139"/>
      <c r="W96" s="119">
        <f>W97+W101+W103</f>
        <v>1017663307</v>
      </c>
      <c r="X96" s="119">
        <f>X97+X101+X103</f>
        <v>2555588603.52</v>
      </c>
      <c r="Y96" s="119">
        <f>Y97+Y101+Y103</f>
        <v>2212086697</v>
      </c>
      <c r="Z96" s="119">
        <f>Z97+Z101+Z103</f>
        <v>2212086697</v>
      </c>
      <c r="AA96" s="590"/>
    </row>
    <row r="97" spans="2:27" s="37" customFormat="1" ht="51">
      <c r="B97" s="668"/>
      <c r="C97" s="668"/>
      <c r="D97" s="667"/>
      <c r="E97" s="57" t="s">
        <v>848</v>
      </c>
      <c r="F97" s="58"/>
      <c r="G97" s="128"/>
      <c r="H97" s="138" t="s">
        <v>847</v>
      </c>
      <c r="I97" s="152">
        <f aca="true" t="shared" si="25" ref="I97:P97">I98</f>
        <v>200000000</v>
      </c>
      <c r="J97" s="152">
        <f t="shared" si="25"/>
        <v>796723700</v>
      </c>
      <c r="K97" s="152">
        <f t="shared" si="25"/>
        <v>796723700</v>
      </c>
      <c r="L97" s="152">
        <f t="shared" si="25"/>
        <v>796723700</v>
      </c>
      <c r="M97" s="152">
        <f t="shared" si="25"/>
        <v>273963465</v>
      </c>
      <c r="N97" s="152">
        <f t="shared" si="25"/>
        <v>806521442.45</v>
      </c>
      <c r="O97" s="153">
        <f t="shared" si="25"/>
        <v>760386642</v>
      </c>
      <c r="P97" s="153">
        <f t="shared" si="25"/>
        <v>760386642</v>
      </c>
      <c r="Q97" s="154"/>
      <c r="R97" s="152"/>
      <c r="S97" s="152"/>
      <c r="T97" s="153"/>
      <c r="U97" s="153"/>
      <c r="V97" s="154"/>
      <c r="W97" s="152">
        <f>W98</f>
        <v>473963465</v>
      </c>
      <c r="X97" s="152">
        <f>X98</f>
        <v>1603245142.45</v>
      </c>
      <c r="Y97" s="152">
        <f>Y98</f>
        <v>1557110342</v>
      </c>
      <c r="Z97" s="152">
        <f>Z98</f>
        <v>1557110342</v>
      </c>
      <c r="AA97" s="590"/>
    </row>
    <row r="98" spans="2:27" s="37" customFormat="1" ht="25.5">
      <c r="B98" s="668"/>
      <c r="C98" s="668"/>
      <c r="D98" s="668"/>
      <c r="E98" s="670"/>
      <c r="F98" s="58" t="s">
        <v>846</v>
      </c>
      <c r="G98" s="597">
        <v>20</v>
      </c>
      <c r="H98" s="631" t="s">
        <v>845</v>
      </c>
      <c r="I98" s="504">
        <v>200000000</v>
      </c>
      <c r="J98" s="504">
        <v>796723700</v>
      </c>
      <c r="K98" s="504">
        <v>796723700</v>
      </c>
      <c r="L98" s="504">
        <v>796723700</v>
      </c>
      <c r="M98" s="504">
        <v>273963465</v>
      </c>
      <c r="N98" s="504">
        <v>806521442.45</v>
      </c>
      <c r="O98" s="498">
        <v>760386642</v>
      </c>
      <c r="P98" s="498">
        <v>760386642</v>
      </c>
      <c r="Q98" s="543" t="s">
        <v>815</v>
      </c>
      <c r="R98" s="504"/>
      <c r="S98" s="504"/>
      <c r="T98" s="498"/>
      <c r="U98" s="125"/>
      <c r="V98" s="543"/>
      <c r="W98" s="504">
        <f aca="true" t="shared" si="26" ref="W98:Z104">I98+M98+R98</f>
        <v>473963465</v>
      </c>
      <c r="X98" s="504">
        <f t="shared" si="26"/>
        <v>1603245142.45</v>
      </c>
      <c r="Y98" s="498">
        <f t="shared" si="26"/>
        <v>1557110342</v>
      </c>
      <c r="Z98" s="498">
        <f t="shared" si="26"/>
        <v>1557110342</v>
      </c>
      <c r="AA98" s="590"/>
    </row>
    <row r="99" spans="2:27" s="37" customFormat="1" ht="25.5">
      <c r="B99" s="668"/>
      <c r="C99" s="668"/>
      <c r="D99" s="668"/>
      <c r="E99" s="670"/>
      <c r="F99" s="58" t="s">
        <v>844</v>
      </c>
      <c r="G99" s="597"/>
      <c r="H99" s="631"/>
      <c r="I99" s="505"/>
      <c r="J99" s="505"/>
      <c r="K99" s="505"/>
      <c r="L99" s="505"/>
      <c r="M99" s="505"/>
      <c r="N99" s="505"/>
      <c r="O99" s="499"/>
      <c r="P99" s="499"/>
      <c r="Q99" s="545"/>
      <c r="R99" s="505"/>
      <c r="S99" s="505"/>
      <c r="T99" s="499"/>
      <c r="U99" s="126"/>
      <c r="V99" s="545"/>
      <c r="W99" s="505">
        <f t="shared" si="26"/>
        <v>0</v>
      </c>
      <c r="X99" s="505">
        <f t="shared" si="26"/>
        <v>0</v>
      </c>
      <c r="Y99" s="499">
        <f t="shared" si="26"/>
        <v>0</v>
      </c>
      <c r="Z99" s="499">
        <f t="shared" si="26"/>
        <v>0</v>
      </c>
      <c r="AA99" s="590"/>
    </row>
    <row r="100" spans="2:27" s="37" customFormat="1" ht="25.5">
      <c r="B100" s="668"/>
      <c r="C100" s="668"/>
      <c r="D100" s="668"/>
      <c r="E100" s="670"/>
      <c r="F100" s="58" t="s">
        <v>843</v>
      </c>
      <c r="G100" s="597"/>
      <c r="H100" s="631"/>
      <c r="I100" s="513"/>
      <c r="J100" s="513"/>
      <c r="K100" s="513"/>
      <c r="L100" s="513"/>
      <c r="M100" s="513"/>
      <c r="N100" s="513"/>
      <c r="O100" s="500"/>
      <c r="P100" s="500"/>
      <c r="Q100" s="544"/>
      <c r="R100" s="513"/>
      <c r="S100" s="513"/>
      <c r="T100" s="500"/>
      <c r="U100" s="127"/>
      <c r="V100" s="544"/>
      <c r="W100" s="513">
        <f t="shared" si="26"/>
        <v>0</v>
      </c>
      <c r="X100" s="513">
        <f t="shared" si="26"/>
        <v>0</v>
      </c>
      <c r="Y100" s="500">
        <f t="shared" si="26"/>
        <v>0</v>
      </c>
      <c r="Z100" s="500">
        <f t="shared" si="26"/>
        <v>0</v>
      </c>
      <c r="AA100" s="590"/>
    </row>
    <row r="101" spans="2:27" s="37" customFormat="1" ht="29.25" customHeight="1">
      <c r="B101" s="668"/>
      <c r="C101" s="668"/>
      <c r="D101" s="668"/>
      <c r="E101" s="57" t="s">
        <v>842</v>
      </c>
      <c r="F101" s="155"/>
      <c r="G101" s="147"/>
      <c r="H101" s="118" t="s">
        <v>841</v>
      </c>
      <c r="I101" s="123">
        <f aca="true" t="shared" si="27" ref="I101:P101">I102</f>
        <v>250000000</v>
      </c>
      <c r="J101" s="123">
        <f t="shared" si="27"/>
        <v>224750000</v>
      </c>
      <c r="K101" s="123">
        <f t="shared" si="27"/>
        <v>224750000</v>
      </c>
      <c r="L101" s="123">
        <f t="shared" si="27"/>
        <v>224750000</v>
      </c>
      <c r="M101" s="123">
        <f t="shared" si="27"/>
        <v>40000000</v>
      </c>
      <c r="N101" s="123">
        <f t="shared" si="27"/>
        <v>322249608.2</v>
      </c>
      <c r="O101" s="124">
        <f t="shared" si="27"/>
        <v>260000000</v>
      </c>
      <c r="P101" s="124">
        <f t="shared" si="27"/>
        <v>260000000</v>
      </c>
      <c r="Q101" s="156"/>
      <c r="R101" s="123"/>
      <c r="S101" s="123"/>
      <c r="T101" s="124"/>
      <c r="U101" s="124"/>
      <c r="V101" s="156"/>
      <c r="W101" s="129">
        <f t="shared" si="26"/>
        <v>290000000</v>
      </c>
      <c r="X101" s="129">
        <f t="shared" si="26"/>
        <v>546999608.2</v>
      </c>
      <c r="Y101" s="129">
        <f t="shared" si="26"/>
        <v>484750000</v>
      </c>
      <c r="Z101" s="129">
        <f t="shared" si="26"/>
        <v>484750000</v>
      </c>
      <c r="AA101" s="590"/>
    </row>
    <row r="102" spans="2:27" s="37" customFormat="1" ht="32.25" customHeight="1">
      <c r="B102" s="668"/>
      <c r="C102" s="668"/>
      <c r="D102" s="668"/>
      <c r="E102" s="146"/>
      <c r="F102" s="58" t="s">
        <v>840</v>
      </c>
      <c r="G102" s="147">
        <v>17</v>
      </c>
      <c r="H102" s="157" t="s">
        <v>839</v>
      </c>
      <c r="I102" s="158">
        <v>250000000</v>
      </c>
      <c r="J102" s="158">
        <v>224750000</v>
      </c>
      <c r="K102" s="158">
        <v>224750000</v>
      </c>
      <c r="L102" s="158">
        <v>224750000</v>
      </c>
      <c r="M102" s="158">
        <v>40000000</v>
      </c>
      <c r="N102" s="158">
        <v>322249608.2</v>
      </c>
      <c r="O102" s="159">
        <v>260000000</v>
      </c>
      <c r="P102" s="159">
        <v>260000000</v>
      </c>
      <c r="Q102" s="480" t="s">
        <v>815</v>
      </c>
      <c r="R102" s="158"/>
      <c r="S102" s="158"/>
      <c r="T102" s="159"/>
      <c r="U102" s="159"/>
      <c r="V102" s="160"/>
      <c r="W102" s="129">
        <f t="shared" si="26"/>
        <v>290000000</v>
      </c>
      <c r="X102" s="129">
        <f t="shared" si="26"/>
        <v>546999608.2</v>
      </c>
      <c r="Y102" s="129">
        <f t="shared" si="26"/>
        <v>484750000</v>
      </c>
      <c r="Z102" s="129">
        <f t="shared" si="26"/>
        <v>484750000</v>
      </c>
      <c r="AA102" s="590"/>
    </row>
    <row r="103" spans="2:27" s="37" customFormat="1" ht="63.75">
      <c r="B103" s="668"/>
      <c r="C103" s="668"/>
      <c r="D103" s="668"/>
      <c r="E103" s="161" t="s">
        <v>838</v>
      </c>
      <c r="F103" s="58"/>
      <c r="G103" s="128"/>
      <c r="H103" s="138" t="s">
        <v>837</v>
      </c>
      <c r="I103" s="163">
        <f aca="true" t="shared" si="28" ref="I103:P103">I104</f>
        <v>30000000</v>
      </c>
      <c r="J103" s="163">
        <f t="shared" si="28"/>
        <v>25750000</v>
      </c>
      <c r="K103" s="141">
        <f t="shared" si="28"/>
        <v>25750000</v>
      </c>
      <c r="L103" s="141">
        <f t="shared" si="28"/>
        <v>25750000</v>
      </c>
      <c r="M103" s="163">
        <f t="shared" si="28"/>
        <v>223699842</v>
      </c>
      <c r="N103" s="163">
        <f t="shared" si="28"/>
        <v>379593852.87</v>
      </c>
      <c r="O103" s="163">
        <f t="shared" si="28"/>
        <v>144476355</v>
      </c>
      <c r="P103" s="163">
        <f t="shared" si="28"/>
        <v>144476355</v>
      </c>
      <c r="Q103" s="477"/>
      <c r="R103" s="121"/>
      <c r="S103" s="165"/>
      <c r="T103" s="166"/>
      <c r="U103" s="166"/>
      <c r="V103" s="164"/>
      <c r="W103" s="129">
        <f t="shared" si="26"/>
        <v>253699842</v>
      </c>
      <c r="X103" s="129">
        <f t="shared" si="26"/>
        <v>405343852.87</v>
      </c>
      <c r="Y103" s="129">
        <f t="shared" si="26"/>
        <v>170226355</v>
      </c>
      <c r="Z103" s="129">
        <f t="shared" si="26"/>
        <v>170226355</v>
      </c>
      <c r="AA103" s="590"/>
    </row>
    <row r="104" spans="2:27" s="37" customFormat="1" ht="25.5">
      <c r="B104" s="668"/>
      <c r="C104" s="668"/>
      <c r="D104" s="668"/>
      <c r="E104" s="715"/>
      <c r="F104" s="167" t="s">
        <v>836</v>
      </c>
      <c r="G104" s="645">
        <v>16</v>
      </c>
      <c r="H104" s="659" t="s">
        <v>835</v>
      </c>
      <c r="I104" s="509">
        <v>30000000</v>
      </c>
      <c r="J104" s="509">
        <v>25750000</v>
      </c>
      <c r="K104" s="509">
        <v>25750000</v>
      </c>
      <c r="L104" s="509">
        <v>25750000</v>
      </c>
      <c r="M104" s="509">
        <v>223699842</v>
      </c>
      <c r="N104" s="509">
        <v>379593852.87</v>
      </c>
      <c r="O104" s="514">
        <v>144476355</v>
      </c>
      <c r="P104" s="514">
        <v>144476355</v>
      </c>
      <c r="Q104" s="543" t="s">
        <v>815</v>
      </c>
      <c r="R104" s="502"/>
      <c r="S104" s="502"/>
      <c r="T104" s="552"/>
      <c r="U104" s="141"/>
      <c r="V104" s="543"/>
      <c r="W104" s="509">
        <f t="shared" si="26"/>
        <v>253699842</v>
      </c>
      <c r="X104" s="509">
        <f t="shared" si="26"/>
        <v>405343852.87</v>
      </c>
      <c r="Y104" s="509">
        <f t="shared" si="26"/>
        <v>170226355</v>
      </c>
      <c r="Z104" s="509">
        <f t="shared" si="26"/>
        <v>170226355</v>
      </c>
      <c r="AA104" s="590"/>
    </row>
    <row r="105" spans="2:27" s="37" customFormat="1" ht="25.5">
      <c r="B105" s="668"/>
      <c r="C105" s="668"/>
      <c r="D105" s="668"/>
      <c r="E105" s="716"/>
      <c r="F105" s="167" t="s">
        <v>834</v>
      </c>
      <c r="G105" s="682"/>
      <c r="H105" s="674"/>
      <c r="I105" s="510"/>
      <c r="J105" s="510"/>
      <c r="K105" s="510"/>
      <c r="L105" s="510"/>
      <c r="M105" s="510"/>
      <c r="N105" s="510"/>
      <c r="O105" s="515"/>
      <c r="P105" s="515"/>
      <c r="Q105" s="545"/>
      <c r="R105" s="503"/>
      <c r="S105" s="503"/>
      <c r="T105" s="553"/>
      <c r="U105" s="143"/>
      <c r="V105" s="545"/>
      <c r="W105" s="510"/>
      <c r="X105" s="510"/>
      <c r="Y105" s="510"/>
      <c r="Z105" s="510"/>
      <c r="AA105" s="590"/>
    </row>
    <row r="106" spans="2:27" s="37" customFormat="1" ht="25.5">
      <c r="B106" s="668"/>
      <c r="C106" s="668"/>
      <c r="D106" s="669"/>
      <c r="E106" s="717"/>
      <c r="F106" s="167" t="s">
        <v>833</v>
      </c>
      <c r="G106" s="646"/>
      <c r="H106" s="675"/>
      <c r="I106" s="511"/>
      <c r="J106" s="511"/>
      <c r="K106" s="511"/>
      <c r="L106" s="511"/>
      <c r="M106" s="511"/>
      <c r="N106" s="511"/>
      <c r="O106" s="516"/>
      <c r="P106" s="516"/>
      <c r="Q106" s="544"/>
      <c r="R106" s="512"/>
      <c r="S106" s="512"/>
      <c r="T106" s="554"/>
      <c r="U106" s="145"/>
      <c r="V106" s="544"/>
      <c r="W106" s="511"/>
      <c r="X106" s="511"/>
      <c r="Y106" s="511"/>
      <c r="Z106" s="511"/>
      <c r="AA106" s="590"/>
    </row>
    <row r="107" spans="2:27" s="37" customFormat="1" ht="16.5" customHeight="1">
      <c r="B107" s="668"/>
      <c r="C107" s="668"/>
      <c r="D107" s="57" t="s">
        <v>832</v>
      </c>
      <c r="E107" s="57"/>
      <c r="F107" s="58"/>
      <c r="G107" s="147"/>
      <c r="H107" s="138" t="s">
        <v>831</v>
      </c>
      <c r="I107" s="119">
        <f aca="true" t="shared" si="29" ref="I107:N107">I108+I111</f>
        <v>30000000</v>
      </c>
      <c r="J107" s="119">
        <f t="shared" si="29"/>
        <v>32267033</v>
      </c>
      <c r="K107" s="120">
        <f t="shared" si="29"/>
        <v>32267033</v>
      </c>
      <c r="L107" s="120">
        <f t="shared" si="29"/>
        <v>32267033</v>
      </c>
      <c r="M107" s="119">
        <f t="shared" si="29"/>
        <v>54792693</v>
      </c>
      <c r="N107" s="119">
        <f t="shared" si="29"/>
        <v>312558288.41</v>
      </c>
      <c r="O107" s="120"/>
      <c r="P107" s="120"/>
      <c r="Q107" s="480"/>
      <c r="R107" s="121"/>
      <c r="S107" s="121"/>
      <c r="T107" s="122"/>
      <c r="U107" s="122"/>
      <c r="V107" s="62"/>
      <c r="W107" s="129">
        <f aca="true" t="shared" si="30" ref="W107:Z108">I107+M107+R107</f>
        <v>84792693</v>
      </c>
      <c r="X107" s="129">
        <f t="shared" si="30"/>
        <v>344825321.41</v>
      </c>
      <c r="Y107" s="129">
        <f t="shared" si="30"/>
        <v>32267033</v>
      </c>
      <c r="Z107" s="129">
        <f t="shared" si="30"/>
        <v>32267033</v>
      </c>
      <c r="AA107" s="590"/>
    </row>
    <row r="108" spans="2:27" s="37" customFormat="1" ht="38.25">
      <c r="B108" s="668"/>
      <c r="C108" s="668"/>
      <c r="D108" s="667"/>
      <c r="E108" s="57" t="s">
        <v>830</v>
      </c>
      <c r="F108" s="58"/>
      <c r="G108" s="128"/>
      <c r="H108" s="138" t="s">
        <v>829</v>
      </c>
      <c r="I108" s="119">
        <f>I109</f>
        <v>10000000</v>
      </c>
      <c r="J108" s="119">
        <f>J109</f>
        <v>3666700</v>
      </c>
      <c r="K108" s="120">
        <f>K109</f>
        <v>3666700</v>
      </c>
      <c r="L108" s="120">
        <f>L109</f>
        <v>3666700</v>
      </c>
      <c r="M108" s="119"/>
      <c r="N108" s="121"/>
      <c r="O108" s="122"/>
      <c r="P108" s="122"/>
      <c r="Q108" s="480"/>
      <c r="R108" s="121"/>
      <c r="S108" s="121"/>
      <c r="T108" s="122"/>
      <c r="U108" s="122"/>
      <c r="V108" s="62"/>
      <c r="W108" s="129">
        <f t="shared" si="30"/>
        <v>10000000</v>
      </c>
      <c r="X108" s="129">
        <f t="shared" si="30"/>
        <v>3666700</v>
      </c>
      <c r="Y108" s="129">
        <f t="shared" si="30"/>
        <v>3666700</v>
      </c>
      <c r="Z108" s="129">
        <f t="shared" si="30"/>
        <v>3666700</v>
      </c>
      <c r="AA108" s="590"/>
    </row>
    <row r="109" spans="2:27" s="37" customFormat="1" ht="21" customHeight="1">
      <c r="B109" s="668"/>
      <c r="C109" s="668"/>
      <c r="D109" s="668"/>
      <c r="E109" s="667"/>
      <c r="F109" s="58" t="s">
        <v>828</v>
      </c>
      <c r="G109" s="671">
        <v>15</v>
      </c>
      <c r="H109" s="599" t="s">
        <v>827</v>
      </c>
      <c r="I109" s="509">
        <v>10000000</v>
      </c>
      <c r="J109" s="509">
        <v>3666700</v>
      </c>
      <c r="K109" s="509">
        <v>3666700</v>
      </c>
      <c r="L109" s="509">
        <v>3666700</v>
      </c>
      <c r="M109" s="509"/>
      <c r="N109" s="509"/>
      <c r="O109" s="514"/>
      <c r="P109" s="140"/>
      <c r="Q109" s="543"/>
      <c r="R109" s="502"/>
      <c r="S109" s="502"/>
      <c r="T109" s="141"/>
      <c r="U109" s="141"/>
      <c r="V109" s="555"/>
      <c r="W109" s="509">
        <f>+I109+M109+R109</f>
        <v>10000000</v>
      </c>
      <c r="X109" s="509">
        <f>+J109+N109+S109</f>
        <v>3666700</v>
      </c>
      <c r="Y109" s="509">
        <f>+K109+O109+T109</f>
        <v>3666700</v>
      </c>
      <c r="Z109" s="509">
        <f>+L109+P109+U109</f>
        <v>3666700</v>
      </c>
      <c r="AA109" s="590"/>
    </row>
    <row r="110" spans="2:27" s="37" customFormat="1" ht="21" customHeight="1">
      <c r="B110" s="668"/>
      <c r="C110" s="668"/>
      <c r="D110" s="668"/>
      <c r="E110" s="669"/>
      <c r="F110" s="58" t="s">
        <v>826</v>
      </c>
      <c r="G110" s="673"/>
      <c r="H110" s="601"/>
      <c r="I110" s="511"/>
      <c r="J110" s="511"/>
      <c r="K110" s="511"/>
      <c r="L110" s="511"/>
      <c r="M110" s="511"/>
      <c r="N110" s="511"/>
      <c r="O110" s="516"/>
      <c r="P110" s="144"/>
      <c r="Q110" s="544"/>
      <c r="R110" s="512"/>
      <c r="S110" s="512"/>
      <c r="T110" s="145"/>
      <c r="U110" s="145"/>
      <c r="V110" s="557"/>
      <c r="W110" s="511"/>
      <c r="X110" s="511"/>
      <c r="Y110" s="511"/>
      <c r="Z110" s="511"/>
      <c r="AA110" s="590"/>
    </row>
    <row r="111" spans="2:27" s="37" customFormat="1" ht="63.75">
      <c r="B111" s="668"/>
      <c r="C111" s="668"/>
      <c r="D111" s="668"/>
      <c r="E111" s="168" t="s">
        <v>825</v>
      </c>
      <c r="F111" s="58"/>
      <c r="G111" s="128"/>
      <c r="H111" s="138" t="s">
        <v>824</v>
      </c>
      <c r="I111" s="169">
        <f aca="true" t="shared" si="31" ref="I111:N111">I112</f>
        <v>20000000</v>
      </c>
      <c r="J111" s="169">
        <f t="shared" si="31"/>
        <v>28600333</v>
      </c>
      <c r="K111" s="170">
        <f t="shared" si="31"/>
        <v>28600333</v>
      </c>
      <c r="L111" s="170">
        <f t="shared" si="31"/>
        <v>28600333</v>
      </c>
      <c r="M111" s="169">
        <f t="shared" si="31"/>
        <v>54792693</v>
      </c>
      <c r="N111" s="169">
        <f t="shared" si="31"/>
        <v>312558288.41</v>
      </c>
      <c r="O111" s="170"/>
      <c r="P111" s="170"/>
      <c r="Q111" s="491"/>
      <c r="R111" s="169"/>
      <c r="S111" s="169"/>
      <c r="T111" s="170"/>
      <c r="U111" s="170"/>
      <c r="V111" s="171"/>
      <c r="W111" s="169">
        <f>W112</f>
        <v>74792693</v>
      </c>
      <c r="X111" s="169">
        <f>X112</f>
        <v>341158621.41</v>
      </c>
      <c r="Y111" s="169">
        <f>Y112</f>
        <v>28600333</v>
      </c>
      <c r="Z111" s="169">
        <f>Z112</f>
        <v>28600333</v>
      </c>
      <c r="AA111" s="590"/>
    </row>
    <row r="112" spans="2:27" s="37" customFormat="1" ht="35.25" customHeight="1">
      <c r="B112" s="668"/>
      <c r="C112" s="668"/>
      <c r="D112" s="669"/>
      <c r="E112" s="168"/>
      <c r="F112" s="58" t="s">
        <v>823</v>
      </c>
      <c r="G112" s="128">
        <v>14</v>
      </c>
      <c r="H112" s="157" t="s">
        <v>822</v>
      </c>
      <c r="I112" s="172">
        <v>20000000</v>
      </c>
      <c r="J112" s="172">
        <v>28600333</v>
      </c>
      <c r="K112" s="172">
        <v>28600333</v>
      </c>
      <c r="L112" s="172">
        <v>28600333</v>
      </c>
      <c r="M112" s="172">
        <v>54792693</v>
      </c>
      <c r="N112" s="172">
        <v>312558288.41</v>
      </c>
      <c r="O112" s="173"/>
      <c r="P112" s="173"/>
      <c r="Q112" s="479" t="s">
        <v>815</v>
      </c>
      <c r="R112" s="134"/>
      <c r="S112" s="134"/>
      <c r="T112" s="175"/>
      <c r="U112" s="175"/>
      <c r="V112" s="174"/>
      <c r="W112" s="129">
        <f aca="true" t="shared" si="32" ref="W112:Z114">I112+M112+R112</f>
        <v>74792693</v>
      </c>
      <c r="X112" s="129">
        <f t="shared" si="32"/>
        <v>341158621.41</v>
      </c>
      <c r="Y112" s="129">
        <f t="shared" si="32"/>
        <v>28600333</v>
      </c>
      <c r="Z112" s="129">
        <f t="shared" si="32"/>
        <v>28600333</v>
      </c>
      <c r="AA112" s="590"/>
    </row>
    <row r="113" spans="2:27" s="37" customFormat="1" ht="33.75" customHeight="1">
      <c r="B113" s="668"/>
      <c r="C113" s="668"/>
      <c r="D113" s="57" t="s">
        <v>821</v>
      </c>
      <c r="E113" s="49"/>
      <c r="F113" s="58"/>
      <c r="G113" s="128"/>
      <c r="H113" s="138" t="s">
        <v>820</v>
      </c>
      <c r="I113" s="169">
        <f aca="true" t="shared" si="33" ref="I113:P113">I114+I118</f>
        <v>10000000</v>
      </c>
      <c r="J113" s="169">
        <f t="shared" si="33"/>
        <v>30613400</v>
      </c>
      <c r="K113" s="170">
        <f t="shared" si="33"/>
        <v>30613400</v>
      </c>
      <c r="L113" s="170">
        <f t="shared" si="33"/>
        <v>30613400</v>
      </c>
      <c r="M113" s="176">
        <f t="shared" si="33"/>
        <v>165470930</v>
      </c>
      <c r="N113" s="176">
        <f t="shared" si="33"/>
        <v>325867761.1</v>
      </c>
      <c r="O113" s="176">
        <f t="shared" si="33"/>
        <v>75000000</v>
      </c>
      <c r="P113" s="176">
        <f t="shared" si="33"/>
        <v>75000000</v>
      </c>
      <c r="Q113" s="480"/>
      <c r="R113" s="121"/>
      <c r="S113" s="121"/>
      <c r="T113" s="122"/>
      <c r="U113" s="122"/>
      <c r="V113" s="62"/>
      <c r="W113" s="129">
        <f t="shared" si="32"/>
        <v>175470930</v>
      </c>
      <c r="X113" s="129">
        <f t="shared" si="32"/>
        <v>356481161.1</v>
      </c>
      <c r="Y113" s="129">
        <f t="shared" si="32"/>
        <v>105613400</v>
      </c>
      <c r="Z113" s="129">
        <f t="shared" si="32"/>
        <v>105613400</v>
      </c>
      <c r="AA113" s="590"/>
    </row>
    <row r="114" spans="2:27" s="37" customFormat="1" ht="51">
      <c r="B114" s="668"/>
      <c r="C114" s="668"/>
      <c r="D114" s="667"/>
      <c r="E114" s="57" t="s">
        <v>819</v>
      </c>
      <c r="F114" s="58"/>
      <c r="G114" s="128"/>
      <c r="H114" s="138" t="s">
        <v>818</v>
      </c>
      <c r="I114" s="177">
        <f aca="true" t="shared" si="34" ref="I114:P114">I115</f>
        <v>10000000</v>
      </c>
      <c r="J114" s="177">
        <f t="shared" si="34"/>
        <v>20613400</v>
      </c>
      <c r="K114" s="178">
        <f t="shared" si="34"/>
        <v>20613400</v>
      </c>
      <c r="L114" s="178">
        <f t="shared" si="34"/>
        <v>20613400</v>
      </c>
      <c r="M114" s="177"/>
      <c r="N114" s="177">
        <f t="shared" si="34"/>
        <v>75000000</v>
      </c>
      <c r="O114" s="177">
        <f t="shared" si="34"/>
        <v>75000000</v>
      </c>
      <c r="P114" s="177">
        <f t="shared" si="34"/>
        <v>75000000</v>
      </c>
      <c r="Q114" s="480"/>
      <c r="R114" s="121"/>
      <c r="S114" s="121"/>
      <c r="T114" s="122"/>
      <c r="U114" s="122"/>
      <c r="V114" s="62"/>
      <c r="W114" s="129">
        <f t="shared" si="32"/>
        <v>10000000</v>
      </c>
      <c r="X114" s="129">
        <f t="shared" si="32"/>
        <v>95613400</v>
      </c>
      <c r="Y114" s="129">
        <f t="shared" si="32"/>
        <v>95613400</v>
      </c>
      <c r="Z114" s="129">
        <f t="shared" si="32"/>
        <v>95613400</v>
      </c>
      <c r="AA114" s="590"/>
    </row>
    <row r="115" spans="2:27" s="37" customFormat="1" ht="19.5" customHeight="1">
      <c r="B115" s="668"/>
      <c r="C115" s="668"/>
      <c r="D115" s="668"/>
      <c r="E115" s="667"/>
      <c r="F115" s="58" t="s">
        <v>817</v>
      </c>
      <c r="G115" s="645">
        <v>19</v>
      </c>
      <c r="H115" s="599" t="s">
        <v>816</v>
      </c>
      <c r="I115" s="509">
        <v>10000000</v>
      </c>
      <c r="J115" s="509">
        <v>20613400</v>
      </c>
      <c r="K115" s="509">
        <v>20613400</v>
      </c>
      <c r="L115" s="509">
        <v>20613400</v>
      </c>
      <c r="M115" s="509"/>
      <c r="N115" s="509">
        <v>75000000</v>
      </c>
      <c r="O115" s="509">
        <v>75000000</v>
      </c>
      <c r="P115" s="509">
        <v>75000000</v>
      </c>
      <c r="Q115" s="543" t="s">
        <v>815</v>
      </c>
      <c r="R115" s="502"/>
      <c r="S115" s="502"/>
      <c r="T115" s="141"/>
      <c r="U115" s="141"/>
      <c r="V115" s="555"/>
      <c r="W115" s="506">
        <f>+M115+I115+R115</f>
        <v>10000000</v>
      </c>
      <c r="X115" s="506">
        <f>+N115+J115+S115</f>
        <v>95613400</v>
      </c>
      <c r="Y115" s="495">
        <f>+O115+K115+T115</f>
        <v>95613400</v>
      </c>
      <c r="Z115" s="495">
        <f>+P115+L115+U115</f>
        <v>95613400</v>
      </c>
      <c r="AA115" s="590"/>
    </row>
    <row r="116" spans="2:27" s="37" customFormat="1" ht="19.5" customHeight="1">
      <c r="B116" s="668"/>
      <c r="C116" s="668"/>
      <c r="D116" s="668"/>
      <c r="E116" s="668"/>
      <c r="F116" s="58" t="s">
        <v>814</v>
      </c>
      <c r="G116" s="682"/>
      <c r="H116" s="600"/>
      <c r="I116" s="510"/>
      <c r="J116" s="510"/>
      <c r="K116" s="510"/>
      <c r="L116" s="510"/>
      <c r="M116" s="510"/>
      <c r="N116" s="510"/>
      <c r="O116" s="510"/>
      <c r="P116" s="510"/>
      <c r="Q116" s="545"/>
      <c r="R116" s="503"/>
      <c r="S116" s="503"/>
      <c r="T116" s="143"/>
      <c r="U116" s="143"/>
      <c r="V116" s="556"/>
      <c r="W116" s="507"/>
      <c r="X116" s="507"/>
      <c r="Y116" s="496"/>
      <c r="Z116" s="496"/>
      <c r="AA116" s="590"/>
    </row>
    <row r="117" spans="2:27" s="37" customFormat="1" ht="19.5" customHeight="1">
      <c r="B117" s="668"/>
      <c r="C117" s="668"/>
      <c r="D117" s="668"/>
      <c r="E117" s="669"/>
      <c r="F117" s="58" t="s">
        <v>813</v>
      </c>
      <c r="G117" s="646"/>
      <c r="H117" s="601"/>
      <c r="I117" s="511"/>
      <c r="J117" s="511"/>
      <c r="K117" s="511"/>
      <c r="L117" s="511"/>
      <c r="M117" s="511"/>
      <c r="N117" s="511"/>
      <c r="O117" s="511"/>
      <c r="P117" s="511"/>
      <c r="Q117" s="544"/>
      <c r="R117" s="512"/>
      <c r="S117" s="512"/>
      <c r="T117" s="145"/>
      <c r="U117" s="145"/>
      <c r="V117" s="557"/>
      <c r="W117" s="508"/>
      <c r="X117" s="508"/>
      <c r="Y117" s="497"/>
      <c r="Z117" s="497"/>
      <c r="AA117" s="590"/>
    </row>
    <row r="118" spans="2:27" s="37" customFormat="1" ht="76.5">
      <c r="B118" s="668"/>
      <c r="C118" s="668"/>
      <c r="D118" s="668"/>
      <c r="E118" s="57" t="s">
        <v>812</v>
      </c>
      <c r="F118" s="58"/>
      <c r="G118" s="128"/>
      <c r="H118" s="138" t="s">
        <v>811</v>
      </c>
      <c r="I118" s="119"/>
      <c r="J118" s="119">
        <f>J119</f>
        <v>10000000</v>
      </c>
      <c r="K118" s="120">
        <f>K119</f>
        <v>10000000</v>
      </c>
      <c r="L118" s="120">
        <f>L119</f>
        <v>10000000</v>
      </c>
      <c r="M118" s="121">
        <f>M119</f>
        <v>165470930</v>
      </c>
      <c r="N118" s="121">
        <f>N119</f>
        <v>250867761.1</v>
      </c>
      <c r="O118" s="121"/>
      <c r="P118" s="121"/>
      <c r="Q118" s="480"/>
      <c r="R118" s="121"/>
      <c r="S118" s="121"/>
      <c r="T118" s="122"/>
      <c r="U118" s="122"/>
      <c r="V118" s="62"/>
      <c r="W118" s="181">
        <f>W119</f>
        <v>165470930</v>
      </c>
      <c r="X118" s="181">
        <f>X119</f>
        <v>260867761.1</v>
      </c>
      <c r="Y118" s="182">
        <f>Y119</f>
        <v>10000000</v>
      </c>
      <c r="Z118" s="182">
        <f>Z119</f>
        <v>10000000</v>
      </c>
      <c r="AA118" s="590"/>
    </row>
    <row r="119" spans="2:27" s="37" customFormat="1" ht="47.25" customHeight="1" thickBot="1">
      <c r="B119" s="668"/>
      <c r="C119" s="668"/>
      <c r="D119" s="668"/>
      <c r="E119" s="161"/>
      <c r="F119" s="131" t="s">
        <v>810</v>
      </c>
      <c r="G119" s="183">
        <v>13</v>
      </c>
      <c r="H119" s="184" t="s">
        <v>809</v>
      </c>
      <c r="I119" s="185"/>
      <c r="J119" s="185">
        <v>10000000</v>
      </c>
      <c r="K119" s="185">
        <v>10000000</v>
      </c>
      <c r="L119" s="185">
        <v>10000000</v>
      </c>
      <c r="M119" s="186">
        <v>165470930</v>
      </c>
      <c r="N119" s="186">
        <v>250867761.1</v>
      </c>
      <c r="O119" s="186"/>
      <c r="P119" s="186"/>
      <c r="Q119" s="477" t="s">
        <v>808</v>
      </c>
      <c r="R119" s="165"/>
      <c r="S119" s="165"/>
      <c r="T119" s="166"/>
      <c r="U119" s="166"/>
      <c r="V119" s="164"/>
      <c r="W119" s="187">
        <f>+M119+I119+R119</f>
        <v>165470930</v>
      </c>
      <c r="X119" s="187">
        <f>+N119+J119+S119</f>
        <v>260867761.1</v>
      </c>
      <c r="Y119" s="95">
        <f>+O119+K119+T119</f>
        <v>10000000</v>
      </c>
      <c r="Z119" s="95">
        <f>+P119+L119+U119</f>
        <v>10000000</v>
      </c>
      <c r="AA119" s="590"/>
    </row>
    <row r="120" spans="2:36" s="33" customFormat="1" ht="13.5" thickBot="1">
      <c r="B120" s="657" t="s">
        <v>807</v>
      </c>
      <c r="C120" s="657"/>
      <c r="D120" s="657"/>
      <c r="E120" s="657"/>
      <c r="F120" s="657"/>
      <c r="G120" s="657"/>
      <c r="H120" s="657"/>
      <c r="I120" s="45">
        <f aca="true" t="shared" si="35" ref="I120:P120">I121+I148+I162</f>
        <v>586400651.87</v>
      </c>
      <c r="J120" s="45">
        <f t="shared" si="35"/>
        <v>1226182829.1399999</v>
      </c>
      <c r="K120" s="45">
        <f t="shared" si="35"/>
        <v>1204047408</v>
      </c>
      <c r="L120" s="45">
        <f t="shared" si="35"/>
        <v>1204047408</v>
      </c>
      <c r="M120" s="188">
        <f t="shared" si="35"/>
        <v>2000000000</v>
      </c>
      <c r="N120" s="188">
        <f t="shared" si="35"/>
        <v>3942395038.81</v>
      </c>
      <c r="O120" s="188">
        <f t="shared" si="35"/>
        <v>1919147382.66</v>
      </c>
      <c r="P120" s="188">
        <f t="shared" si="35"/>
        <v>1919147382.66</v>
      </c>
      <c r="Q120" s="486"/>
      <c r="R120" s="190">
        <f>R121+R148+R162</f>
        <v>0</v>
      </c>
      <c r="S120" s="190"/>
      <c r="T120" s="190"/>
      <c r="U120" s="190"/>
      <c r="V120" s="189"/>
      <c r="W120" s="188">
        <f aca="true" t="shared" si="36" ref="W120:Z125">I120+M120+R120</f>
        <v>2586400651.87</v>
      </c>
      <c r="X120" s="188">
        <f t="shared" si="36"/>
        <v>5168577867.95</v>
      </c>
      <c r="Y120" s="188">
        <f t="shared" si="36"/>
        <v>3123194790.66</v>
      </c>
      <c r="Z120" s="188">
        <f t="shared" si="36"/>
        <v>3123194790.66</v>
      </c>
      <c r="AA120" s="189"/>
      <c r="AB120" s="37"/>
      <c r="AC120" s="37"/>
      <c r="AD120" s="37"/>
      <c r="AE120" s="37"/>
      <c r="AF120" s="37"/>
      <c r="AG120" s="37"/>
      <c r="AH120" s="37"/>
      <c r="AI120" s="37"/>
      <c r="AJ120" s="37"/>
    </row>
    <row r="121" spans="2:36" s="33" customFormat="1" ht="12.75">
      <c r="B121" s="191">
        <v>1</v>
      </c>
      <c r="C121" s="192"/>
      <c r="D121" s="192"/>
      <c r="E121" s="192"/>
      <c r="F121" s="191"/>
      <c r="G121" s="192"/>
      <c r="H121" s="192" t="s">
        <v>11</v>
      </c>
      <c r="I121" s="134">
        <f aca="true" t="shared" si="37" ref="I121:P121">I122+I135</f>
        <v>295555103.74</v>
      </c>
      <c r="J121" s="134">
        <f t="shared" si="37"/>
        <v>653088841.14</v>
      </c>
      <c r="K121" s="175">
        <f t="shared" si="37"/>
        <v>630953421</v>
      </c>
      <c r="L121" s="175">
        <f t="shared" si="37"/>
        <v>630953421</v>
      </c>
      <c r="M121" s="193">
        <f t="shared" si="37"/>
        <v>2000000000</v>
      </c>
      <c r="N121" s="193">
        <f t="shared" si="37"/>
        <v>3942395038.81</v>
      </c>
      <c r="O121" s="193">
        <f t="shared" si="37"/>
        <v>1919147382.66</v>
      </c>
      <c r="P121" s="193">
        <f t="shared" si="37"/>
        <v>1919147382.66</v>
      </c>
      <c r="Q121" s="485"/>
      <c r="R121" s="194"/>
      <c r="S121" s="194"/>
      <c r="T121" s="195"/>
      <c r="U121" s="195"/>
      <c r="V121" s="54"/>
      <c r="W121" s="193">
        <f t="shared" si="36"/>
        <v>2295555103.74</v>
      </c>
      <c r="X121" s="193">
        <f t="shared" si="36"/>
        <v>4595483879.95</v>
      </c>
      <c r="Y121" s="196">
        <f t="shared" si="36"/>
        <v>2550100803.66</v>
      </c>
      <c r="Z121" s="196">
        <f t="shared" si="36"/>
        <v>2550100803.66</v>
      </c>
      <c r="AA121" s="590">
        <v>8</v>
      </c>
      <c r="AB121" s="37"/>
      <c r="AC121" s="37"/>
      <c r="AD121" s="37"/>
      <c r="AE121" s="37"/>
      <c r="AF121" s="37"/>
      <c r="AG121" s="37"/>
      <c r="AH121" s="37"/>
      <c r="AI121" s="37"/>
      <c r="AJ121" s="37"/>
    </row>
    <row r="122" spans="2:36" s="33" customFormat="1" ht="12.75">
      <c r="B122" s="660"/>
      <c r="C122" s="197" t="s">
        <v>10</v>
      </c>
      <c r="D122" s="198"/>
      <c r="E122" s="198"/>
      <c r="F122" s="199"/>
      <c r="G122" s="198"/>
      <c r="H122" s="198" t="s">
        <v>9</v>
      </c>
      <c r="I122" s="119">
        <f aca="true" t="shared" si="38" ref="I122:P122">I123+I130</f>
        <v>110758838.75</v>
      </c>
      <c r="J122" s="119">
        <f t="shared" si="38"/>
        <v>256037885</v>
      </c>
      <c r="K122" s="120">
        <f t="shared" si="38"/>
        <v>256037885</v>
      </c>
      <c r="L122" s="120">
        <f t="shared" si="38"/>
        <v>256037885</v>
      </c>
      <c r="M122" s="200">
        <f t="shared" si="38"/>
        <v>2000000000</v>
      </c>
      <c r="N122" s="200">
        <f t="shared" si="38"/>
        <v>3942395038.81</v>
      </c>
      <c r="O122" s="200">
        <f t="shared" si="38"/>
        <v>1919147382.66</v>
      </c>
      <c r="P122" s="200">
        <f t="shared" si="38"/>
        <v>1919147382.66</v>
      </c>
      <c r="Q122" s="338"/>
      <c r="R122" s="201"/>
      <c r="S122" s="201"/>
      <c r="T122" s="202"/>
      <c r="U122" s="202"/>
      <c r="V122" s="64"/>
      <c r="W122" s="200">
        <f t="shared" si="36"/>
        <v>2110758838.75</v>
      </c>
      <c r="X122" s="200">
        <f t="shared" si="36"/>
        <v>4198432923.81</v>
      </c>
      <c r="Y122" s="203">
        <f t="shared" si="36"/>
        <v>2175185267.66</v>
      </c>
      <c r="Z122" s="203">
        <f t="shared" si="36"/>
        <v>2175185267.66</v>
      </c>
      <c r="AA122" s="590"/>
      <c r="AB122" s="37"/>
      <c r="AC122" s="37"/>
      <c r="AD122" s="37"/>
      <c r="AE122" s="37"/>
      <c r="AF122" s="37"/>
      <c r="AG122" s="37"/>
      <c r="AH122" s="37"/>
      <c r="AI122" s="37"/>
      <c r="AJ122" s="37"/>
    </row>
    <row r="123" spans="2:36" s="33" customFormat="1" ht="18.75" customHeight="1">
      <c r="B123" s="662"/>
      <c r="C123" s="660"/>
      <c r="D123" s="197" t="s">
        <v>806</v>
      </c>
      <c r="E123" s="198"/>
      <c r="F123" s="199"/>
      <c r="G123" s="198"/>
      <c r="H123" s="138" t="s">
        <v>805</v>
      </c>
      <c r="I123" s="119">
        <f aca="true" t="shared" si="39" ref="I123:P124">I124</f>
        <v>39928334.58</v>
      </c>
      <c r="J123" s="119">
        <f t="shared" si="39"/>
        <v>96100119</v>
      </c>
      <c r="K123" s="120">
        <f t="shared" si="39"/>
        <v>96100119</v>
      </c>
      <c r="L123" s="120">
        <f t="shared" si="39"/>
        <v>96100119</v>
      </c>
      <c r="M123" s="200">
        <f t="shared" si="39"/>
        <v>1724472059.31</v>
      </c>
      <c r="N123" s="200">
        <f t="shared" si="39"/>
        <v>3666867097.81</v>
      </c>
      <c r="O123" s="200">
        <f t="shared" si="39"/>
        <v>1678339702.66</v>
      </c>
      <c r="P123" s="200">
        <f t="shared" si="39"/>
        <v>1678339702.66</v>
      </c>
      <c r="Q123" s="338"/>
      <c r="R123" s="201"/>
      <c r="S123" s="201"/>
      <c r="T123" s="202"/>
      <c r="U123" s="202"/>
      <c r="V123" s="64"/>
      <c r="W123" s="200">
        <f t="shared" si="36"/>
        <v>1764400393.8899999</v>
      </c>
      <c r="X123" s="200">
        <f t="shared" si="36"/>
        <v>3762967216.81</v>
      </c>
      <c r="Y123" s="203">
        <f t="shared" si="36"/>
        <v>1774439821.66</v>
      </c>
      <c r="Z123" s="203">
        <f t="shared" si="36"/>
        <v>1774439821.66</v>
      </c>
      <c r="AA123" s="590"/>
      <c r="AB123" s="37"/>
      <c r="AC123" s="37"/>
      <c r="AD123" s="37"/>
      <c r="AE123" s="37"/>
      <c r="AF123" s="37"/>
      <c r="AG123" s="37"/>
      <c r="AH123" s="37"/>
      <c r="AI123" s="37"/>
      <c r="AJ123" s="37"/>
    </row>
    <row r="124" spans="2:36" s="33" customFormat="1" ht="76.5">
      <c r="B124" s="662"/>
      <c r="C124" s="662"/>
      <c r="D124" s="660"/>
      <c r="E124" s="197" t="s">
        <v>804</v>
      </c>
      <c r="F124" s="199"/>
      <c r="G124" s="198"/>
      <c r="H124" s="138" t="s">
        <v>803</v>
      </c>
      <c r="I124" s="119">
        <f t="shared" si="39"/>
        <v>39928334.58</v>
      </c>
      <c r="J124" s="119">
        <f t="shared" si="39"/>
        <v>96100119</v>
      </c>
      <c r="K124" s="120">
        <f t="shared" si="39"/>
        <v>96100119</v>
      </c>
      <c r="L124" s="120">
        <f t="shared" si="39"/>
        <v>96100119</v>
      </c>
      <c r="M124" s="200">
        <f t="shared" si="39"/>
        <v>1724472059.31</v>
      </c>
      <c r="N124" s="200">
        <f t="shared" si="39"/>
        <v>3666867097.81</v>
      </c>
      <c r="O124" s="200">
        <f t="shared" si="39"/>
        <v>1678339702.66</v>
      </c>
      <c r="P124" s="200">
        <f t="shared" si="39"/>
        <v>1678339702.66</v>
      </c>
      <c r="Q124" s="338"/>
      <c r="R124" s="201"/>
      <c r="S124" s="201"/>
      <c r="T124" s="202"/>
      <c r="U124" s="202"/>
      <c r="V124" s="64"/>
      <c r="W124" s="200">
        <f t="shared" si="36"/>
        <v>1764400393.8899999</v>
      </c>
      <c r="X124" s="200">
        <f t="shared" si="36"/>
        <v>3762967216.81</v>
      </c>
      <c r="Y124" s="203">
        <f t="shared" si="36"/>
        <v>1774439821.66</v>
      </c>
      <c r="Z124" s="203">
        <f t="shared" si="36"/>
        <v>1774439821.66</v>
      </c>
      <c r="AA124" s="590"/>
      <c r="AB124" s="37"/>
      <c r="AC124" s="37"/>
      <c r="AD124" s="37"/>
      <c r="AE124" s="37"/>
      <c r="AF124" s="37"/>
      <c r="AG124" s="37"/>
      <c r="AH124" s="37"/>
      <c r="AI124" s="37"/>
      <c r="AJ124" s="37"/>
    </row>
    <row r="125" spans="2:36" s="33" customFormat="1" ht="12.75">
      <c r="B125" s="662"/>
      <c r="C125" s="662"/>
      <c r="D125" s="662"/>
      <c r="E125" s="660"/>
      <c r="F125" s="199" t="s">
        <v>802</v>
      </c>
      <c r="G125" s="664">
        <v>27</v>
      </c>
      <c r="H125" s="658" t="s">
        <v>801</v>
      </c>
      <c r="I125" s="504">
        <v>39928334.58</v>
      </c>
      <c r="J125" s="504">
        <v>96100119</v>
      </c>
      <c r="K125" s="504">
        <v>96100119</v>
      </c>
      <c r="L125" s="504">
        <v>96100119</v>
      </c>
      <c r="M125" s="567">
        <v>1724472059.31</v>
      </c>
      <c r="N125" s="504">
        <v>3666867097.81</v>
      </c>
      <c r="O125" s="498">
        <v>1678339702.66</v>
      </c>
      <c r="P125" s="498">
        <v>1678339702.66</v>
      </c>
      <c r="Q125" s="543" t="s">
        <v>791</v>
      </c>
      <c r="R125" s="504"/>
      <c r="S125" s="504"/>
      <c r="T125" s="498"/>
      <c r="U125" s="125"/>
      <c r="V125" s="543"/>
      <c r="W125" s="567">
        <f t="shared" si="36"/>
        <v>1764400393.8899999</v>
      </c>
      <c r="X125" s="567">
        <f t="shared" si="36"/>
        <v>3762967216.81</v>
      </c>
      <c r="Y125" s="531">
        <f t="shared" si="36"/>
        <v>1774439821.66</v>
      </c>
      <c r="Z125" s="531">
        <f t="shared" si="36"/>
        <v>1774439821.66</v>
      </c>
      <c r="AA125" s="590"/>
      <c r="AB125" s="37"/>
      <c r="AC125" s="37"/>
      <c r="AD125" s="37"/>
      <c r="AE125" s="37"/>
      <c r="AF125" s="37"/>
      <c r="AG125" s="37"/>
      <c r="AH125" s="37"/>
      <c r="AI125" s="37"/>
      <c r="AJ125" s="37"/>
    </row>
    <row r="126" spans="2:36" s="33" customFormat="1" ht="12.75">
      <c r="B126" s="662"/>
      <c r="C126" s="662"/>
      <c r="D126" s="662"/>
      <c r="E126" s="662"/>
      <c r="F126" s="199" t="s">
        <v>800</v>
      </c>
      <c r="G126" s="665"/>
      <c r="H126" s="658"/>
      <c r="I126" s="505"/>
      <c r="J126" s="505"/>
      <c r="K126" s="505"/>
      <c r="L126" s="505"/>
      <c r="M126" s="568"/>
      <c r="N126" s="505"/>
      <c r="O126" s="499"/>
      <c r="P126" s="499"/>
      <c r="Q126" s="545"/>
      <c r="R126" s="505"/>
      <c r="S126" s="505"/>
      <c r="T126" s="499"/>
      <c r="U126" s="126"/>
      <c r="V126" s="545"/>
      <c r="W126" s="568"/>
      <c r="X126" s="568"/>
      <c r="Y126" s="542"/>
      <c r="Z126" s="542"/>
      <c r="AA126" s="590"/>
      <c r="AB126" s="37"/>
      <c r="AC126" s="37"/>
      <c r="AD126" s="37"/>
      <c r="AE126" s="37"/>
      <c r="AF126" s="37"/>
      <c r="AG126" s="37"/>
      <c r="AH126" s="37"/>
      <c r="AI126" s="37"/>
      <c r="AJ126" s="37"/>
    </row>
    <row r="127" spans="2:36" s="33" customFormat="1" ht="12.75">
      <c r="B127" s="662"/>
      <c r="C127" s="662"/>
      <c r="D127" s="662"/>
      <c r="E127" s="662"/>
      <c r="F127" s="199" t="s">
        <v>799</v>
      </c>
      <c r="G127" s="665"/>
      <c r="H127" s="658"/>
      <c r="I127" s="505"/>
      <c r="J127" s="505"/>
      <c r="K127" s="505"/>
      <c r="L127" s="505"/>
      <c r="M127" s="568"/>
      <c r="N127" s="505"/>
      <c r="O127" s="499"/>
      <c r="P127" s="499"/>
      <c r="Q127" s="545"/>
      <c r="R127" s="505"/>
      <c r="S127" s="505"/>
      <c r="T127" s="499"/>
      <c r="U127" s="126"/>
      <c r="V127" s="545"/>
      <c r="W127" s="568"/>
      <c r="X127" s="568"/>
      <c r="Y127" s="542"/>
      <c r="Z127" s="542"/>
      <c r="AA127" s="590"/>
      <c r="AB127" s="37"/>
      <c r="AC127" s="37"/>
      <c r="AD127" s="37"/>
      <c r="AE127" s="37"/>
      <c r="AF127" s="37"/>
      <c r="AG127" s="37"/>
      <c r="AH127" s="37"/>
      <c r="AI127" s="37"/>
      <c r="AJ127" s="37"/>
    </row>
    <row r="128" spans="2:36" s="33" customFormat="1" ht="12.75">
      <c r="B128" s="662"/>
      <c r="C128" s="662"/>
      <c r="D128" s="662"/>
      <c r="E128" s="662"/>
      <c r="F128" s="199" t="s">
        <v>798</v>
      </c>
      <c r="G128" s="665"/>
      <c r="H128" s="658"/>
      <c r="I128" s="505"/>
      <c r="J128" s="505"/>
      <c r="K128" s="505"/>
      <c r="L128" s="505"/>
      <c r="M128" s="568"/>
      <c r="N128" s="505"/>
      <c r="O128" s="499"/>
      <c r="P128" s="499"/>
      <c r="Q128" s="545"/>
      <c r="R128" s="505"/>
      <c r="S128" s="505"/>
      <c r="T128" s="499"/>
      <c r="U128" s="126"/>
      <c r="V128" s="545"/>
      <c r="W128" s="568"/>
      <c r="X128" s="568"/>
      <c r="Y128" s="542"/>
      <c r="Z128" s="542"/>
      <c r="AA128" s="590"/>
      <c r="AB128" s="37"/>
      <c r="AC128" s="37"/>
      <c r="AD128" s="37"/>
      <c r="AE128" s="37"/>
      <c r="AF128" s="37"/>
      <c r="AG128" s="37"/>
      <c r="AH128" s="37"/>
      <c r="AI128" s="37"/>
      <c r="AJ128" s="37"/>
    </row>
    <row r="129" spans="2:36" s="33" customFormat="1" ht="12.75">
      <c r="B129" s="662"/>
      <c r="C129" s="662"/>
      <c r="D129" s="661"/>
      <c r="E129" s="661"/>
      <c r="F129" s="199" t="s">
        <v>797</v>
      </c>
      <c r="G129" s="666"/>
      <c r="H129" s="658"/>
      <c r="I129" s="513"/>
      <c r="J129" s="513"/>
      <c r="K129" s="513"/>
      <c r="L129" s="513"/>
      <c r="M129" s="569"/>
      <c r="N129" s="513"/>
      <c r="O129" s="500"/>
      <c r="P129" s="500"/>
      <c r="Q129" s="544"/>
      <c r="R129" s="513"/>
      <c r="S129" s="513"/>
      <c r="T129" s="500"/>
      <c r="U129" s="127"/>
      <c r="V129" s="544"/>
      <c r="W129" s="569"/>
      <c r="X129" s="569"/>
      <c r="Y129" s="532"/>
      <c r="Z129" s="532"/>
      <c r="AA129" s="590"/>
      <c r="AB129" s="37"/>
      <c r="AC129" s="37"/>
      <c r="AD129" s="37"/>
      <c r="AE129" s="37"/>
      <c r="AF129" s="37"/>
      <c r="AG129" s="37"/>
      <c r="AH129" s="37"/>
      <c r="AI129" s="37"/>
      <c r="AJ129" s="37"/>
    </row>
    <row r="130" spans="2:36" s="33" customFormat="1" ht="19.5" customHeight="1">
      <c r="B130" s="662"/>
      <c r="C130" s="662"/>
      <c r="D130" s="197" t="s">
        <v>796</v>
      </c>
      <c r="E130" s="197"/>
      <c r="F130" s="199"/>
      <c r="G130" s="198"/>
      <c r="H130" s="204" t="s">
        <v>794</v>
      </c>
      <c r="I130" s="119">
        <f aca="true" t="shared" si="40" ref="I130:P131">I131</f>
        <v>70830504.17</v>
      </c>
      <c r="J130" s="119">
        <f t="shared" si="40"/>
        <v>159937766</v>
      </c>
      <c r="K130" s="119">
        <f t="shared" si="40"/>
        <v>159937766</v>
      </c>
      <c r="L130" s="119">
        <f t="shared" si="40"/>
        <v>159937766</v>
      </c>
      <c r="M130" s="205">
        <f t="shared" si="40"/>
        <v>275527940.69</v>
      </c>
      <c r="N130" s="205">
        <f t="shared" si="40"/>
        <v>275527941</v>
      </c>
      <c r="O130" s="205">
        <f t="shared" si="40"/>
        <v>240807680</v>
      </c>
      <c r="P130" s="205">
        <f t="shared" si="40"/>
        <v>240807680</v>
      </c>
      <c r="Q130" s="338"/>
      <c r="R130" s="206"/>
      <c r="S130" s="206"/>
      <c r="T130" s="207"/>
      <c r="U130" s="207"/>
      <c r="V130" s="64"/>
      <c r="W130" s="203">
        <f aca="true" t="shared" si="41" ref="W130:Z132">I130+M130+R130</f>
        <v>346358444.86</v>
      </c>
      <c r="X130" s="203">
        <f t="shared" si="41"/>
        <v>435465707</v>
      </c>
      <c r="Y130" s="203">
        <f t="shared" si="41"/>
        <v>400745446</v>
      </c>
      <c r="Z130" s="203">
        <f t="shared" si="41"/>
        <v>400745446</v>
      </c>
      <c r="AA130" s="590"/>
      <c r="AB130" s="37"/>
      <c r="AC130" s="37"/>
      <c r="AD130" s="37"/>
      <c r="AE130" s="37"/>
      <c r="AF130" s="37"/>
      <c r="AG130" s="37"/>
      <c r="AH130" s="37"/>
      <c r="AI130" s="37"/>
      <c r="AJ130" s="37"/>
    </row>
    <row r="131" spans="2:36" s="33" customFormat="1" ht="14.25" customHeight="1">
      <c r="B131" s="662"/>
      <c r="C131" s="662"/>
      <c r="D131" s="660"/>
      <c r="E131" s="197" t="s">
        <v>795</v>
      </c>
      <c r="F131" s="199"/>
      <c r="G131" s="198"/>
      <c r="H131" s="204" t="s">
        <v>794</v>
      </c>
      <c r="I131" s="119">
        <f t="shared" si="40"/>
        <v>70830504.17</v>
      </c>
      <c r="J131" s="119">
        <f t="shared" si="40"/>
        <v>159937766</v>
      </c>
      <c r="K131" s="119">
        <f t="shared" si="40"/>
        <v>159937766</v>
      </c>
      <c r="L131" s="119">
        <f t="shared" si="40"/>
        <v>159937766</v>
      </c>
      <c r="M131" s="205">
        <f t="shared" si="40"/>
        <v>275527940.69</v>
      </c>
      <c r="N131" s="205">
        <f t="shared" si="40"/>
        <v>275527941</v>
      </c>
      <c r="O131" s="205">
        <f t="shared" si="40"/>
        <v>240807680</v>
      </c>
      <c r="P131" s="205">
        <f t="shared" si="40"/>
        <v>240807680</v>
      </c>
      <c r="Q131" s="338"/>
      <c r="R131" s="206"/>
      <c r="S131" s="206"/>
      <c r="T131" s="207"/>
      <c r="U131" s="207"/>
      <c r="V131" s="64"/>
      <c r="W131" s="203">
        <f t="shared" si="41"/>
        <v>346358444.86</v>
      </c>
      <c r="X131" s="203">
        <f t="shared" si="41"/>
        <v>435465707</v>
      </c>
      <c r="Y131" s="203">
        <f t="shared" si="41"/>
        <v>400745446</v>
      </c>
      <c r="Z131" s="203">
        <f t="shared" si="41"/>
        <v>400745446</v>
      </c>
      <c r="AA131" s="590"/>
      <c r="AB131" s="37"/>
      <c r="AC131" s="37"/>
      <c r="AD131" s="37"/>
      <c r="AE131" s="37"/>
      <c r="AF131" s="37"/>
      <c r="AG131" s="37"/>
      <c r="AH131" s="37"/>
      <c r="AI131" s="37"/>
      <c r="AJ131" s="37"/>
    </row>
    <row r="132" spans="2:36" s="33" customFormat="1" ht="12.75">
      <c r="B132" s="662"/>
      <c r="C132" s="662"/>
      <c r="D132" s="662"/>
      <c r="E132" s="660"/>
      <c r="F132" s="199" t="s">
        <v>793</v>
      </c>
      <c r="G132" s="664">
        <v>23</v>
      </c>
      <c r="H132" s="658" t="s">
        <v>792</v>
      </c>
      <c r="I132" s="504">
        <v>70830504.17</v>
      </c>
      <c r="J132" s="504">
        <v>159937766</v>
      </c>
      <c r="K132" s="504">
        <v>159937766</v>
      </c>
      <c r="L132" s="504">
        <v>159937766</v>
      </c>
      <c r="M132" s="567">
        <v>275527940.69</v>
      </c>
      <c r="N132" s="504">
        <v>275527941</v>
      </c>
      <c r="O132" s="498">
        <v>240807680</v>
      </c>
      <c r="P132" s="498">
        <v>240807680</v>
      </c>
      <c r="Q132" s="543" t="s">
        <v>791</v>
      </c>
      <c r="R132" s="509"/>
      <c r="S132" s="543"/>
      <c r="T132" s="572"/>
      <c r="U132" s="208"/>
      <c r="V132" s="543"/>
      <c r="W132" s="531">
        <f t="shared" si="41"/>
        <v>346358444.86</v>
      </c>
      <c r="X132" s="531">
        <f t="shared" si="41"/>
        <v>435465707</v>
      </c>
      <c r="Y132" s="531">
        <f t="shared" si="41"/>
        <v>400745446</v>
      </c>
      <c r="Z132" s="531">
        <f t="shared" si="41"/>
        <v>400745446</v>
      </c>
      <c r="AA132" s="590"/>
      <c r="AB132" s="37"/>
      <c r="AC132" s="37"/>
      <c r="AD132" s="37"/>
      <c r="AE132" s="37"/>
      <c r="AF132" s="37"/>
      <c r="AG132" s="37"/>
      <c r="AH132" s="37"/>
      <c r="AI132" s="37"/>
      <c r="AJ132" s="37"/>
    </row>
    <row r="133" spans="2:36" s="33" customFormat="1" ht="12.75">
      <c r="B133" s="662"/>
      <c r="C133" s="662"/>
      <c r="D133" s="662"/>
      <c r="E133" s="662"/>
      <c r="F133" s="199" t="s">
        <v>790</v>
      </c>
      <c r="G133" s="665"/>
      <c r="H133" s="658"/>
      <c r="I133" s="505"/>
      <c r="J133" s="505"/>
      <c r="K133" s="505"/>
      <c r="L133" s="505"/>
      <c r="M133" s="568"/>
      <c r="N133" s="505"/>
      <c r="O133" s="499"/>
      <c r="P133" s="499"/>
      <c r="Q133" s="545"/>
      <c r="R133" s="510"/>
      <c r="S133" s="545"/>
      <c r="T133" s="573"/>
      <c r="U133" s="209"/>
      <c r="V133" s="545"/>
      <c r="W133" s="542"/>
      <c r="X133" s="542"/>
      <c r="Y133" s="542"/>
      <c r="Z133" s="542"/>
      <c r="AA133" s="590"/>
      <c r="AB133" s="37"/>
      <c r="AC133" s="37"/>
      <c r="AD133" s="37"/>
      <c r="AE133" s="37"/>
      <c r="AF133" s="37"/>
      <c r="AG133" s="37"/>
      <c r="AH133" s="37"/>
      <c r="AI133" s="37"/>
      <c r="AJ133" s="37"/>
    </row>
    <row r="134" spans="2:36" s="33" customFormat="1" ht="12.75">
      <c r="B134" s="662"/>
      <c r="C134" s="662"/>
      <c r="D134" s="661"/>
      <c r="E134" s="661"/>
      <c r="F134" s="199" t="s">
        <v>789</v>
      </c>
      <c r="G134" s="666"/>
      <c r="H134" s="658"/>
      <c r="I134" s="513"/>
      <c r="J134" s="513"/>
      <c r="K134" s="513"/>
      <c r="L134" s="513"/>
      <c r="M134" s="569"/>
      <c r="N134" s="513"/>
      <c r="O134" s="500"/>
      <c r="P134" s="500"/>
      <c r="Q134" s="544"/>
      <c r="R134" s="511"/>
      <c r="S134" s="544"/>
      <c r="T134" s="577"/>
      <c r="U134" s="210"/>
      <c r="V134" s="544"/>
      <c r="W134" s="532"/>
      <c r="X134" s="532"/>
      <c r="Y134" s="532"/>
      <c r="Z134" s="532"/>
      <c r="AA134" s="590"/>
      <c r="AB134" s="37"/>
      <c r="AC134" s="37"/>
      <c r="AD134" s="37"/>
      <c r="AE134" s="37"/>
      <c r="AF134" s="37"/>
      <c r="AG134" s="37"/>
      <c r="AH134" s="37"/>
      <c r="AI134" s="37"/>
      <c r="AJ134" s="37"/>
    </row>
    <row r="135" spans="2:36" s="33" customFormat="1" ht="24" customHeight="1">
      <c r="B135" s="662"/>
      <c r="C135" s="197" t="s">
        <v>788</v>
      </c>
      <c r="D135" s="198"/>
      <c r="E135" s="198"/>
      <c r="F135" s="199"/>
      <c r="G135" s="211"/>
      <c r="H135" s="138" t="s">
        <v>787</v>
      </c>
      <c r="I135" s="119">
        <f>I136</f>
        <v>184796264.99</v>
      </c>
      <c r="J135" s="119">
        <f>J136</f>
        <v>397050956.14</v>
      </c>
      <c r="K135" s="120">
        <f>K136</f>
        <v>374915536</v>
      </c>
      <c r="L135" s="120">
        <f>L136</f>
        <v>374915536</v>
      </c>
      <c r="M135" s="121"/>
      <c r="N135" s="121"/>
      <c r="O135" s="122"/>
      <c r="P135" s="122"/>
      <c r="Q135" s="338"/>
      <c r="R135" s="201"/>
      <c r="S135" s="201"/>
      <c r="T135" s="202"/>
      <c r="U135" s="202"/>
      <c r="V135" s="64"/>
      <c r="W135" s="200">
        <f aca="true" t="shared" si="42" ref="W135:Z138">I135+M135+R135</f>
        <v>184796264.99</v>
      </c>
      <c r="X135" s="200">
        <f t="shared" si="42"/>
        <v>397050956.14</v>
      </c>
      <c r="Y135" s="203">
        <f t="shared" si="42"/>
        <v>374915536</v>
      </c>
      <c r="Z135" s="203">
        <f t="shared" si="42"/>
        <v>374915536</v>
      </c>
      <c r="AA135" s="590"/>
      <c r="AB135" s="37"/>
      <c r="AC135" s="37"/>
      <c r="AD135" s="37"/>
      <c r="AE135" s="37"/>
      <c r="AF135" s="37"/>
      <c r="AG135" s="37"/>
      <c r="AH135" s="37"/>
      <c r="AI135" s="37"/>
      <c r="AJ135" s="37"/>
    </row>
    <row r="136" spans="2:36" s="33" customFormat="1" ht="12.75">
      <c r="B136" s="662"/>
      <c r="C136" s="660"/>
      <c r="D136" s="197" t="s">
        <v>786</v>
      </c>
      <c r="E136" s="198"/>
      <c r="F136" s="199"/>
      <c r="G136" s="211"/>
      <c r="H136" s="198" t="s">
        <v>785</v>
      </c>
      <c r="I136" s="119">
        <f>I137+I140+I145</f>
        <v>184796264.99</v>
      </c>
      <c r="J136" s="119">
        <f>J137+J140+J145</f>
        <v>397050956.14</v>
      </c>
      <c r="K136" s="120">
        <f>K137+K140+K145</f>
        <v>374915536</v>
      </c>
      <c r="L136" s="120">
        <f>L137+L140+L145</f>
        <v>374915536</v>
      </c>
      <c r="M136" s="121"/>
      <c r="N136" s="121"/>
      <c r="O136" s="122"/>
      <c r="P136" s="122"/>
      <c r="Q136" s="338"/>
      <c r="R136" s="201"/>
      <c r="S136" s="201"/>
      <c r="T136" s="202"/>
      <c r="U136" s="202"/>
      <c r="V136" s="64"/>
      <c r="W136" s="200">
        <f t="shared" si="42"/>
        <v>184796264.99</v>
      </c>
      <c r="X136" s="200">
        <f t="shared" si="42"/>
        <v>397050956.14</v>
      </c>
      <c r="Y136" s="203">
        <f t="shared" si="42"/>
        <v>374915536</v>
      </c>
      <c r="Z136" s="203">
        <f t="shared" si="42"/>
        <v>374915536</v>
      </c>
      <c r="AA136" s="590"/>
      <c r="AB136" s="37"/>
      <c r="AC136" s="37"/>
      <c r="AD136" s="37"/>
      <c r="AE136" s="37"/>
      <c r="AF136" s="37"/>
      <c r="AG136" s="37"/>
      <c r="AH136" s="37"/>
      <c r="AI136" s="37"/>
      <c r="AJ136" s="37"/>
    </row>
    <row r="137" spans="2:36" s="33" customFormat="1" ht="51">
      <c r="B137" s="662"/>
      <c r="C137" s="662"/>
      <c r="D137" s="660"/>
      <c r="E137" s="197" t="s">
        <v>784</v>
      </c>
      <c r="F137" s="199"/>
      <c r="G137" s="211"/>
      <c r="H137" s="138" t="s">
        <v>783</v>
      </c>
      <c r="I137" s="119">
        <f>I138</f>
        <v>38676066.730000004</v>
      </c>
      <c r="J137" s="119">
        <f>J138</f>
        <v>66970193.87</v>
      </c>
      <c r="K137" s="120">
        <f>K138</f>
        <v>57388898.6</v>
      </c>
      <c r="L137" s="120">
        <f>L138</f>
        <v>57388898.6</v>
      </c>
      <c r="M137" s="121"/>
      <c r="N137" s="121"/>
      <c r="O137" s="122"/>
      <c r="P137" s="122"/>
      <c r="Q137" s="338"/>
      <c r="R137" s="201"/>
      <c r="S137" s="201"/>
      <c r="T137" s="202"/>
      <c r="U137" s="202"/>
      <c r="V137" s="64"/>
      <c r="W137" s="200">
        <f t="shared" si="42"/>
        <v>38676066.730000004</v>
      </c>
      <c r="X137" s="200">
        <f t="shared" si="42"/>
        <v>66970193.87</v>
      </c>
      <c r="Y137" s="203">
        <f t="shared" si="42"/>
        <v>57388898.6</v>
      </c>
      <c r="Z137" s="203">
        <f t="shared" si="42"/>
        <v>57388898.6</v>
      </c>
      <c r="AA137" s="590"/>
      <c r="AB137" s="37"/>
      <c r="AC137" s="37"/>
      <c r="AD137" s="37"/>
      <c r="AE137" s="37"/>
      <c r="AF137" s="37"/>
      <c r="AG137" s="37"/>
      <c r="AH137" s="37"/>
      <c r="AI137" s="37"/>
      <c r="AJ137" s="37"/>
    </row>
    <row r="138" spans="2:36" s="33" customFormat="1" ht="12.75">
      <c r="B138" s="662"/>
      <c r="C138" s="662"/>
      <c r="D138" s="662"/>
      <c r="E138" s="660"/>
      <c r="F138" s="199" t="s">
        <v>782</v>
      </c>
      <c r="G138" s="709">
        <v>29</v>
      </c>
      <c r="H138" s="658" t="s">
        <v>781</v>
      </c>
      <c r="I138" s="504">
        <v>38676066.730000004</v>
      </c>
      <c r="J138" s="504">
        <v>66970193.87</v>
      </c>
      <c r="K138" s="498">
        <v>57388898.6</v>
      </c>
      <c r="L138" s="498">
        <v>57388898.6</v>
      </c>
      <c r="M138" s="712"/>
      <c r="N138" s="504"/>
      <c r="O138" s="498"/>
      <c r="P138" s="125"/>
      <c r="Q138" s="543"/>
      <c r="R138" s="587"/>
      <c r="S138" s="543"/>
      <c r="T138" s="572"/>
      <c r="U138" s="208"/>
      <c r="V138" s="543"/>
      <c r="W138" s="567">
        <f t="shared" si="42"/>
        <v>38676066.730000004</v>
      </c>
      <c r="X138" s="567">
        <f t="shared" si="42"/>
        <v>66970193.87</v>
      </c>
      <c r="Y138" s="531">
        <f t="shared" si="42"/>
        <v>57388898.6</v>
      </c>
      <c r="Z138" s="531">
        <f t="shared" si="42"/>
        <v>57388898.6</v>
      </c>
      <c r="AA138" s="590"/>
      <c r="AB138" s="37"/>
      <c r="AC138" s="37"/>
      <c r="AD138" s="37"/>
      <c r="AE138" s="37"/>
      <c r="AF138" s="37"/>
      <c r="AG138" s="37"/>
      <c r="AH138" s="37"/>
      <c r="AI138" s="37"/>
      <c r="AJ138" s="37"/>
    </row>
    <row r="139" spans="2:36" s="33" customFormat="1" ht="12.75">
      <c r="B139" s="662"/>
      <c r="C139" s="662"/>
      <c r="D139" s="662"/>
      <c r="E139" s="661"/>
      <c r="F139" s="199" t="s">
        <v>780</v>
      </c>
      <c r="G139" s="711"/>
      <c r="H139" s="658"/>
      <c r="I139" s="513"/>
      <c r="J139" s="513"/>
      <c r="K139" s="500"/>
      <c r="L139" s="500"/>
      <c r="M139" s="714"/>
      <c r="N139" s="513"/>
      <c r="O139" s="500"/>
      <c r="P139" s="127"/>
      <c r="Q139" s="544"/>
      <c r="R139" s="589"/>
      <c r="S139" s="544"/>
      <c r="T139" s="577"/>
      <c r="U139" s="210"/>
      <c r="V139" s="544"/>
      <c r="W139" s="569"/>
      <c r="X139" s="569"/>
      <c r="Y139" s="532"/>
      <c r="Z139" s="532"/>
      <c r="AA139" s="590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2:36" s="33" customFormat="1" ht="27" customHeight="1">
      <c r="B140" s="662"/>
      <c r="C140" s="662"/>
      <c r="D140" s="662"/>
      <c r="E140" s="197" t="s">
        <v>779</v>
      </c>
      <c r="F140" s="199"/>
      <c r="G140" s="211"/>
      <c r="H140" s="138" t="s">
        <v>778</v>
      </c>
      <c r="I140" s="119">
        <f>I141</f>
        <v>103420850.13</v>
      </c>
      <c r="J140" s="119">
        <f>J141</f>
        <v>207420850</v>
      </c>
      <c r="K140" s="120">
        <f>K141</f>
        <v>194866725.13</v>
      </c>
      <c r="L140" s="120">
        <f>L141</f>
        <v>194866725.13</v>
      </c>
      <c r="M140" s="121"/>
      <c r="N140" s="121"/>
      <c r="O140" s="122"/>
      <c r="P140" s="122"/>
      <c r="Q140" s="338"/>
      <c r="R140" s="201"/>
      <c r="S140" s="201"/>
      <c r="T140" s="202"/>
      <c r="U140" s="202"/>
      <c r="V140" s="64"/>
      <c r="W140" s="200">
        <f aca="true" t="shared" si="43" ref="W140:Z141">I140+M140+R140</f>
        <v>103420850.13</v>
      </c>
      <c r="X140" s="200">
        <f t="shared" si="43"/>
        <v>207420850</v>
      </c>
      <c r="Y140" s="203">
        <f t="shared" si="43"/>
        <v>194866725.13</v>
      </c>
      <c r="Z140" s="203">
        <f t="shared" si="43"/>
        <v>194866725.13</v>
      </c>
      <c r="AA140" s="590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2:36" s="33" customFormat="1" ht="12.75">
      <c r="B141" s="662"/>
      <c r="C141" s="662"/>
      <c r="D141" s="662"/>
      <c r="E141" s="660"/>
      <c r="F141" s="199" t="s">
        <v>777</v>
      </c>
      <c r="G141" s="709">
        <v>25</v>
      </c>
      <c r="H141" s="658" t="s">
        <v>776</v>
      </c>
      <c r="I141" s="504">
        <v>103420850.13</v>
      </c>
      <c r="J141" s="504">
        <v>207420850</v>
      </c>
      <c r="K141" s="498">
        <v>194866725.13</v>
      </c>
      <c r="L141" s="498">
        <v>194866725.13</v>
      </c>
      <c r="M141" s="712"/>
      <c r="N141" s="504"/>
      <c r="O141" s="498"/>
      <c r="P141" s="125"/>
      <c r="Q141" s="543"/>
      <c r="R141" s="587"/>
      <c r="S141" s="543"/>
      <c r="T141" s="572"/>
      <c r="U141" s="208"/>
      <c r="V141" s="543"/>
      <c r="W141" s="567">
        <f t="shared" si="43"/>
        <v>103420850.13</v>
      </c>
      <c r="X141" s="567">
        <f t="shared" si="43"/>
        <v>207420850</v>
      </c>
      <c r="Y141" s="531">
        <f t="shared" si="43"/>
        <v>194866725.13</v>
      </c>
      <c r="Z141" s="531">
        <f t="shared" si="43"/>
        <v>194866725.13</v>
      </c>
      <c r="AA141" s="590"/>
      <c r="AB141" s="37"/>
      <c r="AC141" s="37"/>
      <c r="AD141" s="37"/>
      <c r="AE141" s="37"/>
      <c r="AF141" s="37"/>
      <c r="AG141" s="37"/>
      <c r="AH141" s="37"/>
      <c r="AI141" s="37"/>
      <c r="AJ141" s="37"/>
    </row>
    <row r="142" spans="2:36" s="33" customFormat="1" ht="12.75">
      <c r="B142" s="662"/>
      <c r="C142" s="662"/>
      <c r="D142" s="662"/>
      <c r="E142" s="662"/>
      <c r="F142" s="199" t="s">
        <v>775</v>
      </c>
      <c r="G142" s="710"/>
      <c r="H142" s="658"/>
      <c r="I142" s="505"/>
      <c r="J142" s="505"/>
      <c r="K142" s="499"/>
      <c r="L142" s="499"/>
      <c r="M142" s="713"/>
      <c r="N142" s="505"/>
      <c r="O142" s="499"/>
      <c r="P142" s="126"/>
      <c r="Q142" s="545"/>
      <c r="R142" s="588"/>
      <c r="S142" s="545"/>
      <c r="T142" s="573"/>
      <c r="U142" s="209"/>
      <c r="V142" s="545"/>
      <c r="W142" s="568"/>
      <c r="X142" s="568"/>
      <c r="Y142" s="542"/>
      <c r="Z142" s="542"/>
      <c r="AA142" s="590"/>
      <c r="AB142" s="37"/>
      <c r="AC142" s="37"/>
      <c r="AD142" s="37"/>
      <c r="AE142" s="37"/>
      <c r="AF142" s="37"/>
      <c r="AG142" s="37"/>
      <c r="AH142" s="37"/>
      <c r="AI142" s="37"/>
      <c r="AJ142" s="37"/>
    </row>
    <row r="143" spans="2:36" s="33" customFormat="1" ht="12.75">
      <c r="B143" s="662"/>
      <c r="C143" s="662"/>
      <c r="D143" s="662"/>
      <c r="E143" s="662"/>
      <c r="F143" s="199" t="s">
        <v>774</v>
      </c>
      <c r="G143" s="710"/>
      <c r="H143" s="658"/>
      <c r="I143" s="505"/>
      <c r="J143" s="505"/>
      <c r="K143" s="499"/>
      <c r="L143" s="499"/>
      <c r="M143" s="713"/>
      <c r="N143" s="505"/>
      <c r="O143" s="499"/>
      <c r="P143" s="126"/>
      <c r="Q143" s="545"/>
      <c r="R143" s="588"/>
      <c r="S143" s="545"/>
      <c r="T143" s="573"/>
      <c r="U143" s="209"/>
      <c r="V143" s="545"/>
      <c r="W143" s="568"/>
      <c r="X143" s="568"/>
      <c r="Y143" s="542"/>
      <c r="Z143" s="542"/>
      <c r="AA143" s="590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2:36" s="33" customFormat="1" ht="12.75">
      <c r="B144" s="662"/>
      <c r="C144" s="662"/>
      <c r="D144" s="662"/>
      <c r="E144" s="661"/>
      <c r="F144" s="199" t="s">
        <v>773</v>
      </c>
      <c r="G144" s="711"/>
      <c r="H144" s="658"/>
      <c r="I144" s="513"/>
      <c r="J144" s="513"/>
      <c r="K144" s="500"/>
      <c r="L144" s="500"/>
      <c r="M144" s="714"/>
      <c r="N144" s="513"/>
      <c r="O144" s="500"/>
      <c r="P144" s="127"/>
      <c r="Q144" s="544"/>
      <c r="R144" s="589"/>
      <c r="S144" s="544"/>
      <c r="T144" s="577"/>
      <c r="U144" s="210"/>
      <c r="V144" s="544"/>
      <c r="W144" s="569"/>
      <c r="X144" s="569"/>
      <c r="Y144" s="532"/>
      <c r="Z144" s="532"/>
      <c r="AA144" s="590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2:36" s="33" customFormat="1" ht="44.25" customHeight="1">
      <c r="B145" s="662"/>
      <c r="C145" s="662"/>
      <c r="D145" s="662"/>
      <c r="E145" s="197" t="s">
        <v>772</v>
      </c>
      <c r="F145" s="199"/>
      <c r="G145" s="211"/>
      <c r="H145" s="138" t="s">
        <v>771</v>
      </c>
      <c r="I145" s="119">
        <f>I146</f>
        <v>42699348.13</v>
      </c>
      <c r="J145" s="119">
        <f>J146</f>
        <v>122659912.27</v>
      </c>
      <c r="K145" s="120">
        <f>K146</f>
        <v>122659912.27</v>
      </c>
      <c r="L145" s="120">
        <f>L146</f>
        <v>122659912.27</v>
      </c>
      <c r="M145" s="121"/>
      <c r="N145" s="121"/>
      <c r="O145" s="122"/>
      <c r="P145" s="122"/>
      <c r="Q145" s="338"/>
      <c r="R145" s="201"/>
      <c r="S145" s="201"/>
      <c r="T145" s="202"/>
      <c r="U145" s="202"/>
      <c r="V145" s="64"/>
      <c r="W145" s="200">
        <f>I145+M145+R145</f>
        <v>42699348.13</v>
      </c>
      <c r="X145" s="200">
        <f>J145+N145+S145</f>
        <v>122659912.27</v>
      </c>
      <c r="Y145" s="203">
        <f>K145+O145+T145</f>
        <v>122659912.27</v>
      </c>
      <c r="Z145" s="203">
        <f>L145+P145+U145</f>
        <v>122659912.27</v>
      </c>
      <c r="AA145" s="590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2:36" s="33" customFormat="1" ht="19.5" customHeight="1">
      <c r="B146" s="662"/>
      <c r="C146" s="662"/>
      <c r="D146" s="662"/>
      <c r="E146" s="660"/>
      <c r="F146" s="199" t="s">
        <v>770</v>
      </c>
      <c r="G146" s="664">
        <v>24</v>
      </c>
      <c r="H146" s="658" t="s">
        <v>769</v>
      </c>
      <c r="I146" s="504">
        <v>42699348.13</v>
      </c>
      <c r="J146" s="504">
        <v>122659912.27</v>
      </c>
      <c r="K146" s="504">
        <v>122659912.27</v>
      </c>
      <c r="L146" s="504">
        <v>122659912.27</v>
      </c>
      <c r="M146" s="698"/>
      <c r="N146" s="698"/>
      <c r="O146" s="707"/>
      <c r="P146" s="213"/>
      <c r="Q146" s="705"/>
      <c r="R146" s="758"/>
      <c r="S146" s="758"/>
      <c r="T146" s="773"/>
      <c r="U146" s="214"/>
      <c r="V146" s="705"/>
      <c r="W146" s="567">
        <f>I146+M145+R145</f>
        <v>42699348.13</v>
      </c>
      <c r="X146" s="567">
        <f>J146+N145+S145</f>
        <v>122659912.27</v>
      </c>
      <c r="Y146" s="531">
        <f>K146+O145+T145</f>
        <v>122659912.27</v>
      </c>
      <c r="Z146" s="531">
        <f>L146+P145+U145</f>
        <v>122659912.27</v>
      </c>
      <c r="AA146" s="590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2:36" s="33" customFormat="1" ht="19.5" customHeight="1">
      <c r="B147" s="662"/>
      <c r="C147" s="662"/>
      <c r="D147" s="661"/>
      <c r="E147" s="661"/>
      <c r="F147" s="199" t="s">
        <v>768</v>
      </c>
      <c r="G147" s="666"/>
      <c r="H147" s="658"/>
      <c r="I147" s="513">
        <v>42699348.13</v>
      </c>
      <c r="J147" s="513"/>
      <c r="K147" s="513"/>
      <c r="L147" s="513"/>
      <c r="M147" s="699"/>
      <c r="N147" s="699"/>
      <c r="O147" s="708"/>
      <c r="P147" s="215"/>
      <c r="Q147" s="706"/>
      <c r="R147" s="759"/>
      <c r="S147" s="759"/>
      <c r="T147" s="774"/>
      <c r="U147" s="216"/>
      <c r="V147" s="706"/>
      <c r="W147" s="569"/>
      <c r="X147" s="569"/>
      <c r="Y147" s="532"/>
      <c r="Z147" s="532"/>
      <c r="AA147" s="590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2:36" s="33" customFormat="1" ht="25.5">
      <c r="B148" s="217">
        <v>4</v>
      </c>
      <c r="C148" s="217"/>
      <c r="D148" s="217"/>
      <c r="E148" s="217"/>
      <c r="F148" s="105"/>
      <c r="G148" s="128"/>
      <c r="H148" s="138" t="s">
        <v>393</v>
      </c>
      <c r="I148" s="119">
        <f aca="true" t="shared" si="44" ref="I148:L149">I149</f>
        <v>157239026.06</v>
      </c>
      <c r="J148" s="119">
        <f t="shared" si="44"/>
        <v>300267270</v>
      </c>
      <c r="K148" s="120">
        <f t="shared" si="44"/>
        <v>300267269</v>
      </c>
      <c r="L148" s="120">
        <f t="shared" si="44"/>
        <v>300267269</v>
      </c>
      <c r="M148" s="121"/>
      <c r="N148" s="121"/>
      <c r="O148" s="122"/>
      <c r="P148" s="122"/>
      <c r="Q148" s="480"/>
      <c r="R148" s="201"/>
      <c r="S148" s="201"/>
      <c r="T148" s="202"/>
      <c r="U148" s="202"/>
      <c r="V148" s="62"/>
      <c r="W148" s="200">
        <f aca="true" t="shared" si="45" ref="W148:Z152">I148+M148+R148</f>
        <v>157239026.06</v>
      </c>
      <c r="X148" s="200">
        <f t="shared" si="45"/>
        <v>300267270</v>
      </c>
      <c r="Y148" s="203">
        <f t="shared" si="45"/>
        <v>300267269</v>
      </c>
      <c r="Z148" s="203">
        <f t="shared" si="45"/>
        <v>300267269</v>
      </c>
      <c r="AA148" s="590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2:36" s="33" customFormat="1" ht="25.5">
      <c r="B149" s="591"/>
      <c r="C149" s="217" t="s">
        <v>392</v>
      </c>
      <c r="D149" s="217"/>
      <c r="E149" s="217"/>
      <c r="F149" s="105"/>
      <c r="G149" s="128"/>
      <c r="H149" s="138" t="s">
        <v>391</v>
      </c>
      <c r="I149" s="119">
        <f t="shared" si="44"/>
        <v>157239026.06</v>
      </c>
      <c r="J149" s="119">
        <f t="shared" si="44"/>
        <v>300267270</v>
      </c>
      <c r="K149" s="120">
        <f t="shared" si="44"/>
        <v>300267269</v>
      </c>
      <c r="L149" s="120">
        <f t="shared" si="44"/>
        <v>300267269</v>
      </c>
      <c r="M149" s="121"/>
      <c r="N149" s="121"/>
      <c r="O149" s="122"/>
      <c r="P149" s="122"/>
      <c r="Q149" s="480"/>
      <c r="R149" s="201"/>
      <c r="S149" s="201"/>
      <c r="T149" s="202"/>
      <c r="U149" s="202"/>
      <c r="V149" s="62"/>
      <c r="W149" s="200">
        <f t="shared" si="45"/>
        <v>157239026.06</v>
      </c>
      <c r="X149" s="200">
        <f t="shared" si="45"/>
        <v>300267270</v>
      </c>
      <c r="Y149" s="203">
        <f t="shared" si="45"/>
        <v>300267269</v>
      </c>
      <c r="Z149" s="203">
        <f t="shared" si="45"/>
        <v>300267269</v>
      </c>
      <c r="AA149" s="590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2:36" s="33" customFormat="1" ht="26.25" customHeight="1">
      <c r="B150" s="592"/>
      <c r="C150" s="212"/>
      <c r="D150" s="217" t="s">
        <v>767</v>
      </c>
      <c r="E150" s="217"/>
      <c r="F150" s="105"/>
      <c r="G150" s="128"/>
      <c r="H150" s="118" t="s">
        <v>766</v>
      </c>
      <c r="I150" s="119">
        <f>I151+I155</f>
        <v>157239026.06</v>
      </c>
      <c r="J150" s="119">
        <f>J151+J155</f>
        <v>300267270</v>
      </c>
      <c r="K150" s="120">
        <f>K151+K155</f>
        <v>300267269</v>
      </c>
      <c r="L150" s="120">
        <f>L151+L155</f>
        <v>300267269</v>
      </c>
      <c r="M150" s="121"/>
      <c r="N150" s="121"/>
      <c r="O150" s="122"/>
      <c r="P150" s="122"/>
      <c r="Q150" s="480"/>
      <c r="R150" s="201"/>
      <c r="S150" s="201"/>
      <c r="T150" s="202"/>
      <c r="U150" s="202"/>
      <c r="V150" s="62"/>
      <c r="W150" s="205">
        <f t="shared" si="45"/>
        <v>157239026.06</v>
      </c>
      <c r="X150" s="205">
        <f t="shared" si="45"/>
        <v>300267270</v>
      </c>
      <c r="Y150" s="218">
        <f t="shared" si="45"/>
        <v>300267269</v>
      </c>
      <c r="Z150" s="218">
        <f t="shared" si="45"/>
        <v>300267269</v>
      </c>
      <c r="AA150" s="590"/>
      <c r="AB150" s="37"/>
      <c r="AC150" s="37"/>
      <c r="AD150" s="37"/>
      <c r="AE150" s="37"/>
      <c r="AF150" s="37"/>
      <c r="AG150" s="37"/>
      <c r="AH150" s="37"/>
      <c r="AI150" s="37"/>
      <c r="AJ150" s="37"/>
    </row>
    <row r="151" spans="2:36" s="33" customFormat="1" ht="38.25">
      <c r="B151" s="592"/>
      <c r="C151" s="591"/>
      <c r="D151" s="591"/>
      <c r="E151" s="197" t="s">
        <v>765</v>
      </c>
      <c r="F151" s="105"/>
      <c r="G151" s="128"/>
      <c r="H151" s="138" t="s">
        <v>764</v>
      </c>
      <c r="I151" s="119">
        <f>I152</f>
        <v>46000000</v>
      </c>
      <c r="J151" s="119">
        <f>J152</f>
        <v>59274088</v>
      </c>
      <c r="K151" s="120">
        <f>K152</f>
        <v>59274088</v>
      </c>
      <c r="L151" s="120">
        <f>L152</f>
        <v>59274088</v>
      </c>
      <c r="M151" s="121"/>
      <c r="N151" s="121"/>
      <c r="O151" s="122"/>
      <c r="P151" s="122"/>
      <c r="Q151" s="480"/>
      <c r="R151" s="201"/>
      <c r="S151" s="201"/>
      <c r="T151" s="202"/>
      <c r="U151" s="202"/>
      <c r="V151" s="62"/>
      <c r="W151" s="200">
        <f t="shared" si="45"/>
        <v>46000000</v>
      </c>
      <c r="X151" s="200">
        <f t="shared" si="45"/>
        <v>59274088</v>
      </c>
      <c r="Y151" s="203">
        <f t="shared" si="45"/>
        <v>59274088</v>
      </c>
      <c r="Z151" s="203">
        <f t="shared" si="45"/>
        <v>59274088</v>
      </c>
      <c r="AA151" s="590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2:36" s="33" customFormat="1" ht="25.5">
      <c r="B152" s="592"/>
      <c r="C152" s="592"/>
      <c r="D152" s="592"/>
      <c r="E152" s="594"/>
      <c r="F152" s="105" t="s">
        <v>763</v>
      </c>
      <c r="G152" s="597">
        <v>21</v>
      </c>
      <c r="H152" s="658" t="s">
        <v>762</v>
      </c>
      <c r="I152" s="551">
        <v>46000000</v>
      </c>
      <c r="J152" s="504">
        <v>59274088</v>
      </c>
      <c r="K152" s="504">
        <v>59274088</v>
      </c>
      <c r="L152" s="504">
        <v>59274088</v>
      </c>
      <c r="M152" s="712"/>
      <c r="N152" s="712"/>
      <c r="O152" s="775"/>
      <c r="P152" s="219"/>
      <c r="Q152" s="563"/>
      <c r="R152" s="728"/>
      <c r="S152" s="719"/>
      <c r="T152" s="722"/>
      <c r="U152" s="220"/>
      <c r="V152" s="563"/>
      <c r="W152" s="726">
        <f t="shared" si="45"/>
        <v>46000000</v>
      </c>
      <c r="X152" s="726">
        <f t="shared" si="45"/>
        <v>59274088</v>
      </c>
      <c r="Y152" s="580">
        <f t="shared" si="45"/>
        <v>59274088</v>
      </c>
      <c r="Z152" s="580">
        <f t="shared" si="45"/>
        <v>59274088</v>
      </c>
      <c r="AA152" s="590"/>
      <c r="AB152" s="37"/>
      <c r="AC152" s="37"/>
      <c r="AD152" s="37"/>
      <c r="AE152" s="37"/>
      <c r="AF152" s="37"/>
      <c r="AG152" s="37"/>
      <c r="AH152" s="37"/>
      <c r="AI152" s="37"/>
      <c r="AJ152" s="37"/>
    </row>
    <row r="153" spans="2:36" s="33" customFormat="1" ht="25.5">
      <c r="B153" s="592"/>
      <c r="C153" s="592"/>
      <c r="D153" s="592"/>
      <c r="E153" s="594"/>
      <c r="F153" s="105" t="s">
        <v>761</v>
      </c>
      <c r="G153" s="597"/>
      <c r="H153" s="658"/>
      <c r="I153" s="551"/>
      <c r="J153" s="505"/>
      <c r="K153" s="505"/>
      <c r="L153" s="505"/>
      <c r="M153" s="713"/>
      <c r="N153" s="713"/>
      <c r="O153" s="776"/>
      <c r="P153" s="221"/>
      <c r="Q153" s="563"/>
      <c r="R153" s="728"/>
      <c r="S153" s="720"/>
      <c r="T153" s="723"/>
      <c r="U153" s="222"/>
      <c r="V153" s="563"/>
      <c r="W153" s="726"/>
      <c r="X153" s="726"/>
      <c r="Y153" s="580"/>
      <c r="Z153" s="580"/>
      <c r="AA153" s="590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2:36" s="33" customFormat="1" ht="25.5">
      <c r="B154" s="592"/>
      <c r="C154" s="592"/>
      <c r="D154" s="592"/>
      <c r="E154" s="594"/>
      <c r="F154" s="105" t="s">
        <v>760</v>
      </c>
      <c r="G154" s="597"/>
      <c r="H154" s="658"/>
      <c r="I154" s="551"/>
      <c r="J154" s="513"/>
      <c r="K154" s="513"/>
      <c r="L154" s="513"/>
      <c r="M154" s="714"/>
      <c r="N154" s="714"/>
      <c r="O154" s="777"/>
      <c r="P154" s="223"/>
      <c r="Q154" s="563"/>
      <c r="R154" s="728"/>
      <c r="S154" s="721"/>
      <c r="T154" s="724"/>
      <c r="U154" s="224"/>
      <c r="V154" s="563"/>
      <c r="W154" s="726"/>
      <c r="X154" s="726"/>
      <c r="Y154" s="580"/>
      <c r="Z154" s="580"/>
      <c r="AA154" s="590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2:36" s="33" customFormat="1" ht="25.5">
      <c r="B155" s="592"/>
      <c r="C155" s="592"/>
      <c r="D155" s="592"/>
      <c r="E155" s="197" t="s">
        <v>759</v>
      </c>
      <c r="F155" s="105"/>
      <c r="G155" s="128"/>
      <c r="H155" s="138" t="s">
        <v>758</v>
      </c>
      <c r="I155" s="119">
        <f>I156</f>
        <v>111239026.06</v>
      </c>
      <c r="J155" s="119">
        <f>J156</f>
        <v>240993182</v>
      </c>
      <c r="K155" s="120">
        <f>K156</f>
        <v>240993181</v>
      </c>
      <c r="L155" s="120">
        <f>L156</f>
        <v>240993181</v>
      </c>
      <c r="M155" s="121"/>
      <c r="N155" s="121"/>
      <c r="O155" s="122"/>
      <c r="P155" s="122"/>
      <c r="Q155" s="480"/>
      <c r="R155" s="201"/>
      <c r="S155" s="201"/>
      <c r="T155" s="202"/>
      <c r="U155" s="202"/>
      <c r="V155" s="62"/>
      <c r="W155" s="200">
        <f aca="true" t="shared" si="46" ref="W155:Z156">I155+M155+R155</f>
        <v>111239026.06</v>
      </c>
      <c r="X155" s="200">
        <f t="shared" si="46"/>
        <v>240993182</v>
      </c>
      <c r="Y155" s="203">
        <f t="shared" si="46"/>
        <v>240993181</v>
      </c>
      <c r="Z155" s="203">
        <f t="shared" si="46"/>
        <v>240993181</v>
      </c>
      <c r="AA155" s="590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2:36" s="33" customFormat="1" ht="25.5">
      <c r="B156" s="592"/>
      <c r="C156" s="592"/>
      <c r="D156" s="592"/>
      <c r="E156" s="594"/>
      <c r="F156" s="105" t="s">
        <v>757</v>
      </c>
      <c r="G156" s="597">
        <v>22</v>
      </c>
      <c r="H156" s="658" t="s">
        <v>756</v>
      </c>
      <c r="I156" s="551">
        <v>111239026.06</v>
      </c>
      <c r="J156" s="504">
        <v>240993182</v>
      </c>
      <c r="K156" s="498">
        <v>240993181</v>
      </c>
      <c r="L156" s="498">
        <v>240993181</v>
      </c>
      <c r="M156" s="718"/>
      <c r="N156" s="718"/>
      <c r="O156" s="763"/>
      <c r="P156" s="763"/>
      <c r="Q156" s="563"/>
      <c r="R156" s="728"/>
      <c r="S156" s="719"/>
      <c r="T156" s="722"/>
      <c r="U156" s="220"/>
      <c r="V156" s="563"/>
      <c r="W156" s="726">
        <f t="shared" si="46"/>
        <v>111239026.06</v>
      </c>
      <c r="X156" s="726">
        <f t="shared" si="46"/>
        <v>240993182</v>
      </c>
      <c r="Y156" s="580">
        <f t="shared" si="46"/>
        <v>240993181</v>
      </c>
      <c r="Z156" s="580">
        <f t="shared" si="46"/>
        <v>240993181</v>
      </c>
      <c r="AA156" s="590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2:36" s="33" customFormat="1" ht="25.5">
      <c r="B157" s="592"/>
      <c r="C157" s="592"/>
      <c r="D157" s="592"/>
      <c r="E157" s="594"/>
      <c r="F157" s="105" t="s">
        <v>755</v>
      </c>
      <c r="G157" s="597"/>
      <c r="H157" s="658"/>
      <c r="I157" s="551"/>
      <c r="J157" s="505"/>
      <c r="K157" s="499"/>
      <c r="L157" s="499"/>
      <c r="M157" s="718"/>
      <c r="N157" s="718"/>
      <c r="O157" s="763"/>
      <c r="P157" s="763"/>
      <c r="Q157" s="563"/>
      <c r="R157" s="728"/>
      <c r="S157" s="720"/>
      <c r="T157" s="723"/>
      <c r="U157" s="222"/>
      <c r="V157" s="563"/>
      <c r="W157" s="726"/>
      <c r="X157" s="726"/>
      <c r="Y157" s="580"/>
      <c r="Z157" s="580"/>
      <c r="AA157" s="590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2:36" s="33" customFormat="1" ht="25.5">
      <c r="B158" s="592"/>
      <c r="C158" s="592"/>
      <c r="D158" s="592"/>
      <c r="E158" s="594"/>
      <c r="F158" s="105" t="s">
        <v>754</v>
      </c>
      <c r="G158" s="597"/>
      <c r="H158" s="658"/>
      <c r="I158" s="551"/>
      <c r="J158" s="505"/>
      <c r="K158" s="499"/>
      <c r="L158" s="499"/>
      <c r="M158" s="718"/>
      <c r="N158" s="718"/>
      <c r="O158" s="763"/>
      <c r="P158" s="763"/>
      <c r="Q158" s="563"/>
      <c r="R158" s="728"/>
      <c r="S158" s="720"/>
      <c r="T158" s="723"/>
      <c r="U158" s="222"/>
      <c r="V158" s="563"/>
      <c r="W158" s="726"/>
      <c r="X158" s="726"/>
      <c r="Y158" s="580"/>
      <c r="Z158" s="580"/>
      <c r="AA158" s="590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2:36" s="33" customFormat="1" ht="25.5">
      <c r="B159" s="592"/>
      <c r="C159" s="592"/>
      <c r="D159" s="592"/>
      <c r="E159" s="594"/>
      <c r="F159" s="105" t="s">
        <v>753</v>
      </c>
      <c r="G159" s="597"/>
      <c r="H159" s="658"/>
      <c r="I159" s="551"/>
      <c r="J159" s="505"/>
      <c r="K159" s="499"/>
      <c r="L159" s="499"/>
      <c r="M159" s="718"/>
      <c r="N159" s="718"/>
      <c r="O159" s="763"/>
      <c r="P159" s="763"/>
      <c r="Q159" s="563"/>
      <c r="R159" s="728"/>
      <c r="S159" s="720"/>
      <c r="T159" s="723"/>
      <c r="U159" s="222"/>
      <c r="V159" s="563"/>
      <c r="W159" s="726"/>
      <c r="X159" s="726"/>
      <c r="Y159" s="580"/>
      <c r="Z159" s="580"/>
      <c r="AA159" s="590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2:36" s="33" customFormat="1" ht="25.5">
      <c r="B160" s="592"/>
      <c r="C160" s="592"/>
      <c r="D160" s="592"/>
      <c r="E160" s="594"/>
      <c r="F160" s="105" t="s">
        <v>752</v>
      </c>
      <c r="G160" s="597"/>
      <c r="H160" s="658"/>
      <c r="I160" s="551"/>
      <c r="J160" s="505"/>
      <c r="K160" s="499"/>
      <c r="L160" s="499"/>
      <c r="M160" s="718"/>
      <c r="N160" s="718"/>
      <c r="O160" s="763"/>
      <c r="P160" s="763"/>
      <c r="Q160" s="563"/>
      <c r="R160" s="728"/>
      <c r="S160" s="720"/>
      <c r="T160" s="723"/>
      <c r="U160" s="222"/>
      <c r="V160" s="563"/>
      <c r="W160" s="726"/>
      <c r="X160" s="726"/>
      <c r="Y160" s="580"/>
      <c r="Z160" s="580"/>
      <c r="AA160" s="590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2:36" s="33" customFormat="1" ht="25.5">
      <c r="B161" s="593"/>
      <c r="C161" s="593"/>
      <c r="D161" s="593"/>
      <c r="E161" s="594"/>
      <c r="F161" s="105" t="s">
        <v>751</v>
      </c>
      <c r="G161" s="597"/>
      <c r="H161" s="658"/>
      <c r="I161" s="551"/>
      <c r="J161" s="513"/>
      <c r="K161" s="500"/>
      <c r="L161" s="500"/>
      <c r="M161" s="718"/>
      <c r="N161" s="718"/>
      <c r="O161" s="763"/>
      <c r="P161" s="763"/>
      <c r="Q161" s="563"/>
      <c r="R161" s="728"/>
      <c r="S161" s="721"/>
      <c r="T161" s="724"/>
      <c r="U161" s="224"/>
      <c r="V161" s="563"/>
      <c r="W161" s="726"/>
      <c r="X161" s="726"/>
      <c r="Y161" s="580"/>
      <c r="Z161" s="580"/>
      <c r="AA161" s="590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2:36" s="33" customFormat="1" ht="12.75">
      <c r="B162" s="217">
        <v>5</v>
      </c>
      <c r="C162" s="225"/>
      <c r="D162" s="217"/>
      <c r="E162" s="217"/>
      <c r="F162" s="105"/>
      <c r="G162" s="128"/>
      <c r="H162" s="138" t="s">
        <v>188</v>
      </c>
      <c r="I162" s="119">
        <f aca="true" t="shared" si="47" ref="I162:L165">I163</f>
        <v>133606522.07</v>
      </c>
      <c r="J162" s="119">
        <f t="shared" si="47"/>
        <v>272826718</v>
      </c>
      <c r="K162" s="120">
        <f t="shared" si="47"/>
        <v>272826718</v>
      </c>
      <c r="L162" s="120">
        <f t="shared" si="47"/>
        <v>272826718</v>
      </c>
      <c r="M162" s="121"/>
      <c r="N162" s="121"/>
      <c r="O162" s="122"/>
      <c r="P162" s="122"/>
      <c r="Q162" s="480"/>
      <c r="R162" s="201"/>
      <c r="S162" s="201"/>
      <c r="T162" s="202"/>
      <c r="U162" s="202"/>
      <c r="V162" s="62"/>
      <c r="W162" s="200">
        <f aca="true" t="shared" si="48" ref="W162:Z165">I162+M162+R162</f>
        <v>133606522.07</v>
      </c>
      <c r="X162" s="200">
        <f t="shared" si="48"/>
        <v>272826718</v>
      </c>
      <c r="Y162" s="203">
        <f t="shared" si="48"/>
        <v>272826718</v>
      </c>
      <c r="Z162" s="203">
        <f t="shared" si="48"/>
        <v>272826718</v>
      </c>
      <c r="AA162" s="590"/>
      <c r="AB162" s="37"/>
      <c r="AC162" s="37"/>
      <c r="AD162" s="37"/>
      <c r="AE162" s="37"/>
      <c r="AF162" s="37"/>
      <c r="AG162" s="37"/>
      <c r="AH162" s="37"/>
      <c r="AI162" s="37"/>
      <c r="AJ162" s="37"/>
    </row>
    <row r="163" spans="2:36" s="33" customFormat="1" ht="25.5">
      <c r="B163" s="591"/>
      <c r="C163" s="217" t="s">
        <v>750</v>
      </c>
      <c r="D163" s="217"/>
      <c r="E163" s="217"/>
      <c r="F163" s="105"/>
      <c r="G163" s="128"/>
      <c r="H163" s="138" t="s">
        <v>749</v>
      </c>
      <c r="I163" s="119">
        <f t="shared" si="47"/>
        <v>133606522.07</v>
      </c>
      <c r="J163" s="119">
        <f t="shared" si="47"/>
        <v>272826718</v>
      </c>
      <c r="K163" s="120">
        <f t="shared" si="47"/>
        <v>272826718</v>
      </c>
      <c r="L163" s="120">
        <f t="shared" si="47"/>
        <v>272826718</v>
      </c>
      <c r="M163" s="121"/>
      <c r="N163" s="121"/>
      <c r="O163" s="122"/>
      <c r="P163" s="122"/>
      <c r="Q163" s="480"/>
      <c r="R163" s="201"/>
      <c r="S163" s="201"/>
      <c r="T163" s="202"/>
      <c r="U163" s="202"/>
      <c r="V163" s="62"/>
      <c r="W163" s="200">
        <f t="shared" si="48"/>
        <v>133606522.07</v>
      </c>
      <c r="X163" s="200">
        <f t="shared" si="48"/>
        <v>272826718</v>
      </c>
      <c r="Y163" s="203">
        <f t="shared" si="48"/>
        <v>272826718</v>
      </c>
      <c r="Z163" s="203">
        <f t="shared" si="48"/>
        <v>272826718</v>
      </c>
      <c r="AA163" s="590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2:36" s="33" customFormat="1" ht="25.5">
      <c r="B164" s="592"/>
      <c r="C164" s="591"/>
      <c r="D164" s="217" t="s">
        <v>748</v>
      </c>
      <c r="E164" s="217"/>
      <c r="F164" s="105"/>
      <c r="G164" s="128"/>
      <c r="H164" s="138" t="s">
        <v>747</v>
      </c>
      <c r="I164" s="119">
        <f t="shared" si="47"/>
        <v>133606522.07</v>
      </c>
      <c r="J164" s="119">
        <f t="shared" si="47"/>
        <v>272826718</v>
      </c>
      <c r="K164" s="120">
        <f t="shared" si="47"/>
        <v>272826718</v>
      </c>
      <c r="L164" s="120">
        <f t="shared" si="47"/>
        <v>272826718</v>
      </c>
      <c r="M164" s="121"/>
      <c r="N164" s="121"/>
      <c r="O164" s="122"/>
      <c r="P164" s="122"/>
      <c r="Q164" s="480"/>
      <c r="R164" s="201"/>
      <c r="S164" s="201"/>
      <c r="T164" s="202"/>
      <c r="U164" s="202"/>
      <c r="V164" s="62"/>
      <c r="W164" s="200">
        <f t="shared" si="48"/>
        <v>133606522.07</v>
      </c>
      <c r="X164" s="200">
        <f t="shared" si="48"/>
        <v>272826718</v>
      </c>
      <c r="Y164" s="203">
        <f t="shared" si="48"/>
        <v>272826718</v>
      </c>
      <c r="Z164" s="203">
        <f t="shared" si="48"/>
        <v>272826718</v>
      </c>
      <c r="AA164" s="590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2:36" s="33" customFormat="1" ht="51">
      <c r="B165" s="592"/>
      <c r="C165" s="592"/>
      <c r="D165" s="591"/>
      <c r="E165" s="217" t="s">
        <v>746</v>
      </c>
      <c r="F165" s="105"/>
      <c r="G165" s="128"/>
      <c r="H165" s="138" t="s">
        <v>745</v>
      </c>
      <c r="I165" s="119">
        <f t="shared" si="47"/>
        <v>133606522.07</v>
      </c>
      <c r="J165" s="119">
        <f t="shared" si="47"/>
        <v>272826718</v>
      </c>
      <c r="K165" s="120">
        <f t="shared" si="47"/>
        <v>272826718</v>
      </c>
      <c r="L165" s="120">
        <f t="shared" si="47"/>
        <v>272826718</v>
      </c>
      <c r="M165" s="121"/>
      <c r="N165" s="121"/>
      <c r="O165" s="122"/>
      <c r="P165" s="122"/>
      <c r="Q165" s="480"/>
      <c r="R165" s="201"/>
      <c r="S165" s="201"/>
      <c r="T165" s="202"/>
      <c r="U165" s="202"/>
      <c r="V165" s="62"/>
      <c r="W165" s="200">
        <f t="shared" si="48"/>
        <v>133606522.07</v>
      </c>
      <c r="X165" s="200">
        <f t="shared" si="48"/>
        <v>272826718</v>
      </c>
      <c r="Y165" s="203">
        <f t="shared" si="48"/>
        <v>272826718</v>
      </c>
      <c r="Z165" s="203">
        <f t="shared" si="48"/>
        <v>272826718</v>
      </c>
      <c r="AA165" s="590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2:36" s="33" customFormat="1" ht="15" customHeight="1">
      <c r="B166" s="592"/>
      <c r="C166" s="592"/>
      <c r="D166" s="592"/>
      <c r="E166" s="594"/>
      <c r="F166" s="105" t="s">
        <v>744</v>
      </c>
      <c r="G166" s="655">
        <v>26</v>
      </c>
      <c r="H166" s="631" t="s">
        <v>743</v>
      </c>
      <c r="I166" s="551">
        <v>133606522.07</v>
      </c>
      <c r="J166" s="504">
        <v>272826718</v>
      </c>
      <c r="K166" s="504">
        <v>272826718</v>
      </c>
      <c r="L166" s="504">
        <v>272826718</v>
      </c>
      <c r="M166" s="718"/>
      <c r="N166" s="504"/>
      <c r="O166" s="498"/>
      <c r="P166" s="125"/>
      <c r="Q166" s="563"/>
      <c r="R166" s="718"/>
      <c r="S166" s="504"/>
      <c r="T166" s="498"/>
      <c r="U166" s="125"/>
      <c r="V166" s="563"/>
      <c r="W166" s="726">
        <f>+I166+M166+R166</f>
        <v>133606522.07</v>
      </c>
      <c r="X166" s="726">
        <f>+J166+N166+S166</f>
        <v>272826718</v>
      </c>
      <c r="Y166" s="580">
        <f>+K166+O166+T166</f>
        <v>272826718</v>
      </c>
      <c r="Z166" s="580">
        <f>+L166+P166+U166</f>
        <v>272826718</v>
      </c>
      <c r="AA166" s="590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2:36" s="33" customFormat="1" ht="15" customHeight="1">
      <c r="B167" s="592"/>
      <c r="C167" s="592"/>
      <c r="D167" s="592"/>
      <c r="E167" s="594"/>
      <c r="F167" s="105" t="s">
        <v>742</v>
      </c>
      <c r="G167" s="655"/>
      <c r="H167" s="631"/>
      <c r="I167" s="551"/>
      <c r="J167" s="505"/>
      <c r="K167" s="505"/>
      <c r="L167" s="505"/>
      <c r="M167" s="718"/>
      <c r="N167" s="505"/>
      <c r="O167" s="499"/>
      <c r="P167" s="126"/>
      <c r="Q167" s="563"/>
      <c r="R167" s="718"/>
      <c r="S167" s="505"/>
      <c r="T167" s="499"/>
      <c r="U167" s="126"/>
      <c r="V167" s="563"/>
      <c r="W167" s="726"/>
      <c r="X167" s="726"/>
      <c r="Y167" s="580"/>
      <c r="Z167" s="580"/>
      <c r="AA167" s="590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2:36" s="33" customFormat="1" ht="15" customHeight="1">
      <c r="B168" s="592"/>
      <c r="C168" s="592"/>
      <c r="D168" s="592"/>
      <c r="E168" s="594"/>
      <c r="F168" s="105" t="s">
        <v>741</v>
      </c>
      <c r="G168" s="655"/>
      <c r="H168" s="631"/>
      <c r="I168" s="551"/>
      <c r="J168" s="505"/>
      <c r="K168" s="505"/>
      <c r="L168" s="505"/>
      <c r="M168" s="718"/>
      <c r="N168" s="505"/>
      <c r="O168" s="499"/>
      <c r="P168" s="126"/>
      <c r="Q168" s="563"/>
      <c r="R168" s="718"/>
      <c r="S168" s="505"/>
      <c r="T168" s="499"/>
      <c r="U168" s="126"/>
      <c r="V168" s="563"/>
      <c r="W168" s="726"/>
      <c r="X168" s="726"/>
      <c r="Y168" s="580"/>
      <c r="Z168" s="580"/>
      <c r="AA168" s="590"/>
      <c r="AB168" s="37"/>
      <c r="AC168" s="37"/>
      <c r="AD168" s="37"/>
      <c r="AE168" s="37"/>
      <c r="AF168" s="37"/>
      <c r="AG168" s="37"/>
      <c r="AH168" s="37"/>
      <c r="AI168" s="37"/>
      <c r="AJ168" s="37"/>
    </row>
    <row r="169" spans="2:36" s="33" customFormat="1" ht="15" customHeight="1">
      <c r="B169" s="592"/>
      <c r="C169" s="592"/>
      <c r="D169" s="592"/>
      <c r="E169" s="594"/>
      <c r="F169" s="105" t="s">
        <v>740</v>
      </c>
      <c r="G169" s="655"/>
      <c r="H169" s="631"/>
      <c r="I169" s="551"/>
      <c r="J169" s="505"/>
      <c r="K169" s="505"/>
      <c r="L169" s="505"/>
      <c r="M169" s="718"/>
      <c r="N169" s="505"/>
      <c r="O169" s="499"/>
      <c r="P169" s="126"/>
      <c r="Q169" s="563"/>
      <c r="R169" s="718"/>
      <c r="S169" s="505"/>
      <c r="T169" s="499"/>
      <c r="U169" s="126"/>
      <c r="V169" s="563"/>
      <c r="W169" s="726"/>
      <c r="X169" s="726"/>
      <c r="Y169" s="580"/>
      <c r="Z169" s="580"/>
      <c r="AA169" s="590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2:36" s="33" customFormat="1" ht="15" customHeight="1" thickBot="1">
      <c r="B170" s="592"/>
      <c r="C170" s="592"/>
      <c r="D170" s="592"/>
      <c r="E170" s="591"/>
      <c r="F170" s="226" t="s">
        <v>739</v>
      </c>
      <c r="G170" s="671"/>
      <c r="H170" s="599"/>
      <c r="I170" s="570"/>
      <c r="J170" s="505"/>
      <c r="K170" s="505"/>
      <c r="L170" s="505"/>
      <c r="M170" s="712"/>
      <c r="N170" s="505"/>
      <c r="O170" s="499"/>
      <c r="P170" s="126"/>
      <c r="Q170" s="543"/>
      <c r="R170" s="712"/>
      <c r="S170" s="505"/>
      <c r="T170" s="499"/>
      <c r="U170" s="126"/>
      <c r="V170" s="543"/>
      <c r="W170" s="727"/>
      <c r="X170" s="727"/>
      <c r="Y170" s="581"/>
      <c r="Z170" s="581"/>
      <c r="AA170" s="590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2:36" s="33" customFormat="1" ht="13.5" thickBot="1">
      <c r="B171" s="657" t="s">
        <v>738</v>
      </c>
      <c r="C171" s="657"/>
      <c r="D171" s="657"/>
      <c r="E171" s="657"/>
      <c r="F171" s="657"/>
      <c r="G171" s="657"/>
      <c r="H171" s="657"/>
      <c r="I171" s="227">
        <f aca="true" t="shared" si="49" ref="I171:T171">I172</f>
        <v>2360448044</v>
      </c>
      <c r="J171" s="227">
        <f t="shared" si="49"/>
        <v>3533817046</v>
      </c>
      <c r="K171" s="227">
        <f t="shared" si="49"/>
        <v>3385762944.33</v>
      </c>
      <c r="L171" s="227">
        <f t="shared" si="49"/>
        <v>3385762944.33</v>
      </c>
      <c r="M171" s="228">
        <f t="shared" si="49"/>
        <v>1236000000</v>
      </c>
      <c r="N171" s="228">
        <f t="shared" si="49"/>
        <v>6741489860.26</v>
      </c>
      <c r="O171" s="228">
        <f t="shared" si="49"/>
        <v>6560540055.54</v>
      </c>
      <c r="P171" s="228">
        <f t="shared" si="49"/>
        <v>6560540055.54</v>
      </c>
      <c r="Q171" s="363">
        <f t="shared" si="49"/>
        <v>0</v>
      </c>
      <c r="R171" s="228">
        <f t="shared" si="49"/>
        <v>0</v>
      </c>
      <c r="S171" s="228">
        <f t="shared" si="49"/>
        <v>0</v>
      </c>
      <c r="T171" s="228">
        <f t="shared" si="49"/>
        <v>0</v>
      </c>
      <c r="U171" s="229"/>
      <c r="V171" s="229"/>
      <c r="W171" s="228">
        <f aca="true" t="shared" si="50" ref="W171:Z175">I171+M171+R171</f>
        <v>3596448044</v>
      </c>
      <c r="X171" s="228">
        <f t="shared" si="50"/>
        <v>10275306906.26</v>
      </c>
      <c r="Y171" s="228">
        <f t="shared" si="50"/>
        <v>9946302999.869999</v>
      </c>
      <c r="Z171" s="228">
        <f t="shared" si="50"/>
        <v>9946302999.869999</v>
      </c>
      <c r="AA171" s="230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2:36" s="33" customFormat="1" ht="12.75">
      <c r="B172" s="225">
        <v>1</v>
      </c>
      <c r="C172" s="225"/>
      <c r="D172" s="225"/>
      <c r="E172" s="231"/>
      <c r="F172" s="232"/>
      <c r="G172" s="132"/>
      <c r="H172" s="133" t="s">
        <v>68</v>
      </c>
      <c r="I172" s="170">
        <f aca="true" t="shared" si="51" ref="I172:P172">I173+I177+I190+I215+I266</f>
        <v>2360448044</v>
      </c>
      <c r="J172" s="170">
        <f t="shared" si="51"/>
        <v>3533817046</v>
      </c>
      <c r="K172" s="170">
        <f t="shared" si="51"/>
        <v>3385762944.33</v>
      </c>
      <c r="L172" s="170">
        <f t="shared" si="51"/>
        <v>3385762944.33</v>
      </c>
      <c r="M172" s="170">
        <f t="shared" si="51"/>
        <v>1236000000</v>
      </c>
      <c r="N172" s="170">
        <f t="shared" si="51"/>
        <v>6741489860.26</v>
      </c>
      <c r="O172" s="170">
        <f t="shared" si="51"/>
        <v>6560540055.54</v>
      </c>
      <c r="P172" s="170">
        <f t="shared" si="51"/>
        <v>6560540055.54</v>
      </c>
      <c r="Q172" s="175"/>
      <c r="R172" s="170"/>
      <c r="S172" s="170"/>
      <c r="T172" s="170"/>
      <c r="U172" s="137"/>
      <c r="V172" s="233"/>
      <c r="W172" s="234">
        <f t="shared" si="50"/>
        <v>3596448044</v>
      </c>
      <c r="X172" s="234">
        <f t="shared" si="50"/>
        <v>10275306906.26</v>
      </c>
      <c r="Y172" s="234">
        <f t="shared" si="50"/>
        <v>9946302999.869999</v>
      </c>
      <c r="Z172" s="234">
        <f t="shared" si="50"/>
        <v>9946302999.869999</v>
      </c>
      <c r="AA172" s="590">
        <v>25</v>
      </c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2:36" s="33" customFormat="1" ht="51">
      <c r="B173" s="591"/>
      <c r="C173" s="217" t="s">
        <v>178</v>
      </c>
      <c r="D173" s="217"/>
      <c r="E173" s="235"/>
      <c r="F173" s="105"/>
      <c r="G173" s="128"/>
      <c r="H173" s="138" t="s">
        <v>177</v>
      </c>
      <c r="I173" s="178">
        <f aca="true" t="shared" si="52" ref="I173:L174">+I174</f>
        <v>45000000</v>
      </c>
      <c r="J173" s="178">
        <f t="shared" si="52"/>
        <v>62033333</v>
      </c>
      <c r="K173" s="178">
        <f t="shared" si="52"/>
        <v>61783333</v>
      </c>
      <c r="L173" s="178">
        <f t="shared" si="52"/>
        <v>61783333</v>
      </c>
      <c r="M173" s="178"/>
      <c r="N173" s="178"/>
      <c r="O173" s="178"/>
      <c r="P173" s="178"/>
      <c r="Q173" s="246"/>
      <c r="R173" s="122"/>
      <c r="S173" s="122"/>
      <c r="T173" s="122"/>
      <c r="U173" s="122"/>
      <c r="V173" s="236"/>
      <c r="W173" s="130">
        <f t="shared" si="50"/>
        <v>45000000</v>
      </c>
      <c r="X173" s="130">
        <f t="shared" si="50"/>
        <v>62033333</v>
      </c>
      <c r="Y173" s="130">
        <f t="shared" si="50"/>
        <v>61783333</v>
      </c>
      <c r="Z173" s="130">
        <f t="shared" si="50"/>
        <v>61783333</v>
      </c>
      <c r="AA173" s="590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2:36" s="33" customFormat="1" ht="16.5" customHeight="1">
      <c r="B174" s="592"/>
      <c r="C174" s="591"/>
      <c r="D174" s="217" t="s">
        <v>93</v>
      </c>
      <c r="E174" s="235"/>
      <c r="F174" s="105"/>
      <c r="G174" s="128"/>
      <c r="H174" s="138" t="s">
        <v>1043</v>
      </c>
      <c r="I174" s="178">
        <f t="shared" si="52"/>
        <v>45000000</v>
      </c>
      <c r="J174" s="178">
        <f t="shared" si="52"/>
        <v>62033333</v>
      </c>
      <c r="K174" s="178">
        <f t="shared" si="52"/>
        <v>61783333</v>
      </c>
      <c r="L174" s="178">
        <f t="shared" si="52"/>
        <v>61783333</v>
      </c>
      <c r="M174" s="178"/>
      <c r="N174" s="178"/>
      <c r="O174" s="178"/>
      <c r="P174" s="178"/>
      <c r="Q174" s="246"/>
      <c r="R174" s="122"/>
      <c r="S174" s="122"/>
      <c r="T174" s="122"/>
      <c r="U174" s="122"/>
      <c r="V174" s="236"/>
      <c r="W174" s="130">
        <f t="shared" si="50"/>
        <v>45000000</v>
      </c>
      <c r="X174" s="130">
        <f t="shared" si="50"/>
        <v>62033333</v>
      </c>
      <c r="Y174" s="130">
        <f t="shared" si="50"/>
        <v>61783333</v>
      </c>
      <c r="Z174" s="130">
        <f t="shared" si="50"/>
        <v>61783333</v>
      </c>
      <c r="AA174" s="590"/>
      <c r="AB174" s="37"/>
      <c r="AC174" s="37"/>
      <c r="AD174" s="37"/>
      <c r="AE174" s="37"/>
      <c r="AF174" s="37"/>
      <c r="AG174" s="37"/>
      <c r="AH174" s="37"/>
      <c r="AI174" s="37"/>
      <c r="AJ174" s="37"/>
    </row>
    <row r="175" spans="2:36" s="33" customFormat="1" ht="25.5">
      <c r="B175" s="592"/>
      <c r="C175" s="592"/>
      <c r="D175" s="591"/>
      <c r="E175" s="235" t="s">
        <v>92</v>
      </c>
      <c r="F175" s="105"/>
      <c r="G175" s="128"/>
      <c r="H175" s="138" t="s">
        <v>91</v>
      </c>
      <c r="I175" s="178">
        <f>+I176</f>
        <v>45000000</v>
      </c>
      <c r="J175" s="178">
        <f>+J176</f>
        <v>62033333</v>
      </c>
      <c r="K175" s="178">
        <f>+K176</f>
        <v>61783333</v>
      </c>
      <c r="L175" s="178">
        <f>+L176</f>
        <v>61783333</v>
      </c>
      <c r="M175" s="122"/>
      <c r="N175" s="122"/>
      <c r="O175" s="122"/>
      <c r="P175" s="122"/>
      <c r="Q175" s="246"/>
      <c r="R175" s="122"/>
      <c r="S175" s="122"/>
      <c r="T175" s="122"/>
      <c r="U175" s="122"/>
      <c r="V175" s="236"/>
      <c r="W175" s="130">
        <f t="shared" si="50"/>
        <v>45000000</v>
      </c>
      <c r="X175" s="130">
        <f t="shared" si="50"/>
        <v>62033333</v>
      </c>
      <c r="Y175" s="130">
        <f t="shared" si="50"/>
        <v>61783333</v>
      </c>
      <c r="Z175" s="130">
        <f t="shared" si="50"/>
        <v>61783333</v>
      </c>
      <c r="AA175" s="590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2:36" s="33" customFormat="1" ht="54.75" customHeight="1">
      <c r="B176" s="592"/>
      <c r="C176" s="593"/>
      <c r="D176" s="593"/>
      <c r="E176" s="231"/>
      <c r="F176" s="105" t="s">
        <v>737</v>
      </c>
      <c r="G176" s="147">
        <v>30</v>
      </c>
      <c r="H176" s="157" t="s">
        <v>736</v>
      </c>
      <c r="I176" s="237">
        <v>45000000</v>
      </c>
      <c r="J176" s="237">
        <v>62033333</v>
      </c>
      <c r="K176" s="237">
        <v>61783333</v>
      </c>
      <c r="L176" s="237">
        <v>61783333</v>
      </c>
      <c r="M176" s="122"/>
      <c r="N176" s="122"/>
      <c r="O176" s="122"/>
      <c r="P176" s="122"/>
      <c r="Q176" s="482"/>
      <c r="R176" s="122"/>
      <c r="S176" s="122"/>
      <c r="T176" s="122"/>
      <c r="U176" s="121"/>
      <c r="V176" s="62"/>
      <c r="W176" s="238">
        <f>+I176+M176+R176</f>
        <v>45000000</v>
      </c>
      <c r="X176" s="238">
        <f>+J176+N176+S176</f>
        <v>62033333</v>
      </c>
      <c r="Y176" s="238">
        <f>+K176+O176+T176</f>
        <v>61783333</v>
      </c>
      <c r="Z176" s="238">
        <f>+L176+P176+U176</f>
        <v>61783333</v>
      </c>
      <c r="AA176" s="590"/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2:36" s="33" customFormat="1" ht="25.5">
      <c r="B177" s="592"/>
      <c r="C177" s="217" t="s">
        <v>735</v>
      </c>
      <c r="D177" s="37"/>
      <c r="E177" s="235"/>
      <c r="F177" s="105"/>
      <c r="G177" s="128"/>
      <c r="H177" s="138" t="s">
        <v>734</v>
      </c>
      <c r="I177" s="178">
        <f>+I178</f>
        <v>174000000</v>
      </c>
      <c r="J177" s="178">
        <f>+J178</f>
        <v>197524666</v>
      </c>
      <c r="K177" s="178">
        <f>+K178</f>
        <v>197524666</v>
      </c>
      <c r="L177" s="178">
        <f>+L178</f>
        <v>197524666</v>
      </c>
      <c r="M177" s="122"/>
      <c r="N177" s="122"/>
      <c r="O177" s="122"/>
      <c r="P177" s="122"/>
      <c r="Q177" s="246"/>
      <c r="R177" s="122"/>
      <c r="S177" s="122"/>
      <c r="T177" s="122"/>
      <c r="U177" s="122"/>
      <c r="V177" s="236"/>
      <c r="W177" s="130">
        <f aca="true" t="shared" si="53" ref="W177:Z179">I177+M177+R177</f>
        <v>174000000</v>
      </c>
      <c r="X177" s="130">
        <f t="shared" si="53"/>
        <v>197524666</v>
      </c>
      <c r="Y177" s="130">
        <f t="shared" si="53"/>
        <v>197524666</v>
      </c>
      <c r="Z177" s="130">
        <f t="shared" si="53"/>
        <v>197524666</v>
      </c>
      <c r="AA177" s="590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2:36" s="33" customFormat="1" ht="15" customHeight="1">
      <c r="B178" s="592"/>
      <c r="C178" s="591"/>
      <c r="D178" s="217" t="s">
        <v>733</v>
      </c>
      <c r="E178" s="239"/>
      <c r="F178" s="105"/>
      <c r="G178" s="128"/>
      <c r="H178" s="138" t="s">
        <v>732</v>
      </c>
      <c r="I178" s="178">
        <f>+I179+I181+I184+I187</f>
        <v>174000000</v>
      </c>
      <c r="J178" s="178">
        <f>+J179+J181+J184+J187</f>
        <v>197524666</v>
      </c>
      <c r="K178" s="178">
        <f>+K179+K181+K184+K187</f>
        <v>197524666</v>
      </c>
      <c r="L178" s="178">
        <f>+L179+L181+L184+L187</f>
        <v>197524666</v>
      </c>
      <c r="M178" s="122"/>
      <c r="N178" s="122"/>
      <c r="O178" s="122"/>
      <c r="P178" s="122"/>
      <c r="Q178" s="246"/>
      <c r="R178" s="122"/>
      <c r="S178" s="122"/>
      <c r="T178" s="122"/>
      <c r="U178" s="122"/>
      <c r="V178" s="236"/>
      <c r="W178" s="130">
        <f t="shared" si="53"/>
        <v>174000000</v>
      </c>
      <c r="X178" s="130">
        <f t="shared" si="53"/>
        <v>197524666</v>
      </c>
      <c r="Y178" s="130">
        <f t="shared" si="53"/>
        <v>197524666</v>
      </c>
      <c r="Z178" s="130">
        <f t="shared" si="53"/>
        <v>197524666</v>
      </c>
      <c r="AA178" s="590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2:36" s="33" customFormat="1" ht="25.5">
      <c r="B179" s="592"/>
      <c r="C179" s="592"/>
      <c r="D179" s="591"/>
      <c r="E179" s="235" t="s">
        <v>731</v>
      </c>
      <c r="F179" s="240"/>
      <c r="G179" s="128"/>
      <c r="H179" s="138" t="s">
        <v>730</v>
      </c>
      <c r="I179" s="241">
        <f>+I180</f>
        <v>35000000</v>
      </c>
      <c r="J179" s="241">
        <f>+J180</f>
        <v>10000000</v>
      </c>
      <c r="K179" s="241">
        <f>+K180</f>
        <v>10000000</v>
      </c>
      <c r="L179" s="241">
        <f>+L180</f>
        <v>10000000</v>
      </c>
      <c r="M179" s="124"/>
      <c r="N179" s="122"/>
      <c r="O179" s="122"/>
      <c r="P179" s="122"/>
      <c r="Q179" s="242"/>
      <c r="R179" s="122"/>
      <c r="S179" s="122"/>
      <c r="T179" s="122"/>
      <c r="U179" s="122"/>
      <c r="V179" s="243"/>
      <c r="W179" s="130">
        <f t="shared" si="53"/>
        <v>35000000</v>
      </c>
      <c r="X179" s="130">
        <f t="shared" si="53"/>
        <v>10000000</v>
      </c>
      <c r="Y179" s="130">
        <f t="shared" si="53"/>
        <v>10000000</v>
      </c>
      <c r="Z179" s="130">
        <f t="shared" si="53"/>
        <v>10000000</v>
      </c>
      <c r="AA179" s="590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2:36" s="33" customFormat="1" ht="31.5" customHeight="1">
      <c r="B180" s="592"/>
      <c r="C180" s="592"/>
      <c r="D180" s="592"/>
      <c r="E180" s="239"/>
      <c r="F180" s="105" t="s">
        <v>729</v>
      </c>
      <c r="G180" s="147">
        <v>31</v>
      </c>
      <c r="H180" s="157" t="s">
        <v>728</v>
      </c>
      <c r="I180" s="244">
        <v>35000000</v>
      </c>
      <c r="J180" s="244">
        <v>10000000</v>
      </c>
      <c r="K180" s="244">
        <v>10000000</v>
      </c>
      <c r="L180" s="244">
        <v>10000000</v>
      </c>
      <c r="M180" s="122"/>
      <c r="N180" s="122"/>
      <c r="O180" s="122"/>
      <c r="P180" s="122"/>
      <c r="Q180" s="482"/>
      <c r="R180" s="122"/>
      <c r="S180" s="122"/>
      <c r="T180" s="122"/>
      <c r="U180" s="122"/>
      <c r="V180" s="236"/>
      <c r="W180" s="238">
        <f aca="true" t="shared" si="54" ref="W180:Z182">+I180+M180+R180</f>
        <v>35000000</v>
      </c>
      <c r="X180" s="238">
        <f t="shared" si="54"/>
        <v>10000000</v>
      </c>
      <c r="Y180" s="238">
        <f t="shared" si="54"/>
        <v>10000000</v>
      </c>
      <c r="Z180" s="238">
        <f t="shared" si="54"/>
        <v>10000000</v>
      </c>
      <c r="AA180" s="590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2:36" s="33" customFormat="1" ht="25.5">
      <c r="B181" s="592"/>
      <c r="C181" s="592"/>
      <c r="D181" s="592"/>
      <c r="E181" s="235" t="s">
        <v>727</v>
      </c>
      <c r="F181" s="105"/>
      <c r="G181" s="147"/>
      <c r="H181" s="138" t="s">
        <v>726</v>
      </c>
      <c r="I181" s="178">
        <f>I182</f>
        <v>60000000</v>
      </c>
      <c r="J181" s="178">
        <f>J182</f>
        <v>63570333</v>
      </c>
      <c r="K181" s="178">
        <f>K182</f>
        <v>63570333</v>
      </c>
      <c r="L181" s="178">
        <f>L182</f>
        <v>63570333</v>
      </c>
      <c r="M181" s="122"/>
      <c r="N181" s="122"/>
      <c r="O181" s="122"/>
      <c r="P181" s="122"/>
      <c r="Q181" s="246"/>
      <c r="R181" s="122"/>
      <c r="S181" s="122"/>
      <c r="T181" s="122"/>
      <c r="U181" s="122"/>
      <c r="V181" s="236"/>
      <c r="W181" s="130">
        <f t="shared" si="54"/>
        <v>60000000</v>
      </c>
      <c r="X181" s="130">
        <f t="shared" si="54"/>
        <v>63570333</v>
      </c>
      <c r="Y181" s="130">
        <f t="shared" si="54"/>
        <v>63570333</v>
      </c>
      <c r="Z181" s="130">
        <f t="shared" si="54"/>
        <v>63570333</v>
      </c>
      <c r="AA181" s="590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2:36" s="33" customFormat="1" ht="21" customHeight="1">
      <c r="B182" s="592"/>
      <c r="C182" s="592"/>
      <c r="D182" s="592"/>
      <c r="E182" s="235"/>
      <c r="F182" s="105" t="s">
        <v>725</v>
      </c>
      <c r="G182" s="645">
        <v>32</v>
      </c>
      <c r="H182" s="659" t="s">
        <v>724</v>
      </c>
      <c r="I182" s="498">
        <v>60000000</v>
      </c>
      <c r="J182" s="498">
        <v>63570333</v>
      </c>
      <c r="K182" s="498">
        <v>63570333</v>
      </c>
      <c r="L182" s="498">
        <v>63570333</v>
      </c>
      <c r="M182" s="552"/>
      <c r="N182" s="141"/>
      <c r="O182" s="141"/>
      <c r="P182" s="141"/>
      <c r="Q182" s="584"/>
      <c r="R182" s="552"/>
      <c r="S182" s="584"/>
      <c r="T182" s="584"/>
      <c r="U182" s="584"/>
      <c r="V182" s="584"/>
      <c r="W182" s="501">
        <f t="shared" si="54"/>
        <v>60000000</v>
      </c>
      <c r="X182" s="501">
        <f t="shared" si="54"/>
        <v>63570333</v>
      </c>
      <c r="Y182" s="501">
        <f t="shared" si="54"/>
        <v>63570333</v>
      </c>
      <c r="Z182" s="501">
        <f t="shared" si="54"/>
        <v>63570333</v>
      </c>
      <c r="AA182" s="590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2:36" s="33" customFormat="1" ht="21" customHeight="1">
      <c r="B183" s="592"/>
      <c r="C183" s="592"/>
      <c r="D183" s="592"/>
      <c r="E183" s="235"/>
      <c r="F183" s="105" t="s">
        <v>723</v>
      </c>
      <c r="G183" s="646"/>
      <c r="H183" s="675"/>
      <c r="I183" s="500"/>
      <c r="J183" s="500"/>
      <c r="K183" s="500"/>
      <c r="L183" s="500"/>
      <c r="M183" s="554"/>
      <c r="N183" s="145"/>
      <c r="O183" s="145"/>
      <c r="P183" s="145"/>
      <c r="Q183" s="584"/>
      <c r="R183" s="554"/>
      <c r="S183" s="584"/>
      <c r="T183" s="584"/>
      <c r="U183" s="584"/>
      <c r="V183" s="584"/>
      <c r="W183" s="501"/>
      <c r="X183" s="501"/>
      <c r="Y183" s="501"/>
      <c r="Z183" s="501"/>
      <c r="AA183" s="590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2:36" s="33" customFormat="1" ht="51">
      <c r="B184" s="592"/>
      <c r="C184" s="592"/>
      <c r="D184" s="592"/>
      <c r="E184" s="235" t="s">
        <v>722</v>
      </c>
      <c r="F184" s="105"/>
      <c r="G184" s="245"/>
      <c r="H184" s="138" t="s">
        <v>721</v>
      </c>
      <c r="I184" s="241">
        <f>+I185</f>
        <v>44000000</v>
      </c>
      <c r="J184" s="241">
        <f>+J185</f>
        <v>58693333</v>
      </c>
      <c r="K184" s="241">
        <f>+K185</f>
        <v>58693333</v>
      </c>
      <c r="L184" s="241">
        <f>+L185</f>
        <v>58693333</v>
      </c>
      <c r="M184" s="122"/>
      <c r="N184" s="122"/>
      <c r="O184" s="122"/>
      <c r="P184" s="122"/>
      <c r="Q184" s="242"/>
      <c r="R184" s="122"/>
      <c r="S184" s="122"/>
      <c r="T184" s="122"/>
      <c r="U184" s="122"/>
      <c r="V184" s="236"/>
      <c r="W184" s="130">
        <f aca="true" t="shared" si="55" ref="W184:Z185">+I184+M184+R184</f>
        <v>44000000</v>
      </c>
      <c r="X184" s="130">
        <f t="shared" si="55"/>
        <v>58693333</v>
      </c>
      <c r="Y184" s="130">
        <f t="shared" si="55"/>
        <v>58693333</v>
      </c>
      <c r="Z184" s="130">
        <f t="shared" si="55"/>
        <v>58693333</v>
      </c>
      <c r="AA184" s="590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2:36" s="33" customFormat="1" ht="25.5">
      <c r="B185" s="592"/>
      <c r="C185" s="592"/>
      <c r="D185" s="592"/>
      <c r="E185" s="725"/>
      <c r="F185" s="105" t="s">
        <v>720</v>
      </c>
      <c r="G185" s="645">
        <v>33</v>
      </c>
      <c r="H185" s="659" t="s">
        <v>719</v>
      </c>
      <c r="I185" s="586">
        <v>44000000</v>
      </c>
      <c r="J185" s="498">
        <v>58693333</v>
      </c>
      <c r="K185" s="498">
        <v>58693333</v>
      </c>
      <c r="L185" s="498">
        <v>58693333</v>
      </c>
      <c r="M185" s="552"/>
      <c r="N185" s="141"/>
      <c r="O185" s="141"/>
      <c r="P185" s="141"/>
      <c r="Q185" s="584"/>
      <c r="R185" s="552"/>
      <c r="S185" s="584"/>
      <c r="T185" s="584"/>
      <c r="U185" s="584"/>
      <c r="V185" s="584"/>
      <c r="W185" s="501">
        <f t="shared" si="55"/>
        <v>44000000</v>
      </c>
      <c r="X185" s="501">
        <f t="shared" si="55"/>
        <v>58693333</v>
      </c>
      <c r="Y185" s="501">
        <f t="shared" si="55"/>
        <v>58693333</v>
      </c>
      <c r="Z185" s="501">
        <f t="shared" si="55"/>
        <v>58693333</v>
      </c>
      <c r="AA185" s="590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2:36" s="33" customFormat="1" ht="25.5">
      <c r="B186" s="592"/>
      <c r="C186" s="592"/>
      <c r="D186" s="592"/>
      <c r="E186" s="725"/>
      <c r="F186" s="105" t="s">
        <v>718</v>
      </c>
      <c r="G186" s="646"/>
      <c r="H186" s="675"/>
      <c r="I186" s="586"/>
      <c r="J186" s="500"/>
      <c r="K186" s="500"/>
      <c r="L186" s="500"/>
      <c r="M186" s="554"/>
      <c r="N186" s="145"/>
      <c r="O186" s="145"/>
      <c r="P186" s="145"/>
      <c r="Q186" s="584"/>
      <c r="R186" s="554"/>
      <c r="S186" s="584"/>
      <c r="T186" s="584"/>
      <c r="U186" s="584"/>
      <c r="V186" s="584"/>
      <c r="W186" s="501"/>
      <c r="X186" s="501"/>
      <c r="Y186" s="501"/>
      <c r="Z186" s="501"/>
      <c r="AA186" s="590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2:36" s="33" customFormat="1" ht="25.5">
      <c r="B187" s="592"/>
      <c r="C187" s="592"/>
      <c r="D187" s="592"/>
      <c r="E187" s="235" t="s">
        <v>717</v>
      </c>
      <c r="F187" s="105"/>
      <c r="G187" s="245"/>
      <c r="H187" s="138" t="s">
        <v>716</v>
      </c>
      <c r="I187" s="178">
        <f>+I188</f>
        <v>35000000</v>
      </c>
      <c r="J187" s="178">
        <f>+J188</f>
        <v>65261000</v>
      </c>
      <c r="K187" s="178">
        <f>+K188</f>
        <v>65261000</v>
      </c>
      <c r="L187" s="178">
        <f>+L188</f>
        <v>65261000</v>
      </c>
      <c r="M187" s="122"/>
      <c r="N187" s="122"/>
      <c r="O187" s="122"/>
      <c r="P187" s="122"/>
      <c r="Q187" s="246"/>
      <c r="R187" s="122"/>
      <c r="S187" s="122"/>
      <c r="T187" s="122"/>
      <c r="U187" s="122"/>
      <c r="V187" s="236"/>
      <c r="W187" s="130">
        <f aca="true" t="shared" si="56" ref="W187:Z188">+I187+M187+R187</f>
        <v>35000000</v>
      </c>
      <c r="X187" s="130">
        <f t="shared" si="56"/>
        <v>65261000</v>
      </c>
      <c r="Y187" s="130">
        <f t="shared" si="56"/>
        <v>65261000</v>
      </c>
      <c r="Z187" s="130">
        <f t="shared" si="56"/>
        <v>65261000</v>
      </c>
      <c r="AA187" s="590"/>
      <c r="AB187" s="37"/>
      <c r="AC187" s="37"/>
      <c r="AD187" s="37"/>
      <c r="AE187" s="37"/>
      <c r="AF187" s="37"/>
      <c r="AG187" s="37"/>
      <c r="AH187" s="37"/>
      <c r="AI187" s="37"/>
      <c r="AJ187" s="37"/>
    </row>
    <row r="188" spans="2:36" s="33" customFormat="1" ht="25.5">
      <c r="B188" s="592"/>
      <c r="C188" s="592"/>
      <c r="D188" s="592"/>
      <c r="E188" s="725"/>
      <c r="F188" s="105" t="s">
        <v>715</v>
      </c>
      <c r="G188" s="645">
        <v>34</v>
      </c>
      <c r="H188" s="659" t="s">
        <v>714</v>
      </c>
      <c r="I188" s="586">
        <v>35000000</v>
      </c>
      <c r="J188" s="498">
        <v>65261000</v>
      </c>
      <c r="K188" s="498">
        <v>65261000</v>
      </c>
      <c r="L188" s="498">
        <v>65261000</v>
      </c>
      <c r="M188" s="552"/>
      <c r="N188" s="141"/>
      <c r="O188" s="141"/>
      <c r="P188" s="141"/>
      <c r="Q188" s="584"/>
      <c r="R188" s="552"/>
      <c r="S188" s="552"/>
      <c r="T188" s="552"/>
      <c r="U188" s="141"/>
      <c r="V188" s="584"/>
      <c r="W188" s="501">
        <f t="shared" si="56"/>
        <v>35000000</v>
      </c>
      <c r="X188" s="501">
        <f t="shared" si="56"/>
        <v>65261000</v>
      </c>
      <c r="Y188" s="501">
        <f t="shared" si="56"/>
        <v>65261000</v>
      </c>
      <c r="Z188" s="501">
        <f t="shared" si="56"/>
        <v>65261000</v>
      </c>
      <c r="AA188" s="590"/>
      <c r="AB188" s="37"/>
      <c r="AC188" s="37"/>
      <c r="AD188" s="37"/>
      <c r="AE188" s="37"/>
      <c r="AF188" s="37"/>
      <c r="AG188" s="37"/>
      <c r="AH188" s="37"/>
      <c r="AI188" s="37"/>
      <c r="AJ188" s="37"/>
    </row>
    <row r="189" spans="2:36" s="33" customFormat="1" ht="25.5">
      <c r="B189" s="592"/>
      <c r="C189" s="593"/>
      <c r="D189" s="593"/>
      <c r="E189" s="725"/>
      <c r="F189" s="105" t="s">
        <v>713</v>
      </c>
      <c r="G189" s="646"/>
      <c r="H189" s="675"/>
      <c r="I189" s="586"/>
      <c r="J189" s="500"/>
      <c r="K189" s="500"/>
      <c r="L189" s="500"/>
      <c r="M189" s="554"/>
      <c r="N189" s="145"/>
      <c r="O189" s="145"/>
      <c r="P189" s="145"/>
      <c r="Q189" s="584"/>
      <c r="R189" s="554"/>
      <c r="S189" s="554"/>
      <c r="T189" s="554"/>
      <c r="U189" s="145"/>
      <c r="V189" s="584"/>
      <c r="W189" s="501"/>
      <c r="X189" s="501"/>
      <c r="Y189" s="501"/>
      <c r="Z189" s="501"/>
      <c r="AA189" s="590"/>
      <c r="AB189" s="37"/>
      <c r="AC189" s="37"/>
      <c r="AD189" s="37"/>
      <c r="AE189" s="37"/>
      <c r="AF189" s="37"/>
      <c r="AG189" s="37"/>
      <c r="AH189" s="37"/>
      <c r="AI189" s="37"/>
      <c r="AJ189" s="37"/>
    </row>
    <row r="190" spans="2:36" s="33" customFormat="1" ht="31.5" customHeight="1">
      <c r="B190" s="592"/>
      <c r="C190" s="212" t="s">
        <v>712</v>
      </c>
      <c r="D190" s="37"/>
      <c r="E190" s="235"/>
      <c r="F190" s="105"/>
      <c r="G190" s="128"/>
      <c r="H190" s="138" t="s">
        <v>711</v>
      </c>
      <c r="I190" s="178">
        <f>+I191+I197+I206</f>
        <v>260000000</v>
      </c>
      <c r="J190" s="178">
        <f>+J191+J197+J206</f>
        <v>383219840</v>
      </c>
      <c r="K190" s="178">
        <f>+K191+K197+K206</f>
        <v>300796739.33000004</v>
      </c>
      <c r="L190" s="178">
        <f>+L191+L197+L206</f>
        <v>300796739.33000004</v>
      </c>
      <c r="M190" s="122"/>
      <c r="N190" s="122"/>
      <c r="O190" s="122"/>
      <c r="P190" s="122"/>
      <c r="Q190" s="246"/>
      <c r="R190" s="122"/>
      <c r="S190" s="122"/>
      <c r="T190" s="122"/>
      <c r="U190" s="122"/>
      <c r="V190" s="236"/>
      <c r="W190" s="130">
        <f aca="true" t="shared" si="57" ref="W190:Z195">+I190+M190+R190</f>
        <v>260000000</v>
      </c>
      <c r="X190" s="130">
        <f t="shared" si="57"/>
        <v>383219840</v>
      </c>
      <c r="Y190" s="130">
        <f t="shared" si="57"/>
        <v>300796739.33000004</v>
      </c>
      <c r="Z190" s="130">
        <f t="shared" si="57"/>
        <v>300796739.33000004</v>
      </c>
      <c r="AA190" s="590"/>
      <c r="AB190" s="37"/>
      <c r="AC190" s="37"/>
      <c r="AD190" s="37"/>
      <c r="AE190" s="37"/>
      <c r="AF190" s="37"/>
      <c r="AG190" s="37"/>
      <c r="AH190" s="37"/>
      <c r="AI190" s="37"/>
      <c r="AJ190" s="37"/>
    </row>
    <row r="191" spans="2:36" s="33" customFormat="1" ht="51">
      <c r="B191" s="592"/>
      <c r="C191" s="591"/>
      <c r="D191" s="217" t="s">
        <v>710</v>
      </c>
      <c r="E191" s="239"/>
      <c r="F191" s="105"/>
      <c r="G191" s="128"/>
      <c r="H191" s="138" t="s">
        <v>709</v>
      </c>
      <c r="I191" s="120">
        <f>+I192+I194</f>
        <v>80000000</v>
      </c>
      <c r="J191" s="120">
        <f>+J192+J194</f>
        <v>95000000</v>
      </c>
      <c r="K191" s="120">
        <f>+K192+K194</f>
        <v>50866900</v>
      </c>
      <c r="L191" s="120">
        <f>+L192+L194</f>
        <v>50866900</v>
      </c>
      <c r="M191" s="122"/>
      <c r="N191" s="122"/>
      <c r="O191" s="122"/>
      <c r="P191" s="122"/>
      <c r="Q191" s="482"/>
      <c r="R191" s="122"/>
      <c r="S191" s="122"/>
      <c r="T191" s="122"/>
      <c r="U191" s="122"/>
      <c r="V191" s="236"/>
      <c r="W191" s="130">
        <f t="shared" si="57"/>
        <v>80000000</v>
      </c>
      <c r="X191" s="130">
        <f t="shared" si="57"/>
        <v>95000000</v>
      </c>
      <c r="Y191" s="130">
        <f t="shared" si="57"/>
        <v>50866900</v>
      </c>
      <c r="Z191" s="130">
        <f t="shared" si="57"/>
        <v>50866900</v>
      </c>
      <c r="AA191" s="590"/>
      <c r="AB191" s="37"/>
      <c r="AC191" s="37"/>
      <c r="AD191" s="37"/>
      <c r="AE191" s="37"/>
      <c r="AF191" s="37"/>
      <c r="AG191" s="37"/>
      <c r="AH191" s="37"/>
      <c r="AI191" s="37"/>
      <c r="AJ191" s="37"/>
    </row>
    <row r="192" spans="2:36" s="33" customFormat="1" ht="25.5">
      <c r="B192" s="592"/>
      <c r="C192" s="592"/>
      <c r="D192" s="591"/>
      <c r="E192" s="235" t="s">
        <v>708</v>
      </c>
      <c r="F192" s="240"/>
      <c r="G192" s="240"/>
      <c r="H192" s="138" t="s">
        <v>707</v>
      </c>
      <c r="I192" s="120">
        <f>+I193</f>
        <v>35000000</v>
      </c>
      <c r="J192" s="120">
        <f>+J193</f>
        <v>50000000</v>
      </c>
      <c r="K192" s="120">
        <f>+K193</f>
        <v>15000000</v>
      </c>
      <c r="L192" s="120">
        <f>+L193</f>
        <v>15000000</v>
      </c>
      <c r="M192" s="122"/>
      <c r="N192" s="122"/>
      <c r="O192" s="122"/>
      <c r="P192" s="122"/>
      <c r="Q192" s="246"/>
      <c r="R192" s="122"/>
      <c r="S192" s="122"/>
      <c r="T192" s="122"/>
      <c r="U192" s="122"/>
      <c r="V192" s="243"/>
      <c r="W192" s="130">
        <f t="shared" si="57"/>
        <v>35000000</v>
      </c>
      <c r="X192" s="130">
        <f t="shared" si="57"/>
        <v>50000000</v>
      </c>
      <c r="Y192" s="130">
        <f t="shared" si="57"/>
        <v>15000000</v>
      </c>
      <c r="Z192" s="130">
        <f t="shared" si="57"/>
        <v>15000000</v>
      </c>
      <c r="AA192" s="590"/>
      <c r="AB192" s="37"/>
      <c r="AC192" s="37"/>
      <c r="AD192" s="37"/>
      <c r="AE192" s="37"/>
      <c r="AF192" s="37"/>
      <c r="AG192" s="37"/>
      <c r="AH192" s="37"/>
      <c r="AI192" s="37"/>
      <c r="AJ192" s="37"/>
    </row>
    <row r="193" spans="2:36" s="33" customFormat="1" ht="89.25">
      <c r="B193" s="592"/>
      <c r="C193" s="592"/>
      <c r="D193" s="592"/>
      <c r="E193" s="239"/>
      <c r="F193" s="105" t="s">
        <v>706</v>
      </c>
      <c r="G193" s="128">
        <v>35</v>
      </c>
      <c r="H193" s="157" t="s">
        <v>705</v>
      </c>
      <c r="I193" s="237">
        <v>35000000</v>
      </c>
      <c r="J193" s="237">
        <v>50000000</v>
      </c>
      <c r="K193" s="237">
        <v>15000000</v>
      </c>
      <c r="L193" s="237">
        <v>15000000</v>
      </c>
      <c r="M193" s="122"/>
      <c r="N193" s="122"/>
      <c r="O193" s="122"/>
      <c r="P193" s="122"/>
      <c r="Q193" s="482"/>
      <c r="R193" s="122"/>
      <c r="S193" s="122"/>
      <c r="T193" s="122"/>
      <c r="U193" s="122"/>
      <c r="V193" s="236"/>
      <c r="W193" s="238">
        <f t="shared" si="57"/>
        <v>35000000</v>
      </c>
      <c r="X193" s="238">
        <f t="shared" si="57"/>
        <v>50000000</v>
      </c>
      <c r="Y193" s="238">
        <f t="shared" si="57"/>
        <v>15000000</v>
      </c>
      <c r="Z193" s="238">
        <f t="shared" si="57"/>
        <v>15000000</v>
      </c>
      <c r="AA193" s="590"/>
      <c r="AB193" s="37"/>
      <c r="AC193" s="37"/>
      <c r="AD193" s="37"/>
      <c r="AE193" s="37"/>
      <c r="AF193" s="37"/>
      <c r="AG193" s="37"/>
      <c r="AH193" s="37"/>
      <c r="AI193" s="37"/>
      <c r="AJ193" s="37"/>
    </row>
    <row r="194" spans="2:36" s="33" customFormat="1" ht="25.5">
      <c r="B194" s="592"/>
      <c r="C194" s="592"/>
      <c r="D194" s="592"/>
      <c r="E194" s="235" t="s">
        <v>704</v>
      </c>
      <c r="F194" s="105"/>
      <c r="G194" s="247"/>
      <c r="H194" s="162" t="s">
        <v>703</v>
      </c>
      <c r="I194" s="153">
        <f>+I195</f>
        <v>45000000</v>
      </c>
      <c r="J194" s="153">
        <f>+J195</f>
        <v>45000000</v>
      </c>
      <c r="K194" s="153">
        <f>+K195</f>
        <v>35866900</v>
      </c>
      <c r="L194" s="153">
        <f>+L195</f>
        <v>35866900</v>
      </c>
      <c r="M194" s="122"/>
      <c r="N194" s="166"/>
      <c r="O194" s="166"/>
      <c r="P194" s="166"/>
      <c r="Q194" s="248"/>
      <c r="R194" s="122"/>
      <c r="S194" s="166"/>
      <c r="T194" s="166"/>
      <c r="U194" s="166"/>
      <c r="V194" s="249"/>
      <c r="W194" s="250">
        <f t="shared" si="57"/>
        <v>45000000</v>
      </c>
      <c r="X194" s="75">
        <f t="shared" si="57"/>
        <v>45000000</v>
      </c>
      <c r="Y194" s="75">
        <f t="shared" si="57"/>
        <v>35866900</v>
      </c>
      <c r="Z194" s="75">
        <f t="shared" si="57"/>
        <v>35866900</v>
      </c>
      <c r="AA194" s="590"/>
      <c r="AB194" s="37"/>
      <c r="AC194" s="37"/>
      <c r="AD194" s="37"/>
      <c r="AE194" s="37"/>
      <c r="AF194" s="37"/>
      <c r="AG194" s="37"/>
      <c r="AH194" s="37"/>
      <c r="AI194" s="37"/>
      <c r="AJ194" s="37"/>
    </row>
    <row r="195" spans="2:36" s="33" customFormat="1" ht="25.5">
      <c r="B195" s="592"/>
      <c r="C195" s="592"/>
      <c r="D195" s="592"/>
      <c r="E195" s="725"/>
      <c r="F195" s="105" t="s">
        <v>702</v>
      </c>
      <c r="G195" s="597">
        <v>36</v>
      </c>
      <c r="H195" s="659" t="s">
        <v>701</v>
      </c>
      <c r="I195" s="562">
        <v>45000000</v>
      </c>
      <c r="J195" s="562">
        <v>45000000</v>
      </c>
      <c r="K195" s="562">
        <v>35866900</v>
      </c>
      <c r="L195" s="562">
        <v>35866900</v>
      </c>
      <c r="M195" s="552"/>
      <c r="N195" s="141"/>
      <c r="O195" s="141"/>
      <c r="P195" s="141"/>
      <c r="Q195" s="584"/>
      <c r="R195" s="552"/>
      <c r="S195" s="552"/>
      <c r="T195" s="552"/>
      <c r="U195" s="141"/>
      <c r="V195" s="584"/>
      <c r="W195" s="562">
        <f t="shared" si="57"/>
        <v>45000000</v>
      </c>
      <c r="X195" s="562">
        <f t="shared" si="57"/>
        <v>45000000</v>
      </c>
      <c r="Y195" s="562">
        <f t="shared" si="57"/>
        <v>35866900</v>
      </c>
      <c r="Z195" s="562">
        <f t="shared" si="57"/>
        <v>35866900</v>
      </c>
      <c r="AA195" s="590"/>
      <c r="AB195" s="37"/>
      <c r="AC195" s="37"/>
      <c r="AD195" s="37"/>
      <c r="AE195" s="37"/>
      <c r="AF195" s="37"/>
      <c r="AG195" s="37"/>
      <c r="AH195" s="37"/>
      <c r="AI195" s="37"/>
      <c r="AJ195" s="37"/>
    </row>
    <row r="196" spans="2:36" s="33" customFormat="1" ht="25.5">
      <c r="B196" s="592"/>
      <c r="C196" s="592"/>
      <c r="D196" s="593"/>
      <c r="E196" s="725"/>
      <c r="F196" s="105" t="s">
        <v>700</v>
      </c>
      <c r="G196" s="597"/>
      <c r="H196" s="675"/>
      <c r="I196" s="562"/>
      <c r="J196" s="562"/>
      <c r="K196" s="562"/>
      <c r="L196" s="562"/>
      <c r="M196" s="554"/>
      <c r="N196" s="145"/>
      <c r="O196" s="145"/>
      <c r="P196" s="145"/>
      <c r="Q196" s="584"/>
      <c r="R196" s="554"/>
      <c r="S196" s="554"/>
      <c r="T196" s="554"/>
      <c r="U196" s="145"/>
      <c r="V196" s="584"/>
      <c r="W196" s="562"/>
      <c r="X196" s="562"/>
      <c r="Y196" s="562"/>
      <c r="Z196" s="562"/>
      <c r="AA196" s="590"/>
      <c r="AB196" s="37"/>
      <c r="AC196" s="37"/>
      <c r="AD196" s="37"/>
      <c r="AE196" s="37"/>
      <c r="AF196" s="37"/>
      <c r="AG196" s="37"/>
      <c r="AH196" s="37"/>
      <c r="AI196" s="37"/>
      <c r="AJ196" s="37"/>
    </row>
    <row r="197" spans="2:36" s="33" customFormat="1" ht="63.75">
      <c r="B197" s="592"/>
      <c r="C197" s="592"/>
      <c r="D197" s="217" t="s">
        <v>699</v>
      </c>
      <c r="E197" s="235"/>
      <c r="F197" s="105"/>
      <c r="G197" s="245"/>
      <c r="H197" s="138" t="s">
        <v>698</v>
      </c>
      <c r="I197" s="178">
        <f>+I198+I201</f>
        <v>75000000</v>
      </c>
      <c r="J197" s="178">
        <f>+J198+J201</f>
        <v>85000000</v>
      </c>
      <c r="K197" s="178">
        <f>+K198+K201</f>
        <v>46793333</v>
      </c>
      <c r="L197" s="178">
        <f>+L198+L201</f>
        <v>46793333</v>
      </c>
      <c r="M197" s="122"/>
      <c r="N197" s="122"/>
      <c r="O197" s="122"/>
      <c r="P197" s="122"/>
      <c r="Q197" s="246"/>
      <c r="R197" s="122"/>
      <c r="S197" s="122"/>
      <c r="T197" s="122"/>
      <c r="U197" s="122"/>
      <c r="V197" s="236"/>
      <c r="W197" s="130">
        <f aca="true" t="shared" si="58" ref="W197:Z199">I197+M197+R197</f>
        <v>75000000</v>
      </c>
      <c r="X197" s="130">
        <f t="shared" si="58"/>
        <v>85000000</v>
      </c>
      <c r="Y197" s="130">
        <f t="shared" si="58"/>
        <v>46793333</v>
      </c>
      <c r="Z197" s="130">
        <f t="shared" si="58"/>
        <v>46793333</v>
      </c>
      <c r="AA197" s="590"/>
      <c r="AB197" s="37"/>
      <c r="AC197" s="37"/>
      <c r="AD197" s="37"/>
      <c r="AE197" s="37"/>
      <c r="AF197" s="37"/>
      <c r="AG197" s="37"/>
      <c r="AH197" s="37"/>
      <c r="AI197" s="37"/>
      <c r="AJ197" s="37"/>
    </row>
    <row r="198" spans="2:36" s="33" customFormat="1" ht="21" customHeight="1">
      <c r="B198" s="592"/>
      <c r="C198" s="592"/>
      <c r="D198" s="591"/>
      <c r="E198" s="235" t="s">
        <v>697</v>
      </c>
      <c r="F198" s="105"/>
      <c r="G198" s="128"/>
      <c r="H198" s="138" t="s">
        <v>696</v>
      </c>
      <c r="I198" s="178">
        <f>+I199</f>
        <v>30000000</v>
      </c>
      <c r="J198" s="178">
        <f>+J199</f>
        <v>30000000</v>
      </c>
      <c r="K198" s="178">
        <f>+K199</f>
        <v>0</v>
      </c>
      <c r="L198" s="178">
        <f>+L199</f>
        <v>0</v>
      </c>
      <c r="M198" s="122"/>
      <c r="N198" s="122"/>
      <c r="O198" s="122"/>
      <c r="P198" s="122"/>
      <c r="Q198" s="246"/>
      <c r="R198" s="122"/>
      <c r="S198" s="122"/>
      <c r="T198" s="122"/>
      <c r="U198" s="122"/>
      <c r="V198" s="236"/>
      <c r="W198" s="130">
        <f t="shared" si="58"/>
        <v>30000000</v>
      </c>
      <c r="X198" s="130">
        <f t="shared" si="58"/>
        <v>30000000</v>
      </c>
      <c r="Y198" s="130"/>
      <c r="Z198" s="130"/>
      <c r="AA198" s="590"/>
      <c r="AB198" s="37"/>
      <c r="AC198" s="37"/>
      <c r="AD198" s="37"/>
      <c r="AE198" s="37"/>
      <c r="AF198" s="37"/>
      <c r="AG198" s="37"/>
      <c r="AH198" s="37"/>
      <c r="AI198" s="37"/>
      <c r="AJ198" s="37"/>
    </row>
    <row r="199" spans="2:36" s="33" customFormat="1" ht="25.5">
      <c r="B199" s="592"/>
      <c r="C199" s="592"/>
      <c r="D199" s="592"/>
      <c r="E199" s="730"/>
      <c r="F199" s="105" t="s">
        <v>695</v>
      </c>
      <c r="G199" s="645">
        <v>37</v>
      </c>
      <c r="H199" s="659" t="s">
        <v>694</v>
      </c>
      <c r="I199" s="498">
        <v>30000000</v>
      </c>
      <c r="J199" s="498">
        <v>30000000</v>
      </c>
      <c r="K199" s="498">
        <v>0</v>
      </c>
      <c r="L199" s="498">
        <v>0</v>
      </c>
      <c r="M199" s="552"/>
      <c r="N199" s="552"/>
      <c r="O199" s="552"/>
      <c r="P199" s="141"/>
      <c r="Q199" s="572"/>
      <c r="R199" s="552"/>
      <c r="S199" s="552"/>
      <c r="T199" s="552"/>
      <c r="U199" s="141"/>
      <c r="V199" s="572"/>
      <c r="W199" s="498">
        <f t="shared" si="58"/>
        <v>30000000</v>
      </c>
      <c r="X199" s="498">
        <f t="shared" si="58"/>
        <v>30000000</v>
      </c>
      <c r="Y199" s="498"/>
      <c r="Z199" s="498"/>
      <c r="AA199" s="590"/>
      <c r="AB199" s="37"/>
      <c r="AC199" s="37"/>
      <c r="AD199" s="37"/>
      <c r="AE199" s="37"/>
      <c r="AF199" s="37"/>
      <c r="AG199" s="37"/>
      <c r="AH199" s="37"/>
      <c r="AI199" s="37"/>
      <c r="AJ199" s="37"/>
    </row>
    <row r="200" spans="2:36" s="33" customFormat="1" ht="37.5" customHeight="1">
      <c r="B200" s="592"/>
      <c r="C200" s="592"/>
      <c r="D200" s="592"/>
      <c r="E200" s="731"/>
      <c r="F200" s="105" t="s">
        <v>693</v>
      </c>
      <c r="G200" s="646"/>
      <c r="H200" s="675"/>
      <c r="I200" s="500"/>
      <c r="J200" s="500"/>
      <c r="K200" s="500"/>
      <c r="L200" s="500"/>
      <c r="M200" s="554"/>
      <c r="N200" s="554"/>
      <c r="O200" s="554"/>
      <c r="P200" s="145"/>
      <c r="Q200" s="577"/>
      <c r="R200" s="554"/>
      <c r="S200" s="554"/>
      <c r="T200" s="554"/>
      <c r="U200" s="145"/>
      <c r="V200" s="577"/>
      <c r="W200" s="500"/>
      <c r="X200" s="500"/>
      <c r="Y200" s="500"/>
      <c r="Z200" s="500"/>
      <c r="AA200" s="590"/>
      <c r="AB200" s="37"/>
      <c r="AC200" s="37"/>
      <c r="AD200" s="37"/>
      <c r="AE200" s="37"/>
      <c r="AF200" s="37"/>
      <c r="AG200" s="37"/>
      <c r="AH200" s="37"/>
      <c r="AI200" s="37"/>
      <c r="AJ200" s="37"/>
    </row>
    <row r="201" spans="2:36" s="33" customFormat="1" ht="25.5">
      <c r="B201" s="592"/>
      <c r="C201" s="592"/>
      <c r="D201" s="592"/>
      <c r="E201" s="235" t="s">
        <v>692</v>
      </c>
      <c r="F201" s="217"/>
      <c r="G201" s="251"/>
      <c r="H201" s="252" t="s">
        <v>691</v>
      </c>
      <c r="I201" s="63">
        <f>+I202</f>
        <v>45000000</v>
      </c>
      <c r="J201" s="63">
        <f>+J202</f>
        <v>55000000</v>
      </c>
      <c r="K201" s="63">
        <f>+K202</f>
        <v>46793333</v>
      </c>
      <c r="L201" s="63">
        <f>+L202</f>
        <v>46793333</v>
      </c>
      <c r="M201" s="122"/>
      <c r="N201" s="122"/>
      <c r="O201" s="122"/>
      <c r="P201" s="122"/>
      <c r="Q201" s="492"/>
      <c r="R201" s="122"/>
      <c r="S201" s="122"/>
      <c r="T201" s="122"/>
      <c r="U201" s="122"/>
      <c r="V201" s="236"/>
      <c r="W201" s="130">
        <f aca="true" t="shared" si="59" ref="W201:Z202">I201+M201+R201</f>
        <v>45000000</v>
      </c>
      <c r="X201" s="130">
        <f t="shared" si="59"/>
        <v>55000000</v>
      </c>
      <c r="Y201" s="130">
        <f t="shared" si="59"/>
        <v>46793333</v>
      </c>
      <c r="Z201" s="130">
        <f t="shared" si="59"/>
        <v>46793333</v>
      </c>
      <c r="AA201" s="590"/>
      <c r="AB201" s="37"/>
      <c r="AC201" s="37"/>
      <c r="AD201" s="37"/>
      <c r="AE201" s="37"/>
      <c r="AF201" s="37"/>
      <c r="AG201" s="37"/>
      <c r="AH201" s="37"/>
      <c r="AI201" s="37"/>
      <c r="AJ201" s="37"/>
    </row>
    <row r="202" spans="2:36" s="33" customFormat="1" ht="25.5">
      <c r="B202" s="592"/>
      <c r="C202" s="592"/>
      <c r="D202" s="592"/>
      <c r="E202" s="729"/>
      <c r="F202" s="105" t="s">
        <v>690</v>
      </c>
      <c r="G202" s="597">
        <v>38</v>
      </c>
      <c r="H202" s="659" t="s">
        <v>689</v>
      </c>
      <c r="I202" s="565">
        <v>45000000</v>
      </c>
      <c r="J202" s="498">
        <v>55000000</v>
      </c>
      <c r="K202" s="498">
        <v>46793333</v>
      </c>
      <c r="L202" s="498">
        <v>46793333</v>
      </c>
      <c r="M202" s="552"/>
      <c r="N202" s="552"/>
      <c r="O202" s="552"/>
      <c r="P202" s="141"/>
      <c r="Q202" s="572"/>
      <c r="R202" s="552"/>
      <c r="S202" s="552"/>
      <c r="T202" s="552"/>
      <c r="U202" s="141"/>
      <c r="V202" s="572"/>
      <c r="W202" s="495">
        <f t="shared" si="59"/>
        <v>45000000</v>
      </c>
      <c r="X202" s="495">
        <f t="shared" si="59"/>
        <v>55000000</v>
      </c>
      <c r="Y202" s="495">
        <f t="shared" si="59"/>
        <v>46793333</v>
      </c>
      <c r="Z202" s="495">
        <f t="shared" si="59"/>
        <v>46793333</v>
      </c>
      <c r="AA202" s="590"/>
      <c r="AB202" s="37"/>
      <c r="AC202" s="37"/>
      <c r="AD202" s="37"/>
      <c r="AE202" s="37"/>
      <c r="AF202" s="37"/>
      <c r="AG202" s="37"/>
      <c r="AH202" s="37"/>
      <c r="AI202" s="37"/>
      <c r="AJ202" s="37"/>
    </row>
    <row r="203" spans="2:36" s="33" customFormat="1" ht="25.5">
      <c r="B203" s="592"/>
      <c r="C203" s="592"/>
      <c r="D203" s="592"/>
      <c r="E203" s="730"/>
      <c r="F203" s="105" t="s">
        <v>688</v>
      </c>
      <c r="G203" s="597"/>
      <c r="H203" s="674"/>
      <c r="I203" s="648"/>
      <c r="J203" s="499"/>
      <c r="K203" s="499"/>
      <c r="L203" s="499"/>
      <c r="M203" s="553"/>
      <c r="N203" s="553"/>
      <c r="O203" s="553"/>
      <c r="P203" s="143"/>
      <c r="Q203" s="573"/>
      <c r="R203" s="553"/>
      <c r="S203" s="553"/>
      <c r="T203" s="553"/>
      <c r="U203" s="143"/>
      <c r="V203" s="573"/>
      <c r="W203" s="496"/>
      <c r="X203" s="496"/>
      <c r="Y203" s="496"/>
      <c r="Z203" s="496"/>
      <c r="AA203" s="590"/>
      <c r="AB203" s="37"/>
      <c r="AC203" s="37"/>
      <c r="AD203" s="37"/>
      <c r="AE203" s="37"/>
      <c r="AF203" s="37"/>
      <c r="AG203" s="37"/>
      <c r="AH203" s="37"/>
      <c r="AI203" s="37"/>
      <c r="AJ203" s="37"/>
    </row>
    <row r="204" spans="2:36" s="33" customFormat="1" ht="25.5">
      <c r="B204" s="592"/>
      <c r="C204" s="592"/>
      <c r="D204" s="592"/>
      <c r="E204" s="730"/>
      <c r="F204" s="105" t="s">
        <v>687</v>
      </c>
      <c r="G204" s="597"/>
      <c r="H204" s="674"/>
      <c r="I204" s="648"/>
      <c r="J204" s="499"/>
      <c r="K204" s="499"/>
      <c r="L204" s="499"/>
      <c r="M204" s="553"/>
      <c r="N204" s="553"/>
      <c r="O204" s="553"/>
      <c r="P204" s="143"/>
      <c r="Q204" s="573"/>
      <c r="R204" s="553"/>
      <c r="S204" s="553"/>
      <c r="T204" s="553"/>
      <c r="U204" s="143"/>
      <c r="V204" s="573"/>
      <c r="W204" s="496"/>
      <c r="X204" s="496"/>
      <c r="Y204" s="496"/>
      <c r="Z204" s="496"/>
      <c r="AA204" s="590"/>
      <c r="AB204" s="37"/>
      <c r="AC204" s="37"/>
      <c r="AD204" s="37"/>
      <c r="AE204" s="37"/>
      <c r="AF204" s="37"/>
      <c r="AG204" s="37"/>
      <c r="AH204" s="37"/>
      <c r="AI204" s="37"/>
      <c r="AJ204" s="37"/>
    </row>
    <row r="205" spans="2:36" s="33" customFormat="1" ht="25.5">
      <c r="B205" s="592"/>
      <c r="C205" s="592"/>
      <c r="D205" s="593"/>
      <c r="E205" s="731"/>
      <c r="F205" s="105" t="s">
        <v>686</v>
      </c>
      <c r="G205" s="597"/>
      <c r="H205" s="675"/>
      <c r="I205" s="566"/>
      <c r="J205" s="500"/>
      <c r="K205" s="500"/>
      <c r="L205" s="500"/>
      <c r="M205" s="554"/>
      <c r="N205" s="554"/>
      <c r="O205" s="554"/>
      <c r="P205" s="145"/>
      <c r="Q205" s="577"/>
      <c r="R205" s="554"/>
      <c r="S205" s="554"/>
      <c r="T205" s="554"/>
      <c r="U205" s="145"/>
      <c r="V205" s="577"/>
      <c r="W205" s="497"/>
      <c r="X205" s="497"/>
      <c r="Y205" s="497"/>
      <c r="Z205" s="497"/>
      <c r="AA205" s="590"/>
      <c r="AB205" s="37"/>
      <c r="AC205" s="37"/>
      <c r="AD205" s="37"/>
      <c r="AE205" s="37"/>
      <c r="AF205" s="37"/>
      <c r="AG205" s="37"/>
      <c r="AH205" s="37"/>
      <c r="AI205" s="37"/>
      <c r="AJ205" s="37"/>
    </row>
    <row r="206" spans="2:36" s="33" customFormat="1" ht="25.5">
      <c r="B206" s="592"/>
      <c r="C206" s="592"/>
      <c r="D206" s="217" t="s">
        <v>685</v>
      </c>
      <c r="E206" s="235"/>
      <c r="F206" s="105"/>
      <c r="G206" s="128"/>
      <c r="H206" s="138" t="s">
        <v>684</v>
      </c>
      <c r="I206" s="178">
        <f>+I207+I212</f>
        <v>105000000</v>
      </c>
      <c r="J206" s="178">
        <f>+J207+J212</f>
        <v>203219840</v>
      </c>
      <c r="K206" s="178">
        <f>+K207+K212</f>
        <v>203136506.33</v>
      </c>
      <c r="L206" s="178">
        <f>+L207+L212</f>
        <v>203136506.33</v>
      </c>
      <c r="M206" s="122"/>
      <c r="N206" s="122"/>
      <c r="O206" s="122"/>
      <c r="P206" s="122"/>
      <c r="Q206" s="246"/>
      <c r="R206" s="122"/>
      <c r="S206" s="122"/>
      <c r="T206" s="122"/>
      <c r="U206" s="122"/>
      <c r="V206" s="236"/>
      <c r="W206" s="130">
        <f aca="true" t="shared" si="60" ref="W206:Z208">I206+M206+R206</f>
        <v>105000000</v>
      </c>
      <c r="X206" s="130">
        <f t="shared" si="60"/>
        <v>203219840</v>
      </c>
      <c r="Y206" s="130">
        <f t="shared" si="60"/>
        <v>203136506.33</v>
      </c>
      <c r="Z206" s="130">
        <f t="shared" si="60"/>
        <v>203136506.33</v>
      </c>
      <c r="AA206" s="590"/>
      <c r="AB206" s="37"/>
      <c r="AC206" s="37"/>
      <c r="AD206" s="37"/>
      <c r="AE206" s="37"/>
      <c r="AF206" s="37"/>
      <c r="AG206" s="37"/>
      <c r="AH206" s="37"/>
      <c r="AI206" s="37"/>
      <c r="AJ206" s="37"/>
    </row>
    <row r="207" spans="2:36" s="33" customFormat="1" ht="38.25">
      <c r="B207" s="592"/>
      <c r="C207" s="592"/>
      <c r="D207" s="591"/>
      <c r="E207" s="235" t="s">
        <v>683</v>
      </c>
      <c r="F207" s="105"/>
      <c r="G207" s="128"/>
      <c r="H207" s="138" t="s">
        <v>682</v>
      </c>
      <c r="I207" s="178">
        <f>+I208</f>
        <v>55000000</v>
      </c>
      <c r="J207" s="178">
        <f>+J208</f>
        <v>139847420</v>
      </c>
      <c r="K207" s="178">
        <f>+K208</f>
        <v>139764086.33</v>
      </c>
      <c r="L207" s="178">
        <f>+L208</f>
        <v>139764086.33</v>
      </c>
      <c r="M207" s="122"/>
      <c r="N207" s="122"/>
      <c r="O207" s="122"/>
      <c r="P207" s="122"/>
      <c r="Q207" s="246"/>
      <c r="R207" s="122"/>
      <c r="S207" s="122"/>
      <c r="T207" s="122"/>
      <c r="U207" s="122"/>
      <c r="V207" s="236"/>
      <c r="W207" s="130">
        <f t="shared" si="60"/>
        <v>55000000</v>
      </c>
      <c r="X207" s="130">
        <f t="shared" si="60"/>
        <v>139847420</v>
      </c>
      <c r="Y207" s="130">
        <f t="shared" si="60"/>
        <v>139764086.33</v>
      </c>
      <c r="Z207" s="130">
        <f t="shared" si="60"/>
        <v>139764086.33</v>
      </c>
      <c r="AA207" s="590"/>
      <c r="AB207" s="37"/>
      <c r="AC207" s="37"/>
      <c r="AD207" s="37"/>
      <c r="AE207" s="37"/>
      <c r="AF207" s="37"/>
      <c r="AG207" s="37"/>
      <c r="AH207" s="37"/>
      <c r="AI207" s="37"/>
      <c r="AJ207" s="37"/>
    </row>
    <row r="208" spans="2:36" s="33" customFormat="1" ht="25.5">
      <c r="B208" s="592"/>
      <c r="C208" s="592"/>
      <c r="D208" s="592"/>
      <c r="E208" s="729"/>
      <c r="F208" s="105" t="s">
        <v>681</v>
      </c>
      <c r="G208" s="597">
        <v>39</v>
      </c>
      <c r="H208" s="658" t="s">
        <v>680</v>
      </c>
      <c r="I208" s="565">
        <v>55000000</v>
      </c>
      <c r="J208" s="565">
        <v>139847420</v>
      </c>
      <c r="K208" s="565">
        <v>139764086.33</v>
      </c>
      <c r="L208" s="565">
        <v>139764086.33</v>
      </c>
      <c r="M208" s="552"/>
      <c r="N208" s="552"/>
      <c r="O208" s="552"/>
      <c r="P208" s="141"/>
      <c r="Q208" s="572"/>
      <c r="R208" s="552"/>
      <c r="S208" s="552"/>
      <c r="T208" s="552"/>
      <c r="U208" s="141"/>
      <c r="V208" s="572"/>
      <c r="W208" s="495">
        <f t="shared" si="60"/>
        <v>55000000</v>
      </c>
      <c r="X208" s="495">
        <f t="shared" si="60"/>
        <v>139847420</v>
      </c>
      <c r="Y208" s="495">
        <f t="shared" si="60"/>
        <v>139764086.33</v>
      </c>
      <c r="Z208" s="495">
        <f t="shared" si="60"/>
        <v>139764086.33</v>
      </c>
      <c r="AA208" s="590"/>
      <c r="AB208" s="37"/>
      <c r="AC208" s="37"/>
      <c r="AD208" s="37"/>
      <c r="AE208" s="37"/>
      <c r="AF208" s="37"/>
      <c r="AG208" s="37"/>
      <c r="AH208" s="37"/>
      <c r="AI208" s="37"/>
      <c r="AJ208" s="37"/>
    </row>
    <row r="209" spans="2:36" s="33" customFormat="1" ht="25.5">
      <c r="B209" s="592"/>
      <c r="C209" s="592"/>
      <c r="D209" s="592"/>
      <c r="E209" s="730"/>
      <c r="F209" s="105" t="s">
        <v>679</v>
      </c>
      <c r="G209" s="597"/>
      <c r="H209" s="658"/>
      <c r="I209" s="648"/>
      <c r="J209" s="648"/>
      <c r="K209" s="648"/>
      <c r="L209" s="648"/>
      <c r="M209" s="553"/>
      <c r="N209" s="553"/>
      <c r="O209" s="553"/>
      <c r="P209" s="143"/>
      <c r="Q209" s="573"/>
      <c r="R209" s="553"/>
      <c r="S209" s="553"/>
      <c r="T209" s="553"/>
      <c r="U209" s="143"/>
      <c r="V209" s="573"/>
      <c r="W209" s="496"/>
      <c r="X209" s="496"/>
      <c r="Y209" s="496"/>
      <c r="Z209" s="496"/>
      <c r="AA209" s="590"/>
      <c r="AB209" s="37"/>
      <c r="AC209" s="37"/>
      <c r="AD209" s="37"/>
      <c r="AE209" s="37"/>
      <c r="AF209" s="37"/>
      <c r="AG209" s="37"/>
      <c r="AH209" s="37"/>
      <c r="AI209" s="37"/>
      <c r="AJ209" s="37"/>
    </row>
    <row r="210" spans="2:36" s="33" customFormat="1" ht="25.5">
      <c r="B210" s="592"/>
      <c r="C210" s="592"/>
      <c r="D210" s="592"/>
      <c r="E210" s="730"/>
      <c r="F210" s="105" t="s">
        <v>678</v>
      </c>
      <c r="G210" s="597"/>
      <c r="H210" s="658"/>
      <c r="I210" s="648"/>
      <c r="J210" s="648"/>
      <c r="K210" s="648"/>
      <c r="L210" s="648"/>
      <c r="M210" s="553"/>
      <c r="N210" s="553"/>
      <c r="O210" s="553"/>
      <c r="P210" s="143"/>
      <c r="Q210" s="573"/>
      <c r="R210" s="553"/>
      <c r="S210" s="553"/>
      <c r="T210" s="553"/>
      <c r="U210" s="143"/>
      <c r="V210" s="573"/>
      <c r="W210" s="496"/>
      <c r="X210" s="496"/>
      <c r="Y210" s="496"/>
      <c r="Z210" s="496"/>
      <c r="AA210" s="590"/>
      <c r="AB210" s="37"/>
      <c r="AC210" s="37"/>
      <c r="AD210" s="37"/>
      <c r="AE210" s="37"/>
      <c r="AF210" s="37"/>
      <c r="AG210" s="37"/>
      <c r="AH210" s="37"/>
      <c r="AI210" s="37"/>
      <c r="AJ210" s="37"/>
    </row>
    <row r="211" spans="2:36" s="33" customFormat="1" ht="25.5">
      <c r="B211" s="592"/>
      <c r="C211" s="592"/>
      <c r="D211" s="592"/>
      <c r="E211" s="731"/>
      <c r="F211" s="105" t="s">
        <v>677</v>
      </c>
      <c r="G211" s="597"/>
      <c r="H211" s="658"/>
      <c r="I211" s="566"/>
      <c r="J211" s="566"/>
      <c r="K211" s="566"/>
      <c r="L211" s="566"/>
      <c r="M211" s="554"/>
      <c r="N211" s="554"/>
      <c r="O211" s="554"/>
      <c r="P211" s="145"/>
      <c r="Q211" s="577"/>
      <c r="R211" s="554"/>
      <c r="S211" s="554"/>
      <c r="T211" s="554"/>
      <c r="U211" s="145"/>
      <c r="V211" s="577"/>
      <c r="W211" s="497"/>
      <c r="X211" s="497"/>
      <c r="Y211" s="497"/>
      <c r="Z211" s="497"/>
      <c r="AA211" s="590"/>
      <c r="AB211" s="37"/>
      <c r="AC211" s="37"/>
      <c r="AD211" s="37"/>
      <c r="AE211" s="37"/>
      <c r="AF211" s="37"/>
      <c r="AG211" s="37"/>
      <c r="AH211" s="37"/>
      <c r="AI211" s="37"/>
      <c r="AJ211" s="37"/>
    </row>
    <row r="212" spans="2:36" s="33" customFormat="1" ht="25.5">
      <c r="B212" s="592"/>
      <c r="C212" s="592"/>
      <c r="D212" s="592"/>
      <c r="E212" s="235" t="s">
        <v>676</v>
      </c>
      <c r="F212" s="105"/>
      <c r="G212" s="128"/>
      <c r="H212" s="138" t="s">
        <v>675</v>
      </c>
      <c r="I212" s="178">
        <f>+I213</f>
        <v>50000000</v>
      </c>
      <c r="J212" s="178">
        <f>+J213</f>
        <v>63372420</v>
      </c>
      <c r="K212" s="178">
        <f>+K213</f>
        <v>63372420</v>
      </c>
      <c r="L212" s="178">
        <f>+L213</f>
        <v>63372420</v>
      </c>
      <c r="M212" s="122"/>
      <c r="N212" s="122"/>
      <c r="O212" s="122"/>
      <c r="P212" s="122"/>
      <c r="Q212" s="246"/>
      <c r="R212" s="122"/>
      <c r="S212" s="122"/>
      <c r="T212" s="122"/>
      <c r="U212" s="122"/>
      <c r="V212" s="236"/>
      <c r="W212" s="130">
        <f aca="true" t="shared" si="61" ref="W212:Z213">I212+M212+R212</f>
        <v>50000000</v>
      </c>
      <c r="X212" s="130">
        <f t="shared" si="61"/>
        <v>63372420</v>
      </c>
      <c r="Y212" s="130">
        <f t="shared" si="61"/>
        <v>63372420</v>
      </c>
      <c r="Z212" s="130">
        <f t="shared" si="61"/>
        <v>63372420</v>
      </c>
      <c r="AA212" s="590"/>
      <c r="AB212" s="37"/>
      <c r="AC212" s="37"/>
      <c r="AD212" s="37"/>
      <c r="AE212" s="37"/>
      <c r="AF212" s="37"/>
      <c r="AG212" s="37"/>
      <c r="AH212" s="37"/>
      <c r="AI212" s="37"/>
      <c r="AJ212" s="37"/>
    </row>
    <row r="213" spans="2:36" s="33" customFormat="1" ht="25.5">
      <c r="B213" s="592"/>
      <c r="C213" s="592"/>
      <c r="D213" s="592"/>
      <c r="E213" s="729"/>
      <c r="F213" s="105" t="s">
        <v>674</v>
      </c>
      <c r="G213" s="597">
        <v>40</v>
      </c>
      <c r="H213" s="658" t="s">
        <v>673</v>
      </c>
      <c r="I213" s="565">
        <v>50000000</v>
      </c>
      <c r="J213" s="498">
        <v>63372420</v>
      </c>
      <c r="K213" s="498">
        <v>63372420</v>
      </c>
      <c r="L213" s="498">
        <v>63372420</v>
      </c>
      <c r="M213" s="552"/>
      <c r="N213" s="552"/>
      <c r="O213" s="552"/>
      <c r="P213" s="141"/>
      <c r="Q213" s="572"/>
      <c r="R213" s="552"/>
      <c r="S213" s="552"/>
      <c r="T213" s="552"/>
      <c r="U213" s="141"/>
      <c r="V213" s="572"/>
      <c r="W213" s="495">
        <f t="shared" si="61"/>
        <v>50000000</v>
      </c>
      <c r="X213" s="495">
        <f t="shared" si="61"/>
        <v>63372420</v>
      </c>
      <c r="Y213" s="495">
        <f t="shared" si="61"/>
        <v>63372420</v>
      </c>
      <c r="Z213" s="495">
        <f t="shared" si="61"/>
        <v>63372420</v>
      </c>
      <c r="AA213" s="590"/>
      <c r="AB213" s="37"/>
      <c r="AC213" s="37"/>
      <c r="AD213" s="37"/>
      <c r="AE213" s="37"/>
      <c r="AF213" s="37"/>
      <c r="AG213" s="37"/>
      <c r="AH213" s="37"/>
      <c r="AI213" s="37"/>
      <c r="AJ213" s="37"/>
    </row>
    <row r="214" spans="2:36" s="33" customFormat="1" ht="34.5" customHeight="1">
      <c r="B214" s="592"/>
      <c r="C214" s="593"/>
      <c r="D214" s="593"/>
      <c r="E214" s="731"/>
      <c r="F214" s="105" t="s">
        <v>672</v>
      </c>
      <c r="G214" s="597"/>
      <c r="H214" s="658"/>
      <c r="I214" s="566"/>
      <c r="J214" s="500"/>
      <c r="K214" s="500"/>
      <c r="L214" s="500"/>
      <c r="M214" s="554"/>
      <c r="N214" s="554"/>
      <c r="O214" s="554"/>
      <c r="P214" s="145"/>
      <c r="Q214" s="577"/>
      <c r="R214" s="554"/>
      <c r="S214" s="554"/>
      <c r="T214" s="554"/>
      <c r="U214" s="145"/>
      <c r="V214" s="577"/>
      <c r="W214" s="497"/>
      <c r="X214" s="497"/>
      <c r="Y214" s="497"/>
      <c r="Z214" s="497"/>
      <c r="AA214" s="590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2:36" s="33" customFormat="1" ht="63.75">
      <c r="B215" s="592"/>
      <c r="C215" s="217" t="s">
        <v>671</v>
      </c>
      <c r="D215" s="217"/>
      <c r="E215" s="235"/>
      <c r="F215" s="105"/>
      <c r="G215" s="128"/>
      <c r="H215" s="138" t="s">
        <v>670</v>
      </c>
      <c r="I215" s="178">
        <f aca="true" t="shared" si="62" ref="I215:P215">+I216+I242+I259</f>
        <v>1661448044</v>
      </c>
      <c r="J215" s="178">
        <f t="shared" si="62"/>
        <v>2736075874</v>
      </c>
      <c r="K215" s="178">
        <f t="shared" si="62"/>
        <v>2685594873</v>
      </c>
      <c r="L215" s="178">
        <f t="shared" si="62"/>
        <v>2685594873</v>
      </c>
      <c r="M215" s="178">
        <f t="shared" si="62"/>
        <v>1236000000</v>
      </c>
      <c r="N215" s="178">
        <f t="shared" si="62"/>
        <v>6741489860.26</v>
      </c>
      <c r="O215" s="178">
        <f t="shared" si="62"/>
        <v>6560540055.54</v>
      </c>
      <c r="P215" s="178">
        <f t="shared" si="62"/>
        <v>6560540055.54</v>
      </c>
      <c r="Q215" s="246"/>
      <c r="R215" s="122"/>
      <c r="S215" s="122"/>
      <c r="T215" s="122"/>
      <c r="U215" s="122"/>
      <c r="V215" s="236"/>
      <c r="W215" s="130">
        <f aca="true" t="shared" si="63" ref="W215:Z218">I215+M215+R215</f>
        <v>2897448044</v>
      </c>
      <c r="X215" s="130">
        <f t="shared" si="63"/>
        <v>9477565734.26</v>
      </c>
      <c r="Y215" s="130">
        <f t="shared" si="63"/>
        <v>9246134928.54</v>
      </c>
      <c r="Z215" s="130">
        <f t="shared" si="63"/>
        <v>9246134928.54</v>
      </c>
      <c r="AA215" s="590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2:36" s="33" customFormat="1" ht="51">
      <c r="B216" s="592"/>
      <c r="C216" s="591"/>
      <c r="D216" s="217" t="s">
        <v>669</v>
      </c>
      <c r="E216" s="235"/>
      <c r="F216" s="105"/>
      <c r="G216" s="128"/>
      <c r="H216" s="138" t="s">
        <v>668</v>
      </c>
      <c r="I216" s="178">
        <f>+I217+I220+I226+I235+I239</f>
        <v>232000000</v>
      </c>
      <c r="J216" s="178">
        <f>+J217+J220+J226+J235+J239</f>
        <v>207513332</v>
      </c>
      <c r="K216" s="178">
        <f>+K217+K220+K226+K235+K239</f>
        <v>203013330</v>
      </c>
      <c r="L216" s="178">
        <f>+L217+L220+L226+L235+L239</f>
        <v>203013330</v>
      </c>
      <c r="M216" s="178"/>
      <c r="N216" s="178"/>
      <c r="O216" s="178"/>
      <c r="P216" s="178"/>
      <c r="Q216" s="246"/>
      <c r="R216" s="122"/>
      <c r="S216" s="122"/>
      <c r="T216" s="122"/>
      <c r="U216" s="122"/>
      <c r="V216" s="236"/>
      <c r="W216" s="130">
        <f t="shared" si="63"/>
        <v>232000000</v>
      </c>
      <c r="X216" s="130">
        <f t="shared" si="63"/>
        <v>207513332</v>
      </c>
      <c r="Y216" s="130">
        <f t="shared" si="63"/>
        <v>203013330</v>
      </c>
      <c r="Z216" s="130">
        <f t="shared" si="63"/>
        <v>203013330</v>
      </c>
      <c r="AA216" s="590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2:36" s="33" customFormat="1" ht="25.5">
      <c r="B217" s="592"/>
      <c r="C217" s="592"/>
      <c r="D217" s="591"/>
      <c r="E217" s="235" t="s">
        <v>667</v>
      </c>
      <c r="F217" s="105"/>
      <c r="G217" s="128"/>
      <c r="H217" s="138" t="s">
        <v>666</v>
      </c>
      <c r="I217" s="178">
        <f>+I218</f>
        <v>31000000</v>
      </c>
      <c r="J217" s="178">
        <f>+J218</f>
        <v>14500000</v>
      </c>
      <c r="K217" s="178">
        <f>+K218</f>
        <v>14500000</v>
      </c>
      <c r="L217" s="178">
        <f>+L218</f>
        <v>14500000</v>
      </c>
      <c r="M217" s="178"/>
      <c r="N217" s="178"/>
      <c r="O217" s="178"/>
      <c r="P217" s="178"/>
      <c r="Q217" s="246"/>
      <c r="R217" s="122"/>
      <c r="S217" s="122"/>
      <c r="T217" s="122"/>
      <c r="U217" s="122"/>
      <c r="V217" s="236"/>
      <c r="W217" s="130">
        <f t="shared" si="63"/>
        <v>31000000</v>
      </c>
      <c r="X217" s="130">
        <f t="shared" si="63"/>
        <v>14500000</v>
      </c>
      <c r="Y217" s="130">
        <f t="shared" si="63"/>
        <v>14500000</v>
      </c>
      <c r="Z217" s="130">
        <f t="shared" si="63"/>
        <v>14500000</v>
      </c>
      <c r="AA217" s="590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2:36" s="33" customFormat="1" ht="25.5">
      <c r="B218" s="592"/>
      <c r="C218" s="592"/>
      <c r="D218" s="592"/>
      <c r="E218" s="725"/>
      <c r="F218" s="105" t="s">
        <v>665</v>
      </c>
      <c r="G218" s="597">
        <v>41</v>
      </c>
      <c r="H218" s="733" t="s">
        <v>664</v>
      </c>
      <c r="I218" s="586">
        <v>31000000</v>
      </c>
      <c r="J218" s="586">
        <v>14500000</v>
      </c>
      <c r="K218" s="586">
        <v>14500000</v>
      </c>
      <c r="L218" s="586">
        <v>14500000</v>
      </c>
      <c r="M218" s="562"/>
      <c r="N218" s="562"/>
      <c r="O218" s="562"/>
      <c r="P218" s="562"/>
      <c r="Q218" s="584"/>
      <c r="R218" s="552"/>
      <c r="S218" s="552"/>
      <c r="T218" s="552"/>
      <c r="U218" s="141"/>
      <c r="V218" s="584"/>
      <c r="W218" s="501">
        <f t="shared" si="63"/>
        <v>31000000</v>
      </c>
      <c r="X218" s="501">
        <f t="shared" si="63"/>
        <v>14500000</v>
      </c>
      <c r="Y218" s="501">
        <f t="shared" si="63"/>
        <v>14500000</v>
      </c>
      <c r="Z218" s="501">
        <f t="shared" si="63"/>
        <v>14500000</v>
      </c>
      <c r="AA218" s="590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2:36" s="33" customFormat="1" ht="30" customHeight="1">
      <c r="B219" s="592"/>
      <c r="C219" s="592"/>
      <c r="D219" s="592"/>
      <c r="E219" s="725"/>
      <c r="F219" s="105" t="s">
        <v>663</v>
      </c>
      <c r="G219" s="597"/>
      <c r="H219" s="734"/>
      <c r="I219" s="586"/>
      <c r="J219" s="586"/>
      <c r="K219" s="586"/>
      <c r="L219" s="586"/>
      <c r="M219" s="562"/>
      <c r="N219" s="562"/>
      <c r="O219" s="562"/>
      <c r="P219" s="562"/>
      <c r="Q219" s="584"/>
      <c r="R219" s="554"/>
      <c r="S219" s="554"/>
      <c r="T219" s="554"/>
      <c r="U219" s="145"/>
      <c r="V219" s="584"/>
      <c r="W219" s="501"/>
      <c r="X219" s="501"/>
      <c r="Y219" s="501"/>
      <c r="Z219" s="501"/>
      <c r="AA219" s="590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2:36" s="33" customFormat="1" ht="39" customHeight="1">
      <c r="B220" s="592"/>
      <c r="C220" s="592"/>
      <c r="D220" s="592"/>
      <c r="E220" s="235" t="s">
        <v>662</v>
      </c>
      <c r="F220" s="105"/>
      <c r="G220" s="128"/>
      <c r="H220" s="138" t="s">
        <v>661</v>
      </c>
      <c r="I220" s="178">
        <f>+I221</f>
        <v>38000000</v>
      </c>
      <c r="J220" s="178">
        <f>+J221</f>
        <v>48683333</v>
      </c>
      <c r="K220" s="178">
        <f>+K221</f>
        <v>48683333</v>
      </c>
      <c r="L220" s="178">
        <f>+L221</f>
        <v>48683333</v>
      </c>
      <c r="M220" s="178"/>
      <c r="N220" s="178"/>
      <c r="O220" s="178"/>
      <c r="P220" s="178"/>
      <c r="Q220" s="246"/>
      <c r="R220" s="122"/>
      <c r="S220" s="122"/>
      <c r="T220" s="122"/>
      <c r="U220" s="122"/>
      <c r="V220" s="236"/>
      <c r="W220" s="130">
        <f>+I220+M220+R220</f>
        <v>38000000</v>
      </c>
      <c r="X220" s="130">
        <f>+J220+N220+S220</f>
        <v>48683333</v>
      </c>
      <c r="Y220" s="130">
        <f>+K220+O220+T220</f>
        <v>48683333</v>
      </c>
      <c r="Z220" s="130">
        <f>+L220+P220+U220</f>
        <v>48683333</v>
      </c>
      <c r="AA220" s="590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2:36" s="33" customFormat="1" ht="25.5">
      <c r="B221" s="592"/>
      <c r="C221" s="592"/>
      <c r="D221" s="592"/>
      <c r="E221" s="725"/>
      <c r="F221" s="105" t="s">
        <v>660</v>
      </c>
      <c r="G221" s="597">
        <v>42</v>
      </c>
      <c r="H221" s="732" t="s">
        <v>659</v>
      </c>
      <c r="I221" s="586">
        <v>38000000</v>
      </c>
      <c r="J221" s="586">
        <v>48683333</v>
      </c>
      <c r="K221" s="586">
        <v>48683333</v>
      </c>
      <c r="L221" s="586">
        <v>48683333</v>
      </c>
      <c r="M221" s="562"/>
      <c r="N221" s="562"/>
      <c r="O221" s="562"/>
      <c r="P221" s="562"/>
      <c r="Q221" s="584"/>
      <c r="R221" s="552"/>
      <c r="S221" s="552"/>
      <c r="T221" s="552"/>
      <c r="U221" s="141"/>
      <c r="V221" s="584"/>
      <c r="W221" s="501">
        <f>I221+M221+R221</f>
        <v>38000000</v>
      </c>
      <c r="X221" s="501">
        <f>J221+N221+S221</f>
        <v>48683333</v>
      </c>
      <c r="Y221" s="501">
        <f>K221+O221+T221</f>
        <v>48683333</v>
      </c>
      <c r="Z221" s="501">
        <f>L221+P221+U221</f>
        <v>48683333</v>
      </c>
      <c r="AA221" s="590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2:36" s="33" customFormat="1" ht="25.5">
      <c r="B222" s="592"/>
      <c r="C222" s="592"/>
      <c r="D222" s="592"/>
      <c r="E222" s="725"/>
      <c r="F222" s="105" t="s">
        <v>658</v>
      </c>
      <c r="G222" s="597"/>
      <c r="H222" s="732"/>
      <c r="I222" s="586"/>
      <c r="J222" s="586"/>
      <c r="K222" s="586"/>
      <c r="L222" s="586"/>
      <c r="M222" s="562"/>
      <c r="N222" s="562"/>
      <c r="O222" s="562"/>
      <c r="P222" s="562"/>
      <c r="Q222" s="584"/>
      <c r="R222" s="553"/>
      <c r="S222" s="553"/>
      <c r="T222" s="553"/>
      <c r="U222" s="143"/>
      <c r="V222" s="584"/>
      <c r="W222" s="501"/>
      <c r="X222" s="501"/>
      <c r="Y222" s="501"/>
      <c r="Z222" s="501"/>
      <c r="AA222" s="590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2:36" s="33" customFormat="1" ht="25.5">
      <c r="B223" s="592"/>
      <c r="C223" s="592"/>
      <c r="D223" s="592"/>
      <c r="E223" s="725"/>
      <c r="F223" s="105" t="s">
        <v>657</v>
      </c>
      <c r="G223" s="597"/>
      <c r="H223" s="732"/>
      <c r="I223" s="586"/>
      <c r="J223" s="586"/>
      <c r="K223" s="586"/>
      <c r="L223" s="586"/>
      <c r="M223" s="562"/>
      <c r="N223" s="562"/>
      <c r="O223" s="562"/>
      <c r="P223" s="562"/>
      <c r="Q223" s="584"/>
      <c r="R223" s="553"/>
      <c r="S223" s="553"/>
      <c r="T223" s="553"/>
      <c r="U223" s="143"/>
      <c r="V223" s="584"/>
      <c r="W223" s="501"/>
      <c r="X223" s="501"/>
      <c r="Y223" s="501"/>
      <c r="Z223" s="501"/>
      <c r="AA223" s="590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2:36" s="33" customFormat="1" ht="25.5">
      <c r="B224" s="592"/>
      <c r="C224" s="592"/>
      <c r="D224" s="592"/>
      <c r="E224" s="725"/>
      <c r="F224" s="105" t="s">
        <v>656</v>
      </c>
      <c r="G224" s="597"/>
      <c r="H224" s="732"/>
      <c r="I224" s="586"/>
      <c r="J224" s="586"/>
      <c r="K224" s="586"/>
      <c r="L224" s="586"/>
      <c r="M224" s="562"/>
      <c r="N224" s="562"/>
      <c r="O224" s="562"/>
      <c r="P224" s="562"/>
      <c r="Q224" s="584"/>
      <c r="R224" s="553"/>
      <c r="S224" s="553"/>
      <c r="T224" s="553"/>
      <c r="U224" s="143"/>
      <c r="V224" s="584"/>
      <c r="W224" s="501"/>
      <c r="X224" s="501"/>
      <c r="Y224" s="501"/>
      <c r="Z224" s="501"/>
      <c r="AA224" s="590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2:36" s="33" customFormat="1" ht="25.5">
      <c r="B225" s="592"/>
      <c r="C225" s="592"/>
      <c r="D225" s="592"/>
      <c r="E225" s="725"/>
      <c r="F225" s="105" t="s">
        <v>655</v>
      </c>
      <c r="G225" s="597"/>
      <c r="H225" s="732"/>
      <c r="I225" s="586"/>
      <c r="J225" s="586"/>
      <c r="K225" s="586"/>
      <c r="L225" s="586"/>
      <c r="M225" s="562"/>
      <c r="N225" s="562"/>
      <c r="O225" s="562"/>
      <c r="P225" s="562"/>
      <c r="Q225" s="584"/>
      <c r="R225" s="554"/>
      <c r="S225" s="554"/>
      <c r="T225" s="554"/>
      <c r="U225" s="145"/>
      <c r="V225" s="584"/>
      <c r="W225" s="501"/>
      <c r="X225" s="501"/>
      <c r="Y225" s="501"/>
      <c r="Z225" s="501"/>
      <c r="AA225" s="590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2:36" s="33" customFormat="1" ht="38.25">
      <c r="B226" s="592"/>
      <c r="C226" s="592"/>
      <c r="D226" s="592"/>
      <c r="E226" s="235" t="s">
        <v>654</v>
      </c>
      <c r="F226" s="105"/>
      <c r="G226" s="128"/>
      <c r="H226" s="138" t="s">
        <v>653</v>
      </c>
      <c r="I226" s="178">
        <f>+I227</f>
        <v>60000000</v>
      </c>
      <c r="J226" s="178">
        <f>+J227</f>
        <v>44333333</v>
      </c>
      <c r="K226" s="178">
        <f>+K227</f>
        <v>39833332</v>
      </c>
      <c r="L226" s="178">
        <f>+L227</f>
        <v>39833332</v>
      </c>
      <c r="M226" s="178"/>
      <c r="N226" s="178"/>
      <c r="O226" s="178"/>
      <c r="P226" s="178"/>
      <c r="Q226" s="246"/>
      <c r="R226" s="122"/>
      <c r="S226" s="122"/>
      <c r="T226" s="122"/>
      <c r="U226" s="122"/>
      <c r="V226" s="236"/>
      <c r="W226" s="130">
        <f>+I226+M226+R226</f>
        <v>60000000</v>
      </c>
      <c r="X226" s="130">
        <f>+J226+N226+S226</f>
        <v>44333333</v>
      </c>
      <c r="Y226" s="130">
        <f>+K226+O226+T226</f>
        <v>39833332</v>
      </c>
      <c r="Z226" s="130">
        <f>+L226+P226+U226</f>
        <v>39833332</v>
      </c>
      <c r="AA226" s="590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2:36" s="33" customFormat="1" ht="25.5">
      <c r="B227" s="592"/>
      <c r="C227" s="592"/>
      <c r="D227" s="592"/>
      <c r="E227" s="725"/>
      <c r="F227" s="105" t="s">
        <v>652</v>
      </c>
      <c r="G227" s="597">
        <v>43</v>
      </c>
      <c r="H227" s="658" t="s">
        <v>651</v>
      </c>
      <c r="I227" s="586">
        <v>60000000</v>
      </c>
      <c r="J227" s="498">
        <v>44333333</v>
      </c>
      <c r="K227" s="498">
        <v>39833332</v>
      </c>
      <c r="L227" s="498">
        <v>39833332</v>
      </c>
      <c r="M227" s="562"/>
      <c r="N227" s="562"/>
      <c r="O227" s="562"/>
      <c r="P227" s="562"/>
      <c r="Q227" s="584"/>
      <c r="R227" s="552"/>
      <c r="S227" s="552"/>
      <c r="T227" s="552"/>
      <c r="U227" s="141"/>
      <c r="V227" s="584"/>
      <c r="W227" s="501">
        <f>I227+M227+R227</f>
        <v>60000000</v>
      </c>
      <c r="X227" s="501">
        <f>J227+N227+S227</f>
        <v>44333333</v>
      </c>
      <c r="Y227" s="501">
        <f>K227+O227+T227</f>
        <v>39833332</v>
      </c>
      <c r="Z227" s="501">
        <f>L227+P227+U227</f>
        <v>39833332</v>
      </c>
      <c r="AA227" s="590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2:36" s="33" customFormat="1" ht="25.5">
      <c r="B228" s="592"/>
      <c r="C228" s="592"/>
      <c r="D228" s="592"/>
      <c r="E228" s="725"/>
      <c r="F228" s="105" t="s">
        <v>650</v>
      </c>
      <c r="G228" s="597"/>
      <c r="H228" s="658"/>
      <c r="I228" s="586"/>
      <c r="J228" s="499"/>
      <c r="K228" s="499"/>
      <c r="L228" s="499"/>
      <c r="M228" s="562"/>
      <c r="N228" s="562"/>
      <c r="O228" s="562"/>
      <c r="P228" s="562"/>
      <c r="Q228" s="584"/>
      <c r="R228" s="553"/>
      <c r="S228" s="553"/>
      <c r="T228" s="553"/>
      <c r="U228" s="143"/>
      <c r="V228" s="584"/>
      <c r="W228" s="501"/>
      <c r="X228" s="501"/>
      <c r="Y228" s="501"/>
      <c r="Z228" s="501"/>
      <c r="AA228" s="590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2:36" s="33" customFormat="1" ht="25.5">
      <c r="B229" s="592"/>
      <c r="C229" s="592"/>
      <c r="D229" s="592"/>
      <c r="E229" s="725"/>
      <c r="F229" s="105" t="s">
        <v>649</v>
      </c>
      <c r="G229" s="597"/>
      <c r="H229" s="658"/>
      <c r="I229" s="586"/>
      <c r="J229" s="499"/>
      <c r="K229" s="499"/>
      <c r="L229" s="499"/>
      <c r="M229" s="562"/>
      <c r="N229" s="562"/>
      <c r="O229" s="562"/>
      <c r="P229" s="562"/>
      <c r="Q229" s="584"/>
      <c r="R229" s="553"/>
      <c r="S229" s="553"/>
      <c r="T229" s="553"/>
      <c r="U229" s="143"/>
      <c r="V229" s="584"/>
      <c r="W229" s="501"/>
      <c r="X229" s="501"/>
      <c r="Y229" s="501"/>
      <c r="Z229" s="501"/>
      <c r="AA229" s="590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2:36" s="33" customFormat="1" ht="25.5">
      <c r="B230" s="592"/>
      <c r="C230" s="592"/>
      <c r="D230" s="592"/>
      <c r="E230" s="725"/>
      <c r="F230" s="105" t="s">
        <v>648</v>
      </c>
      <c r="G230" s="597"/>
      <c r="H230" s="658"/>
      <c r="I230" s="586"/>
      <c r="J230" s="499"/>
      <c r="K230" s="499"/>
      <c r="L230" s="499"/>
      <c r="M230" s="562"/>
      <c r="N230" s="562"/>
      <c r="O230" s="562"/>
      <c r="P230" s="562"/>
      <c r="Q230" s="584"/>
      <c r="R230" s="553"/>
      <c r="S230" s="553"/>
      <c r="T230" s="553"/>
      <c r="U230" s="143"/>
      <c r="V230" s="584"/>
      <c r="W230" s="501"/>
      <c r="X230" s="501"/>
      <c r="Y230" s="501"/>
      <c r="Z230" s="501"/>
      <c r="AA230" s="590"/>
      <c r="AB230" s="37"/>
      <c r="AC230" s="37"/>
      <c r="AD230" s="37"/>
      <c r="AE230" s="37"/>
      <c r="AF230" s="37"/>
      <c r="AG230" s="37"/>
      <c r="AH230" s="37"/>
      <c r="AI230" s="37"/>
      <c r="AJ230" s="37"/>
    </row>
    <row r="231" spans="2:36" s="33" customFormat="1" ht="25.5">
      <c r="B231" s="592"/>
      <c r="C231" s="592"/>
      <c r="D231" s="592"/>
      <c r="E231" s="725"/>
      <c r="F231" s="105" t="s">
        <v>647</v>
      </c>
      <c r="G231" s="597"/>
      <c r="H231" s="658"/>
      <c r="I231" s="586"/>
      <c r="J231" s="499"/>
      <c r="K231" s="499"/>
      <c r="L231" s="499"/>
      <c r="M231" s="562"/>
      <c r="N231" s="562"/>
      <c r="O231" s="562"/>
      <c r="P231" s="562"/>
      <c r="Q231" s="584"/>
      <c r="R231" s="553"/>
      <c r="S231" s="553"/>
      <c r="T231" s="553"/>
      <c r="U231" s="143"/>
      <c r="V231" s="584"/>
      <c r="W231" s="501"/>
      <c r="X231" s="501"/>
      <c r="Y231" s="501"/>
      <c r="Z231" s="501"/>
      <c r="AA231" s="590"/>
      <c r="AB231" s="37"/>
      <c r="AC231" s="37"/>
      <c r="AD231" s="37"/>
      <c r="AE231" s="37"/>
      <c r="AF231" s="37"/>
      <c r="AG231" s="37"/>
      <c r="AH231" s="37"/>
      <c r="AI231" s="37"/>
      <c r="AJ231" s="37"/>
    </row>
    <row r="232" spans="2:36" s="33" customFormat="1" ht="25.5">
      <c r="B232" s="592"/>
      <c r="C232" s="592"/>
      <c r="D232" s="592"/>
      <c r="E232" s="725"/>
      <c r="F232" s="105" t="s">
        <v>646</v>
      </c>
      <c r="G232" s="597"/>
      <c r="H232" s="658"/>
      <c r="I232" s="586"/>
      <c r="J232" s="499"/>
      <c r="K232" s="499"/>
      <c r="L232" s="499"/>
      <c r="M232" s="562"/>
      <c r="N232" s="562"/>
      <c r="O232" s="562"/>
      <c r="P232" s="562"/>
      <c r="Q232" s="584"/>
      <c r="R232" s="553"/>
      <c r="S232" s="553"/>
      <c r="T232" s="553"/>
      <c r="U232" s="143"/>
      <c r="V232" s="584"/>
      <c r="W232" s="501"/>
      <c r="X232" s="501"/>
      <c r="Y232" s="501"/>
      <c r="Z232" s="501"/>
      <c r="AA232" s="590"/>
      <c r="AB232" s="37"/>
      <c r="AC232" s="37"/>
      <c r="AD232" s="37"/>
      <c r="AE232" s="37"/>
      <c r="AF232" s="37"/>
      <c r="AG232" s="37"/>
      <c r="AH232" s="37"/>
      <c r="AI232" s="37"/>
      <c r="AJ232" s="37"/>
    </row>
    <row r="233" spans="2:36" s="33" customFormat="1" ht="25.5">
      <c r="B233" s="592"/>
      <c r="C233" s="592"/>
      <c r="D233" s="592"/>
      <c r="E233" s="725"/>
      <c r="F233" s="105" t="s">
        <v>645</v>
      </c>
      <c r="G233" s="597"/>
      <c r="H233" s="658"/>
      <c r="I233" s="586"/>
      <c r="J233" s="499"/>
      <c r="K233" s="499"/>
      <c r="L233" s="499"/>
      <c r="M233" s="562"/>
      <c r="N233" s="562"/>
      <c r="O233" s="562"/>
      <c r="P233" s="562"/>
      <c r="Q233" s="584"/>
      <c r="R233" s="553"/>
      <c r="S233" s="553"/>
      <c r="T233" s="553"/>
      <c r="U233" s="143"/>
      <c r="V233" s="584"/>
      <c r="W233" s="501"/>
      <c r="X233" s="501"/>
      <c r="Y233" s="501"/>
      <c r="Z233" s="501"/>
      <c r="AA233" s="590"/>
      <c r="AB233" s="37"/>
      <c r="AC233" s="37"/>
      <c r="AD233" s="37"/>
      <c r="AE233" s="37"/>
      <c r="AF233" s="37"/>
      <c r="AG233" s="37"/>
      <c r="AH233" s="37"/>
      <c r="AI233" s="37"/>
      <c r="AJ233" s="37"/>
    </row>
    <row r="234" spans="2:36" s="33" customFormat="1" ht="25.5">
      <c r="B234" s="592"/>
      <c r="C234" s="592"/>
      <c r="D234" s="592"/>
      <c r="E234" s="725"/>
      <c r="F234" s="105" t="s">
        <v>644</v>
      </c>
      <c r="G234" s="597"/>
      <c r="H234" s="658"/>
      <c r="I234" s="586"/>
      <c r="J234" s="500"/>
      <c r="K234" s="500"/>
      <c r="L234" s="500"/>
      <c r="M234" s="562"/>
      <c r="N234" s="562"/>
      <c r="O234" s="562"/>
      <c r="P234" s="562"/>
      <c r="Q234" s="584"/>
      <c r="R234" s="554"/>
      <c r="S234" s="554"/>
      <c r="T234" s="554"/>
      <c r="U234" s="145"/>
      <c r="V234" s="584"/>
      <c r="W234" s="501"/>
      <c r="X234" s="501"/>
      <c r="Y234" s="501"/>
      <c r="Z234" s="501"/>
      <c r="AA234" s="590"/>
      <c r="AB234" s="37"/>
      <c r="AC234" s="37"/>
      <c r="AD234" s="37"/>
      <c r="AE234" s="37"/>
      <c r="AF234" s="37"/>
      <c r="AG234" s="37"/>
      <c r="AH234" s="37"/>
      <c r="AI234" s="37"/>
      <c r="AJ234" s="37"/>
    </row>
    <row r="235" spans="2:36" s="33" customFormat="1" ht="27.75" customHeight="1">
      <c r="B235" s="592"/>
      <c r="C235" s="592"/>
      <c r="D235" s="592"/>
      <c r="E235" s="235" t="s">
        <v>643</v>
      </c>
      <c r="F235" s="105"/>
      <c r="G235" s="128"/>
      <c r="H235" s="138" t="s">
        <v>642</v>
      </c>
      <c r="I235" s="178">
        <f>+I236</f>
        <v>77000000</v>
      </c>
      <c r="J235" s="178">
        <f>+J236</f>
        <v>73833333</v>
      </c>
      <c r="K235" s="178">
        <f>+K236</f>
        <v>73833333</v>
      </c>
      <c r="L235" s="178">
        <f>+L236</f>
        <v>73833333</v>
      </c>
      <c r="M235" s="178"/>
      <c r="N235" s="178"/>
      <c r="O235" s="178"/>
      <c r="P235" s="178"/>
      <c r="Q235" s="246"/>
      <c r="R235" s="122"/>
      <c r="S235" s="122"/>
      <c r="T235" s="122"/>
      <c r="U235" s="122"/>
      <c r="V235" s="236"/>
      <c r="W235" s="130">
        <f aca="true" t="shared" si="64" ref="W235:Z236">+I235+M235+R235</f>
        <v>77000000</v>
      </c>
      <c r="X235" s="130">
        <f t="shared" si="64"/>
        <v>73833333</v>
      </c>
      <c r="Y235" s="130">
        <f t="shared" si="64"/>
        <v>73833333</v>
      </c>
      <c r="Z235" s="130">
        <f t="shared" si="64"/>
        <v>73833333</v>
      </c>
      <c r="AA235" s="590"/>
      <c r="AB235" s="37"/>
      <c r="AC235" s="37"/>
      <c r="AD235" s="37"/>
      <c r="AE235" s="37"/>
      <c r="AF235" s="37"/>
      <c r="AG235" s="37"/>
      <c r="AH235" s="37"/>
      <c r="AI235" s="37"/>
      <c r="AJ235" s="37"/>
    </row>
    <row r="236" spans="2:36" s="33" customFormat="1" ht="25.5">
      <c r="B236" s="592"/>
      <c r="C236" s="592"/>
      <c r="D236" s="592"/>
      <c r="E236" s="725"/>
      <c r="F236" s="105" t="s">
        <v>641</v>
      </c>
      <c r="G236" s="597">
        <v>44</v>
      </c>
      <c r="H236" s="658" t="s">
        <v>640</v>
      </c>
      <c r="I236" s="586">
        <v>77000000</v>
      </c>
      <c r="J236" s="498">
        <v>73833333</v>
      </c>
      <c r="K236" s="498">
        <v>73833333</v>
      </c>
      <c r="L236" s="498">
        <v>73833333</v>
      </c>
      <c r="M236" s="562"/>
      <c r="N236" s="562"/>
      <c r="O236" s="562"/>
      <c r="P236" s="562"/>
      <c r="Q236" s="584"/>
      <c r="R236" s="552"/>
      <c r="S236" s="584"/>
      <c r="T236" s="584"/>
      <c r="U236" s="584"/>
      <c r="V236" s="584"/>
      <c r="W236" s="501">
        <f t="shared" si="64"/>
        <v>77000000</v>
      </c>
      <c r="X236" s="501">
        <f t="shared" si="64"/>
        <v>73833333</v>
      </c>
      <c r="Y236" s="501">
        <f t="shared" si="64"/>
        <v>73833333</v>
      </c>
      <c r="Z236" s="501">
        <f t="shared" si="64"/>
        <v>73833333</v>
      </c>
      <c r="AA236" s="590"/>
      <c r="AB236" s="37"/>
      <c r="AC236" s="37"/>
      <c r="AD236" s="37"/>
      <c r="AE236" s="37"/>
      <c r="AF236" s="37"/>
      <c r="AG236" s="37"/>
      <c r="AH236" s="37"/>
      <c r="AI236" s="37"/>
      <c r="AJ236" s="37"/>
    </row>
    <row r="237" spans="2:36" s="33" customFormat="1" ht="25.5">
      <c r="B237" s="592"/>
      <c r="C237" s="592"/>
      <c r="D237" s="592"/>
      <c r="E237" s="725"/>
      <c r="F237" s="105" t="s">
        <v>639</v>
      </c>
      <c r="G237" s="597"/>
      <c r="H237" s="658"/>
      <c r="I237" s="586"/>
      <c r="J237" s="499"/>
      <c r="K237" s="499"/>
      <c r="L237" s="499"/>
      <c r="M237" s="562"/>
      <c r="N237" s="562"/>
      <c r="O237" s="562"/>
      <c r="P237" s="562"/>
      <c r="Q237" s="584"/>
      <c r="R237" s="553"/>
      <c r="S237" s="584"/>
      <c r="T237" s="584"/>
      <c r="U237" s="584"/>
      <c r="V237" s="584"/>
      <c r="W237" s="501"/>
      <c r="X237" s="501"/>
      <c r="Y237" s="501"/>
      <c r="Z237" s="501"/>
      <c r="AA237" s="590"/>
      <c r="AB237" s="37"/>
      <c r="AC237" s="37"/>
      <c r="AD237" s="37"/>
      <c r="AE237" s="37"/>
      <c r="AF237" s="37"/>
      <c r="AG237" s="37"/>
      <c r="AH237" s="37"/>
      <c r="AI237" s="37"/>
      <c r="AJ237" s="37"/>
    </row>
    <row r="238" spans="2:36" s="33" customFormat="1" ht="38.25" customHeight="1">
      <c r="B238" s="592"/>
      <c r="C238" s="592"/>
      <c r="D238" s="592"/>
      <c r="E238" s="725"/>
      <c r="F238" s="105" t="s">
        <v>638</v>
      </c>
      <c r="G238" s="597"/>
      <c r="H238" s="658"/>
      <c r="I238" s="586"/>
      <c r="J238" s="500"/>
      <c r="K238" s="500"/>
      <c r="L238" s="500"/>
      <c r="M238" s="562"/>
      <c r="N238" s="562"/>
      <c r="O238" s="562"/>
      <c r="P238" s="562"/>
      <c r="Q238" s="584"/>
      <c r="R238" s="554"/>
      <c r="S238" s="584"/>
      <c r="T238" s="584"/>
      <c r="U238" s="584"/>
      <c r="V238" s="584"/>
      <c r="W238" s="501"/>
      <c r="X238" s="501"/>
      <c r="Y238" s="501"/>
      <c r="Z238" s="501"/>
      <c r="AA238" s="590"/>
      <c r="AB238" s="37"/>
      <c r="AC238" s="37"/>
      <c r="AD238" s="37"/>
      <c r="AE238" s="37"/>
      <c r="AF238" s="37"/>
      <c r="AG238" s="37"/>
      <c r="AH238" s="37"/>
      <c r="AI238" s="37"/>
      <c r="AJ238" s="37"/>
    </row>
    <row r="239" spans="2:36" s="33" customFormat="1" ht="38.25">
      <c r="B239" s="592"/>
      <c r="C239" s="592"/>
      <c r="D239" s="592"/>
      <c r="E239" s="235" t="s">
        <v>637</v>
      </c>
      <c r="F239" s="105"/>
      <c r="G239" s="128"/>
      <c r="H239" s="138" t="s">
        <v>636</v>
      </c>
      <c r="I239" s="178">
        <f>+I240</f>
        <v>26000000</v>
      </c>
      <c r="J239" s="178">
        <f>+J240</f>
        <v>26163333</v>
      </c>
      <c r="K239" s="178">
        <f>+K240</f>
        <v>26163332</v>
      </c>
      <c r="L239" s="178">
        <f>+L240</f>
        <v>26163332</v>
      </c>
      <c r="M239" s="178"/>
      <c r="N239" s="178"/>
      <c r="O239" s="178"/>
      <c r="P239" s="178"/>
      <c r="Q239" s="246"/>
      <c r="R239" s="122"/>
      <c r="S239" s="122"/>
      <c r="T239" s="122"/>
      <c r="U239" s="122"/>
      <c r="V239" s="236"/>
      <c r="W239" s="130">
        <f aca="true" t="shared" si="65" ref="W239:Z240">+I239+M239+R239</f>
        <v>26000000</v>
      </c>
      <c r="X239" s="130">
        <f t="shared" si="65"/>
        <v>26163333</v>
      </c>
      <c r="Y239" s="130">
        <f t="shared" si="65"/>
        <v>26163332</v>
      </c>
      <c r="Z239" s="130">
        <f t="shared" si="65"/>
        <v>26163332</v>
      </c>
      <c r="AA239" s="590"/>
      <c r="AB239" s="37"/>
      <c r="AC239" s="37"/>
      <c r="AD239" s="37"/>
      <c r="AE239" s="37"/>
      <c r="AF239" s="37"/>
      <c r="AG239" s="37"/>
      <c r="AH239" s="37"/>
      <c r="AI239" s="37"/>
      <c r="AJ239" s="37"/>
    </row>
    <row r="240" spans="2:36" s="33" customFormat="1" ht="25.5">
      <c r="B240" s="592"/>
      <c r="C240" s="592"/>
      <c r="D240" s="592"/>
      <c r="E240" s="725"/>
      <c r="F240" s="105" t="s">
        <v>635</v>
      </c>
      <c r="G240" s="597">
        <v>45</v>
      </c>
      <c r="H240" s="658" t="s">
        <v>634</v>
      </c>
      <c r="I240" s="586">
        <v>26000000</v>
      </c>
      <c r="J240" s="586">
        <v>26163333</v>
      </c>
      <c r="K240" s="586">
        <v>26163332</v>
      </c>
      <c r="L240" s="586">
        <v>26163332</v>
      </c>
      <c r="M240" s="562"/>
      <c r="N240" s="562"/>
      <c r="O240" s="562"/>
      <c r="P240" s="562"/>
      <c r="Q240" s="584"/>
      <c r="R240" s="552"/>
      <c r="S240" s="584"/>
      <c r="T240" s="584"/>
      <c r="U240" s="584"/>
      <c r="V240" s="584"/>
      <c r="W240" s="501">
        <f t="shared" si="65"/>
        <v>26000000</v>
      </c>
      <c r="X240" s="501">
        <f t="shared" si="65"/>
        <v>26163333</v>
      </c>
      <c r="Y240" s="501">
        <f t="shared" si="65"/>
        <v>26163332</v>
      </c>
      <c r="Z240" s="501">
        <f t="shared" si="65"/>
        <v>26163332</v>
      </c>
      <c r="AA240" s="590"/>
      <c r="AB240" s="37"/>
      <c r="AC240" s="37"/>
      <c r="AD240" s="37"/>
      <c r="AE240" s="37"/>
      <c r="AF240" s="37"/>
      <c r="AG240" s="37"/>
      <c r="AH240" s="37"/>
      <c r="AI240" s="37"/>
      <c r="AJ240" s="37"/>
    </row>
    <row r="241" spans="2:36" s="33" customFormat="1" ht="25.5">
      <c r="B241" s="592"/>
      <c r="C241" s="592"/>
      <c r="D241" s="593"/>
      <c r="E241" s="725"/>
      <c r="F241" s="105" t="s">
        <v>633</v>
      </c>
      <c r="G241" s="597"/>
      <c r="H241" s="658"/>
      <c r="I241" s="586"/>
      <c r="J241" s="586"/>
      <c r="K241" s="586"/>
      <c r="L241" s="586"/>
      <c r="M241" s="562"/>
      <c r="N241" s="562"/>
      <c r="O241" s="562"/>
      <c r="P241" s="562"/>
      <c r="Q241" s="584"/>
      <c r="R241" s="554"/>
      <c r="S241" s="584"/>
      <c r="T241" s="584"/>
      <c r="U241" s="584"/>
      <c r="V241" s="584"/>
      <c r="W241" s="501"/>
      <c r="X241" s="501"/>
      <c r="Y241" s="501"/>
      <c r="Z241" s="501"/>
      <c r="AA241" s="590"/>
      <c r="AB241" s="37"/>
      <c r="AC241" s="37"/>
      <c r="AD241" s="37"/>
      <c r="AE241" s="37"/>
      <c r="AF241" s="37"/>
      <c r="AG241" s="37"/>
      <c r="AH241" s="37"/>
      <c r="AI241" s="37"/>
      <c r="AJ241" s="37"/>
    </row>
    <row r="242" spans="2:36" s="33" customFormat="1" ht="15" customHeight="1">
      <c r="B242" s="592"/>
      <c r="C242" s="592"/>
      <c r="D242" s="217" t="s">
        <v>632</v>
      </c>
      <c r="E242" s="235"/>
      <c r="F242" s="105"/>
      <c r="G242" s="128"/>
      <c r="H242" s="138" t="s">
        <v>631</v>
      </c>
      <c r="I242" s="178">
        <f>+I243+I245+I250+I254+I256</f>
        <v>303000000</v>
      </c>
      <c r="J242" s="178">
        <f>+J243+J245+J250+J254+J256</f>
        <v>344174498</v>
      </c>
      <c r="K242" s="178">
        <f>+K243+K245+K250+K254+K256</f>
        <v>344174454</v>
      </c>
      <c r="L242" s="178">
        <f>+L243+L245+L250+L254+L256</f>
        <v>344174454</v>
      </c>
      <c r="M242" s="178"/>
      <c r="N242" s="178"/>
      <c r="O242" s="178"/>
      <c r="P242" s="178"/>
      <c r="Q242" s="246"/>
      <c r="R242" s="122"/>
      <c r="S242" s="122"/>
      <c r="T242" s="122"/>
      <c r="U242" s="122"/>
      <c r="V242" s="236"/>
      <c r="W242" s="130">
        <f aca="true" t="shared" si="66" ref="W242:Z246">+I242+M242+R242</f>
        <v>303000000</v>
      </c>
      <c r="X242" s="130">
        <f t="shared" si="66"/>
        <v>344174498</v>
      </c>
      <c r="Y242" s="130">
        <f t="shared" si="66"/>
        <v>344174454</v>
      </c>
      <c r="Z242" s="130">
        <f t="shared" si="66"/>
        <v>344174454</v>
      </c>
      <c r="AA242" s="590"/>
      <c r="AB242" s="37"/>
      <c r="AC242" s="37"/>
      <c r="AD242" s="37"/>
      <c r="AE242" s="37"/>
      <c r="AF242" s="37"/>
      <c r="AG242" s="37"/>
      <c r="AH242" s="37"/>
      <c r="AI242" s="37"/>
      <c r="AJ242" s="37"/>
    </row>
    <row r="243" spans="2:36" s="33" customFormat="1" ht="25.5">
      <c r="B243" s="592"/>
      <c r="C243" s="592"/>
      <c r="D243" s="591"/>
      <c r="E243" s="235" t="s">
        <v>630</v>
      </c>
      <c r="F243" s="105"/>
      <c r="G243" s="128"/>
      <c r="H243" s="138" t="s">
        <v>629</v>
      </c>
      <c r="I243" s="178">
        <f>+I244</f>
        <v>40000000</v>
      </c>
      <c r="J243" s="178">
        <f>+J244</f>
        <v>56164999</v>
      </c>
      <c r="K243" s="178">
        <f>+K244</f>
        <v>56164999</v>
      </c>
      <c r="L243" s="178">
        <f>+L244</f>
        <v>56164999</v>
      </c>
      <c r="M243" s="178"/>
      <c r="N243" s="178"/>
      <c r="O243" s="178"/>
      <c r="P243" s="178"/>
      <c r="Q243" s="246"/>
      <c r="R243" s="122"/>
      <c r="S243" s="122"/>
      <c r="T243" s="122"/>
      <c r="U243" s="122"/>
      <c r="V243" s="236"/>
      <c r="W243" s="130">
        <f t="shared" si="66"/>
        <v>40000000</v>
      </c>
      <c r="X243" s="130">
        <f t="shared" si="66"/>
        <v>56164999</v>
      </c>
      <c r="Y243" s="130">
        <f t="shared" si="66"/>
        <v>56164999</v>
      </c>
      <c r="Z243" s="130">
        <f t="shared" si="66"/>
        <v>56164999</v>
      </c>
      <c r="AA243" s="590"/>
      <c r="AB243" s="37"/>
      <c r="AC243" s="37"/>
      <c r="AD243" s="37"/>
      <c r="AE243" s="37"/>
      <c r="AF243" s="37"/>
      <c r="AG243" s="37"/>
      <c r="AH243" s="37"/>
      <c r="AI243" s="37"/>
      <c r="AJ243" s="37"/>
    </row>
    <row r="244" spans="2:36" s="33" customFormat="1" ht="76.5">
      <c r="B244" s="592"/>
      <c r="C244" s="592"/>
      <c r="D244" s="592"/>
      <c r="E244" s="235"/>
      <c r="F244" s="105" t="s">
        <v>628</v>
      </c>
      <c r="G244" s="147">
        <v>46</v>
      </c>
      <c r="H244" s="157" t="s">
        <v>627</v>
      </c>
      <c r="I244" s="244">
        <v>40000000</v>
      </c>
      <c r="J244" s="244">
        <v>56164999</v>
      </c>
      <c r="K244" s="244">
        <v>56164999</v>
      </c>
      <c r="L244" s="244">
        <v>56164999</v>
      </c>
      <c r="M244" s="254"/>
      <c r="N244" s="254"/>
      <c r="O244" s="254"/>
      <c r="P244" s="254"/>
      <c r="Q244" s="482"/>
      <c r="R244" s="122"/>
      <c r="S244" s="122"/>
      <c r="T244" s="122"/>
      <c r="U244" s="122"/>
      <c r="V244" s="243"/>
      <c r="W244" s="117">
        <f t="shared" si="66"/>
        <v>40000000</v>
      </c>
      <c r="X244" s="117">
        <f t="shared" si="66"/>
        <v>56164999</v>
      </c>
      <c r="Y244" s="117">
        <f t="shared" si="66"/>
        <v>56164999</v>
      </c>
      <c r="Z244" s="117">
        <f t="shared" si="66"/>
        <v>56164999</v>
      </c>
      <c r="AA244" s="590"/>
      <c r="AB244" s="37"/>
      <c r="AC244" s="37"/>
      <c r="AD244" s="37"/>
      <c r="AE244" s="37"/>
      <c r="AF244" s="37"/>
      <c r="AG244" s="37"/>
      <c r="AH244" s="37"/>
      <c r="AI244" s="37"/>
      <c r="AJ244" s="37"/>
    </row>
    <row r="245" spans="2:36" s="33" customFormat="1" ht="25.5">
      <c r="B245" s="592"/>
      <c r="C245" s="592"/>
      <c r="D245" s="592"/>
      <c r="E245" s="235" t="s">
        <v>626</v>
      </c>
      <c r="F245" s="105"/>
      <c r="G245" s="128"/>
      <c r="H245" s="138" t="s">
        <v>625</v>
      </c>
      <c r="I245" s="178">
        <f>+I246</f>
        <v>83000000</v>
      </c>
      <c r="J245" s="178">
        <f>+J246</f>
        <v>131684500</v>
      </c>
      <c r="K245" s="178">
        <f>+K246</f>
        <v>131684457</v>
      </c>
      <c r="L245" s="178">
        <f>+L246</f>
        <v>131684457</v>
      </c>
      <c r="M245" s="178"/>
      <c r="N245" s="178"/>
      <c r="O245" s="178"/>
      <c r="P245" s="178"/>
      <c r="Q245" s="246"/>
      <c r="R245" s="122"/>
      <c r="S245" s="122"/>
      <c r="T245" s="122"/>
      <c r="U245" s="122"/>
      <c r="V245" s="236"/>
      <c r="W245" s="130">
        <f t="shared" si="66"/>
        <v>83000000</v>
      </c>
      <c r="X245" s="130">
        <f t="shared" si="66"/>
        <v>131684500</v>
      </c>
      <c r="Y245" s="130">
        <f t="shared" si="66"/>
        <v>131684457</v>
      </c>
      <c r="Z245" s="130">
        <f t="shared" si="66"/>
        <v>131684457</v>
      </c>
      <c r="AA245" s="590"/>
      <c r="AB245" s="37"/>
      <c r="AC245" s="37"/>
      <c r="AD245" s="37"/>
      <c r="AE245" s="37"/>
      <c r="AF245" s="37"/>
      <c r="AG245" s="37"/>
      <c r="AH245" s="37"/>
      <c r="AI245" s="37"/>
      <c r="AJ245" s="37"/>
    </row>
    <row r="246" spans="2:36" s="33" customFormat="1" ht="25.5">
      <c r="B246" s="592"/>
      <c r="C246" s="592"/>
      <c r="D246" s="592"/>
      <c r="E246" s="725"/>
      <c r="F246" s="105" t="s">
        <v>624</v>
      </c>
      <c r="G246" s="597">
        <v>47</v>
      </c>
      <c r="H246" s="658" t="s">
        <v>623</v>
      </c>
      <c r="I246" s="586">
        <v>83000000</v>
      </c>
      <c r="J246" s="498">
        <v>131684500</v>
      </c>
      <c r="K246" s="498">
        <v>131684457</v>
      </c>
      <c r="L246" s="498">
        <v>131684457</v>
      </c>
      <c r="M246" s="562"/>
      <c r="N246" s="562"/>
      <c r="O246" s="562"/>
      <c r="P246" s="562"/>
      <c r="Q246" s="584"/>
      <c r="R246" s="552"/>
      <c r="S246" s="552"/>
      <c r="T246" s="552"/>
      <c r="U246" s="141"/>
      <c r="V246" s="584"/>
      <c r="W246" s="501">
        <f t="shared" si="66"/>
        <v>83000000</v>
      </c>
      <c r="X246" s="501">
        <f t="shared" si="66"/>
        <v>131684500</v>
      </c>
      <c r="Y246" s="501">
        <f t="shared" si="66"/>
        <v>131684457</v>
      </c>
      <c r="Z246" s="501">
        <f t="shared" si="66"/>
        <v>131684457</v>
      </c>
      <c r="AA246" s="590"/>
      <c r="AB246" s="37"/>
      <c r="AC246" s="37"/>
      <c r="AD246" s="37"/>
      <c r="AE246" s="37"/>
      <c r="AF246" s="37"/>
      <c r="AG246" s="37"/>
      <c r="AH246" s="37"/>
      <c r="AI246" s="37"/>
      <c r="AJ246" s="37"/>
    </row>
    <row r="247" spans="2:36" s="33" customFormat="1" ht="25.5">
      <c r="B247" s="592"/>
      <c r="C247" s="592"/>
      <c r="D247" s="592"/>
      <c r="E247" s="725"/>
      <c r="F247" s="105" t="s">
        <v>622</v>
      </c>
      <c r="G247" s="597"/>
      <c r="H247" s="658"/>
      <c r="I247" s="586"/>
      <c r="J247" s="499"/>
      <c r="K247" s="499"/>
      <c r="L247" s="499"/>
      <c r="M247" s="562"/>
      <c r="N247" s="562"/>
      <c r="O247" s="562"/>
      <c r="P247" s="562"/>
      <c r="Q247" s="584"/>
      <c r="R247" s="553"/>
      <c r="S247" s="553"/>
      <c r="T247" s="553"/>
      <c r="U247" s="143"/>
      <c r="V247" s="584"/>
      <c r="W247" s="501"/>
      <c r="X247" s="501"/>
      <c r="Y247" s="501"/>
      <c r="Z247" s="501"/>
      <c r="AA247" s="590"/>
      <c r="AB247" s="37"/>
      <c r="AC247" s="37"/>
      <c r="AD247" s="37"/>
      <c r="AE247" s="37"/>
      <c r="AF247" s="37"/>
      <c r="AG247" s="37"/>
      <c r="AH247" s="37"/>
      <c r="AI247" s="37"/>
      <c r="AJ247" s="37"/>
    </row>
    <row r="248" spans="2:36" s="33" customFormat="1" ht="25.5">
      <c r="B248" s="592"/>
      <c r="C248" s="592"/>
      <c r="D248" s="592"/>
      <c r="E248" s="725"/>
      <c r="F248" s="105" t="s">
        <v>621</v>
      </c>
      <c r="G248" s="597"/>
      <c r="H248" s="658"/>
      <c r="I248" s="586"/>
      <c r="J248" s="499"/>
      <c r="K248" s="499"/>
      <c r="L248" s="499"/>
      <c r="M248" s="562"/>
      <c r="N248" s="562"/>
      <c r="O248" s="562"/>
      <c r="P248" s="562"/>
      <c r="Q248" s="584"/>
      <c r="R248" s="553"/>
      <c r="S248" s="553"/>
      <c r="T248" s="553"/>
      <c r="U248" s="143"/>
      <c r="V248" s="584"/>
      <c r="W248" s="501"/>
      <c r="X248" s="501"/>
      <c r="Y248" s="501"/>
      <c r="Z248" s="501"/>
      <c r="AA248" s="590"/>
      <c r="AB248" s="37"/>
      <c r="AC248" s="37"/>
      <c r="AD248" s="37"/>
      <c r="AE248" s="37"/>
      <c r="AF248" s="37"/>
      <c r="AG248" s="37"/>
      <c r="AH248" s="37"/>
      <c r="AI248" s="37"/>
      <c r="AJ248" s="37"/>
    </row>
    <row r="249" spans="2:36" s="33" customFormat="1" ht="25.5">
      <c r="B249" s="592"/>
      <c r="C249" s="592"/>
      <c r="D249" s="592"/>
      <c r="E249" s="725"/>
      <c r="F249" s="105" t="s">
        <v>620</v>
      </c>
      <c r="G249" s="597"/>
      <c r="H249" s="658"/>
      <c r="I249" s="586"/>
      <c r="J249" s="500"/>
      <c r="K249" s="500"/>
      <c r="L249" s="500"/>
      <c r="M249" s="562"/>
      <c r="N249" s="562"/>
      <c r="O249" s="562"/>
      <c r="P249" s="562"/>
      <c r="Q249" s="584"/>
      <c r="R249" s="554"/>
      <c r="S249" s="554"/>
      <c r="T249" s="554"/>
      <c r="U249" s="145"/>
      <c r="V249" s="584"/>
      <c r="W249" s="501"/>
      <c r="X249" s="501"/>
      <c r="Y249" s="501"/>
      <c r="Z249" s="501"/>
      <c r="AA249" s="590"/>
      <c r="AB249" s="37"/>
      <c r="AC249" s="37"/>
      <c r="AD249" s="37"/>
      <c r="AE249" s="37"/>
      <c r="AF249" s="37"/>
      <c r="AG249" s="37"/>
      <c r="AH249" s="37"/>
      <c r="AI249" s="37"/>
      <c r="AJ249" s="37"/>
    </row>
    <row r="250" spans="2:36" s="33" customFormat="1" ht="15" customHeight="1">
      <c r="B250" s="592"/>
      <c r="C250" s="592"/>
      <c r="D250" s="592"/>
      <c r="E250" s="235" t="s">
        <v>619</v>
      </c>
      <c r="F250" s="105"/>
      <c r="G250" s="128"/>
      <c r="H250" s="138" t="s">
        <v>618</v>
      </c>
      <c r="I250" s="178">
        <f>+I251</f>
        <v>60000000</v>
      </c>
      <c r="J250" s="178">
        <f>+J251</f>
        <v>43876666</v>
      </c>
      <c r="K250" s="178">
        <f>+K251</f>
        <v>43876665</v>
      </c>
      <c r="L250" s="178">
        <f>+L251</f>
        <v>43876665</v>
      </c>
      <c r="M250" s="178"/>
      <c r="N250" s="178"/>
      <c r="O250" s="178"/>
      <c r="P250" s="178"/>
      <c r="Q250" s="246"/>
      <c r="R250" s="122"/>
      <c r="S250" s="122"/>
      <c r="T250" s="122"/>
      <c r="U250" s="122"/>
      <c r="V250" s="253"/>
      <c r="W250" s="130">
        <f aca="true" t="shared" si="67" ref="W250:Z251">+I250+M250+R250</f>
        <v>60000000</v>
      </c>
      <c r="X250" s="130">
        <f t="shared" si="67"/>
        <v>43876666</v>
      </c>
      <c r="Y250" s="130">
        <f t="shared" si="67"/>
        <v>43876665</v>
      </c>
      <c r="Z250" s="130">
        <f t="shared" si="67"/>
        <v>43876665</v>
      </c>
      <c r="AA250" s="590"/>
      <c r="AB250" s="37"/>
      <c r="AC250" s="37"/>
      <c r="AD250" s="37"/>
      <c r="AE250" s="37"/>
      <c r="AF250" s="37"/>
      <c r="AG250" s="37"/>
      <c r="AH250" s="37"/>
      <c r="AI250" s="37"/>
      <c r="AJ250" s="37"/>
    </row>
    <row r="251" spans="2:36" s="33" customFormat="1" ht="25.5">
      <c r="B251" s="592"/>
      <c r="C251" s="592"/>
      <c r="D251" s="592"/>
      <c r="E251" s="725"/>
      <c r="F251" s="105" t="s">
        <v>617</v>
      </c>
      <c r="G251" s="597">
        <v>48</v>
      </c>
      <c r="H251" s="658" t="s">
        <v>616</v>
      </c>
      <c r="I251" s="586">
        <v>60000000</v>
      </c>
      <c r="J251" s="498">
        <v>43876666</v>
      </c>
      <c r="K251" s="498">
        <v>43876665</v>
      </c>
      <c r="L251" s="498">
        <v>43876665</v>
      </c>
      <c r="M251" s="562"/>
      <c r="N251" s="562"/>
      <c r="O251" s="562"/>
      <c r="P251" s="562"/>
      <c r="Q251" s="584"/>
      <c r="R251" s="552"/>
      <c r="S251" s="552"/>
      <c r="T251" s="552"/>
      <c r="U251" s="141"/>
      <c r="V251" s="584"/>
      <c r="W251" s="501">
        <f t="shared" si="67"/>
        <v>60000000</v>
      </c>
      <c r="X251" s="501">
        <f t="shared" si="67"/>
        <v>43876666</v>
      </c>
      <c r="Y251" s="501">
        <f t="shared" si="67"/>
        <v>43876665</v>
      </c>
      <c r="Z251" s="501">
        <f t="shared" si="67"/>
        <v>43876665</v>
      </c>
      <c r="AA251" s="590"/>
      <c r="AB251" s="37"/>
      <c r="AC251" s="37"/>
      <c r="AD251" s="37"/>
      <c r="AE251" s="37"/>
      <c r="AF251" s="37"/>
      <c r="AG251" s="37"/>
      <c r="AH251" s="37"/>
      <c r="AI251" s="37"/>
      <c r="AJ251" s="37"/>
    </row>
    <row r="252" spans="2:36" s="33" customFormat="1" ht="25.5">
      <c r="B252" s="592"/>
      <c r="C252" s="592"/>
      <c r="D252" s="592"/>
      <c r="E252" s="725"/>
      <c r="F252" s="105" t="s">
        <v>615</v>
      </c>
      <c r="G252" s="597"/>
      <c r="H252" s="658"/>
      <c r="I252" s="586"/>
      <c r="J252" s="499"/>
      <c r="K252" s="499"/>
      <c r="L252" s="499"/>
      <c r="M252" s="562"/>
      <c r="N252" s="562"/>
      <c r="O252" s="562"/>
      <c r="P252" s="562"/>
      <c r="Q252" s="584"/>
      <c r="R252" s="553"/>
      <c r="S252" s="553"/>
      <c r="T252" s="553"/>
      <c r="U252" s="143"/>
      <c r="V252" s="584"/>
      <c r="W252" s="501"/>
      <c r="X252" s="501"/>
      <c r="Y252" s="501"/>
      <c r="Z252" s="501"/>
      <c r="AA252" s="590"/>
      <c r="AB252" s="37"/>
      <c r="AC252" s="37"/>
      <c r="AD252" s="37"/>
      <c r="AE252" s="37"/>
      <c r="AF252" s="37"/>
      <c r="AG252" s="37"/>
      <c r="AH252" s="37"/>
      <c r="AI252" s="37"/>
      <c r="AJ252" s="37"/>
    </row>
    <row r="253" spans="2:36" s="33" customFormat="1" ht="25.5">
      <c r="B253" s="592"/>
      <c r="C253" s="592"/>
      <c r="D253" s="592"/>
      <c r="E253" s="725"/>
      <c r="F253" s="105" t="s">
        <v>614</v>
      </c>
      <c r="G253" s="597"/>
      <c r="H253" s="658"/>
      <c r="I253" s="586"/>
      <c r="J253" s="500"/>
      <c r="K253" s="500"/>
      <c r="L253" s="500"/>
      <c r="M253" s="562"/>
      <c r="N253" s="562"/>
      <c r="O253" s="562"/>
      <c r="P253" s="562"/>
      <c r="Q253" s="584"/>
      <c r="R253" s="554"/>
      <c r="S253" s="554"/>
      <c r="T253" s="554"/>
      <c r="U253" s="145"/>
      <c r="V253" s="584"/>
      <c r="W253" s="501"/>
      <c r="X253" s="501"/>
      <c r="Y253" s="501"/>
      <c r="Z253" s="501"/>
      <c r="AA253" s="590"/>
      <c r="AB253" s="37"/>
      <c r="AC253" s="37"/>
      <c r="AD253" s="37"/>
      <c r="AE253" s="37"/>
      <c r="AF253" s="37"/>
      <c r="AG253" s="37"/>
      <c r="AH253" s="37"/>
      <c r="AI253" s="37"/>
      <c r="AJ253" s="37"/>
    </row>
    <row r="254" spans="2:36" s="33" customFormat="1" ht="25.5">
      <c r="B254" s="592"/>
      <c r="C254" s="592"/>
      <c r="D254" s="592"/>
      <c r="E254" s="235" t="s">
        <v>613</v>
      </c>
      <c r="F254" s="105"/>
      <c r="G254" s="128"/>
      <c r="H254" s="138" t="s">
        <v>612</v>
      </c>
      <c r="I254" s="178">
        <f>+I255</f>
        <v>65000000</v>
      </c>
      <c r="J254" s="178">
        <f>+J255</f>
        <v>37991667</v>
      </c>
      <c r="K254" s="178">
        <f>+K255</f>
        <v>37991667</v>
      </c>
      <c r="L254" s="178">
        <f>+L255</f>
        <v>37991667</v>
      </c>
      <c r="M254" s="178"/>
      <c r="N254" s="178"/>
      <c r="O254" s="178"/>
      <c r="P254" s="178"/>
      <c r="Q254" s="246"/>
      <c r="R254" s="122"/>
      <c r="S254" s="122"/>
      <c r="T254" s="122"/>
      <c r="U254" s="122"/>
      <c r="V254" s="236"/>
      <c r="W254" s="130">
        <f aca="true" t="shared" si="68" ref="W254:Z257">+I254+M254+R254</f>
        <v>65000000</v>
      </c>
      <c r="X254" s="130">
        <f t="shared" si="68"/>
        <v>37991667</v>
      </c>
      <c r="Y254" s="130">
        <f t="shared" si="68"/>
        <v>37991667</v>
      </c>
      <c r="Z254" s="130">
        <f t="shared" si="68"/>
        <v>37991667</v>
      </c>
      <c r="AA254" s="590"/>
      <c r="AB254" s="37"/>
      <c r="AC254" s="37"/>
      <c r="AD254" s="37"/>
      <c r="AE254" s="37"/>
      <c r="AF254" s="37"/>
      <c r="AG254" s="37"/>
      <c r="AH254" s="37"/>
      <c r="AI254" s="37"/>
      <c r="AJ254" s="37"/>
    </row>
    <row r="255" spans="2:36" s="33" customFormat="1" ht="76.5">
      <c r="B255" s="592"/>
      <c r="C255" s="592"/>
      <c r="D255" s="592"/>
      <c r="E255" s="235"/>
      <c r="F255" s="105" t="s">
        <v>611</v>
      </c>
      <c r="G255" s="147">
        <v>49</v>
      </c>
      <c r="H255" s="157" t="s">
        <v>610</v>
      </c>
      <c r="I255" s="244">
        <v>65000000</v>
      </c>
      <c r="J255" s="244">
        <v>37991667</v>
      </c>
      <c r="K255" s="244">
        <v>37991667</v>
      </c>
      <c r="L255" s="244">
        <v>37991667</v>
      </c>
      <c r="M255" s="254"/>
      <c r="N255" s="254"/>
      <c r="O255" s="254"/>
      <c r="P255" s="254"/>
      <c r="Q255" s="482"/>
      <c r="R255" s="122"/>
      <c r="S255" s="122"/>
      <c r="T255" s="122"/>
      <c r="U255" s="122"/>
      <c r="V255" s="243"/>
      <c r="W255" s="117">
        <f t="shared" si="68"/>
        <v>65000000</v>
      </c>
      <c r="X255" s="117">
        <f t="shared" si="68"/>
        <v>37991667</v>
      </c>
      <c r="Y255" s="117">
        <f t="shared" si="68"/>
        <v>37991667</v>
      </c>
      <c r="Z255" s="117">
        <f t="shared" si="68"/>
        <v>37991667</v>
      </c>
      <c r="AA255" s="590"/>
      <c r="AB255" s="37"/>
      <c r="AC255" s="37"/>
      <c r="AD255" s="37"/>
      <c r="AE255" s="37"/>
      <c r="AF255" s="37"/>
      <c r="AG255" s="37"/>
      <c r="AH255" s="37"/>
      <c r="AI255" s="37"/>
      <c r="AJ255" s="37"/>
    </row>
    <row r="256" spans="2:36" s="33" customFormat="1" ht="25.5">
      <c r="B256" s="592"/>
      <c r="C256" s="592"/>
      <c r="D256" s="592"/>
      <c r="E256" s="235" t="s">
        <v>609</v>
      </c>
      <c r="F256" s="105"/>
      <c r="G256" s="25"/>
      <c r="H256" s="138" t="s">
        <v>608</v>
      </c>
      <c r="I256" s="178">
        <f>+I257</f>
        <v>55000000</v>
      </c>
      <c r="J256" s="178">
        <f>+J257</f>
        <v>74456666</v>
      </c>
      <c r="K256" s="178">
        <f>+K257</f>
        <v>74456666</v>
      </c>
      <c r="L256" s="178">
        <f>+L257</f>
        <v>74456666</v>
      </c>
      <c r="M256" s="178"/>
      <c r="N256" s="178"/>
      <c r="O256" s="178"/>
      <c r="P256" s="178"/>
      <c r="Q256" s="246"/>
      <c r="R256" s="122"/>
      <c r="S256" s="122"/>
      <c r="T256" s="122"/>
      <c r="U256" s="122"/>
      <c r="V256" s="236"/>
      <c r="W256" s="130">
        <f t="shared" si="68"/>
        <v>55000000</v>
      </c>
      <c r="X256" s="130">
        <f t="shared" si="68"/>
        <v>74456666</v>
      </c>
      <c r="Y256" s="130">
        <f t="shared" si="68"/>
        <v>74456666</v>
      </c>
      <c r="Z256" s="130">
        <f t="shared" si="68"/>
        <v>74456666</v>
      </c>
      <c r="AA256" s="590"/>
      <c r="AB256" s="37"/>
      <c r="AC256" s="37"/>
      <c r="AD256" s="37"/>
      <c r="AE256" s="37"/>
      <c r="AF256" s="37"/>
      <c r="AG256" s="37"/>
      <c r="AH256" s="37"/>
      <c r="AI256" s="37"/>
      <c r="AJ256" s="37"/>
    </row>
    <row r="257" spans="2:36" s="33" customFormat="1" ht="25.5">
      <c r="B257" s="592"/>
      <c r="C257" s="592"/>
      <c r="D257" s="592"/>
      <c r="E257" s="725"/>
      <c r="F257" s="105" t="s">
        <v>607</v>
      </c>
      <c r="G257" s="597">
        <v>50</v>
      </c>
      <c r="H257" s="658" t="s">
        <v>606</v>
      </c>
      <c r="I257" s="586">
        <v>55000000</v>
      </c>
      <c r="J257" s="586">
        <v>74456666</v>
      </c>
      <c r="K257" s="586">
        <v>74456666</v>
      </c>
      <c r="L257" s="586">
        <v>74456666</v>
      </c>
      <c r="M257" s="562"/>
      <c r="N257" s="562"/>
      <c r="O257" s="562"/>
      <c r="P257" s="562"/>
      <c r="Q257" s="584"/>
      <c r="R257" s="552"/>
      <c r="S257" s="552"/>
      <c r="T257" s="552"/>
      <c r="U257" s="141"/>
      <c r="V257" s="584"/>
      <c r="W257" s="501">
        <f t="shared" si="68"/>
        <v>55000000</v>
      </c>
      <c r="X257" s="501">
        <f t="shared" si="68"/>
        <v>74456666</v>
      </c>
      <c r="Y257" s="501">
        <f t="shared" si="68"/>
        <v>74456666</v>
      </c>
      <c r="Z257" s="501">
        <f t="shared" si="68"/>
        <v>74456666</v>
      </c>
      <c r="AA257" s="590"/>
      <c r="AB257" s="37"/>
      <c r="AC257" s="37"/>
      <c r="AD257" s="37"/>
      <c r="AE257" s="37"/>
      <c r="AF257" s="37"/>
      <c r="AG257" s="37"/>
      <c r="AH257" s="37"/>
      <c r="AI257" s="37"/>
      <c r="AJ257" s="37"/>
    </row>
    <row r="258" spans="2:36" s="33" customFormat="1" ht="25.5">
      <c r="B258" s="592"/>
      <c r="C258" s="592"/>
      <c r="D258" s="593"/>
      <c r="E258" s="725"/>
      <c r="F258" s="105" t="s">
        <v>605</v>
      </c>
      <c r="G258" s="597"/>
      <c r="H258" s="658"/>
      <c r="I258" s="586"/>
      <c r="J258" s="586"/>
      <c r="K258" s="586"/>
      <c r="L258" s="586"/>
      <c r="M258" s="562"/>
      <c r="N258" s="562"/>
      <c r="O258" s="562"/>
      <c r="P258" s="562"/>
      <c r="Q258" s="584"/>
      <c r="R258" s="554"/>
      <c r="S258" s="554"/>
      <c r="T258" s="554"/>
      <c r="U258" s="145"/>
      <c r="V258" s="584"/>
      <c r="W258" s="501"/>
      <c r="X258" s="501"/>
      <c r="Y258" s="501"/>
      <c r="Z258" s="501"/>
      <c r="AA258" s="590"/>
      <c r="AB258" s="37"/>
      <c r="AC258" s="37"/>
      <c r="AD258" s="37"/>
      <c r="AE258" s="37"/>
      <c r="AF258" s="37"/>
      <c r="AG258" s="37"/>
      <c r="AH258" s="37"/>
      <c r="AI258" s="37"/>
      <c r="AJ258" s="37"/>
    </row>
    <row r="259" spans="2:36" s="33" customFormat="1" ht="15.75" customHeight="1">
      <c r="B259" s="592"/>
      <c r="C259" s="592"/>
      <c r="D259" s="217" t="s">
        <v>604</v>
      </c>
      <c r="E259" s="235"/>
      <c r="F259" s="105"/>
      <c r="G259" s="128"/>
      <c r="H259" s="138" t="s">
        <v>603</v>
      </c>
      <c r="I259" s="178">
        <f aca="true" t="shared" si="69" ref="I259:P259">+I260+I263</f>
        <v>1126448044</v>
      </c>
      <c r="J259" s="178">
        <f t="shared" si="69"/>
        <v>2184388044</v>
      </c>
      <c r="K259" s="178">
        <f t="shared" si="69"/>
        <v>2138407089</v>
      </c>
      <c r="L259" s="178">
        <f t="shared" si="69"/>
        <v>2138407089</v>
      </c>
      <c r="M259" s="178">
        <f t="shared" si="69"/>
        <v>1236000000</v>
      </c>
      <c r="N259" s="178">
        <f t="shared" si="69"/>
        <v>6741489860.26</v>
      </c>
      <c r="O259" s="178">
        <f t="shared" si="69"/>
        <v>6560540055.54</v>
      </c>
      <c r="P259" s="178">
        <f t="shared" si="69"/>
        <v>6560540055.54</v>
      </c>
      <c r="Q259" s="246"/>
      <c r="R259" s="122"/>
      <c r="S259" s="122"/>
      <c r="T259" s="122"/>
      <c r="U259" s="122"/>
      <c r="V259" s="236"/>
      <c r="W259" s="178">
        <f>I259+M259+R259</f>
        <v>2362448044</v>
      </c>
      <c r="X259" s="178">
        <f>J259+N259+S259</f>
        <v>8925877904.26</v>
      </c>
      <c r="Y259" s="178">
        <f>K259+O259+T259</f>
        <v>8698947144.54</v>
      </c>
      <c r="Z259" s="178">
        <f>L259+P259+U259</f>
        <v>8698947144.54</v>
      </c>
      <c r="AA259" s="590"/>
      <c r="AB259" s="37"/>
      <c r="AC259" s="37"/>
      <c r="AD259" s="37"/>
      <c r="AE259" s="37"/>
      <c r="AF259" s="37"/>
      <c r="AG259" s="37"/>
      <c r="AH259" s="37"/>
      <c r="AI259" s="37"/>
      <c r="AJ259" s="37"/>
    </row>
    <row r="260" spans="2:36" s="33" customFormat="1" ht="25.5">
      <c r="B260" s="592"/>
      <c r="C260" s="592"/>
      <c r="D260" s="594"/>
      <c r="E260" s="235" t="s">
        <v>602</v>
      </c>
      <c r="F260" s="105"/>
      <c r="G260" s="128"/>
      <c r="H260" s="138" t="s">
        <v>601</v>
      </c>
      <c r="I260" s="178">
        <f>+I261</f>
        <v>1061448044</v>
      </c>
      <c r="J260" s="178">
        <f>+J261</f>
        <v>1975548044</v>
      </c>
      <c r="K260" s="178">
        <f>+K261</f>
        <v>1930467106</v>
      </c>
      <c r="L260" s="178">
        <f>+L261</f>
        <v>1930467106</v>
      </c>
      <c r="M260" s="178">
        <f>+M261</f>
        <v>0</v>
      </c>
      <c r="N260" s="255"/>
      <c r="O260" s="255"/>
      <c r="P260" s="255"/>
      <c r="Q260" s="482"/>
      <c r="R260" s="122"/>
      <c r="S260" s="122"/>
      <c r="T260" s="122"/>
      <c r="U260" s="122"/>
      <c r="V260" s="236"/>
      <c r="W260" s="130">
        <f aca="true" t="shared" si="70" ref="W260:Z261">+I260+M260+R260</f>
        <v>1061448044</v>
      </c>
      <c r="X260" s="130">
        <f t="shared" si="70"/>
        <v>1975548044</v>
      </c>
      <c r="Y260" s="130">
        <f t="shared" si="70"/>
        <v>1930467106</v>
      </c>
      <c r="Z260" s="130">
        <f t="shared" si="70"/>
        <v>1930467106</v>
      </c>
      <c r="AA260" s="590"/>
      <c r="AB260" s="37"/>
      <c r="AC260" s="37"/>
      <c r="AD260" s="37"/>
      <c r="AE260" s="37"/>
      <c r="AF260" s="37"/>
      <c r="AG260" s="37"/>
      <c r="AH260" s="37"/>
      <c r="AI260" s="37"/>
      <c r="AJ260" s="37"/>
    </row>
    <row r="261" spans="2:36" s="33" customFormat="1" ht="21" customHeight="1">
      <c r="B261" s="592"/>
      <c r="C261" s="592"/>
      <c r="D261" s="594"/>
      <c r="E261" s="725"/>
      <c r="F261" s="105" t="s">
        <v>600</v>
      </c>
      <c r="G261" s="655">
        <v>51</v>
      </c>
      <c r="H261" s="659" t="s">
        <v>599</v>
      </c>
      <c r="I261" s="498">
        <v>1061448044</v>
      </c>
      <c r="J261" s="498">
        <v>1975548044</v>
      </c>
      <c r="K261" s="498">
        <v>1930467106</v>
      </c>
      <c r="L261" s="498">
        <v>1930467106</v>
      </c>
      <c r="M261" s="514"/>
      <c r="N261" s="140"/>
      <c r="O261" s="140"/>
      <c r="P261" s="140"/>
      <c r="Q261" s="584"/>
      <c r="R261" s="552"/>
      <c r="S261" s="552"/>
      <c r="T261" s="552"/>
      <c r="U261" s="141"/>
      <c r="V261" s="584"/>
      <c r="W261" s="501">
        <f t="shared" si="70"/>
        <v>1061448044</v>
      </c>
      <c r="X261" s="501">
        <f t="shared" si="70"/>
        <v>1975548044</v>
      </c>
      <c r="Y261" s="501">
        <f t="shared" si="70"/>
        <v>1930467106</v>
      </c>
      <c r="Z261" s="501">
        <f t="shared" si="70"/>
        <v>1930467106</v>
      </c>
      <c r="AA261" s="590"/>
      <c r="AB261" s="37"/>
      <c r="AC261" s="37"/>
      <c r="AD261" s="37"/>
      <c r="AE261" s="37"/>
      <c r="AF261" s="37"/>
      <c r="AG261" s="37"/>
      <c r="AH261" s="37"/>
      <c r="AI261" s="37"/>
      <c r="AJ261" s="37"/>
    </row>
    <row r="262" spans="2:36" s="33" customFormat="1" ht="29.25" customHeight="1">
      <c r="B262" s="592"/>
      <c r="C262" s="592"/>
      <c r="D262" s="594"/>
      <c r="E262" s="725"/>
      <c r="F262" s="105" t="s">
        <v>598</v>
      </c>
      <c r="G262" s="655"/>
      <c r="H262" s="675"/>
      <c r="I262" s="500"/>
      <c r="J262" s="500"/>
      <c r="K262" s="500"/>
      <c r="L262" s="500"/>
      <c r="M262" s="516"/>
      <c r="N262" s="144"/>
      <c r="O262" s="144"/>
      <c r="P262" s="144"/>
      <c r="Q262" s="584"/>
      <c r="R262" s="554"/>
      <c r="S262" s="554"/>
      <c r="T262" s="554"/>
      <c r="U262" s="145"/>
      <c r="V262" s="584"/>
      <c r="W262" s="501"/>
      <c r="X262" s="501"/>
      <c r="Y262" s="501"/>
      <c r="Z262" s="501"/>
      <c r="AA262" s="590"/>
      <c r="AB262" s="37"/>
      <c r="AC262" s="37"/>
      <c r="AD262" s="37"/>
      <c r="AE262" s="37"/>
      <c r="AF262" s="37"/>
      <c r="AG262" s="37"/>
      <c r="AH262" s="37"/>
      <c r="AI262" s="37"/>
      <c r="AJ262" s="37"/>
    </row>
    <row r="263" spans="2:36" s="33" customFormat="1" ht="25.5">
      <c r="B263" s="592"/>
      <c r="C263" s="592"/>
      <c r="D263" s="594"/>
      <c r="E263" s="235" t="s">
        <v>597</v>
      </c>
      <c r="F263" s="105"/>
      <c r="G263" s="128"/>
      <c r="H263" s="138" t="s">
        <v>596</v>
      </c>
      <c r="I263" s="178">
        <f>+I264</f>
        <v>65000000</v>
      </c>
      <c r="J263" s="178">
        <f>+J264</f>
        <v>208840000</v>
      </c>
      <c r="K263" s="178">
        <f>+K264</f>
        <v>207939983</v>
      </c>
      <c r="L263" s="178">
        <f>+L264</f>
        <v>207939983</v>
      </c>
      <c r="M263" s="63">
        <f>M264</f>
        <v>1236000000</v>
      </c>
      <c r="N263" s="63">
        <f>N264</f>
        <v>6741489860.26</v>
      </c>
      <c r="O263" s="63">
        <f>O264</f>
        <v>6560540055.54</v>
      </c>
      <c r="P263" s="63">
        <f>P264</f>
        <v>6560540055.54</v>
      </c>
      <c r="Q263" s="492"/>
      <c r="R263" s="122"/>
      <c r="S263" s="122"/>
      <c r="T263" s="122"/>
      <c r="U263" s="122"/>
      <c r="V263" s="236"/>
      <c r="W263" s="130">
        <f aca="true" t="shared" si="71" ref="W263:Z264">I263+M263+R263</f>
        <v>1301000000</v>
      </c>
      <c r="X263" s="130">
        <f t="shared" si="71"/>
        <v>6950329860.26</v>
      </c>
      <c r="Y263" s="130">
        <f t="shared" si="71"/>
        <v>6768480038.54</v>
      </c>
      <c r="Z263" s="130">
        <f t="shared" si="71"/>
        <v>6768480038.54</v>
      </c>
      <c r="AA263" s="590"/>
      <c r="AB263" s="37"/>
      <c r="AC263" s="37"/>
      <c r="AD263" s="37"/>
      <c r="AE263" s="37"/>
      <c r="AF263" s="37"/>
      <c r="AG263" s="37"/>
      <c r="AH263" s="37"/>
      <c r="AI263" s="37"/>
      <c r="AJ263" s="37"/>
    </row>
    <row r="264" spans="2:36" s="33" customFormat="1" ht="25.5">
      <c r="B264" s="592"/>
      <c r="C264" s="592"/>
      <c r="D264" s="594"/>
      <c r="E264" s="725"/>
      <c r="F264" s="105" t="s">
        <v>595</v>
      </c>
      <c r="G264" s="655">
        <v>52</v>
      </c>
      <c r="H264" s="631" t="s">
        <v>594</v>
      </c>
      <c r="I264" s="586">
        <v>65000000</v>
      </c>
      <c r="J264" s="586">
        <v>208840000</v>
      </c>
      <c r="K264" s="586">
        <v>207939983</v>
      </c>
      <c r="L264" s="586">
        <v>207939983</v>
      </c>
      <c r="M264" s="562">
        <v>1236000000</v>
      </c>
      <c r="N264" s="562">
        <v>6741489860.26</v>
      </c>
      <c r="O264" s="562">
        <v>6560540055.54</v>
      </c>
      <c r="P264" s="562">
        <v>6560540055.54</v>
      </c>
      <c r="Q264" s="584" t="s">
        <v>593</v>
      </c>
      <c r="R264" s="552"/>
      <c r="S264" s="552"/>
      <c r="T264" s="552"/>
      <c r="U264" s="141"/>
      <c r="V264" s="584"/>
      <c r="W264" s="501">
        <f t="shared" si="71"/>
        <v>1301000000</v>
      </c>
      <c r="X264" s="501">
        <f t="shared" si="71"/>
        <v>6950329860.26</v>
      </c>
      <c r="Y264" s="501">
        <f t="shared" si="71"/>
        <v>6768480038.54</v>
      </c>
      <c r="Z264" s="501">
        <f t="shared" si="71"/>
        <v>6768480038.54</v>
      </c>
      <c r="AA264" s="590"/>
      <c r="AB264" s="37"/>
      <c r="AC264" s="37"/>
      <c r="AD264" s="37"/>
      <c r="AE264" s="37"/>
      <c r="AF264" s="37"/>
      <c r="AG264" s="37"/>
      <c r="AH264" s="37"/>
      <c r="AI264" s="37"/>
      <c r="AJ264" s="37"/>
    </row>
    <row r="265" spans="2:36" s="33" customFormat="1" ht="25.5">
      <c r="B265" s="592"/>
      <c r="C265" s="593"/>
      <c r="D265" s="594"/>
      <c r="E265" s="725"/>
      <c r="F265" s="105" t="s">
        <v>592</v>
      </c>
      <c r="G265" s="655"/>
      <c r="H265" s="631"/>
      <c r="I265" s="586"/>
      <c r="J265" s="586"/>
      <c r="K265" s="586"/>
      <c r="L265" s="586"/>
      <c r="M265" s="562"/>
      <c r="N265" s="562"/>
      <c r="O265" s="562"/>
      <c r="P265" s="562"/>
      <c r="Q265" s="584"/>
      <c r="R265" s="554"/>
      <c r="S265" s="554"/>
      <c r="T265" s="554"/>
      <c r="U265" s="145"/>
      <c r="V265" s="584"/>
      <c r="W265" s="501"/>
      <c r="X265" s="501"/>
      <c r="Y265" s="501"/>
      <c r="Z265" s="501"/>
      <c r="AA265" s="590"/>
      <c r="AB265" s="37"/>
      <c r="AC265" s="37"/>
      <c r="AD265" s="37"/>
      <c r="AE265" s="37"/>
      <c r="AF265" s="37"/>
      <c r="AG265" s="37"/>
      <c r="AH265" s="37"/>
      <c r="AI265" s="37"/>
      <c r="AJ265" s="37"/>
    </row>
    <row r="266" spans="2:36" s="33" customFormat="1" ht="25.5">
      <c r="B266" s="592"/>
      <c r="C266" s="217" t="s">
        <v>591</v>
      </c>
      <c r="D266" s="217"/>
      <c r="E266" s="235"/>
      <c r="F266" s="217"/>
      <c r="G266" s="251"/>
      <c r="H266" s="252" t="s">
        <v>590</v>
      </c>
      <c r="I266" s="63">
        <f>I267</f>
        <v>220000000</v>
      </c>
      <c r="J266" s="63">
        <f>J267</f>
        <v>154963333</v>
      </c>
      <c r="K266" s="63">
        <f>K267</f>
        <v>140063333</v>
      </c>
      <c r="L266" s="63">
        <f>L267</f>
        <v>140063333</v>
      </c>
      <c r="M266" s="63"/>
      <c r="N266" s="63"/>
      <c r="O266" s="63"/>
      <c r="P266" s="63"/>
      <c r="Q266" s="492"/>
      <c r="R266" s="122"/>
      <c r="S266" s="122"/>
      <c r="T266" s="122"/>
      <c r="U266" s="122"/>
      <c r="V266" s="236"/>
      <c r="W266" s="130">
        <f aca="true" t="shared" si="72" ref="W266:Z268">I266+M266+R266</f>
        <v>220000000</v>
      </c>
      <c r="X266" s="130">
        <f t="shared" si="72"/>
        <v>154963333</v>
      </c>
      <c r="Y266" s="130">
        <f t="shared" si="72"/>
        <v>140063333</v>
      </c>
      <c r="Z266" s="130">
        <f t="shared" si="72"/>
        <v>140063333</v>
      </c>
      <c r="AA266" s="590"/>
      <c r="AB266" s="37"/>
      <c r="AC266" s="37"/>
      <c r="AD266" s="37"/>
      <c r="AE266" s="37"/>
      <c r="AF266" s="37"/>
      <c r="AG266" s="37"/>
      <c r="AH266" s="37"/>
      <c r="AI266" s="37"/>
      <c r="AJ266" s="37"/>
    </row>
    <row r="267" spans="2:36" s="33" customFormat="1" ht="16.5" customHeight="1">
      <c r="B267" s="592"/>
      <c r="C267" s="594"/>
      <c r="D267" s="217" t="s">
        <v>589</v>
      </c>
      <c r="E267" s="235"/>
      <c r="F267" s="217"/>
      <c r="G267" s="256"/>
      <c r="H267" s="204" t="s">
        <v>588</v>
      </c>
      <c r="I267" s="63">
        <f>+I268+I270</f>
        <v>220000000</v>
      </c>
      <c r="J267" s="63">
        <f>+J268+J270</f>
        <v>154963333</v>
      </c>
      <c r="K267" s="63">
        <f>+K268+K270</f>
        <v>140063333</v>
      </c>
      <c r="L267" s="63">
        <f>+L268+L270</f>
        <v>140063333</v>
      </c>
      <c r="M267" s="63"/>
      <c r="N267" s="63"/>
      <c r="O267" s="63"/>
      <c r="P267" s="63"/>
      <c r="Q267" s="492"/>
      <c r="R267" s="122"/>
      <c r="S267" s="122"/>
      <c r="T267" s="122"/>
      <c r="U267" s="122"/>
      <c r="V267" s="236"/>
      <c r="W267" s="130">
        <f t="shared" si="72"/>
        <v>220000000</v>
      </c>
      <c r="X267" s="130">
        <f t="shared" si="72"/>
        <v>154963333</v>
      </c>
      <c r="Y267" s="130">
        <f t="shared" si="72"/>
        <v>140063333</v>
      </c>
      <c r="Z267" s="130">
        <f t="shared" si="72"/>
        <v>140063333</v>
      </c>
      <c r="AA267" s="590"/>
      <c r="AB267" s="37"/>
      <c r="AC267" s="37"/>
      <c r="AD267" s="37"/>
      <c r="AE267" s="37"/>
      <c r="AF267" s="37"/>
      <c r="AG267" s="37"/>
      <c r="AH267" s="37"/>
      <c r="AI267" s="37"/>
      <c r="AJ267" s="37"/>
    </row>
    <row r="268" spans="2:36" s="33" customFormat="1" ht="38.25">
      <c r="B268" s="592"/>
      <c r="C268" s="594"/>
      <c r="D268" s="594"/>
      <c r="E268" s="235" t="s">
        <v>587</v>
      </c>
      <c r="F268" s="217"/>
      <c r="G268" s="256"/>
      <c r="H268" s="204" t="s">
        <v>586</v>
      </c>
      <c r="I268" s="63">
        <f>+I269</f>
        <v>100000000</v>
      </c>
      <c r="J268" s="63">
        <f>+J269</f>
        <v>119830000</v>
      </c>
      <c r="K268" s="63">
        <f>+K269</f>
        <v>104930000</v>
      </c>
      <c r="L268" s="63">
        <f>+L269</f>
        <v>104930000</v>
      </c>
      <c r="M268" s="63"/>
      <c r="N268" s="63"/>
      <c r="O268" s="63"/>
      <c r="P268" s="63"/>
      <c r="Q268" s="492"/>
      <c r="R268" s="122"/>
      <c r="S268" s="122"/>
      <c r="T268" s="122"/>
      <c r="U268" s="122"/>
      <c r="V268" s="236"/>
      <c r="W268" s="130">
        <f t="shared" si="72"/>
        <v>100000000</v>
      </c>
      <c r="X268" s="130">
        <f t="shared" si="72"/>
        <v>119830000</v>
      </c>
      <c r="Y268" s="130">
        <f t="shared" si="72"/>
        <v>104930000</v>
      </c>
      <c r="Z268" s="130">
        <f t="shared" si="72"/>
        <v>104930000</v>
      </c>
      <c r="AA268" s="590"/>
      <c r="AB268" s="37"/>
      <c r="AC268" s="37"/>
      <c r="AD268" s="37"/>
      <c r="AE268" s="37"/>
      <c r="AF268" s="37"/>
      <c r="AG268" s="37"/>
      <c r="AH268" s="37"/>
      <c r="AI268" s="37"/>
      <c r="AJ268" s="37"/>
    </row>
    <row r="269" spans="2:36" s="33" customFormat="1" ht="102">
      <c r="B269" s="592"/>
      <c r="C269" s="594"/>
      <c r="D269" s="594"/>
      <c r="E269" s="235"/>
      <c r="F269" s="217" t="s">
        <v>585</v>
      </c>
      <c r="G269" s="25">
        <v>53</v>
      </c>
      <c r="H269" s="148" t="s">
        <v>584</v>
      </c>
      <c r="I269" s="254">
        <v>100000000</v>
      </c>
      <c r="J269" s="254">
        <v>119830000</v>
      </c>
      <c r="K269" s="254">
        <v>104930000</v>
      </c>
      <c r="L269" s="254">
        <v>104930000</v>
      </c>
      <c r="M269" s="254"/>
      <c r="N269" s="254"/>
      <c r="O269" s="254"/>
      <c r="P269" s="254"/>
      <c r="Q269" s="482"/>
      <c r="R269" s="122"/>
      <c r="S269" s="122"/>
      <c r="T269" s="122"/>
      <c r="U269" s="122"/>
      <c r="V269" s="243"/>
      <c r="W269" s="117">
        <f aca="true" t="shared" si="73" ref="W269:Z271">+I269+M269+R269</f>
        <v>100000000</v>
      </c>
      <c r="X269" s="117">
        <f t="shared" si="73"/>
        <v>119830000</v>
      </c>
      <c r="Y269" s="117">
        <f t="shared" si="73"/>
        <v>104930000</v>
      </c>
      <c r="Z269" s="117">
        <f t="shared" si="73"/>
        <v>104930000</v>
      </c>
      <c r="AA269" s="590"/>
      <c r="AB269" s="37"/>
      <c r="AC269" s="37"/>
      <c r="AD269" s="37"/>
      <c r="AE269" s="37"/>
      <c r="AF269" s="37"/>
      <c r="AG269" s="37"/>
      <c r="AH269" s="37"/>
      <c r="AI269" s="37"/>
      <c r="AJ269" s="37"/>
    </row>
    <row r="270" spans="2:36" s="33" customFormat="1" ht="18" customHeight="1">
      <c r="B270" s="592"/>
      <c r="C270" s="594"/>
      <c r="D270" s="594"/>
      <c r="E270" s="235" t="s">
        <v>583</v>
      </c>
      <c r="F270" s="217"/>
      <c r="G270" s="256"/>
      <c r="H270" s="204" t="s">
        <v>582</v>
      </c>
      <c r="I270" s="63">
        <f>+I271</f>
        <v>120000000</v>
      </c>
      <c r="J270" s="63">
        <f>+J271</f>
        <v>35133333</v>
      </c>
      <c r="K270" s="63">
        <f>+K271</f>
        <v>35133333</v>
      </c>
      <c r="L270" s="63">
        <f>+L271</f>
        <v>35133333</v>
      </c>
      <c r="M270" s="63"/>
      <c r="N270" s="63"/>
      <c r="O270" s="63"/>
      <c r="P270" s="63"/>
      <c r="Q270" s="492"/>
      <c r="R270" s="122"/>
      <c r="S270" s="122"/>
      <c r="T270" s="122"/>
      <c r="U270" s="122"/>
      <c r="V270" s="236"/>
      <c r="W270" s="130">
        <f t="shared" si="73"/>
        <v>120000000</v>
      </c>
      <c r="X270" s="130">
        <f t="shared" si="73"/>
        <v>35133333</v>
      </c>
      <c r="Y270" s="130">
        <f t="shared" si="73"/>
        <v>35133333</v>
      </c>
      <c r="Z270" s="130">
        <f t="shared" si="73"/>
        <v>35133333</v>
      </c>
      <c r="AA270" s="590"/>
      <c r="AB270" s="37"/>
      <c r="AC270" s="37"/>
      <c r="AD270" s="37"/>
      <c r="AE270" s="37"/>
      <c r="AF270" s="37"/>
      <c r="AG270" s="37"/>
      <c r="AH270" s="37"/>
      <c r="AI270" s="37"/>
      <c r="AJ270" s="37"/>
    </row>
    <row r="271" spans="2:36" s="33" customFormat="1" ht="57" customHeight="1" thickBot="1">
      <c r="B271" s="592"/>
      <c r="C271" s="591"/>
      <c r="D271" s="591"/>
      <c r="E271" s="257"/>
      <c r="F271" s="258" t="s">
        <v>581</v>
      </c>
      <c r="G271" s="21">
        <v>54</v>
      </c>
      <c r="H271" s="259" t="s">
        <v>580</v>
      </c>
      <c r="I271" s="125">
        <v>120000000</v>
      </c>
      <c r="J271" s="125">
        <v>35133333</v>
      </c>
      <c r="K271" s="125">
        <v>35133333</v>
      </c>
      <c r="L271" s="125">
        <v>35133333</v>
      </c>
      <c r="M271" s="140"/>
      <c r="N271" s="140"/>
      <c r="O271" s="140"/>
      <c r="P271" s="140"/>
      <c r="Q271" s="474"/>
      <c r="R271" s="166"/>
      <c r="S271" s="166"/>
      <c r="T271" s="166"/>
      <c r="U271" s="166"/>
      <c r="V271" s="208"/>
      <c r="W271" s="95">
        <f t="shared" si="73"/>
        <v>120000000</v>
      </c>
      <c r="X271" s="95">
        <f t="shared" si="73"/>
        <v>35133333</v>
      </c>
      <c r="Y271" s="95">
        <f t="shared" si="73"/>
        <v>35133333</v>
      </c>
      <c r="Z271" s="95">
        <f t="shared" si="73"/>
        <v>35133333</v>
      </c>
      <c r="AA271" s="590"/>
      <c r="AB271" s="37"/>
      <c r="AC271" s="37"/>
      <c r="AD271" s="37"/>
      <c r="AE271" s="37"/>
      <c r="AF271" s="37"/>
      <c r="AG271" s="37"/>
      <c r="AH271" s="37"/>
      <c r="AI271" s="37"/>
      <c r="AJ271" s="37"/>
    </row>
    <row r="272" spans="2:36" s="33" customFormat="1" ht="13.5" thickBot="1">
      <c r="B272" s="657" t="s">
        <v>579</v>
      </c>
      <c r="C272" s="657"/>
      <c r="D272" s="657"/>
      <c r="E272" s="657"/>
      <c r="F272" s="657"/>
      <c r="G272" s="657"/>
      <c r="H272" s="657"/>
      <c r="I272" s="261">
        <f>I273+I288+I293</f>
        <v>500000000</v>
      </c>
      <c r="J272" s="261">
        <f>J273+J288+J293</f>
        <v>1339195283.67</v>
      </c>
      <c r="K272" s="261">
        <f>K273+K288+K293</f>
        <v>1339195283.67</v>
      </c>
      <c r="L272" s="261">
        <f>L273+L288+L293</f>
        <v>1339195283.67</v>
      </c>
      <c r="M272" s="229">
        <f>M273+M288+M293</f>
        <v>0</v>
      </c>
      <c r="N272" s="229"/>
      <c r="O272" s="229"/>
      <c r="P272" s="229"/>
      <c r="Q272" s="262"/>
      <c r="R272" s="229">
        <f>R273+R288+R293</f>
        <v>0</v>
      </c>
      <c r="S272" s="229"/>
      <c r="T272" s="229"/>
      <c r="U272" s="229"/>
      <c r="V272" s="263"/>
      <c r="W272" s="229">
        <f>I272+M272+R272</f>
        <v>500000000</v>
      </c>
      <c r="X272" s="229">
        <f>J272+N272+S272</f>
        <v>1339195283.67</v>
      </c>
      <c r="Y272" s="229">
        <f>K272+O272+T272</f>
        <v>1339195283.67</v>
      </c>
      <c r="Z272" s="229">
        <f>L272+P272+U272</f>
        <v>1339195283.67</v>
      </c>
      <c r="AA272" s="263"/>
      <c r="AB272" s="264"/>
      <c r="AC272" s="264"/>
      <c r="AD272" s="264"/>
      <c r="AE272" s="37"/>
      <c r="AF272" s="37"/>
      <c r="AG272" s="37"/>
      <c r="AH272" s="37"/>
      <c r="AI272" s="37"/>
      <c r="AJ272" s="37"/>
    </row>
    <row r="273" spans="2:36" s="33" customFormat="1" ht="25.5">
      <c r="B273" s="225">
        <v>3</v>
      </c>
      <c r="C273" s="225"/>
      <c r="D273" s="225"/>
      <c r="E273" s="225"/>
      <c r="F273" s="232"/>
      <c r="G273" s="251"/>
      <c r="H273" s="252" t="s">
        <v>578</v>
      </c>
      <c r="I273" s="134">
        <f aca="true" t="shared" si="74" ref="I273:L274">+I274</f>
        <v>262650000</v>
      </c>
      <c r="J273" s="134">
        <f t="shared" si="74"/>
        <v>445055634</v>
      </c>
      <c r="K273" s="175">
        <f t="shared" si="74"/>
        <v>445055634</v>
      </c>
      <c r="L273" s="175">
        <f t="shared" si="74"/>
        <v>445055634</v>
      </c>
      <c r="M273" s="136"/>
      <c r="N273" s="137"/>
      <c r="O273" s="137"/>
      <c r="P273" s="137"/>
      <c r="Q273" s="265"/>
      <c r="R273" s="137"/>
      <c r="S273" s="137"/>
      <c r="T273" s="137"/>
      <c r="U273" s="137"/>
      <c r="V273" s="174"/>
      <c r="W273" s="193">
        <f aca="true" t="shared" si="75" ref="W273:Z277">+I273+M273+R273</f>
        <v>262650000</v>
      </c>
      <c r="X273" s="193">
        <f t="shared" si="75"/>
        <v>445055634</v>
      </c>
      <c r="Y273" s="193">
        <f t="shared" si="75"/>
        <v>445055634</v>
      </c>
      <c r="Z273" s="193">
        <f t="shared" si="75"/>
        <v>445055634</v>
      </c>
      <c r="AA273" s="590">
        <v>14</v>
      </c>
      <c r="AB273" s="37"/>
      <c r="AC273" s="37"/>
      <c r="AD273" s="37"/>
      <c r="AE273" s="37"/>
      <c r="AF273" s="37"/>
      <c r="AG273" s="37"/>
      <c r="AH273" s="37"/>
      <c r="AI273" s="37"/>
      <c r="AJ273" s="37"/>
    </row>
    <row r="274" spans="2:36" s="33" customFormat="1" ht="63.75">
      <c r="B274" s="591"/>
      <c r="C274" s="217" t="s">
        <v>577</v>
      </c>
      <c r="D274" s="235"/>
      <c r="E274" s="235"/>
      <c r="F274" s="266"/>
      <c r="G274" s="267"/>
      <c r="H274" s="268" t="s">
        <v>576</v>
      </c>
      <c r="I274" s="120">
        <f t="shared" si="74"/>
        <v>262650000</v>
      </c>
      <c r="J274" s="120">
        <f t="shared" si="74"/>
        <v>445055634</v>
      </c>
      <c r="K274" s="120">
        <f t="shared" si="74"/>
        <v>445055634</v>
      </c>
      <c r="L274" s="120">
        <f t="shared" si="74"/>
        <v>445055634</v>
      </c>
      <c r="M274" s="122"/>
      <c r="N274" s="122"/>
      <c r="O274" s="122"/>
      <c r="P274" s="122"/>
      <c r="Q274" s="269"/>
      <c r="R274" s="122"/>
      <c r="S274" s="122"/>
      <c r="T274" s="122"/>
      <c r="U274" s="122"/>
      <c r="V274" s="236"/>
      <c r="W274" s="203">
        <f t="shared" si="75"/>
        <v>262650000</v>
      </c>
      <c r="X274" s="203">
        <f t="shared" si="75"/>
        <v>445055634</v>
      </c>
      <c r="Y274" s="203">
        <f t="shared" si="75"/>
        <v>445055634</v>
      </c>
      <c r="Z274" s="203">
        <f t="shared" si="75"/>
        <v>445055634</v>
      </c>
      <c r="AA274" s="590"/>
      <c r="AB274" s="37"/>
      <c r="AC274" s="37"/>
      <c r="AD274" s="270"/>
      <c r="AE274" s="37"/>
      <c r="AF274" s="37"/>
      <c r="AG274" s="37"/>
      <c r="AH274" s="37"/>
      <c r="AI274" s="37"/>
      <c r="AJ274" s="37"/>
    </row>
    <row r="275" spans="2:36" s="33" customFormat="1" ht="12.75" customHeight="1">
      <c r="B275" s="592"/>
      <c r="C275" s="591"/>
      <c r="D275" s="235" t="s">
        <v>575</v>
      </c>
      <c r="E275" s="235"/>
      <c r="F275" s="266"/>
      <c r="G275" s="267"/>
      <c r="H275" s="268" t="s">
        <v>1044</v>
      </c>
      <c r="I275" s="120">
        <f>+I276+I283+I286</f>
        <v>262650000</v>
      </c>
      <c r="J275" s="120">
        <f>+J276+J283+J286</f>
        <v>445055634</v>
      </c>
      <c r="K275" s="120">
        <f>+K276+K283+K286</f>
        <v>445055634</v>
      </c>
      <c r="L275" s="120">
        <f>+L276+L283+L286</f>
        <v>445055634</v>
      </c>
      <c r="M275" s="122"/>
      <c r="N275" s="122"/>
      <c r="O275" s="122"/>
      <c r="P275" s="122"/>
      <c r="Q275" s="269"/>
      <c r="R275" s="122"/>
      <c r="S275" s="122"/>
      <c r="T275" s="122"/>
      <c r="U275" s="122"/>
      <c r="V275" s="236"/>
      <c r="W275" s="203">
        <f t="shared" si="75"/>
        <v>262650000</v>
      </c>
      <c r="X275" s="203">
        <f t="shared" si="75"/>
        <v>445055634</v>
      </c>
      <c r="Y275" s="203">
        <f t="shared" si="75"/>
        <v>445055634</v>
      </c>
      <c r="Z275" s="203">
        <f t="shared" si="75"/>
        <v>445055634</v>
      </c>
      <c r="AA275" s="590"/>
      <c r="AB275" s="37"/>
      <c r="AC275" s="271"/>
      <c r="AD275" s="37"/>
      <c r="AE275" s="37"/>
      <c r="AF275" s="37"/>
      <c r="AG275" s="37"/>
      <c r="AH275" s="37"/>
      <c r="AI275" s="37"/>
      <c r="AJ275" s="37"/>
    </row>
    <row r="276" spans="2:36" s="33" customFormat="1" ht="15.75" customHeight="1">
      <c r="B276" s="592"/>
      <c r="C276" s="592"/>
      <c r="D276" s="729"/>
      <c r="E276" s="235" t="s">
        <v>574</v>
      </c>
      <c r="F276" s="266"/>
      <c r="G276" s="267"/>
      <c r="H276" s="268" t="s">
        <v>573</v>
      </c>
      <c r="I276" s="120">
        <f>+I277+I282</f>
        <v>220000000</v>
      </c>
      <c r="J276" s="120">
        <f>+J277+J282</f>
        <v>412595634</v>
      </c>
      <c r="K276" s="120">
        <f>+K277+K282</f>
        <v>412595634</v>
      </c>
      <c r="L276" s="120">
        <f>+L277+L282</f>
        <v>412595634</v>
      </c>
      <c r="M276" s="122"/>
      <c r="N276" s="122"/>
      <c r="O276" s="122"/>
      <c r="P276" s="122"/>
      <c r="Q276" s="269"/>
      <c r="R276" s="122"/>
      <c r="S276" s="122"/>
      <c r="T276" s="122"/>
      <c r="U276" s="122"/>
      <c r="V276" s="236"/>
      <c r="W276" s="203">
        <f t="shared" si="75"/>
        <v>220000000</v>
      </c>
      <c r="X276" s="203">
        <f t="shared" si="75"/>
        <v>412595634</v>
      </c>
      <c r="Y276" s="203">
        <f t="shared" si="75"/>
        <v>412595634</v>
      </c>
      <c r="Z276" s="203">
        <f t="shared" si="75"/>
        <v>412595634</v>
      </c>
      <c r="AA276" s="590"/>
      <c r="AB276" s="37"/>
      <c r="AC276" s="37"/>
      <c r="AD276" s="37"/>
      <c r="AE276" s="37"/>
      <c r="AF276" s="37"/>
      <c r="AG276" s="37"/>
      <c r="AH276" s="37"/>
      <c r="AI276" s="37"/>
      <c r="AJ276" s="37"/>
    </row>
    <row r="277" spans="2:36" s="33" customFormat="1" ht="25.5">
      <c r="B277" s="592"/>
      <c r="C277" s="592"/>
      <c r="D277" s="730"/>
      <c r="E277" s="725"/>
      <c r="F277" s="266" t="s">
        <v>572</v>
      </c>
      <c r="G277" s="735">
        <v>55</v>
      </c>
      <c r="H277" s="732" t="s">
        <v>571</v>
      </c>
      <c r="I277" s="565">
        <v>152900000</v>
      </c>
      <c r="J277" s="498">
        <v>260635634</v>
      </c>
      <c r="K277" s="498">
        <v>260635634</v>
      </c>
      <c r="L277" s="498">
        <v>260635634</v>
      </c>
      <c r="M277" s="552"/>
      <c r="N277" s="552"/>
      <c r="O277" s="552"/>
      <c r="P277" s="141"/>
      <c r="Q277" s="572"/>
      <c r="R277" s="552"/>
      <c r="S277" s="552"/>
      <c r="T277" s="552"/>
      <c r="U277" s="141"/>
      <c r="V277" s="572"/>
      <c r="W277" s="564">
        <f t="shared" si="75"/>
        <v>152900000</v>
      </c>
      <c r="X277" s="564">
        <f t="shared" si="75"/>
        <v>260635634</v>
      </c>
      <c r="Y277" s="564">
        <f t="shared" si="75"/>
        <v>260635634</v>
      </c>
      <c r="Z277" s="564">
        <f t="shared" si="75"/>
        <v>260635634</v>
      </c>
      <c r="AA277" s="590"/>
      <c r="AB277" s="37"/>
      <c r="AC277" s="37"/>
      <c r="AD277" s="37"/>
      <c r="AE277" s="37"/>
      <c r="AF277" s="37"/>
      <c r="AG277" s="37"/>
      <c r="AH277" s="37"/>
      <c r="AI277" s="37"/>
      <c r="AJ277" s="37"/>
    </row>
    <row r="278" spans="2:36" s="33" customFormat="1" ht="25.5">
      <c r="B278" s="592"/>
      <c r="C278" s="592"/>
      <c r="D278" s="730"/>
      <c r="E278" s="725"/>
      <c r="F278" s="266" t="s">
        <v>570</v>
      </c>
      <c r="G278" s="735"/>
      <c r="H278" s="732"/>
      <c r="I278" s="648"/>
      <c r="J278" s="499"/>
      <c r="K278" s="499"/>
      <c r="L278" s="499"/>
      <c r="M278" s="553"/>
      <c r="N278" s="553"/>
      <c r="O278" s="553"/>
      <c r="P278" s="143"/>
      <c r="Q278" s="573"/>
      <c r="R278" s="553"/>
      <c r="S278" s="553"/>
      <c r="T278" s="553"/>
      <c r="U278" s="143"/>
      <c r="V278" s="573"/>
      <c r="W278" s="564"/>
      <c r="X278" s="564"/>
      <c r="Y278" s="564"/>
      <c r="Z278" s="564"/>
      <c r="AA278" s="590"/>
      <c r="AB278" s="37"/>
      <c r="AC278" s="37"/>
      <c r="AD278" s="37"/>
      <c r="AE278" s="37"/>
      <c r="AF278" s="37"/>
      <c r="AG278" s="37"/>
      <c r="AH278" s="37"/>
      <c r="AI278" s="37"/>
      <c r="AJ278" s="37"/>
    </row>
    <row r="279" spans="2:36" s="33" customFormat="1" ht="25.5">
      <c r="B279" s="592"/>
      <c r="C279" s="592"/>
      <c r="D279" s="730"/>
      <c r="E279" s="725"/>
      <c r="F279" s="266" t="s">
        <v>569</v>
      </c>
      <c r="G279" s="735"/>
      <c r="H279" s="732"/>
      <c r="I279" s="648"/>
      <c r="J279" s="499"/>
      <c r="K279" s="499"/>
      <c r="L279" s="499"/>
      <c r="M279" s="553"/>
      <c r="N279" s="553"/>
      <c r="O279" s="553"/>
      <c r="P279" s="143"/>
      <c r="Q279" s="573"/>
      <c r="R279" s="553"/>
      <c r="S279" s="553"/>
      <c r="T279" s="553"/>
      <c r="U279" s="143"/>
      <c r="V279" s="573"/>
      <c r="W279" s="564"/>
      <c r="X279" s="564"/>
      <c r="Y279" s="564"/>
      <c r="Z279" s="564"/>
      <c r="AA279" s="590"/>
      <c r="AB279" s="37"/>
      <c r="AC279" s="37"/>
      <c r="AD279" s="37"/>
      <c r="AE279" s="37"/>
      <c r="AF279" s="37"/>
      <c r="AG279" s="37"/>
      <c r="AH279" s="37"/>
      <c r="AI279" s="37"/>
      <c r="AJ279" s="37"/>
    </row>
    <row r="280" spans="2:36" s="33" customFormat="1" ht="25.5">
      <c r="B280" s="592"/>
      <c r="C280" s="592"/>
      <c r="D280" s="730"/>
      <c r="E280" s="725"/>
      <c r="F280" s="266" t="s">
        <v>568</v>
      </c>
      <c r="G280" s="735"/>
      <c r="H280" s="732"/>
      <c r="I280" s="648"/>
      <c r="J280" s="499"/>
      <c r="K280" s="499"/>
      <c r="L280" s="499"/>
      <c r="M280" s="553"/>
      <c r="N280" s="553"/>
      <c r="O280" s="553"/>
      <c r="P280" s="143"/>
      <c r="Q280" s="573"/>
      <c r="R280" s="553"/>
      <c r="S280" s="553"/>
      <c r="T280" s="553"/>
      <c r="U280" s="143"/>
      <c r="V280" s="573"/>
      <c r="W280" s="564"/>
      <c r="X280" s="564"/>
      <c r="Y280" s="564"/>
      <c r="Z280" s="564"/>
      <c r="AA280" s="590"/>
      <c r="AB280" s="37"/>
      <c r="AC280" s="37"/>
      <c r="AD280" s="37"/>
      <c r="AE280" s="37"/>
      <c r="AF280" s="37"/>
      <c r="AG280" s="37"/>
      <c r="AH280" s="37"/>
      <c r="AI280" s="37"/>
      <c r="AJ280" s="37"/>
    </row>
    <row r="281" spans="2:36" s="33" customFormat="1" ht="25.5">
      <c r="B281" s="592"/>
      <c r="C281" s="592"/>
      <c r="D281" s="730"/>
      <c r="E281" s="725"/>
      <c r="F281" s="266" t="s">
        <v>567</v>
      </c>
      <c r="G281" s="735"/>
      <c r="H281" s="732"/>
      <c r="I281" s="566"/>
      <c r="J281" s="500"/>
      <c r="K281" s="500"/>
      <c r="L281" s="500"/>
      <c r="M281" s="554"/>
      <c r="N281" s="554"/>
      <c r="O281" s="554"/>
      <c r="P281" s="145"/>
      <c r="Q281" s="577"/>
      <c r="R281" s="554"/>
      <c r="S281" s="554"/>
      <c r="T281" s="554"/>
      <c r="U281" s="145"/>
      <c r="V281" s="577"/>
      <c r="W281" s="564"/>
      <c r="X281" s="564"/>
      <c r="Y281" s="564"/>
      <c r="Z281" s="564"/>
      <c r="AA281" s="590"/>
      <c r="AB281" s="37"/>
      <c r="AC281" s="37"/>
      <c r="AD281" s="37"/>
      <c r="AE281" s="37"/>
      <c r="AF281" s="37"/>
      <c r="AG281" s="37"/>
      <c r="AH281" s="37"/>
      <c r="AI281" s="37"/>
      <c r="AJ281" s="37"/>
    </row>
    <row r="282" spans="2:36" s="33" customFormat="1" ht="63.75">
      <c r="B282" s="592"/>
      <c r="C282" s="592"/>
      <c r="D282" s="730"/>
      <c r="E282" s="725"/>
      <c r="F282" s="266" t="s">
        <v>566</v>
      </c>
      <c r="G282" s="272">
        <v>56</v>
      </c>
      <c r="H282" s="273" t="s">
        <v>565</v>
      </c>
      <c r="I282" s="244">
        <v>67100000</v>
      </c>
      <c r="J282" s="244">
        <v>151960000</v>
      </c>
      <c r="K282" s="244">
        <v>151960000</v>
      </c>
      <c r="L282" s="244">
        <v>151960000</v>
      </c>
      <c r="M282" s="122"/>
      <c r="N282" s="122"/>
      <c r="O282" s="122"/>
      <c r="P282" s="122"/>
      <c r="Q282" s="274"/>
      <c r="R282" s="122"/>
      <c r="S282" s="122"/>
      <c r="T282" s="122"/>
      <c r="U282" s="122"/>
      <c r="V282" s="274"/>
      <c r="W282" s="275">
        <f aca="true" t="shared" si="76" ref="W282:Z284">+I282+M282+R282</f>
        <v>67100000</v>
      </c>
      <c r="X282" s="275">
        <f t="shared" si="76"/>
        <v>151960000</v>
      </c>
      <c r="Y282" s="275">
        <f t="shared" si="76"/>
        <v>151960000</v>
      </c>
      <c r="Z282" s="275">
        <f t="shared" si="76"/>
        <v>151960000</v>
      </c>
      <c r="AA282" s="590"/>
      <c r="AB282" s="37"/>
      <c r="AC282" s="37"/>
      <c r="AD282" s="37"/>
      <c r="AE282" s="37"/>
      <c r="AF282" s="37"/>
      <c r="AG282" s="37"/>
      <c r="AH282" s="37"/>
      <c r="AI282" s="37"/>
      <c r="AJ282" s="37"/>
    </row>
    <row r="283" spans="2:36" s="33" customFormat="1" ht="51">
      <c r="B283" s="592"/>
      <c r="C283" s="592"/>
      <c r="D283" s="730"/>
      <c r="E283" s="235" t="s">
        <v>564</v>
      </c>
      <c r="F283" s="266"/>
      <c r="G283" s="267"/>
      <c r="H283" s="268" t="s">
        <v>563</v>
      </c>
      <c r="I283" s="120">
        <f>+I284</f>
        <v>36300000</v>
      </c>
      <c r="J283" s="120">
        <f>+J284</f>
        <v>32460000</v>
      </c>
      <c r="K283" s="120">
        <f>+K284</f>
        <v>32460000</v>
      </c>
      <c r="L283" s="120">
        <f>+L284</f>
        <v>32460000</v>
      </c>
      <c r="M283" s="122"/>
      <c r="N283" s="122"/>
      <c r="O283" s="122"/>
      <c r="P283" s="122"/>
      <c r="Q283" s="269"/>
      <c r="R283" s="122"/>
      <c r="S283" s="122"/>
      <c r="T283" s="122"/>
      <c r="U283" s="122"/>
      <c r="V283" s="236"/>
      <c r="W283" s="203">
        <f t="shared" si="76"/>
        <v>36300000</v>
      </c>
      <c r="X283" s="203">
        <f t="shared" si="76"/>
        <v>32460000</v>
      </c>
      <c r="Y283" s="203">
        <f t="shared" si="76"/>
        <v>32460000</v>
      </c>
      <c r="Z283" s="203">
        <f t="shared" si="76"/>
        <v>32460000</v>
      </c>
      <c r="AA283" s="590"/>
      <c r="AB283" s="37"/>
      <c r="AC283" s="37"/>
      <c r="AD283" s="37"/>
      <c r="AE283" s="37"/>
      <c r="AF283" s="37"/>
      <c r="AG283" s="37"/>
      <c r="AH283" s="37"/>
      <c r="AI283" s="37"/>
      <c r="AJ283" s="37"/>
    </row>
    <row r="284" spans="2:36" s="33" customFormat="1" ht="22.5" customHeight="1">
      <c r="B284" s="592"/>
      <c r="C284" s="592"/>
      <c r="D284" s="730"/>
      <c r="E284" s="725"/>
      <c r="F284" s="266" t="s">
        <v>562</v>
      </c>
      <c r="G284" s="735">
        <v>57</v>
      </c>
      <c r="H284" s="732" t="s">
        <v>561</v>
      </c>
      <c r="I284" s="586">
        <v>36300000</v>
      </c>
      <c r="J284" s="586">
        <v>32460000</v>
      </c>
      <c r="K284" s="586">
        <v>32460000</v>
      </c>
      <c r="L284" s="586">
        <v>32460000</v>
      </c>
      <c r="M284" s="552"/>
      <c r="N284" s="552"/>
      <c r="O284" s="552"/>
      <c r="P284" s="141"/>
      <c r="Q284" s="584"/>
      <c r="R284" s="552"/>
      <c r="S284" s="552"/>
      <c r="T284" s="552"/>
      <c r="U284" s="141"/>
      <c r="V284" s="584"/>
      <c r="W284" s="564">
        <f t="shared" si="76"/>
        <v>36300000</v>
      </c>
      <c r="X284" s="564">
        <f t="shared" si="76"/>
        <v>32460000</v>
      </c>
      <c r="Y284" s="564">
        <f t="shared" si="76"/>
        <v>32460000</v>
      </c>
      <c r="Z284" s="564">
        <f t="shared" si="76"/>
        <v>32460000</v>
      </c>
      <c r="AA284" s="590"/>
      <c r="AB284" s="37"/>
      <c r="AC284" s="37"/>
      <c r="AD284" s="37"/>
      <c r="AE284" s="37"/>
      <c r="AF284" s="37"/>
      <c r="AG284" s="37"/>
      <c r="AH284" s="37"/>
      <c r="AI284" s="37"/>
      <c r="AJ284" s="37"/>
    </row>
    <row r="285" spans="2:36" s="33" customFormat="1" ht="22.5" customHeight="1">
      <c r="B285" s="592"/>
      <c r="C285" s="592"/>
      <c r="D285" s="730"/>
      <c r="E285" s="725"/>
      <c r="F285" s="266" t="s">
        <v>560</v>
      </c>
      <c r="G285" s="735"/>
      <c r="H285" s="732"/>
      <c r="I285" s="586"/>
      <c r="J285" s="586"/>
      <c r="K285" s="586"/>
      <c r="L285" s="586"/>
      <c r="M285" s="554"/>
      <c r="N285" s="554"/>
      <c r="O285" s="554"/>
      <c r="P285" s="145"/>
      <c r="Q285" s="584"/>
      <c r="R285" s="554"/>
      <c r="S285" s="554"/>
      <c r="T285" s="554"/>
      <c r="U285" s="145"/>
      <c r="V285" s="584"/>
      <c r="W285" s="564"/>
      <c r="X285" s="564"/>
      <c r="Y285" s="564"/>
      <c r="Z285" s="564"/>
      <c r="AA285" s="590"/>
      <c r="AB285" s="37"/>
      <c r="AC285" s="37"/>
      <c r="AD285" s="37"/>
      <c r="AE285" s="37"/>
      <c r="AF285" s="37"/>
      <c r="AG285" s="37"/>
      <c r="AH285" s="37"/>
      <c r="AI285" s="37"/>
      <c r="AJ285" s="37"/>
    </row>
    <row r="286" spans="2:36" s="33" customFormat="1" ht="63.75">
      <c r="B286" s="592"/>
      <c r="C286" s="592"/>
      <c r="D286" s="730"/>
      <c r="E286" s="235" t="s">
        <v>559</v>
      </c>
      <c r="F286" s="266"/>
      <c r="G286" s="267"/>
      <c r="H286" s="268" t="s">
        <v>558</v>
      </c>
      <c r="I286" s="120">
        <f>I287</f>
        <v>6350000</v>
      </c>
      <c r="J286" s="120"/>
      <c r="K286" s="120"/>
      <c r="L286" s="120"/>
      <c r="M286" s="122"/>
      <c r="N286" s="122"/>
      <c r="O286" s="122"/>
      <c r="P286" s="122"/>
      <c r="Q286" s="269"/>
      <c r="R286" s="122"/>
      <c r="S286" s="122"/>
      <c r="T286" s="122"/>
      <c r="U286" s="122"/>
      <c r="V286" s="236"/>
      <c r="W286" s="203">
        <f aca="true" t="shared" si="77" ref="W286:W291">+I286+M286+R286</f>
        <v>6350000</v>
      </c>
      <c r="X286" s="203"/>
      <c r="Y286" s="203"/>
      <c r="Z286" s="203"/>
      <c r="AA286" s="590"/>
      <c r="AB286" s="37"/>
      <c r="AC286" s="37"/>
      <c r="AD286" s="37"/>
      <c r="AE286" s="37"/>
      <c r="AF286" s="37"/>
      <c r="AG286" s="37"/>
      <c r="AH286" s="37"/>
      <c r="AI286" s="37"/>
      <c r="AJ286" s="37"/>
    </row>
    <row r="287" spans="2:36" s="33" customFormat="1" ht="54.75" customHeight="1">
      <c r="B287" s="593"/>
      <c r="C287" s="593"/>
      <c r="D287" s="731"/>
      <c r="E287" s="235"/>
      <c r="F287" s="266" t="s">
        <v>557</v>
      </c>
      <c r="G287" s="272">
        <v>58</v>
      </c>
      <c r="H287" s="273" t="s">
        <v>556</v>
      </c>
      <c r="I287" s="244">
        <v>6350000</v>
      </c>
      <c r="J287" s="244"/>
      <c r="K287" s="244"/>
      <c r="L287" s="244"/>
      <c r="M287" s="122"/>
      <c r="N287" s="122"/>
      <c r="O287" s="122"/>
      <c r="P287" s="122"/>
      <c r="Q287" s="482"/>
      <c r="R287" s="122"/>
      <c r="S287" s="122"/>
      <c r="T287" s="122"/>
      <c r="U287" s="122"/>
      <c r="V287" s="243"/>
      <c r="W287" s="275">
        <f t="shared" si="77"/>
        <v>6350000</v>
      </c>
      <c r="X287" s="275"/>
      <c r="Y287" s="275"/>
      <c r="Z287" s="275"/>
      <c r="AA287" s="590"/>
      <c r="AB287" s="37"/>
      <c r="AC287" s="37"/>
      <c r="AD287" s="37"/>
      <c r="AE287" s="37"/>
      <c r="AF287" s="37"/>
      <c r="AG287" s="37"/>
      <c r="AH287" s="37"/>
      <c r="AI287" s="37"/>
      <c r="AJ287" s="37"/>
    </row>
    <row r="288" spans="2:36" s="33" customFormat="1" ht="25.5">
      <c r="B288" s="217">
        <v>4</v>
      </c>
      <c r="C288" s="217"/>
      <c r="D288" s="235"/>
      <c r="E288" s="235"/>
      <c r="F288" s="266"/>
      <c r="G288" s="267"/>
      <c r="H288" s="268" t="s">
        <v>393</v>
      </c>
      <c r="I288" s="120">
        <f>+I289</f>
        <v>1000000</v>
      </c>
      <c r="J288" s="120"/>
      <c r="K288" s="120"/>
      <c r="L288" s="120"/>
      <c r="M288" s="122"/>
      <c r="N288" s="122"/>
      <c r="O288" s="122"/>
      <c r="P288" s="122"/>
      <c r="Q288" s="269"/>
      <c r="R288" s="122"/>
      <c r="S288" s="122"/>
      <c r="T288" s="122"/>
      <c r="U288" s="122"/>
      <c r="V288" s="236"/>
      <c r="W288" s="203">
        <f t="shared" si="77"/>
        <v>1000000</v>
      </c>
      <c r="X288" s="203"/>
      <c r="Y288" s="203"/>
      <c r="Z288" s="203"/>
      <c r="AA288" s="590"/>
      <c r="AB288" s="37"/>
      <c r="AC288" s="37"/>
      <c r="AD288" s="37"/>
      <c r="AE288" s="37"/>
      <c r="AF288" s="37"/>
      <c r="AG288" s="37"/>
      <c r="AH288" s="37"/>
      <c r="AI288" s="37"/>
      <c r="AJ288" s="37"/>
    </row>
    <row r="289" spans="2:36" s="33" customFormat="1" ht="14.25" customHeight="1">
      <c r="B289" s="594"/>
      <c r="C289" s="217" t="s">
        <v>392</v>
      </c>
      <c r="D289" s="235"/>
      <c r="E289" s="235"/>
      <c r="F289" s="266"/>
      <c r="G289" s="267"/>
      <c r="H289" s="268" t="s">
        <v>391</v>
      </c>
      <c r="I289" s="120">
        <f>+I290</f>
        <v>1000000</v>
      </c>
      <c r="J289" s="120"/>
      <c r="K289" s="120"/>
      <c r="L289" s="120"/>
      <c r="M289" s="122"/>
      <c r="N289" s="122"/>
      <c r="O289" s="122"/>
      <c r="P289" s="122"/>
      <c r="Q289" s="269"/>
      <c r="R289" s="122"/>
      <c r="S289" s="122"/>
      <c r="T289" s="122"/>
      <c r="U289" s="122"/>
      <c r="V289" s="236"/>
      <c r="W289" s="203">
        <f t="shared" si="77"/>
        <v>1000000</v>
      </c>
      <c r="X289" s="203"/>
      <c r="Y289" s="203"/>
      <c r="Z289" s="203"/>
      <c r="AA289" s="590"/>
      <c r="AB289" s="37"/>
      <c r="AC289" s="37"/>
      <c r="AD289" s="37"/>
      <c r="AE289" s="37"/>
      <c r="AF289" s="37"/>
      <c r="AG289" s="37"/>
      <c r="AH289" s="37"/>
      <c r="AI289" s="37"/>
      <c r="AJ289" s="37"/>
    </row>
    <row r="290" spans="2:36" s="33" customFormat="1" ht="15" customHeight="1">
      <c r="B290" s="594"/>
      <c r="C290" s="594"/>
      <c r="D290" s="235" t="s">
        <v>364</v>
      </c>
      <c r="E290" s="235"/>
      <c r="F290" s="266"/>
      <c r="G290" s="267"/>
      <c r="H290" s="268" t="s">
        <v>363</v>
      </c>
      <c r="I290" s="120">
        <f>+I291</f>
        <v>1000000</v>
      </c>
      <c r="J290" s="120"/>
      <c r="K290" s="120"/>
      <c r="L290" s="120"/>
      <c r="M290" s="122"/>
      <c r="N290" s="122"/>
      <c r="O290" s="122"/>
      <c r="P290" s="122"/>
      <c r="Q290" s="269"/>
      <c r="R290" s="122"/>
      <c r="S290" s="122"/>
      <c r="T290" s="122"/>
      <c r="U290" s="122"/>
      <c r="V290" s="236"/>
      <c r="W290" s="203">
        <f t="shared" si="77"/>
        <v>1000000</v>
      </c>
      <c r="X290" s="203"/>
      <c r="Y290" s="203"/>
      <c r="Z290" s="203"/>
      <c r="AA290" s="590"/>
      <c r="AB290" s="37"/>
      <c r="AC290" s="37"/>
      <c r="AD290" s="37"/>
      <c r="AE290" s="37"/>
      <c r="AF290" s="37"/>
      <c r="AG290" s="37"/>
      <c r="AH290" s="37"/>
      <c r="AI290" s="37"/>
      <c r="AJ290" s="37"/>
    </row>
    <row r="291" spans="2:36" s="33" customFormat="1" ht="76.5">
      <c r="B291" s="594"/>
      <c r="C291" s="594"/>
      <c r="D291" s="725"/>
      <c r="E291" s="235" t="s">
        <v>555</v>
      </c>
      <c r="F291" s="266"/>
      <c r="G291" s="267"/>
      <c r="H291" s="268" t="s">
        <v>554</v>
      </c>
      <c r="I291" s="120">
        <f>+I292</f>
        <v>1000000</v>
      </c>
      <c r="J291" s="120"/>
      <c r="K291" s="120"/>
      <c r="L291" s="120"/>
      <c r="M291" s="122"/>
      <c r="N291" s="122"/>
      <c r="O291" s="122"/>
      <c r="P291" s="122"/>
      <c r="Q291" s="269"/>
      <c r="R291" s="122"/>
      <c r="S291" s="122"/>
      <c r="T291" s="122"/>
      <c r="U291" s="122"/>
      <c r="V291" s="236"/>
      <c r="W291" s="203">
        <f t="shared" si="77"/>
        <v>1000000</v>
      </c>
      <c r="X291" s="203"/>
      <c r="Y291" s="203"/>
      <c r="Z291" s="203"/>
      <c r="AA291" s="590"/>
      <c r="AB291" s="37"/>
      <c r="AC291" s="37"/>
      <c r="AD291" s="37"/>
      <c r="AE291" s="37"/>
      <c r="AF291" s="37"/>
      <c r="AG291" s="37"/>
      <c r="AH291" s="37"/>
      <c r="AI291" s="37"/>
      <c r="AJ291" s="37"/>
    </row>
    <row r="292" spans="2:36" s="33" customFormat="1" ht="89.25">
      <c r="B292" s="594"/>
      <c r="C292" s="594"/>
      <c r="D292" s="725"/>
      <c r="E292" s="235"/>
      <c r="F292" s="266" t="s">
        <v>553</v>
      </c>
      <c r="G292" s="272">
        <v>59</v>
      </c>
      <c r="H292" s="273" t="s">
        <v>552</v>
      </c>
      <c r="I292" s="244">
        <v>1000000</v>
      </c>
      <c r="J292" s="244"/>
      <c r="K292" s="244"/>
      <c r="L292" s="244"/>
      <c r="M292" s="122"/>
      <c r="N292" s="122"/>
      <c r="O292" s="122"/>
      <c r="P292" s="122"/>
      <c r="Q292" s="482"/>
      <c r="R292" s="122"/>
      <c r="S292" s="122"/>
      <c r="T292" s="122"/>
      <c r="U292" s="122"/>
      <c r="V292" s="243"/>
      <c r="W292" s="276">
        <f aca="true" t="shared" si="78" ref="W292:Z296">I292+M292+R292</f>
        <v>1000000</v>
      </c>
      <c r="X292" s="276"/>
      <c r="Y292" s="276"/>
      <c r="Z292" s="276"/>
      <c r="AA292" s="590"/>
      <c r="AB292" s="37"/>
      <c r="AC292" s="37"/>
      <c r="AD292" s="37"/>
      <c r="AE292" s="37"/>
      <c r="AF292" s="37"/>
      <c r="AG292" s="37"/>
      <c r="AH292" s="37"/>
      <c r="AI292" s="37"/>
      <c r="AJ292" s="37"/>
    </row>
    <row r="293" spans="2:36" s="33" customFormat="1" ht="12.75">
      <c r="B293" s="217">
        <v>5</v>
      </c>
      <c r="C293" s="217"/>
      <c r="D293" s="235"/>
      <c r="E293" s="235"/>
      <c r="F293" s="266"/>
      <c r="G293" s="267"/>
      <c r="H293" s="268" t="s">
        <v>551</v>
      </c>
      <c r="I293" s="120">
        <f>+I294</f>
        <v>236350000</v>
      </c>
      <c r="J293" s="120">
        <f>+J294</f>
        <v>894139649.67</v>
      </c>
      <c r="K293" s="120">
        <f>+K294</f>
        <v>894139649.67</v>
      </c>
      <c r="L293" s="120">
        <f>+L294</f>
        <v>894139649.67</v>
      </c>
      <c r="M293" s="122"/>
      <c r="N293" s="122"/>
      <c r="O293" s="122"/>
      <c r="P293" s="122"/>
      <c r="Q293" s="269"/>
      <c r="R293" s="122"/>
      <c r="S293" s="122"/>
      <c r="T293" s="122"/>
      <c r="U293" s="122"/>
      <c r="V293" s="236"/>
      <c r="W293" s="203">
        <f t="shared" si="78"/>
        <v>236350000</v>
      </c>
      <c r="X293" s="203">
        <f t="shared" si="78"/>
        <v>894139649.67</v>
      </c>
      <c r="Y293" s="203">
        <f t="shared" si="78"/>
        <v>894139649.67</v>
      </c>
      <c r="Z293" s="203">
        <f t="shared" si="78"/>
        <v>894139649.67</v>
      </c>
      <c r="AA293" s="590"/>
      <c r="AB293" s="37"/>
      <c r="AC293" s="37"/>
      <c r="AD293" s="37"/>
      <c r="AE293" s="37"/>
      <c r="AF293" s="37"/>
      <c r="AG293" s="37"/>
      <c r="AH293" s="37"/>
      <c r="AI293" s="37"/>
      <c r="AJ293" s="37"/>
    </row>
    <row r="294" spans="2:36" s="33" customFormat="1" ht="51">
      <c r="B294" s="594"/>
      <c r="C294" s="217" t="s">
        <v>225</v>
      </c>
      <c r="D294" s="235"/>
      <c r="E294" s="235"/>
      <c r="F294" s="266"/>
      <c r="G294" s="267"/>
      <c r="H294" s="268" t="s">
        <v>224</v>
      </c>
      <c r="I294" s="120">
        <f>I295+I299</f>
        <v>236350000</v>
      </c>
      <c r="J294" s="120">
        <f>J295+J299</f>
        <v>894139649.67</v>
      </c>
      <c r="K294" s="120">
        <f>K295+K299</f>
        <v>894139649.67</v>
      </c>
      <c r="L294" s="120">
        <f>L295+L299</f>
        <v>894139649.67</v>
      </c>
      <c r="M294" s="122"/>
      <c r="N294" s="122"/>
      <c r="O294" s="122"/>
      <c r="P294" s="122"/>
      <c r="Q294" s="269"/>
      <c r="R294" s="122"/>
      <c r="S294" s="122"/>
      <c r="T294" s="122"/>
      <c r="U294" s="122"/>
      <c r="V294" s="236"/>
      <c r="W294" s="203">
        <f t="shared" si="78"/>
        <v>236350000</v>
      </c>
      <c r="X294" s="203">
        <f t="shared" si="78"/>
        <v>894139649.67</v>
      </c>
      <c r="Y294" s="203">
        <f t="shared" si="78"/>
        <v>894139649.67</v>
      </c>
      <c r="Z294" s="203">
        <f t="shared" si="78"/>
        <v>894139649.67</v>
      </c>
      <c r="AA294" s="590"/>
      <c r="AB294" s="37"/>
      <c r="AC294" s="37"/>
      <c r="AD294" s="37"/>
      <c r="AE294" s="37"/>
      <c r="AF294" s="37"/>
      <c r="AG294" s="37"/>
      <c r="AH294" s="37"/>
      <c r="AI294" s="37"/>
      <c r="AJ294" s="37"/>
    </row>
    <row r="295" spans="2:36" s="33" customFormat="1" ht="38.25">
      <c r="B295" s="594"/>
      <c r="C295" s="594"/>
      <c r="D295" s="235" t="s">
        <v>223</v>
      </c>
      <c r="E295" s="235"/>
      <c r="F295" s="266"/>
      <c r="G295" s="267"/>
      <c r="H295" s="268" t="s">
        <v>222</v>
      </c>
      <c r="I295" s="120">
        <f aca="true" t="shared" si="79" ref="I295:L296">+I296</f>
        <v>39600000</v>
      </c>
      <c r="J295" s="120">
        <f t="shared" si="79"/>
        <v>68026666</v>
      </c>
      <c r="K295" s="120">
        <f t="shared" si="79"/>
        <v>68026666</v>
      </c>
      <c r="L295" s="120">
        <f t="shared" si="79"/>
        <v>68026666</v>
      </c>
      <c r="M295" s="122"/>
      <c r="N295" s="122"/>
      <c r="O295" s="122"/>
      <c r="P295" s="122"/>
      <c r="Q295" s="269"/>
      <c r="R295" s="122"/>
      <c r="S295" s="122"/>
      <c r="T295" s="122"/>
      <c r="U295" s="122"/>
      <c r="V295" s="236"/>
      <c r="W295" s="203">
        <f t="shared" si="78"/>
        <v>39600000</v>
      </c>
      <c r="X295" s="203">
        <f t="shared" si="78"/>
        <v>68026666</v>
      </c>
      <c r="Y295" s="203">
        <f t="shared" si="78"/>
        <v>68026666</v>
      </c>
      <c r="Z295" s="203">
        <f t="shared" si="78"/>
        <v>68026666</v>
      </c>
      <c r="AA295" s="590"/>
      <c r="AB295" s="37"/>
      <c r="AC295" s="37"/>
      <c r="AD295" s="37"/>
      <c r="AE295" s="37"/>
      <c r="AF295" s="37"/>
      <c r="AG295" s="37"/>
      <c r="AH295" s="37"/>
      <c r="AI295" s="37"/>
      <c r="AJ295" s="37"/>
    </row>
    <row r="296" spans="2:36" s="33" customFormat="1" ht="25.5">
      <c r="B296" s="594"/>
      <c r="C296" s="594"/>
      <c r="D296" s="725"/>
      <c r="E296" s="277" t="s">
        <v>550</v>
      </c>
      <c r="F296" s="266"/>
      <c r="G296" s="267"/>
      <c r="H296" s="268" t="s">
        <v>549</v>
      </c>
      <c r="I296" s="120">
        <f t="shared" si="79"/>
        <v>39600000</v>
      </c>
      <c r="J296" s="120">
        <f t="shared" si="79"/>
        <v>68026666</v>
      </c>
      <c r="K296" s="120">
        <f t="shared" si="79"/>
        <v>68026666</v>
      </c>
      <c r="L296" s="120">
        <f t="shared" si="79"/>
        <v>68026666</v>
      </c>
      <c r="M296" s="122"/>
      <c r="N296" s="122"/>
      <c r="O296" s="122"/>
      <c r="P296" s="122"/>
      <c r="Q296" s="269"/>
      <c r="R296" s="122"/>
      <c r="S296" s="122"/>
      <c r="T296" s="122"/>
      <c r="U296" s="122"/>
      <c r="V296" s="236"/>
      <c r="W296" s="203">
        <f t="shared" si="78"/>
        <v>39600000</v>
      </c>
      <c r="X296" s="203">
        <f t="shared" si="78"/>
        <v>68026666</v>
      </c>
      <c r="Y296" s="203">
        <f t="shared" si="78"/>
        <v>68026666</v>
      </c>
      <c r="Z296" s="203">
        <f t="shared" si="78"/>
        <v>68026666</v>
      </c>
      <c r="AA296" s="590"/>
      <c r="AB296" s="37"/>
      <c r="AC296" s="37"/>
      <c r="AD296" s="37"/>
      <c r="AE296" s="37"/>
      <c r="AF296" s="37"/>
      <c r="AG296" s="37"/>
      <c r="AH296" s="37"/>
      <c r="AI296" s="37"/>
      <c r="AJ296" s="37"/>
    </row>
    <row r="297" spans="2:36" s="33" customFormat="1" ht="25.5">
      <c r="B297" s="594"/>
      <c r="C297" s="594"/>
      <c r="D297" s="725"/>
      <c r="E297" s="725"/>
      <c r="F297" s="266" t="s">
        <v>548</v>
      </c>
      <c r="G297" s="735">
        <v>60</v>
      </c>
      <c r="H297" s="732" t="s">
        <v>547</v>
      </c>
      <c r="I297" s="586">
        <v>39600000</v>
      </c>
      <c r="J297" s="586">
        <v>68026666</v>
      </c>
      <c r="K297" s="586">
        <v>68026666</v>
      </c>
      <c r="L297" s="586">
        <v>68026666</v>
      </c>
      <c r="M297" s="552"/>
      <c r="N297" s="584"/>
      <c r="O297" s="584"/>
      <c r="P297" s="572"/>
      <c r="Q297" s="584"/>
      <c r="R297" s="552"/>
      <c r="S297" s="584"/>
      <c r="T297" s="584"/>
      <c r="U297" s="584"/>
      <c r="V297" s="584"/>
      <c r="W297" s="580">
        <f>+I297+M297+R297</f>
        <v>39600000</v>
      </c>
      <c r="X297" s="580">
        <f>+J297+N297+S297</f>
        <v>68026666</v>
      </c>
      <c r="Y297" s="580">
        <f>+K297+O297+T297</f>
        <v>68026666</v>
      </c>
      <c r="Z297" s="580">
        <f>+L297+P297+U297</f>
        <v>68026666</v>
      </c>
      <c r="AA297" s="590"/>
      <c r="AB297" s="37"/>
      <c r="AC297" s="37"/>
      <c r="AD297" s="37"/>
      <c r="AE297" s="37"/>
      <c r="AF297" s="37"/>
      <c r="AG297" s="37"/>
      <c r="AH297" s="37"/>
      <c r="AI297" s="37"/>
      <c r="AJ297" s="37"/>
    </row>
    <row r="298" spans="2:36" s="33" customFormat="1" ht="25.5">
      <c r="B298" s="594"/>
      <c r="C298" s="594"/>
      <c r="D298" s="725"/>
      <c r="E298" s="725"/>
      <c r="F298" s="266" t="s">
        <v>546</v>
      </c>
      <c r="G298" s="735"/>
      <c r="H298" s="732"/>
      <c r="I298" s="586"/>
      <c r="J298" s="586"/>
      <c r="K298" s="586"/>
      <c r="L298" s="586"/>
      <c r="M298" s="554"/>
      <c r="N298" s="584"/>
      <c r="O298" s="584"/>
      <c r="P298" s="577"/>
      <c r="Q298" s="584"/>
      <c r="R298" s="554"/>
      <c r="S298" s="584"/>
      <c r="T298" s="584"/>
      <c r="U298" s="584"/>
      <c r="V298" s="584"/>
      <c r="W298" s="580"/>
      <c r="X298" s="580"/>
      <c r="Y298" s="580"/>
      <c r="Z298" s="580"/>
      <c r="AA298" s="590"/>
      <c r="AB298" s="37"/>
      <c r="AC298" s="37"/>
      <c r="AD298" s="37"/>
      <c r="AE298" s="37"/>
      <c r="AF298" s="37"/>
      <c r="AG298" s="37"/>
      <c r="AH298" s="37"/>
      <c r="AI298" s="37"/>
      <c r="AJ298" s="37"/>
    </row>
    <row r="299" spans="2:36" s="33" customFormat="1" ht="15.75" customHeight="1">
      <c r="B299" s="594"/>
      <c r="C299" s="594"/>
      <c r="D299" s="235" t="s">
        <v>545</v>
      </c>
      <c r="E299" s="235"/>
      <c r="F299" s="266"/>
      <c r="G299" s="278"/>
      <c r="H299" s="279" t="s">
        <v>544</v>
      </c>
      <c r="I299" s="120">
        <f>+I300+I303+I307+I311</f>
        <v>196750000</v>
      </c>
      <c r="J299" s="120">
        <f>+J300+J303+J307+J311</f>
        <v>826112983.67</v>
      </c>
      <c r="K299" s="120">
        <f>+K300+K303+K307+K311</f>
        <v>826112983.67</v>
      </c>
      <c r="L299" s="120">
        <f>+L300+L303+L307+L311</f>
        <v>826112983.67</v>
      </c>
      <c r="M299" s="122"/>
      <c r="N299" s="122"/>
      <c r="O299" s="122"/>
      <c r="P299" s="122"/>
      <c r="Q299" s="269"/>
      <c r="R299" s="122"/>
      <c r="S299" s="122"/>
      <c r="T299" s="122"/>
      <c r="U299" s="122"/>
      <c r="V299" s="236"/>
      <c r="W299" s="203">
        <f aca="true" t="shared" si="80" ref="W299:Z300">I299+M299+R299</f>
        <v>196750000</v>
      </c>
      <c r="X299" s="203">
        <f t="shared" si="80"/>
        <v>826112983.67</v>
      </c>
      <c r="Y299" s="203">
        <f t="shared" si="80"/>
        <v>826112983.67</v>
      </c>
      <c r="Z299" s="203">
        <f t="shared" si="80"/>
        <v>826112983.67</v>
      </c>
      <c r="AA299" s="590"/>
      <c r="AB299" s="37"/>
      <c r="AC299" s="37"/>
      <c r="AD299" s="37"/>
      <c r="AE299" s="37"/>
      <c r="AF299" s="37"/>
      <c r="AG299" s="37"/>
      <c r="AH299" s="37"/>
      <c r="AI299" s="37"/>
      <c r="AJ299" s="37"/>
    </row>
    <row r="300" spans="2:36" s="33" customFormat="1" ht="38.25">
      <c r="B300" s="594"/>
      <c r="C300" s="594"/>
      <c r="D300" s="725"/>
      <c r="E300" s="235" t="s">
        <v>543</v>
      </c>
      <c r="F300" s="266"/>
      <c r="G300" s="278"/>
      <c r="H300" s="279" t="s">
        <v>542</v>
      </c>
      <c r="I300" s="120">
        <f>+I301</f>
        <v>27500000</v>
      </c>
      <c r="J300" s="120">
        <f>+J301</f>
        <v>48500000.67</v>
      </c>
      <c r="K300" s="120">
        <f>+K301</f>
        <v>48500000.67</v>
      </c>
      <c r="L300" s="120">
        <f>+L301</f>
        <v>48500000.67</v>
      </c>
      <c r="M300" s="122"/>
      <c r="N300" s="122"/>
      <c r="O300" s="122"/>
      <c r="P300" s="122"/>
      <c r="Q300" s="269"/>
      <c r="R300" s="122"/>
      <c r="S300" s="122"/>
      <c r="T300" s="122"/>
      <c r="U300" s="122"/>
      <c r="V300" s="236"/>
      <c r="W300" s="203">
        <f t="shared" si="80"/>
        <v>27500000</v>
      </c>
      <c r="X300" s="203">
        <f t="shared" si="80"/>
        <v>48500000.67</v>
      </c>
      <c r="Y300" s="203">
        <f t="shared" si="80"/>
        <v>48500000.67</v>
      </c>
      <c r="Z300" s="203">
        <f t="shared" si="80"/>
        <v>48500000.67</v>
      </c>
      <c r="AA300" s="590"/>
      <c r="AB300" s="37"/>
      <c r="AC300" s="37"/>
      <c r="AD300" s="37"/>
      <c r="AE300" s="37"/>
      <c r="AF300" s="37"/>
      <c r="AG300" s="37"/>
      <c r="AH300" s="37"/>
      <c r="AI300" s="37"/>
      <c r="AJ300" s="37"/>
    </row>
    <row r="301" spans="2:36" s="33" customFormat="1" ht="25.5">
      <c r="B301" s="594"/>
      <c r="C301" s="594"/>
      <c r="D301" s="725"/>
      <c r="E301" s="725"/>
      <c r="F301" s="266" t="s">
        <v>541</v>
      </c>
      <c r="G301" s="735">
        <v>61</v>
      </c>
      <c r="H301" s="732" t="s">
        <v>540</v>
      </c>
      <c r="I301" s="586">
        <v>27500000</v>
      </c>
      <c r="J301" s="586">
        <v>48500000.67</v>
      </c>
      <c r="K301" s="586">
        <v>48500000.67</v>
      </c>
      <c r="L301" s="586">
        <v>48500000.67</v>
      </c>
      <c r="M301" s="552"/>
      <c r="N301" s="552"/>
      <c r="O301" s="552"/>
      <c r="P301" s="141"/>
      <c r="Q301" s="584"/>
      <c r="R301" s="552"/>
      <c r="S301" s="584"/>
      <c r="T301" s="584"/>
      <c r="U301" s="584"/>
      <c r="V301" s="584"/>
      <c r="W301" s="580">
        <f>+I301+M301+R301</f>
        <v>27500000</v>
      </c>
      <c r="X301" s="580">
        <f>+J301+N301+S301</f>
        <v>48500000.67</v>
      </c>
      <c r="Y301" s="580">
        <f>+K301+O301+T301</f>
        <v>48500000.67</v>
      </c>
      <c r="Z301" s="580">
        <f>+L301+P301+U301</f>
        <v>48500000.67</v>
      </c>
      <c r="AA301" s="590"/>
      <c r="AB301" s="37"/>
      <c r="AC301" s="37"/>
      <c r="AD301" s="37"/>
      <c r="AE301" s="37"/>
      <c r="AF301" s="37"/>
      <c r="AG301" s="37"/>
      <c r="AH301" s="37"/>
      <c r="AI301" s="37"/>
      <c r="AJ301" s="37"/>
    </row>
    <row r="302" spans="2:36" s="33" customFormat="1" ht="25.5">
      <c r="B302" s="594"/>
      <c r="C302" s="594"/>
      <c r="D302" s="725"/>
      <c r="E302" s="725"/>
      <c r="F302" s="266" t="s">
        <v>539</v>
      </c>
      <c r="G302" s="735"/>
      <c r="H302" s="732"/>
      <c r="I302" s="586"/>
      <c r="J302" s="586"/>
      <c r="K302" s="586"/>
      <c r="L302" s="586"/>
      <c r="M302" s="554"/>
      <c r="N302" s="554"/>
      <c r="O302" s="554"/>
      <c r="P302" s="145"/>
      <c r="Q302" s="584"/>
      <c r="R302" s="554"/>
      <c r="S302" s="584"/>
      <c r="T302" s="584"/>
      <c r="U302" s="584"/>
      <c r="V302" s="584"/>
      <c r="W302" s="580"/>
      <c r="X302" s="580"/>
      <c r="Y302" s="580"/>
      <c r="Z302" s="580"/>
      <c r="AA302" s="590"/>
      <c r="AB302" s="37"/>
      <c r="AC302" s="37"/>
      <c r="AD302" s="37"/>
      <c r="AE302" s="37"/>
      <c r="AF302" s="37"/>
      <c r="AG302" s="37"/>
      <c r="AH302" s="37"/>
      <c r="AI302" s="37"/>
      <c r="AJ302" s="37"/>
    </row>
    <row r="303" spans="2:36" s="33" customFormat="1" ht="15" customHeight="1">
      <c r="B303" s="594"/>
      <c r="C303" s="594"/>
      <c r="D303" s="725"/>
      <c r="E303" s="235" t="s">
        <v>538</v>
      </c>
      <c r="F303" s="235"/>
      <c r="G303" s="280"/>
      <c r="H303" s="281" t="s">
        <v>537</v>
      </c>
      <c r="I303" s="241">
        <f>+I304+I305+I306</f>
        <v>14850000</v>
      </c>
      <c r="J303" s="241">
        <f>+J304+J305+J306</f>
        <v>553742302</v>
      </c>
      <c r="K303" s="241">
        <f>+K304+K305+K306</f>
        <v>553742302</v>
      </c>
      <c r="L303" s="241">
        <f>+L304+L305+L306</f>
        <v>553742302</v>
      </c>
      <c r="M303" s="122"/>
      <c r="N303" s="122"/>
      <c r="O303" s="122"/>
      <c r="P303" s="122"/>
      <c r="Q303" s="282"/>
      <c r="R303" s="122"/>
      <c r="S303" s="122"/>
      <c r="T303" s="122"/>
      <c r="U303" s="122"/>
      <c r="V303" s="236"/>
      <c r="W303" s="203">
        <f>I303+M303+R303</f>
        <v>14850000</v>
      </c>
      <c r="X303" s="203">
        <f>J303+N303+S303</f>
        <v>553742302</v>
      </c>
      <c r="Y303" s="203">
        <f>K303+O303+T303</f>
        <v>553742302</v>
      </c>
      <c r="Z303" s="203">
        <f>L303+P303+U303</f>
        <v>553742302</v>
      </c>
      <c r="AA303" s="590"/>
      <c r="AB303" s="37"/>
      <c r="AC303" s="37"/>
      <c r="AD303" s="37"/>
      <c r="AE303" s="37"/>
      <c r="AF303" s="37"/>
      <c r="AG303" s="37"/>
      <c r="AH303" s="37"/>
      <c r="AI303" s="37"/>
      <c r="AJ303" s="37"/>
    </row>
    <row r="304" spans="2:36" s="33" customFormat="1" ht="30" customHeight="1">
      <c r="B304" s="594"/>
      <c r="C304" s="594"/>
      <c r="D304" s="725"/>
      <c r="E304" s="725"/>
      <c r="F304" s="266" t="s">
        <v>536</v>
      </c>
      <c r="G304" s="272">
        <v>62</v>
      </c>
      <c r="H304" s="273" t="s">
        <v>535</v>
      </c>
      <c r="I304" s="244">
        <v>1000000</v>
      </c>
      <c r="J304" s="244">
        <v>20066666</v>
      </c>
      <c r="K304" s="244">
        <v>20066666</v>
      </c>
      <c r="L304" s="244">
        <v>20066666</v>
      </c>
      <c r="M304" s="122"/>
      <c r="N304" s="122"/>
      <c r="O304" s="122"/>
      <c r="P304" s="122"/>
      <c r="Q304" s="482"/>
      <c r="R304" s="122"/>
      <c r="S304" s="122"/>
      <c r="T304" s="122"/>
      <c r="U304" s="122"/>
      <c r="V304" s="243"/>
      <c r="W304" s="276">
        <f aca="true" t="shared" si="81" ref="W304:Z306">+I304+M304+R304</f>
        <v>1000000</v>
      </c>
      <c r="X304" s="276">
        <f t="shared" si="81"/>
        <v>20066666</v>
      </c>
      <c r="Y304" s="276">
        <f t="shared" si="81"/>
        <v>20066666</v>
      </c>
      <c r="Z304" s="276">
        <f t="shared" si="81"/>
        <v>20066666</v>
      </c>
      <c r="AA304" s="590"/>
      <c r="AB304" s="37"/>
      <c r="AC304" s="37"/>
      <c r="AD304" s="37"/>
      <c r="AE304" s="37"/>
      <c r="AF304" s="37"/>
      <c r="AG304" s="37"/>
      <c r="AH304" s="37"/>
      <c r="AI304" s="37"/>
      <c r="AJ304" s="37"/>
    </row>
    <row r="305" spans="2:36" s="33" customFormat="1" ht="102">
      <c r="B305" s="594"/>
      <c r="C305" s="594"/>
      <c r="D305" s="725"/>
      <c r="E305" s="725"/>
      <c r="F305" s="266" t="s">
        <v>534</v>
      </c>
      <c r="G305" s="272">
        <v>63</v>
      </c>
      <c r="H305" s="273" t="s">
        <v>533</v>
      </c>
      <c r="I305" s="244">
        <v>13750000</v>
      </c>
      <c r="J305" s="244">
        <v>511175636</v>
      </c>
      <c r="K305" s="244">
        <v>511175636</v>
      </c>
      <c r="L305" s="244">
        <v>511175636</v>
      </c>
      <c r="M305" s="122"/>
      <c r="N305" s="122"/>
      <c r="O305" s="122"/>
      <c r="P305" s="122"/>
      <c r="Q305" s="482"/>
      <c r="R305" s="122"/>
      <c r="S305" s="122"/>
      <c r="T305" s="122"/>
      <c r="U305" s="122"/>
      <c r="V305" s="243"/>
      <c r="W305" s="276">
        <f t="shared" si="81"/>
        <v>13750000</v>
      </c>
      <c r="X305" s="276">
        <f t="shared" si="81"/>
        <v>511175636</v>
      </c>
      <c r="Y305" s="276">
        <f t="shared" si="81"/>
        <v>511175636</v>
      </c>
      <c r="Z305" s="276">
        <f t="shared" si="81"/>
        <v>511175636</v>
      </c>
      <c r="AA305" s="590"/>
      <c r="AB305" s="37"/>
      <c r="AC305" s="37"/>
      <c r="AD305" s="37"/>
      <c r="AE305" s="37"/>
      <c r="AF305" s="37"/>
      <c r="AG305" s="37"/>
      <c r="AH305" s="37"/>
      <c r="AI305" s="37"/>
      <c r="AJ305" s="37"/>
    </row>
    <row r="306" spans="2:36" s="33" customFormat="1" ht="57.75" customHeight="1">
      <c r="B306" s="594"/>
      <c r="C306" s="594"/>
      <c r="D306" s="725"/>
      <c r="E306" s="725"/>
      <c r="F306" s="266" t="s">
        <v>532</v>
      </c>
      <c r="G306" s="272">
        <v>64</v>
      </c>
      <c r="H306" s="273" t="s">
        <v>531</v>
      </c>
      <c r="I306" s="244">
        <v>100000</v>
      </c>
      <c r="J306" s="244">
        <v>22500000</v>
      </c>
      <c r="K306" s="244">
        <v>22500000</v>
      </c>
      <c r="L306" s="244">
        <v>22500000</v>
      </c>
      <c r="M306" s="122"/>
      <c r="N306" s="122"/>
      <c r="O306" s="122"/>
      <c r="P306" s="122"/>
      <c r="Q306" s="482"/>
      <c r="R306" s="122"/>
      <c r="S306" s="122"/>
      <c r="T306" s="122"/>
      <c r="U306" s="122"/>
      <c r="V306" s="243"/>
      <c r="W306" s="276">
        <f t="shared" si="81"/>
        <v>100000</v>
      </c>
      <c r="X306" s="276">
        <f t="shared" si="81"/>
        <v>22500000</v>
      </c>
      <c r="Y306" s="276">
        <f t="shared" si="81"/>
        <v>22500000</v>
      </c>
      <c r="Z306" s="276">
        <f t="shared" si="81"/>
        <v>22500000</v>
      </c>
      <c r="AA306" s="590"/>
      <c r="AB306" s="37"/>
      <c r="AC306" s="37"/>
      <c r="AD306" s="37"/>
      <c r="AE306" s="37"/>
      <c r="AF306" s="37"/>
      <c r="AG306" s="37"/>
      <c r="AH306" s="37"/>
      <c r="AI306" s="37"/>
      <c r="AJ306" s="37"/>
    </row>
    <row r="307" spans="2:36" s="33" customFormat="1" ht="51">
      <c r="B307" s="594"/>
      <c r="C307" s="594"/>
      <c r="D307" s="725"/>
      <c r="E307" s="235" t="s">
        <v>530</v>
      </c>
      <c r="F307" s="235"/>
      <c r="G307" s="280"/>
      <c r="H307" s="281" t="s">
        <v>529</v>
      </c>
      <c r="I307" s="241">
        <f>+I308</f>
        <v>27500000</v>
      </c>
      <c r="J307" s="241">
        <f>+J308</f>
        <v>43750000</v>
      </c>
      <c r="K307" s="241">
        <f>+K308</f>
        <v>43750000</v>
      </c>
      <c r="L307" s="241">
        <f>+L308</f>
        <v>43750000</v>
      </c>
      <c r="M307" s="122"/>
      <c r="N307" s="122"/>
      <c r="O307" s="122"/>
      <c r="P307" s="122"/>
      <c r="Q307" s="282"/>
      <c r="R307" s="122"/>
      <c r="S307" s="122"/>
      <c r="T307" s="122"/>
      <c r="U307" s="122"/>
      <c r="V307" s="236"/>
      <c r="W307" s="203">
        <f>I307+M307+R307</f>
        <v>27500000</v>
      </c>
      <c r="X307" s="203">
        <f>J307+N307+S307</f>
        <v>43750000</v>
      </c>
      <c r="Y307" s="203">
        <f>K307+O307+T307</f>
        <v>43750000</v>
      </c>
      <c r="Z307" s="203">
        <f>L307+P307+U307</f>
        <v>43750000</v>
      </c>
      <c r="AA307" s="590"/>
      <c r="AB307" s="37"/>
      <c r="AC307" s="37"/>
      <c r="AD307" s="37"/>
      <c r="AE307" s="37"/>
      <c r="AF307" s="37"/>
      <c r="AG307" s="37"/>
      <c r="AH307" s="37"/>
      <c r="AI307" s="37"/>
      <c r="AJ307" s="37"/>
    </row>
    <row r="308" spans="2:36" s="33" customFormat="1" ht="25.5">
      <c r="B308" s="594"/>
      <c r="C308" s="594"/>
      <c r="D308" s="725"/>
      <c r="E308" s="725"/>
      <c r="F308" s="266" t="s">
        <v>528</v>
      </c>
      <c r="G308" s="735">
        <v>65</v>
      </c>
      <c r="H308" s="732" t="s">
        <v>527</v>
      </c>
      <c r="I308" s="736">
        <v>27500000</v>
      </c>
      <c r="J308" s="736">
        <v>43750000</v>
      </c>
      <c r="K308" s="736">
        <v>43750000</v>
      </c>
      <c r="L308" s="736">
        <v>43750000</v>
      </c>
      <c r="M308" s="552"/>
      <c r="N308" s="552"/>
      <c r="O308" s="552"/>
      <c r="P308" s="141"/>
      <c r="Q308" s="572"/>
      <c r="R308" s="552"/>
      <c r="S308" s="572"/>
      <c r="T308" s="572"/>
      <c r="U308" s="208"/>
      <c r="V308" s="572"/>
      <c r="W308" s="581">
        <f>+I308+M308+R308</f>
        <v>27500000</v>
      </c>
      <c r="X308" s="581">
        <f>+J308+N308+S308</f>
        <v>43750000</v>
      </c>
      <c r="Y308" s="581">
        <f>+K308+O308+T308</f>
        <v>43750000</v>
      </c>
      <c r="Z308" s="581">
        <f>+L308+P308+U308</f>
        <v>43750000</v>
      </c>
      <c r="AA308" s="590"/>
      <c r="AB308" s="37"/>
      <c r="AC308" s="37"/>
      <c r="AD308" s="37"/>
      <c r="AE308" s="37"/>
      <c r="AF308" s="37"/>
      <c r="AG308" s="37"/>
      <c r="AH308" s="37"/>
      <c r="AI308" s="37"/>
      <c r="AJ308" s="37"/>
    </row>
    <row r="309" spans="2:36" s="33" customFormat="1" ht="25.5">
      <c r="B309" s="594"/>
      <c r="C309" s="594"/>
      <c r="D309" s="725"/>
      <c r="E309" s="725"/>
      <c r="F309" s="266" t="s">
        <v>526</v>
      </c>
      <c r="G309" s="735"/>
      <c r="H309" s="732"/>
      <c r="I309" s="737"/>
      <c r="J309" s="737"/>
      <c r="K309" s="737"/>
      <c r="L309" s="737"/>
      <c r="M309" s="553"/>
      <c r="N309" s="553"/>
      <c r="O309" s="553"/>
      <c r="P309" s="143"/>
      <c r="Q309" s="573"/>
      <c r="R309" s="553"/>
      <c r="S309" s="573"/>
      <c r="T309" s="573"/>
      <c r="U309" s="209"/>
      <c r="V309" s="573"/>
      <c r="W309" s="582"/>
      <c r="X309" s="582"/>
      <c r="Y309" s="582"/>
      <c r="Z309" s="582"/>
      <c r="AA309" s="590"/>
      <c r="AB309" s="37"/>
      <c r="AC309" s="37"/>
      <c r="AD309" s="37"/>
      <c r="AE309" s="37"/>
      <c r="AF309" s="37"/>
      <c r="AG309" s="37"/>
      <c r="AH309" s="37"/>
      <c r="AI309" s="37"/>
      <c r="AJ309" s="37"/>
    </row>
    <row r="310" spans="2:36" s="33" customFormat="1" ht="25.5">
      <c r="B310" s="594"/>
      <c r="C310" s="594"/>
      <c r="D310" s="725"/>
      <c r="E310" s="725"/>
      <c r="F310" s="266" t="s">
        <v>525</v>
      </c>
      <c r="G310" s="735"/>
      <c r="H310" s="732"/>
      <c r="I310" s="738"/>
      <c r="J310" s="738"/>
      <c r="K310" s="738"/>
      <c r="L310" s="738"/>
      <c r="M310" s="554"/>
      <c r="N310" s="554"/>
      <c r="O310" s="554"/>
      <c r="P310" s="145"/>
      <c r="Q310" s="577"/>
      <c r="R310" s="554"/>
      <c r="S310" s="577"/>
      <c r="T310" s="577"/>
      <c r="U310" s="210"/>
      <c r="V310" s="577"/>
      <c r="W310" s="583"/>
      <c r="X310" s="583"/>
      <c r="Y310" s="583"/>
      <c r="Z310" s="583"/>
      <c r="AA310" s="590"/>
      <c r="AB310" s="37"/>
      <c r="AC310" s="37"/>
      <c r="AD310" s="37"/>
      <c r="AE310" s="37"/>
      <c r="AF310" s="37"/>
      <c r="AG310" s="37"/>
      <c r="AH310" s="37"/>
      <c r="AI310" s="37"/>
      <c r="AJ310" s="37"/>
    </row>
    <row r="311" spans="2:36" s="33" customFormat="1" ht="38.25">
      <c r="B311" s="594"/>
      <c r="C311" s="594"/>
      <c r="D311" s="725"/>
      <c r="E311" s="235" t="s">
        <v>524</v>
      </c>
      <c r="F311" s="235"/>
      <c r="G311" s="280"/>
      <c r="H311" s="281" t="s">
        <v>523</v>
      </c>
      <c r="I311" s="241">
        <f>+I312+I313+I315</f>
        <v>126900000</v>
      </c>
      <c r="J311" s="241">
        <f>+J312+J313+J315</f>
        <v>180120681</v>
      </c>
      <c r="K311" s="241">
        <f>+K312+K313+K315</f>
        <v>180120681</v>
      </c>
      <c r="L311" s="241">
        <f>+L312+L313+L315</f>
        <v>180120681</v>
      </c>
      <c r="M311" s="122"/>
      <c r="N311" s="122"/>
      <c r="O311" s="122"/>
      <c r="P311" s="122"/>
      <c r="Q311" s="282"/>
      <c r="R311" s="122"/>
      <c r="S311" s="122"/>
      <c r="T311" s="122"/>
      <c r="U311" s="122"/>
      <c r="V311" s="236"/>
      <c r="W311" s="203">
        <f>I311+M311+R311</f>
        <v>126900000</v>
      </c>
      <c r="X311" s="203">
        <f>J311+N311+S311</f>
        <v>180120681</v>
      </c>
      <c r="Y311" s="203">
        <f>K311+O311+T311</f>
        <v>180120681</v>
      </c>
      <c r="Z311" s="203">
        <f>L311+P311+U311</f>
        <v>180120681</v>
      </c>
      <c r="AA311" s="590"/>
      <c r="AB311" s="37"/>
      <c r="AC311" s="37"/>
      <c r="AD311" s="37"/>
      <c r="AE311" s="37"/>
      <c r="AF311" s="37"/>
      <c r="AG311" s="37"/>
      <c r="AH311" s="37"/>
      <c r="AI311" s="37"/>
      <c r="AJ311" s="37"/>
    </row>
    <row r="312" spans="2:36" s="33" customFormat="1" ht="40.5" customHeight="1">
      <c r="B312" s="594"/>
      <c r="C312" s="594"/>
      <c r="D312" s="725"/>
      <c r="E312" s="725"/>
      <c r="F312" s="266" t="s">
        <v>522</v>
      </c>
      <c r="G312" s="272">
        <v>66</v>
      </c>
      <c r="H312" s="273" t="s">
        <v>521</v>
      </c>
      <c r="I312" s="244">
        <v>34650000</v>
      </c>
      <c r="J312" s="244">
        <v>73890000</v>
      </c>
      <c r="K312" s="244">
        <v>73890000</v>
      </c>
      <c r="L312" s="244">
        <v>73890000</v>
      </c>
      <c r="M312" s="122"/>
      <c r="N312" s="122"/>
      <c r="O312" s="122"/>
      <c r="P312" s="122"/>
      <c r="Q312" s="482"/>
      <c r="R312" s="122"/>
      <c r="S312" s="122"/>
      <c r="T312" s="122"/>
      <c r="U312" s="122"/>
      <c r="V312" s="243"/>
      <c r="W312" s="276">
        <f aca="true" t="shared" si="82" ref="W312:Z313">+I312+M312+R312</f>
        <v>34650000</v>
      </c>
      <c r="X312" s="276">
        <f t="shared" si="82"/>
        <v>73890000</v>
      </c>
      <c r="Y312" s="276">
        <f t="shared" si="82"/>
        <v>73890000</v>
      </c>
      <c r="Z312" s="276">
        <f t="shared" si="82"/>
        <v>73890000</v>
      </c>
      <c r="AA312" s="590"/>
      <c r="AB312" s="37"/>
      <c r="AC312" s="37"/>
      <c r="AD312" s="37"/>
      <c r="AE312" s="37"/>
      <c r="AF312" s="37"/>
      <c r="AG312" s="37"/>
      <c r="AH312" s="37"/>
      <c r="AI312" s="37"/>
      <c r="AJ312" s="37"/>
    </row>
    <row r="313" spans="2:36" s="33" customFormat="1" ht="24" customHeight="1">
      <c r="B313" s="594"/>
      <c r="C313" s="594"/>
      <c r="D313" s="725"/>
      <c r="E313" s="725"/>
      <c r="F313" s="266" t="s">
        <v>520</v>
      </c>
      <c r="G313" s="735">
        <v>67</v>
      </c>
      <c r="H313" s="732" t="s">
        <v>519</v>
      </c>
      <c r="I313" s="565">
        <v>52250000</v>
      </c>
      <c r="J313" s="565">
        <v>57351653</v>
      </c>
      <c r="K313" s="565">
        <v>57351653</v>
      </c>
      <c r="L313" s="565">
        <v>57351653</v>
      </c>
      <c r="M313" s="552"/>
      <c r="N313" s="552"/>
      <c r="O313" s="552"/>
      <c r="P313" s="141"/>
      <c r="Q313" s="572"/>
      <c r="R313" s="552"/>
      <c r="S313" s="141"/>
      <c r="T313" s="141"/>
      <c r="U313" s="141"/>
      <c r="V313" s="572"/>
      <c r="W313" s="581">
        <f t="shared" si="82"/>
        <v>52250000</v>
      </c>
      <c r="X313" s="581">
        <f t="shared" si="82"/>
        <v>57351653</v>
      </c>
      <c r="Y313" s="581">
        <f t="shared" si="82"/>
        <v>57351653</v>
      </c>
      <c r="Z313" s="581">
        <f t="shared" si="82"/>
        <v>57351653</v>
      </c>
      <c r="AA313" s="590"/>
      <c r="AB313" s="37"/>
      <c r="AC313" s="37"/>
      <c r="AD313" s="37"/>
      <c r="AE313" s="37"/>
      <c r="AF313" s="37"/>
      <c r="AG313" s="37"/>
      <c r="AH313" s="37"/>
      <c r="AI313" s="37"/>
      <c r="AJ313" s="37"/>
    </row>
    <row r="314" spans="2:36" s="33" customFormat="1" ht="24" customHeight="1">
      <c r="B314" s="594"/>
      <c r="C314" s="594"/>
      <c r="D314" s="725"/>
      <c r="E314" s="725"/>
      <c r="F314" s="266" t="s">
        <v>518</v>
      </c>
      <c r="G314" s="735"/>
      <c r="H314" s="732"/>
      <c r="I314" s="566"/>
      <c r="J314" s="566"/>
      <c r="K314" s="566"/>
      <c r="L314" s="566"/>
      <c r="M314" s="554"/>
      <c r="N314" s="554"/>
      <c r="O314" s="554"/>
      <c r="P314" s="145"/>
      <c r="Q314" s="577"/>
      <c r="R314" s="554"/>
      <c r="S314" s="145"/>
      <c r="T314" s="145"/>
      <c r="U314" s="145"/>
      <c r="V314" s="577"/>
      <c r="W314" s="583"/>
      <c r="X314" s="583"/>
      <c r="Y314" s="583"/>
      <c r="Z314" s="583"/>
      <c r="AA314" s="590"/>
      <c r="AB314" s="37"/>
      <c r="AC314" s="37"/>
      <c r="AD314" s="37"/>
      <c r="AE314" s="37"/>
      <c r="AF314" s="37"/>
      <c r="AG314" s="37"/>
      <c r="AH314" s="37"/>
      <c r="AI314" s="37"/>
      <c r="AJ314" s="37"/>
    </row>
    <row r="315" spans="2:36" s="33" customFormat="1" ht="33" customHeight="1" thickBot="1">
      <c r="B315" s="591"/>
      <c r="C315" s="591"/>
      <c r="D315" s="729"/>
      <c r="E315" s="729"/>
      <c r="F315" s="283" t="s">
        <v>517</v>
      </c>
      <c r="G315" s="284">
        <v>68</v>
      </c>
      <c r="H315" s="285" t="s">
        <v>516</v>
      </c>
      <c r="I315" s="286">
        <v>40000000</v>
      </c>
      <c r="J315" s="286">
        <v>48879028</v>
      </c>
      <c r="K315" s="286">
        <v>48879028</v>
      </c>
      <c r="L315" s="286">
        <v>48879028</v>
      </c>
      <c r="M315" s="166"/>
      <c r="N315" s="166"/>
      <c r="O315" s="166"/>
      <c r="P315" s="166"/>
      <c r="Q315" s="474"/>
      <c r="R315" s="166"/>
      <c r="S315" s="166"/>
      <c r="T315" s="166"/>
      <c r="U315" s="166"/>
      <c r="V315" s="208"/>
      <c r="W315" s="287">
        <f>+I315+M315+R315</f>
        <v>40000000</v>
      </c>
      <c r="X315" s="287">
        <f>+J315+N315+S315</f>
        <v>48879028</v>
      </c>
      <c r="Y315" s="287">
        <f>+K315+O315+T315</f>
        <v>48879028</v>
      </c>
      <c r="Z315" s="287">
        <f>+L315+P315+U315</f>
        <v>48879028</v>
      </c>
      <c r="AA315" s="590"/>
      <c r="AB315" s="37"/>
      <c r="AC315" s="37"/>
      <c r="AD315" s="37"/>
      <c r="AE315" s="37"/>
      <c r="AF315" s="37"/>
      <c r="AG315" s="37"/>
      <c r="AH315" s="37"/>
      <c r="AI315" s="37"/>
      <c r="AJ315" s="37"/>
    </row>
    <row r="316" spans="2:36" s="33" customFormat="1" ht="13.5" thickBot="1">
      <c r="B316" s="657" t="s">
        <v>515</v>
      </c>
      <c r="C316" s="657"/>
      <c r="D316" s="657"/>
      <c r="E316" s="657"/>
      <c r="F316" s="657"/>
      <c r="G316" s="657"/>
      <c r="H316" s="657"/>
      <c r="I316" s="45">
        <f aca="true" t="shared" si="83" ref="I316:Z316">I317</f>
        <v>1430000000</v>
      </c>
      <c r="J316" s="45">
        <f t="shared" si="83"/>
        <v>4436467420.9</v>
      </c>
      <c r="K316" s="45">
        <f t="shared" si="83"/>
        <v>4385158729.110001</v>
      </c>
      <c r="L316" s="45">
        <f t="shared" si="83"/>
        <v>4385158729.110001</v>
      </c>
      <c r="M316" s="45">
        <f t="shared" si="83"/>
        <v>2750394022</v>
      </c>
      <c r="N316" s="45">
        <f t="shared" si="83"/>
        <v>42417342035.729996</v>
      </c>
      <c r="O316" s="45">
        <f t="shared" si="83"/>
        <v>19764585466.98</v>
      </c>
      <c r="P316" s="45">
        <f t="shared" si="83"/>
        <v>19764585466.98</v>
      </c>
      <c r="Q316" s="48">
        <f t="shared" si="83"/>
        <v>0</v>
      </c>
      <c r="R316" s="45">
        <f t="shared" si="83"/>
        <v>1957162500</v>
      </c>
      <c r="S316" s="45">
        <f t="shared" si="83"/>
        <v>4692275808.7699995</v>
      </c>
      <c r="T316" s="45">
        <f t="shared" si="83"/>
        <v>4691759090.7699995</v>
      </c>
      <c r="U316" s="45">
        <f t="shared" si="83"/>
        <v>4691759090.7699995</v>
      </c>
      <c r="V316" s="45">
        <f t="shared" si="83"/>
        <v>0</v>
      </c>
      <c r="W316" s="45">
        <f t="shared" si="83"/>
        <v>6137556522</v>
      </c>
      <c r="X316" s="45">
        <f t="shared" si="83"/>
        <v>51546085265.399994</v>
      </c>
      <c r="Y316" s="45">
        <f t="shared" si="83"/>
        <v>28841503286.86</v>
      </c>
      <c r="Z316" s="45">
        <f t="shared" si="83"/>
        <v>28841503286.86</v>
      </c>
      <c r="AA316" s="48"/>
      <c r="AB316" s="288"/>
      <c r="AC316" s="37"/>
      <c r="AD316" s="37"/>
      <c r="AE316" s="37"/>
      <c r="AF316" s="37"/>
      <c r="AG316" s="37"/>
      <c r="AH316" s="37"/>
      <c r="AI316" s="37"/>
      <c r="AJ316" s="37"/>
    </row>
    <row r="317" spans="2:36" s="33" customFormat="1" ht="25.5">
      <c r="B317" s="225">
        <v>3</v>
      </c>
      <c r="C317" s="225"/>
      <c r="D317" s="225"/>
      <c r="E317" s="225"/>
      <c r="F317" s="225"/>
      <c r="G317" s="251"/>
      <c r="H317" s="252" t="s">
        <v>24</v>
      </c>
      <c r="I317" s="180">
        <f aca="true" t="shared" si="84" ref="I317:P317">+I318</f>
        <v>1430000000</v>
      </c>
      <c r="J317" s="180">
        <f t="shared" si="84"/>
        <v>4436467420.9</v>
      </c>
      <c r="K317" s="180">
        <f t="shared" si="84"/>
        <v>4385158729.110001</v>
      </c>
      <c r="L317" s="180">
        <f t="shared" si="84"/>
        <v>4385158729.110001</v>
      </c>
      <c r="M317" s="180">
        <f t="shared" si="84"/>
        <v>2750394022</v>
      </c>
      <c r="N317" s="180">
        <f t="shared" si="84"/>
        <v>42417342035.729996</v>
      </c>
      <c r="O317" s="145">
        <f t="shared" si="84"/>
        <v>19764585466.98</v>
      </c>
      <c r="P317" s="145">
        <f t="shared" si="84"/>
        <v>19764585466.98</v>
      </c>
      <c r="Q317" s="479"/>
      <c r="R317" s="180">
        <f aca="true" t="shared" si="85" ref="R317:Z317">+R318</f>
        <v>1957162500</v>
      </c>
      <c r="S317" s="180">
        <f t="shared" si="85"/>
        <v>4692275808.7699995</v>
      </c>
      <c r="T317" s="145">
        <f t="shared" si="85"/>
        <v>4691759090.7699995</v>
      </c>
      <c r="U317" s="145">
        <f t="shared" si="85"/>
        <v>4691759090.7699995</v>
      </c>
      <c r="V317" s="145"/>
      <c r="W317" s="145">
        <f t="shared" si="85"/>
        <v>6137556522</v>
      </c>
      <c r="X317" s="145">
        <f t="shared" si="85"/>
        <v>51546085265.399994</v>
      </c>
      <c r="Y317" s="145">
        <f t="shared" si="85"/>
        <v>28841503286.86</v>
      </c>
      <c r="Z317" s="145">
        <f t="shared" si="85"/>
        <v>28841503286.86</v>
      </c>
      <c r="AA317" s="590">
        <v>13</v>
      </c>
      <c r="AB317" s="289"/>
      <c r="AC317" s="37"/>
      <c r="AD317" s="37"/>
      <c r="AE317" s="37"/>
      <c r="AF317" s="37"/>
      <c r="AG317" s="37"/>
      <c r="AH317" s="37"/>
      <c r="AI317" s="37"/>
      <c r="AJ317" s="37"/>
    </row>
    <row r="318" spans="2:36" s="33" customFormat="1" ht="38.25">
      <c r="B318" s="591"/>
      <c r="C318" s="217" t="s">
        <v>23</v>
      </c>
      <c r="D318" s="217"/>
      <c r="E318" s="290"/>
      <c r="F318" s="217"/>
      <c r="G318" s="256"/>
      <c r="H318" s="204" t="s">
        <v>22</v>
      </c>
      <c r="I318" s="151">
        <f aca="true" t="shared" si="86" ref="I318:P318">I319+I327+I346</f>
        <v>1430000000</v>
      </c>
      <c r="J318" s="151">
        <f t="shared" si="86"/>
        <v>4436467420.9</v>
      </c>
      <c r="K318" s="151">
        <f t="shared" si="86"/>
        <v>4385158729.110001</v>
      </c>
      <c r="L318" s="151">
        <f t="shared" si="86"/>
        <v>4385158729.110001</v>
      </c>
      <c r="M318" s="123">
        <f t="shared" si="86"/>
        <v>2750394022</v>
      </c>
      <c r="N318" s="123">
        <f t="shared" si="86"/>
        <v>42417342035.729996</v>
      </c>
      <c r="O318" s="124">
        <f t="shared" si="86"/>
        <v>19764585466.98</v>
      </c>
      <c r="P318" s="124">
        <f t="shared" si="86"/>
        <v>19764585466.98</v>
      </c>
      <c r="Q318" s="156"/>
      <c r="R318" s="123">
        <f>R319+R346+R327</f>
        <v>1957162500</v>
      </c>
      <c r="S318" s="123">
        <f>S319+S346+S327</f>
        <v>4692275808.7699995</v>
      </c>
      <c r="T318" s="124">
        <f>T319+T346+T327</f>
        <v>4691759090.7699995</v>
      </c>
      <c r="U318" s="124">
        <f>U319+U346+U327</f>
        <v>4691759090.7699995</v>
      </c>
      <c r="V318" s="236"/>
      <c r="W318" s="63">
        <f aca="true" t="shared" si="87" ref="W318:Z320">I318+M318+R318</f>
        <v>6137556522</v>
      </c>
      <c r="X318" s="63">
        <f t="shared" si="87"/>
        <v>51546085265.399994</v>
      </c>
      <c r="Y318" s="63">
        <f t="shared" si="87"/>
        <v>28841503286.86</v>
      </c>
      <c r="Z318" s="63">
        <f t="shared" si="87"/>
        <v>28841503286.86</v>
      </c>
      <c r="AA318" s="590"/>
      <c r="AB318" s="288"/>
      <c r="AC318" s="37"/>
      <c r="AD318" s="37"/>
      <c r="AE318" s="37"/>
      <c r="AF318" s="37"/>
      <c r="AG318" s="37"/>
      <c r="AH318" s="37"/>
      <c r="AI318" s="37"/>
      <c r="AJ318" s="37"/>
    </row>
    <row r="319" spans="2:36" s="33" customFormat="1" ht="51">
      <c r="B319" s="592"/>
      <c r="C319" s="591"/>
      <c r="D319" s="217" t="s">
        <v>514</v>
      </c>
      <c r="E319" s="290"/>
      <c r="F319" s="217"/>
      <c r="G319" s="256"/>
      <c r="H319" s="204" t="s">
        <v>513</v>
      </c>
      <c r="I319" s="151">
        <f aca="true" t="shared" si="88" ref="I319:P319">I320</f>
        <v>125000000</v>
      </c>
      <c r="J319" s="151">
        <f t="shared" si="88"/>
        <v>551135649</v>
      </c>
      <c r="K319" s="151">
        <f t="shared" si="88"/>
        <v>551135649</v>
      </c>
      <c r="L319" s="151">
        <f t="shared" si="88"/>
        <v>551135649</v>
      </c>
      <c r="M319" s="123">
        <f t="shared" si="88"/>
        <v>308200519</v>
      </c>
      <c r="N319" s="123">
        <f t="shared" si="88"/>
        <v>25304323653</v>
      </c>
      <c r="O319" s="123">
        <f t="shared" si="88"/>
        <v>10947224980</v>
      </c>
      <c r="P319" s="123">
        <f t="shared" si="88"/>
        <v>10947224980</v>
      </c>
      <c r="Q319" s="156"/>
      <c r="R319" s="123"/>
      <c r="S319" s="123"/>
      <c r="T319" s="124"/>
      <c r="U319" s="124"/>
      <c r="V319" s="236"/>
      <c r="W319" s="63">
        <f t="shared" si="87"/>
        <v>433200519</v>
      </c>
      <c r="X319" s="63">
        <f t="shared" si="87"/>
        <v>25855459302</v>
      </c>
      <c r="Y319" s="63">
        <f t="shared" si="87"/>
        <v>11498360629</v>
      </c>
      <c r="Z319" s="63">
        <f t="shared" si="87"/>
        <v>11498360629</v>
      </c>
      <c r="AA319" s="590"/>
      <c r="AB319" s="37"/>
      <c r="AC319" s="37"/>
      <c r="AD319" s="37"/>
      <c r="AE319" s="37"/>
      <c r="AF319" s="37"/>
      <c r="AG319" s="37"/>
      <c r="AH319" s="37"/>
      <c r="AI319" s="37"/>
      <c r="AJ319" s="37"/>
    </row>
    <row r="320" spans="2:36" s="33" customFormat="1" ht="38.25">
      <c r="B320" s="592"/>
      <c r="C320" s="592"/>
      <c r="D320" s="594"/>
      <c r="E320" s="217" t="s">
        <v>512</v>
      </c>
      <c r="F320" s="217"/>
      <c r="G320" s="256"/>
      <c r="H320" s="204" t="s">
        <v>511</v>
      </c>
      <c r="I320" s="151">
        <f>+I321</f>
        <v>125000000</v>
      </c>
      <c r="J320" s="151">
        <f>+J321</f>
        <v>551135649</v>
      </c>
      <c r="K320" s="151">
        <f>+K321</f>
        <v>551135649</v>
      </c>
      <c r="L320" s="151">
        <f>+L321</f>
        <v>551135649</v>
      </c>
      <c r="M320" s="61">
        <f>+M321+M322+M325</f>
        <v>308200519</v>
      </c>
      <c r="N320" s="61">
        <f>+N321+N322+N325</f>
        <v>25304323653</v>
      </c>
      <c r="O320" s="61">
        <f>+O321+O322+O325</f>
        <v>10947224980</v>
      </c>
      <c r="P320" s="61">
        <f>+P321+P322+P325</f>
        <v>10947224980</v>
      </c>
      <c r="Q320" s="480"/>
      <c r="R320" s="61"/>
      <c r="S320" s="61"/>
      <c r="T320" s="63"/>
      <c r="U320" s="63"/>
      <c r="V320" s="236"/>
      <c r="W320" s="63">
        <f t="shared" si="87"/>
        <v>433200519</v>
      </c>
      <c r="X320" s="63">
        <f t="shared" si="87"/>
        <v>25855459302</v>
      </c>
      <c r="Y320" s="63">
        <f t="shared" si="87"/>
        <v>11498360629</v>
      </c>
      <c r="Z320" s="63">
        <f t="shared" si="87"/>
        <v>11498360629</v>
      </c>
      <c r="AA320" s="590"/>
      <c r="AB320" s="271"/>
      <c r="AC320" s="37"/>
      <c r="AD320" s="37"/>
      <c r="AE320" s="37"/>
      <c r="AF320" s="37"/>
      <c r="AG320" s="37"/>
      <c r="AH320" s="37"/>
      <c r="AI320" s="37"/>
      <c r="AJ320" s="37"/>
    </row>
    <row r="321" spans="2:36" s="33" customFormat="1" ht="25.5">
      <c r="B321" s="592"/>
      <c r="C321" s="592"/>
      <c r="D321" s="594"/>
      <c r="E321" s="594"/>
      <c r="F321" s="105" t="s">
        <v>510</v>
      </c>
      <c r="G321" s="597">
        <v>69</v>
      </c>
      <c r="H321" s="631" t="s">
        <v>509</v>
      </c>
      <c r="I321" s="551">
        <v>125000000</v>
      </c>
      <c r="J321" s="551">
        <v>551135649</v>
      </c>
      <c r="K321" s="551">
        <v>551135649</v>
      </c>
      <c r="L321" s="551">
        <v>551135649</v>
      </c>
      <c r="M321" s="509">
        <v>308200519</v>
      </c>
      <c r="N321" s="291">
        <v>421515278</v>
      </c>
      <c r="O321" s="140">
        <v>420680288</v>
      </c>
      <c r="P321" s="140">
        <v>420680288</v>
      </c>
      <c r="Q321" s="480" t="s">
        <v>508</v>
      </c>
      <c r="R321" s="739"/>
      <c r="S321" s="578"/>
      <c r="T321" s="575"/>
      <c r="U321" s="575"/>
      <c r="V321" s="574"/>
      <c r="W321" s="575">
        <f>I321+M321+R321</f>
        <v>433200519</v>
      </c>
      <c r="X321" s="575">
        <f>J321+N321+S321+S325+N322+N325</f>
        <v>25855459302</v>
      </c>
      <c r="Y321" s="575">
        <f>K321+O321+T321+T325+O322+O325</f>
        <v>11498360629</v>
      </c>
      <c r="Z321" s="575">
        <f>L321+P321+U321+U325+P322+P325</f>
        <v>11498360629</v>
      </c>
      <c r="AA321" s="590"/>
      <c r="AB321" s="37"/>
      <c r="AC321" s="37"/>
      <c r="AD321" s="37"/>
      <c r="AE321" s="37"/>
      <c r="AF321" s="37"/>
      <c r="AG321" s="37"/>
      <c r="AH321" s="37"/>
      <c r="AI321" s="37"/>
      <c r="AJ321" s="37"/>
    </row>
    <row r="322" spans="2:36" s="33" customFormat="1" ht="25.5">
      <c r="B322" s="592"/>
      <c r="C322" s="592"/>
      <c r="D322" s="594"/>
      <c r="E322" s="594"/>
      <c r="F322" s="105" t="s">
        <v>507</v>
      </c>
      <c r="G322" s="597"/>
      <c r="H322" s="631"/>
      <c r="I322" s="551"/>
      <c r="J322" s="551"/>
      <c r="K322" s="551"/>
      <c r="L322" s="551"/>
      <c r="M322" s="510"/>
      <c r="N322" s="509">
        <v>52336448</v>
      </c>
      <c r="O322" s="509">
        <v>36763674.52</v>
      </c>
      <c r="P322" s="509">
        <v>36763674.52</v>
      </c>
      <c r="Q322" s="543" t="s">
        <v>506</v>
      </c>
      <c r="R322" s="740"/>
      <c r="S322" s="585"/>
      <c r="T322" s="575"/>
      <c r="U322" s="575"/>
      <c r="V322" s="574"/>
      <c r="W322" s="575"/>
      <c r="X322" s="575"/>
      <c r="Y322" s="575"/>
      <c r="Z322" s="575"/>
      <c r="AA322" s="590"/>
      <c r="AB322" s="37"/>
      <c r="AC322" s="37"/>
      <c r="AD322" s="37"/>
      <c r="AE322" s="37"/>
      <c r="AF322" s="37"/>
      <c r="AG322" s="37"/>
      <c r="AH322" s="37"/>
      <c r="AI322" s="37"/>
      <c r="AJ322" s="37"/>
    </row>
    <row r="323" spans="2:36" s="33" customFormat="1" ht="25.5">
      <c r="B323" s="592"/>
      <c r="C323" s="592"/>
      <c r="D323" s="594"/>
      <c r="E323" s="594"/>
      <c r="F323" s="105" t="s">
        <v>505</v>
      </c>
      <c r="G323" s="597"/>
      <c r="H323" s="631"/>
      <c r="I323" s="551"/>
      <c r="J323" s="551"/>
      <c r="K323" s="551"/>
      <c r="L323" s="551"/>
      <c r="M323" s="510"/>
      <c r="N323" s="510"/>
      <c r="O323" s="510"/>
      <c r="P323" s="510"/>
      <c r="Q323" s="545"/>
      <c r="R323" s="740"/>
      <c r="S323" s="585"/>
      <c r="T323" s="575"/>
      <c r="U323" s="575"/>
      <c r="V323" s="574"/>
      <c r="W323" s="575"/>
      <c r="X323" s="575"/>
      <c r="Y323" s="575"/>
      <c r="Z323" s="575"/>
      <c r="AA323" s="590"/>
      <c r="AB323" s="37"/>
      <c r="AC323" s="37"/>
      <c r="AD323" s="37"/>
      <c r="AE323" s="37"/>
      <c r="AF323" s="37"/>
      <c r="AG323" s="37"/>
      <c r="AH323" s="37"/>
      <c r="AI323" s="37"/>
      <c r="AJ323" s="37"/>
    </row>
    <row r="324" spans="2:36" s="33" customFormat="1" ht="25.5">
      <c r="B324" s="592"/>
      <c r="C324" s="592"/>
      <c r="D324" s="594"/>
      <c r="E324" s="594"/>
      <c r="F324" s="105" t="s">
        <v>504</v>
      </c>
      <c r="G324" s="597"/>
      <c r="H324" s="631"/>
      <c r="I324" s="551"/>
      <c r="J324" s="551"/>
      <c r="K324" s="551"/>
      <c r="L324" s="551"/>
      <c r="M324" s="510"/>
      <c r="N324" s="511"/>
      <c r="O324" s="511"/>
      <c r="P324" s="511"/>
      <c r="Q324" s="544"/>
      <c r="R324" s="741"/>
      <c r="S324" s="579"/>
      <c r="T324" s="575"/>
      <c r="U324" s="575"/>
      <c r="V324" s="574"/>
      <c r="W324" s="575"/>
      <c r="X324" s="575"/>
      <c r="Y324" s="575"/>
      <c r="Z324" s="575"/>
      <c r="AA324" s="590"/>
      <c r="AB324" s="37"/>
      <c r="AC324" s="37"/>
      <c r="AD324" s="37"/>
      <c r="AE324" s="37"/>
      <c r="AF324" s="37"/>
      <c r="AG324" s="37"/>
      <c r="AH324" s="37"/>
      <c r="AI324" s="37"/>
      <c r="AJ324" s="37"/>
    </row>
    <row r="325" spans="2:36" s="33" customFormat="1" ht="25.5">
      <c r="B325" s="592"/>
      <c r="C325" s="592"/>
      <c r="D325" s="594"/>
      <c r="E325" s="594"/>
      <c r="F325" s="105" t="s">
        <v>503</v>
      </c>
      <c r="G325" s="597"/>
      <c r="H325" s="631"/>
      <c r="I325" s="551"/>
      <c r="J325" s="551"/>
      <c r="K325" s="551"/>
      <c r="L325" s="551"/>
      <c r="M325" s="510"/>
      <c r="N325" s="509">
        <v>24830471927</v>
      </c>
      <c r="O325" s="514">
        <v>10489781017.48</v>
      </c>
      <c r="P325" s="514">
        <v>10489781017.48</v>
      </c>
      <c r="Q325" s="498" t="s">
        <v>502</v>
      </c>
      <c r="R325" s="576"/>
      <c r="S325" s="576"/>
      <c r="T325" s="575"/>
      <c r="U325" s="575"/>
      <c r="V325" s="574"/>
      <c r="W325" s="575"/>
      <c r="X325" s="575"/>
      <c r="Y325" s="575"/>
      <c r="Z325" s="575"/>
      <c r="AA325" s="590"/>
      <c r="AB325" s="271"/>
      <c r="AC325" s="37"/>
      <c r="AD325" s="37"/>
      <c r="AE325" s="37"/>
      <c r="AF325" s="37"/>
      <c r="AG325" s="37"/>
      <c r="AH325" s="37"/>
      <c r="AI325" s="37"/>
      <c r="AJ325" s="37"/>
    </row>
    <row r="326" spans="2:36" s="33" customFormat="1" ht="25.5">
      <c r="B326" s="592"/>
      <c r="C326" s="592"/>
      <c r="D326" s="594"/>
      <c r="E326" s="594"/>
      <c r="F326" s="105" t="s">
        <v>501</v>
      </c>
      <c r="G326" s="597"/>
      <c r="H326" s="631"/>
      <c r="I326" s="551"/>
      <c r="J326" s="551"/>
      <c r="K326" s="551"/>
      <c r="L326" s="551"/>
      <c r="M326" s="511"/>
      <c r="N326" s="511"/>
      <c r="O326" s="516"/>
      <c r="P326" s="516"/>
      <c r="Q326" s="500"/>
      <c r="R326" s="576"/>
      <c r="S326" s="576"/>
      <c r="T326" s="575"/>
      <c r="U326" s="575"/>
      <c r="V326" s="574"/>
      <c r="W326" s="575"/>
      <c r="X326" s="575"/>
      <c r="Y326" s="575"/>
      <c r="Z326" s="575"/>
      <c r="AA326" s="590"/>
      <c r="AB326" s="37"/>
      <c r="AC326" s="37"/>
      <c r="AD326" s="37"/>
      <c r="AE326" s="37"/>
      <c r="AF326" s="37"/>
      <c r="AG326" s="37"/>
      <c r="AH326" s="37"/>
      <c r="AI326" s="37"/>
      <c r="AJ326" s="37"/>
    </row>
    <row r="327" spans="2:36" s="33" customFormat="1" ht="18.75" customHeight="1">
      <c r="B327" s="592"/>
      <c r="C327" s="592"/>
      <c r="D327" s="217" t="s">
        <v>500</v>
      </c>
      <c r="E327" s="217"/>
      <c r="F327" s="217"/>
      <c r="G327" s="251"/>
      <c r="H327" s="204" t="s">
        <v>499</v>
      </c>
      <c r="I327" s="151"/>
      <c r="J327" s="151">
        <f aca="true" t="shared" si="89" ref="J327:P327">J328+J330+J334+J341+J344</f>
        <v>315739860</v>
      </c>
      <c r="K327" s="151">
        <f t="shared" si="89"/>
        <v>315739860</v>
      </c>
      <c r="L327" s="151">
        <f t="shared" si="89"/>
        <v>315739860</v>
      </c>
      <c r="M327" s="151"/>
      <c r="N327" s="151">
        <f t="shared" si="89"/>
        <v>4131933056.7</v>
      </c>
      <c r="O327" s="124">
        <f t="shared" si="89"/>
        <v>4131933056.7</v>
      </c>
      <c r="P327" s="124">
        <f t="shared" si="89"/>
        <v>4131933056.7</v>
      </c>
      <c r="Q327" s="123"/>
      <c r="R327" s="123">
        <f>R328+R330+R334+R341+R344</f>
        <v>1957162500</v>
      </c>
      <c r="S327" s="123">
        <f>S328+S330+S334+S341+S344</f>
        <v>4691759090.7699995</v>
      </c>
      <c r="T327" s="124">
        <f>T328+T330+T334+T341+T344</f>
        <v>4691759090.7699995</v>
      </c>
      <c r="U327" s="124">
        <f>U328+U330+U334+U341+U344</f>
        <v>4691759090.7699995</v>
      </c>
      <c r="V327" s="253"/>
      <c r="W327" s="124">
        <f aca="true" t="shared" si="90" ref="W327:Z328">I327+M327+R327</f>
        <v>1957162500</v>
      </c>
      <c r="X327" s="124">
        <f t="shared" si="90"/>
        <v>9139432007.47</v>
      </c>
      <c r="Y327" s="124">
        <f t="shared" si="90"/>
        <v>9139432007.47</v>
      </c>
      <c r="Z327" s="124">
        <f t="shared" si="90"/>
        <v>9139432007.47</v>
      </c>
      <c r="AA327" s="590"/>
      <c r="AB327" s="37"/>
      <c r="AC327" s="37"/>
      <c r="AD327" s="37"/>
      <c r="AE327" s="37"/>
      <c r="AF327" s="37"/>
      <c r="AG327" s="37"/>
      <c r="AH327" s="37"/>
      <c r="AI327" s="37"/>
      <c r="AJ327" s="37"/>
    </row>
    <row r="328" spans="2:36" s="33" customFormat="1" ht="51">
      <c r="B328" s="592"/>
      <c r="C328" s="592"/>
      <c r="D328" s="591"/>
      <c r="E328" s="217" t="s">
        <v>498</v>
      </c>
      <c r="F328" s="217"/>
      <c r="G328" s="256"/>
      <c r="H328" s="204" t="s">
        <v>497</v>
      </c>
      <c r="I328" s="151"/>
      <c r="J328" s="151">
        <f>J329</f>
        <v>36084100</v>
      </c>
      <c r="K328" s="151">
        <f>K329</f>
        <v>36084100</v>
      </c>
      <c r="L328" s="151">
        <f>L329</f>
        <v>36084100</v>
      </c>
      <c r="M328" s="123"/>
      <c r="N328" s="123"/>
      <c r="O328" s="124"/>
      <c r="P328" s="124"/>
      <c r="Q328" s="156"/>
      <c r="R328" s="123">
        <f>R329</f>
        <v>150177169</v>
      </c>
      <c r="S328" s="123">
        <f>S329</f>
        <v>411768627</v>
      </c>
      <c r="T328" s="124">
        <f>T329</f>
        <v>411768627</v>
      </c>
      <c r="U328" s="124">
        <f>U329</f>
        <v>411768627</v>
      </c>
      <c r="V328" s="253"/>
      <c r="W328" s="63">
        <f t="shared" si="90"/>
        <v>150177169</v>
      </c>
      <c r="X328" s="63">
        <f t="shared" si="90"/>
        <v>447852727</v>
      </c>
      <c r="Y328" s="63">
        <f t="shared" si="90"/>
        <v>447852727</v>
      </c>
      <c r="Z328" s="63">
        <f t="shared" si="90"/>
        <v>447852727</v>
      </c>
      <c r="AA328" s="590"/>
      <c r="AB328" s="37"/>
      <c r="AC328" s="37"/>
      <c r="AD328" s="37"/>
      <c r="AE328" s="37"/>
      <c r="AF328" s="37"/>
      <c r="AG328" s="37"/>
      <c r="AH328" s="37"/>
      <c r="AI328" s="37"/>
      <c r="AJ328" s="37"/>
    </row>
    <row r="329" spans="2:36" s="33" customFormat="1" ht="89.25">
      <c r="B329" s="592"/>
      <c r="C329" s="592"/>
      <c r="D329" s="592"/>
      <c r="E329" s="217"/>
      <c r="F329" s="105" t="s">
        <v>496</v>
      </c>
      <c r="G329" s="147">
        <v>70</v>
      </c>
      <c r="H329" s="148" t="s">
        <v>495</v>
      </c>
      <c r="I329" s="293"/>
      <c r="J329" s="293">
        <v>36084100</v>
      </c>
      <c r="K329" s="293">
        <v>36084100</v>
      </c>
      <c r="L329" s="293">
        <v>36084100</v>
      </c>
      <c r="M329" s="293"/>
      <c r="N329" s="293"/>
      <c r="O329" s="254"/>
      <c r="P329" s="254"/>
      <c r="Q329" s="480"/>
      <c r="R329" s="150">
        <v>150177169</v>
      </c>
      <c r="S329" s="150">
        <v>411768627</v>
      </c>
      <c r="T329" s="150">
        <v>411768627</v>
      </c>
      <c r="U329" s="255">
        <v>411768627</v>
      </c>
      <c r="V329" s="243" t="s">
        <v>469</v>
      </c>
      <c r="W329" s="255">
        <f>+R329+I329+M329</f>
        <v>150177169</v>
      </c>
      <c r="X329" s="255">
        <f>+S329+J329+N329</f>
        <v>447852727</v>
      </c>
      <c r="Y329" s="255">
        <f>+T329+K329+O329</f>
        <v>447852727</v>
      </c>
      <c r="Z329" s="255">
        <f>+U329+L329+P329</f>
        <v>447852727</v>
      </c>
      <c r="AA329" s="590"/>
      <c r="AB329" s="37"/>
      <c r="AC329" s="37"/>
      <c r="AD329" s="37"/>
      <c r="AE329" s="37"/>
      <c r="AF329" s="37"/>
      <c r="AG329" s="37"/>
      <c r="AH329" s="37"/>
      <c r="AI329" s="37"/>
      <c r="AJ329" s="37"/>
    </row>
    <row r="330" spans="2:36" s="33" customFormat="1" ht="25.5">
      <c r="B330" s="592"/>
      <c r="C330" s="592"/>
      <c r="D330" s="592"/>
      <c r="E330" s="217" t="s">
        <v>494</v>
      </c>
      <c r="F330" s="105"/>
      <c r="G330" s="128"/>
      <c r="H330" s="138" t="s">
        <v>493</v>
      </c>
      <c r="I330" s="119"/>
      <c r="J330" s="119">
        <f>J331</f>
        <v>19827880</v>
      </c>
      <c r="K330" s="119">
        <f>K331</f>
        <v>19827880</v>
      </c>
      <c r="L330" s="119">
        <f>L331</f>
        <v>19827880</v>
      </c>
      <c r="M330" s="121"/>
      <c r="N330" s="121">
        <f>N331+N332+N333</f>
        <v>2287601807</v>
      </c>
      <c r="O330" s="121">
        <f>O331+O332+O333</f>
        <v>2287601807</v>
      </c>
      <c r="P330" s="121">
        <f>P331+P332+P333</f>
        <v>2287601807</v>
      </c>
      <c r="Q330" s="121"/>
      <c r="R330" s="121">
        <f>R331</f>
        <v>1100000000</v>
      </c>
      <c r="S330" s="121">
        <f>S331+S332+S333</f>
        <v>2787836135.49</v>
      </c>
      <c r="T330" s="122">
        <f>T331+T332+T333</f>
        <v>2787836135.49</v>
      </c>
      <c r="U330" s="122">
        <f>U331+U332+U333</f>
        <v>2787836135.49</v>
      </c>
      <c r="V330" s="236"/>
      <c r="W330" s="63">
        <f>I330+M330+R330</f>
        <v>1100000000</v>
      </c>
      <c r="X330" s="63">
        <f>J330+N330+S330</f>
        <v>5095265822.49</v>
      </c>
      <c r="Y330" s="63">
        <f>K330+O330+T330</f>
        <v>5095265822.49</v>
      </c>
      <c r="Z330" s="63">
        <f>L330+P330+U330</f>
        <v>5095265822.49</v>
      </c>
      <c r="AA330" s="590"/>
      <c r="AB330" s="37"/>
      <c r="AC330" s="37"/>
      <c r="AD330" s="37"/>
      <c r="AE330" s="37"/>
      <c r="AF330" s="37"/>
      <c r="AG330" s="37"/>
      <c r="AH330" s="37"/>
      <c r="AI330" s="37"/>
      <c r="AJ330" s="37"/>
    </row>
    <row r="331" spans="2:36" s="33" customFormat="1" ht="38.25">
      <c r="B331" s="592"/>
      <c r="C331" s="592"/>
      <c r="D331" s="592"/>
      <c r="E331" s="594"/>
      <c r="F331" s="105" t="s">
        <v>492</v>
      </c>
      <c r="G331" s="597">
        <v>71</v>
      </c>
      <c r="H331" s="631" t="s">
        <v>491</v>
      </c>
      <c r="I331" s="551"/>
      <c r="J331" s="551">
        <v>19827880</v>
      </c>
      <c r="K331" s="551">
        <v>19827880</v>
      </c>
      <c r="L331" s="551">
        <v>19827880</v>
      </c>
      <c r="M331" s="504"/>
      <c r="N331" s="294">
        <v>148999999.3</v>
      </c>
      <c r="O331" s="294">
        <v>148999999.3</v>
      </c>
      <c r="P331" s="294">
        <v>148999999.3</v>
      </c>
      <c r="Q331" s="480" t="s">
        <v>490</v>
      </c>
      <c r="R331" s="509">
        <v>1100000000</v>
      </c>
      <c r="S331" s="509">
        <v>2787836135.49</v>
      </c>
      <c r="T331" s="514">
        <v>2787836135.49</v>
      </c>
      <c r="U331" s="514">
        <v>2787836135.49</v>
      </c>
      <c r="V331" s="764" t="s">
        <v>469</v>
      </c>
      <c r="W331" s="541">
        <f>+R331+M331+I331</f>
        <v>1100000000</v>
      </c>
      <c r="X331" s="541">
        <f>+S331+N331+J331+S332+N332+N333</f>
        <v>5095265822.49</v>
      </c>
      <c r="Y331" s="541">
        <f>+T331+O331+K331+T332+O332+O333</f>
        <v>5095265822.49</v>
      </c>
      <c r="Z331" s="541">
        <f>+U331+P331+L331+U332+P332+P333</f>
        <v>5095265822.49</v>
      </c>
      <c r="AA331" s="590"/>
      <c r="AB331" s="37"/>
      <c r="AC331" s="37"/>
      <c r="AD331" s="37"/>
      <c r="AE331" s="37"/>
      <c r="AF331" s="37"/>
      <c r="AG331" s="37"/>
      <c r="AH331" s="37"/>
      <c r="AI331" s="37"/>
      <c r="AJ331" s="37"/>
    </row>
    <row r="332" spans="2:36" s="33" customFormat="1" ht="25.5">
      <c r="B332" s="592"/>
      <c r="C332" s="592"/>
      <c r="D332" s="592"/>
      <c r="E332" s="594"/>
      <c r="F332" s="105" t="s">
        <v>489</v>
      </c>
      <c r="G332" s="597"/>
      <c r="H332" s="631"/>
      <c r="I332" s="551"/>
      <c r="J332" s="551"/>
      <c r="K332" s="551"/>
      <c r="L332" s="551"/>
      <c r="M332" s="505"/>
      <c r="N332" s="294">
        <v>100000000</v>
      </c>
      <c r="O332" s="294">
        <v>100000000</v>
      </c>
      <c r="P332" s="294">
        <v>100000000</v>
      </c>
      <c r="Q332" s="480" t="s">
        <v>502</v>
      </c>
      <c r="R332" s="510"/>
      <c r="S332" s="510"/>
      <c r="T332" s="515"/>
      <c r="U332" s="515"/>
      <c r="V332" s="780"/>
      <c r="W332" s="541"/>
      <c r="X332" s="541"/>
      <c r="Y332" s="541"/>
      <c r="Z332" s="541"/>
      <c r="AA332" s="590"/>
      <c r="AB332" s="37"/>
      <c r="AC332" s="37"/>
      <c r="AD332" s="37"/>
      <c r="AE332" s="37"/>
      <c r="AF332" s="37"/>
      <c r="AG332" s="37"/>
      <c r="AH332" s="37"/>
      <c r="AI332" s="37"/>
      <c r="AJ332" s="37"/>
    </row>
    <row r="333" spans="2:36" s="33" customFormat="1" ht="38.25">
      <c r="B333" s="592"/>
      <c r="C333" s="592"/>
      <c r="D333" s="592"/>
      <c r="E333" s="594"/>
      <c r="F333" s="105" t="s">
        <v>488</v>
      </c>
      <c r="G333" s="597"/>
      <c r="H333" s="631"/>
      <c r="I333" s="551"/>
      <c r="J333" s="551"/>
      <c r="K333" s="551"/>
      <c r="L333" s="551"/>
      <c r="M333" s="513"/>
      <c r="N333" s="294">
        <v>2038601807.7</v>
      </c>
      <c r="O333" s="294">
        <v>2038601807.7</v>
      </c>
      <c r="P333" s="294">
        <v>2038601807.7</v>
      </c>
      <c r="Q333" s="480" t="s">
        <v>1047</v>
      </c>
      <c r="R333" s="511"/>
      <c r="S333" s="511"/>
      <c r="T333" s="516"/>
      <c r="U333" s="516"/>
      <c r="V333" s="765"/>
      <c r="W333" s="541"/>
      <c r="X333" s="541"/>
      <c r="Y333" s="541"/>
      <c r="Z333" s="541"/>
      <c r="AA333" s="590"/>
      <c r="AB333" s="37"/>
      <c r="AC333" s="37"/>
      <c r="AD333" s="37"/>
      <c r="AE333" s="37"/>
      <c r="AF333" s="37"/>
      <c r="AG333" s="37"/>
      <c r="AH333" s="37"/>
      <c r="AI333" s="37"/>
      <c r="AJ333" s="37"/>
    </row>
    <row r="334" spans="2:36" s="33" customFormat="1" ht="51">
      <c r="B334" s="592"/>
      <c r="C334" s="592"/>
      <c r="D334" s="592"/>
      <c r="E334" s="217" t="s">
        <v>487</v>
      </c>
      <c r="F334" s="105"/>
      <c r="G334" s="147"/>
      <c r="H334" s="138" t="s">
        <v>486</v>
      </c>
      <c r="I334" s="119"/>
      <c r="J334" s="119">
        <f>J335</f>
        <v>19827880</v>
      </c>
      <c r="K334" s="119">
        <f>K335</f>
        <v>19827880</v>
      </c>
      <c r="L334" s="119">
        <f>L335</f>
        <v>19827880</v>
      </c>
      <c r="M334" s="119"/>
      <c r="N334" s="119">
        <f>N335+N336+N338</f>
        <v>1791241904.5</v>
      </c>
      <c r="O334" s="119">
        <f>O335+O336+O338</f>
        <v>1791241904.5</v>
      </c>
      <c r="P334" s="119">
        <f>P335+P336+P338</f>
        <v>1791241904.5</v>
      </c>
      <c r="Q334" s="139"/>
      <c r="R334" s="119">
        <f>R335</f>
        <v>493831131</v>
      </c>
      <c r="S334" s="119">
        <f>S335+S336+S338</f>
        <v>1279000128.28</v>
      </c>
      <c r="T334" s="120">
        <f>T335+T336+T338</f>
        <v>1279000128.28</v>
      </c>
      <c r="U334" s="120">
        <f>U335+U336+U338</f>
        <v>1279000128.28</v>
      </c>
      <c r="V334" s="295"/>
      <c r="W334" s="63">
        <f>I334+M334+R334</f>
        <v>493831131</v>
      </c>
      <c r="X334" s="63">
        <f>J334+N334+S334</f>
        <v>3090069912.7799997</v>
      </c>
      <c r="Y334" s="63">
        <f>K334+O334+T334</f>
        <v>3090069912.7799997</v>
      </c>
      <c r="Z334" s="63">
        <f>L334+P334+U334</f>
        <v>3090069912.7799997</v>
      </c>
      <c r="AA334" s="590"/>
      <c r="AB334" s="37"/>
      <c r="AC334" s="40"/>
      <c r="AD334" s="37"/>
      <c r="AE334" s="37"/>
      <c r="AF334" s="37"/>
      <c r="AG334" s="37"/>
      <c r="AH334" s="37"/>
      <c r="AI334" s="37"/>
      <c r="AJ334" s="37"/>
    </row>
    <row r="335" spans="2:36" s="33" customFormat="1" ht="15.75" customHeight="1">
      <c r="B335" s="592"/>
      <c r="C335" s="592"/>
      <c r="D335" s="592"/>
      <c r="E335" s="591"/>
      <c r="F335" s="105" t="s">
        <v>485</v>
      </c>
      <c r="G335" s="645">
        <v>72</v>
      </c>
      <c r="H335" s="599" t="s">
        <v>484</v>
      </c>
      <c r="I335" s="504"/>
      <c r="J335" s="504">
        <v>19827880</v>
      </c>
      <c r="K335" s="504">
        <v>19827880</v>
      </c>
      <c r="L335" s="504">
        <v>19827880</v>
      </c>
      <c r="M335" s="504"/>
      <c r="N335" s="296">
        <v>127698548</v>
      </c>
      <c r="O335" s="296">
        <v>127698548</v>
      </c>
      <c r="P335" s="296">
        <v>127698548</v>
      </c>
      <c r="Q335" s="476" t="s">
        <v>483</v>
      </c>
      <c r="R335" s="294">
        <v>493831131</v>
      </c>
      <c r="S335" s="294">
        <v>1279000128.28</v>
      </c>
      <c r="T335" s="294">
        <v>1279000128.28</v>
      </c>
      <c r="U335" s="294">
        <v>1279000128.28</v>
      </c>
      <c r="V335" s="208" t="s">
        <v>469</v>
      </c>
      <c r="W335" s="498">
        <f>I335+M335+R335</f>
        <v>493831131</v>
      </c>
      <c r="X335" s="498">
        <f>J335+N335+S335+S336+S338</f>
        <v>1426526556.28</v>
      </c>
      <c r="Y335" s="498">
        <f>K335+O335+T335+T336+T338</f>
        <v>1426526556.28</v>
      </c>
      <c r="Z335" s="498">
        <f>L335+P335+U335+U336+U338</f>
        <v>1426526556.28</v>
      </c>
      <c r="AA335" s="590"/>
      <c r="AB335" s="37"/>
      <c r="AC335" s="40"/>
      <c r="AD335" s="37"/>
      <c r="AE335" s="37"/>
      <c r="AF335" s="37"/>
      <c r="AG335" s="37"/>
      <c r="AH335" s="37"/>
      <c r="AI335" s="37"/>
      <c r="AJ335" s="37"/>
    </row>
    <row r="336" spans="2:36" s="33" customFormat="1" ht="25.5">
      <c r="B336" s="592"/>
      <c r="C336" s="592"/>
      <c r="D336" s="592"/>
      <c r="E336" s="592"/>
      <c r="F336" s="105" t="s">
        <v>482</v>
      </c>
      <c r="G336" s="682"/>
      <c r="H336" s="600"/>
      <c r="I336" s="505"/>
      <c r="J336" s="505"/>
      <c r="K336" s="505"/>
      <c r="L336" s="505"/>
      <c r="M336" s="505"/>
      <c r="N336" s="550">
        <v>100000000</v>
      </c>
      <c r="O336" s="550">
        <v>100000000</v>
      </c>
      <c r="P336" s="550">
        <v>100000000</v>
      </c>
      <c r="Q336" s="550" t="s">
        <v>502</v>
      </c>
      <c r="R336" s="743"/>
      <c r="S336" s="550"/>
      <c r="T336" s="562">
        <f>S336-R336</f>
        <v>0</v>
      </c>
      <c r="U336" s="498"/>
      <c r="V336" s="498"/>
      <c r="W336" s="499"/>
      <c r="X336" s="499"/>
      <c r="Y336" s="499"/>
      <c r="Z336" s="499"/>
      <c r="AA336" s="590"/>
      <c r="AB336" s="37"/>
      <c r="AC336" s="297"/>
      <c r="AD336" s="37"/>
      <c r="AE336" s="37"/>
      <c r="AF336" s="37"/>
      <c r="AG336" s="37"/>
      <c r="AH336" s="37"/>
      <c r="AI336" s="37"/>
      <c r="AJ336" s="37"/>
    </row>
    <row r="337" spans="2:36" s="33" customFormat="1" ht="25.5">
      <c r="B337" s="592"/>
      <c r="C337" s="592"/>
      <c r="D337" s="592"/>
      <c r="E337" s="592"/>
      <c r="F337" s="105" t="s">
        <v>481</v>
      </c>
      <c r="G337" s="682"/>
      <c r="H337" s="600"/>
      <c r="I337" s="505"/>
      <c r="J337" s="505"/>
      <c r="K337" s="505"/>
      <c r="L337" s="505"/>
      <c r="M337" s="505"/>
      <c r="N337" s="550"/>
      <c r="O337" s="550"/>
      <c r="P337" s="550"/>
      <c r="Q337" s="550"/>
      <c r="R337" s="743"/>
      <c r="S337" s="550"/>
      <c r="T337" s="562"/>
      <c r="U337" s="500"/>
      <c r="V337" s="500"/>
      <c r="W337" s="499"/>
      <c r="X337" s="499"/>
      <c r="Y337" s="499"/>
      <c r="Z337" s="499"/>
      <c r="AA337" s="590"/>
      <c r="AB337" s="37"/>
      <c r="AC337" s="297"/>
      <c r="AD337" s="37"/>
      <c r="AE337" s="37"/>
      <c r="AF337" s="37"/>
      <c r="AG337" s="37"/>
      <c r="AH337" s="37"/>
      <c r="AI337" s="37"/>
      <c r="AJ337" s="37"/>
    </row>
    <row r="338" spans="2:36" s="33" customFormat="1" ht="25.5">
      <c r="B338" s="592"/>
      <c r="C338" s="592"/>
      <c r="D338" s="592"/>
      <c r="E338" s="592"/>
      <c r="F338" s="105" t="s">
        <v>480</v>
      </c>
      <c r="G338" s="682"/>
      <c r="H338" s="600"/>
      <c r="I338" s="505"/>
      <c r="J338" s="505"/>
      <c r="K338" s="505"/>
      <c r="L338" s="505"/>
      <c r="M338" s="505"/>
      <c r="N338" s="504">
        <v>1563543356.5</v>
      </c>
      <c r="O338" s="504">
        <v>1563543356.5</v>
      </c>
      <c r="P338" s="504">
        <v>1563543356.5</v>
      </c>
      <c r="Q338" s="504" t="s">
        <v>1047</v>
      </c>
      <c r="R338" s="504"/>
      <c r="S338" s="504"/>
      <c r="T338" s="498">
        <f>S338-R338</f>
        <v>0</v>
      </c>
      <c r="U338" s="498"/>
      <c r="V338" s="498"/>
      <c r="W338" s="499"/>
      <c r="X338" s="499"/>
      <c r="Y338" s="499"/>
      <c r="Z338" s="499"/>
      <c r="AA338" s="590"/>
      <c r="AB338" s="37"/>
      <c r="AC338" s="297"/>
      <c r="AD338" s="37"/>
      <c r="AE338" s="37"/>
      <c r="AF338" s="37"/>
      <c r="AG338" s="37"/>
      <c r="AH338" s="37"/>
      <c r="AI338" s="37"/>
      <c r="AJ338" s="37"/>
    </row>
    <row r="339" spans="2:36" s="33" customFormat="1" ht="25.5">
      <c r="B339" s="592"/>
      <c r="C339" s="592"/>
      <c r="D339" s="592"/>
      <c r="E339" s="592"/>
      <c r="F339" s="105" t="s">
        <v>479</v>
      </c>
      <c r="G339" s="682"/>
      <c r="H339" s="600"/>
      <c r="I339" s="505"/>
      <c r="J339" s="505"/>
      <c r="K339" s="505"/>
      <c r="L339" s="505"/>
      <c r="M339" s="505"/>
      <c r="N339" s="505"/>
      <c r="O339" s="505"/>
      <c r="P339" s="505"/>
      <c r="Q339" s="505"/>
      <c r="R339" s="505"/>
      <c r="S339" s="505"/>
      <c r="T339" s="499"/>
      <c r="U339" s="499"/>
      <c r="V339" s="499"/>
      <c r="W339" s="499"/>
      <c r="X339" s="499"/>
      <c r="Y339" s="499"/>
      <c r="Z339" s="499"/>
      <c r="AA339" s="590"/>
      <c r="AB339" s="37"/>
      <c r="AC339" s="297"/>
      <c r="AD339" s="37"/>
      <c r="AE339" s="37"/>
      <c r="AF339" s="37"/>
      <c r="AG339" s="37"/>
      <c r="AH339" s="37"/>
      <c r="AI339" s="37"/>
      <c r="AJ339" s="37"/>
    </row>
    <row r="340" spans="2:36" s="33" customFormat="1" ht="25.5">
      <c r="B340" s="592"/>
      <c r="C340" s="592"/>
      <c r="D340" s="592"/>
      <c r="E340" s="593"/>
      <c r="F340" s="105" t="s">
        <v>478</v>
      </c>
      <c r="G340" s="646"/>
      <c r="H340" s="601"/>
      <c r="I340" s="513"/>
      <c r="J340" s="513"/>
      <c r="K340" s="513"/>
      <c r="L340" s="513"/>
      <c r="M340" s="513"/>
      <c r="N340" s="513"/>
      <c r="O340" s="513"/>
      <c r="P340" s="513"/>
      <c r="Q340" s="513"/>
      <c r="R340" s="513"/>
      <c r="S340" s="513"/>
      <c r="T340" s="500"/>
      <c r="U340" s="500"/>
      <c r="V340" s="500"/>
      <c r="W340" s="500"/>
      <c r="X340" s="500"/>
      <c r="Y340" s="500"/>
      <c r="Z340" s="500"/>
      <c r="AA340" s="590"/>
      <c r="AB340" s="37"/>
      <c r="AC340" s="297"/>
      <c r="AD340" s="37"/>
      <c r="AE340" s="37"/>
      <c r="AF340" s="37"/>
      <c r="AG340" s="37"/>
      <c r="AH340" s="37"/>
      <c r="AI340" s="37"/>
      <c r="AJ340" s="37"/>
    </row>
    <row r="341" spans="2:36" s="33" customFormat="1" ht="25.5">
      <c r="B341" s="592"/>
      <c r="C341" s="592"/>
      <c r="D341" s="592"/>
      <c r="E341" s="217" t="s">
        <v>477</v>
      </c>
      <c r="F341" s="105"/>
      <c r="G341" s="147"/>
      <c r="H341" s="138" t="s">
        <v>476</v>
      </c>
      <c r="I341" s="119"/>
      <c r="J341" s="119">
        <f aca="true" t="shared" si="91" ref="J341:P341">J342</f>
        <v>120000000</v>
      </c>
      <c r="K341" s="119">
        <f t="shared" si="91"/>
        <v>120000000</v>
      </c>
      <c r="L341" s="119">
        <f t="shared" si="91"/>
        <v>120000000</v>
      </c>
      <c r="M341" s="119"/>
      <c r="N341" s="119">
        <f t="shared" si="91"/>
        <v>53089345.2</v>
      </c>
      <c r="O341" s="119">
        <f t="shared" si="91"/>
        <v>53089345.2</v>
      </c>
      <c r="P341" s="119">
        <f t="shared" si="91"/>
        <v>53089345.2</v>
      </c>
      <c r="Q341" s="119"/>
      <c r="R341" s="119">
        <f>R342</f>
        <v>113154200</v>
      </c>
      <c r="S341" s="119">
        <f>S342+S343</f>
        <v>113154200</v>
      </c>
      <c r="T341" s="120">
        <f>T342+T343</f>
        <v>113154200</v>
      </c>
      <c r="U341" s="120">
        <f>U342+U343</f>
        <v>113154200</v>
      </c>
      <c r="V341" s="295"/>
      <c r="W341" s="63">
        <f>I341+M341+R341</f>
        <v>113154200</v>
      </c>
      <c r="X341" s="63">
        <f>X342</f>
        <v>286243545.2</v>
      </c>
      <c r="Y341" s="63">
        <f>Y342</f>
        <v>286243545.2</v>
      </c>
      <c r="Z341" s="63">
        <f>Z342</f>
        <v>286243545.2</v>
      </c>
      <c r="AA341" s="590"/>
      <c r="AB341" s="37"/>
      <c r="AC341" s="297"/>
      <c r="AD341" s="37"/>
      <c r="AE341" s="37"/>
      <c r="AF341" s="37"/>
      <c r="AG341" s="37"/>
      <c r="AH341" s="37"/>
      <c r="AI341" s="37"/>
      <c r="AJ341" s="37"/>
    </row>
    <row r="342" spans="2:36" s="33" customFormat="1" ht="30" customHeight="1">
      <c r="B342" s="592"/>
      <c r="C342" s="592"/>
      <c r="D342" s="592"/>
      <c r="E342" s="217"/>
      <c r="F342" s="591" t="s">
        <v>475</v>
      </c>
      <c r="G342" s="645">
        <v>73</v>
      </c>
      <c r="H342" s="671" t="s">
        <v>474</v>
      </c>
      <c r="I342" s="504"/>
      <c r="J342" s="504">
        <v>120000000</v>
      </c>
      <c r="K342" s="504">
        <v>120000000</v>
      </c>
      <c r="L342" s="504">
        <v>120000000</v>
      </c>
      <c r="M342" s="498"/>
      <c r="N342" s="498">
        <v>53089345.2</v>
      </c>
      <c r="O342" s="498">
        <v>53089345.2</v>
      </c>
      <c r="P342" s="498">
        <v>53089345.2</v>
      </c>
      <c r="Q342" s="498" t="s">
        <v>1047</v>
      </c>
      <c r="R342" s="509">
        <v>113154200</v>
      </c>
      <c r="S342" s="509">
        <v>113154200</v>
      </c>
      <c r="T342" s="509">
        <v>113154200</v>
      </c>
      <c r="U342" s="509">
        <v>113154200</v>
      </c>
      <c r="V342" s="764" t="s">
        <v>469</v>
      </c>
      <c r="W342" s="781">
        <f>+M342+I342+R342</f>
        <v>113154200</v>
      </c>
      <c r="X342" s="781">
        <f>+N342+J342+S342</f>
        <v>286243545.2</v>
      </c>
      <c r="Y342" s="781">
        <f>+O342+K342+T342</f>
        <v>286243545.2</v>
      </c>
      <c r="Z342" s="781">
        <f>+P342+L342+U342</f>
        <v>286243545.2</v>
      </c>
      <c r="AA342" s="590"/>
      <c r="AB342" s="37"/>
      <c r="AC342" s="297"/>
      <c r="AD342" s="37"/>
      <c r="AE342" s="37"/>
      <c r="AF342" s="37"/>
      <c r="AG342" s="37"/>
      <c r="AH342" s="37"/>
      <c r="AI342" s="37"/>
      <c r="AJ342" s="37"/>
    </row>
    <row r="343" spans="2:36" s="33" customFormat="1" ht="12.75">
      <c r="B343" s="592"/>
      <c r="C343" s="592"/>
      <c r="D343" s="592"/>
      <c r="E343" s="217"/>
      <c r="F343" s="593"/>
      <c r="G343" s="646"/>
      <c r="H343" s="673"/>
      <c r="I343" s="513"/>
      <c r="J343" s="513"/>
      <c r="K343" s="513"/>
      <c r="L343" s="513"/>
      <c r="M343" s="500"/>
      <c r="N343" s="500">
        <v>53089345.2</v>
      </c>
      <c r="O343" s="500">
        <v>53089345.2</v>
      </c>
      <c r="P343" s="500">
        <v>53089345.2</v>
      </c>
      <c r="Q343" s="500"/>
      <c r="R343" s="511"/>
      <c r="S343" s="511"/>
      <c r="T343" s="511"/>
      <c r="U343" s="511"/>
      <c r="V343" s="765"/>
      <c r="W343" s="782"/>
      <c r="X343" s="782"/>
      <c r="Y343" s="782"/>
      <c r="Z343" s="782"/>
      <c r="AA343" s="590"/>
      <c r="AB343" s="37"/>
      <c r="AC343" s="297"/>
      <c r="AD343" s="37"/>
      <c r="AE343" s="37"/>
      <c r="AF343" s="37"/>
      <c r="AG343" s="37"/>
      <c r="AH343" s="37"/>
      <c r="AI343" s="37"/>
      <c r="AJ343" s="37"/>
    </row>
    <row r="344" spans="2:36" s="33" customFormat="1" ht="25.5">
      <c r="B344" s="592"/>
      <c r="C344" s="592"/>
      <c r="D344" s="592"/>
      <c r="E344" s="217" t="s">
        <v>473</v>
      </c>
      <c r="F344" s="105"/>
      <c r="G344" s="147"/>
      <c r="H344" s="138" t="s">
        <v>472</v>
      </c>
      <c r="I344" s="119"/>
      <c r="J344" s="119">
        <f>J345</f>
        <v>120000000</v>
      </c>
      <c r="K344" s="119">
        <f>K345</f>
        <v>120000000</v>
      </c>
      <c r="L344" s="119">
        <f>L345</f>
        <v>120000000</v>
      </c>
      <c r="M344" s="119"/>
      <c r="N344" s="119"/>
      <c r="O344" s="120"/>
      <c r="P344" s="120"/>
      <c r="Q344" s="139"/>
      <c r="R344" s="119">
        <f>R345</f>
        <v>100000000</v>
      </c>
      <c r="S344" s="119">
        <f>S345</f>
        <v>100000000</v>
      </c>
      <c r="T344" s="119">
        <f>T345</f>
        <v>100000000</v>
      </c>
      <c r="U344" s="119">
        <f>U345</f>
        <v>100000000</v>
      </c>
      <c r="V344" s="295"/>
      <c r="W344" s="63">
        <f>I344+M344+R344</f>
        <v>100000000</v>
      </c>
      <c r="X344" s="63">
        <f>J344+N344+S344</f>
        <v>220000000</v>
      </c>
      <c r="Y344" s="63">
        <f>K344+O344+T344</f>
        <v>220000000</v>
      </c>
      <c r="Z344" s="63">
        <f>L344+P344+U344</f>
        <v>220000000</v>
      </c>
      <c r="AA344" s="590"/>
      <c r="AB344" s="37"/>
      <c r="AC344" s="297"/>
      <c r="AD344" s="37"/>
      <c r="AE344" s="37"/>
      <c r="AF344" s="37"/>
      <c r="AG344" s="37"/>
      <c r="AH344" s="37"/>
      <c r="AI344" s="37"/>
      <c r="AJ344" s="37"/>
    </row>
    <row r="345" spans="2:36" s="33" customFormat="1" ht="56.25" customHeight="1">
      <c r="B345" s="592"/>
      <c r="C345" s="592"/>
      <c r="D345" s="593"/>
      <c r="E345" s="217"/>
      <c r="F345" s="105" t="s">
        <v>471</v>
      </c>
      <c r="G345" s="147">
        <v>74</v>
      </c>
      <c r="H345" s="148" t="s">
        <v>470</v>
      </c>
      <c r="I345" s="293"/>
      <c r="J345" s="293">
        <v>120000000</v>
      </c>
      <c r="K345" s="293">
        <v>120000000</v>
      </c>
      <c r="L345" s="293">
        <v>120000000</v>
      </c>
      <c r="M345" s="294"/>
      <c r="N345" s="294"/>
      <c r="O345" s="254"/>
      <c r="P345" s="254"/>
      <c r="Q345" s="480"/>
      <c r="R345" s="150">
        <v>100000000</v>
      </c>
      <c r="S345" s="150">
        <v>100000000</v>
      </c>
      <c r="T345" s="150">
        <v>100000000</v>
      </c>
      <c r="U345" s="150">
        <v>100000000</v>
      </c>
      <c r="V345" s="298" t="s">
        <v>469</v>
      </c>
      <c r="W345" s="299">
        <f>+M345+I345+R345</f>
        <v>100000000</v>
      </c>
      <c r="X345" s="299">
        <f>+N345+J345+S345</f>
        <v>220000000</v>
      </c>
      <c r="Y345" s="299">
        <f>+O345+K345+T345</f>
        <v>220000000</v>
      </c>
      <c r="Z345" s="299">
        <f>+P345+L345+U345</f>
        <v>220000000</v>
      </c>
      <c r="AA345" s="590"/>
      <c r="AB345" s="37"/>
      <c r="AC345" s="297"/>
      <c r="AD345" s="37"/>
      <c r="AE345" s="37"/>
      <c r="AF345" s="37"/>
      <c r="AG345" s="37"/>
      <c r="AH345" s="37"/>
      <c r="AI345" s="37"/>
      <c r="AJ345" s="37"/>
    </row>
    <row r="346" spans="2:36" s="33" customFormat="1" ht="38.25">
      <c r="B346" s="592"/>
      <c r="C346" s="592"/>
      <c r="D346" s="217" t="s">
        <v>468</v>
      </c>
      <c r="E346" s="204"/>
      <c r="F346" s="217"/>
      <c r="G346" s="256"/>
      <c r="H346" s="204" t="s">
        <v>22</v>
      </c>
      <c r="I346" s="151">
        <f aca="true" t="shared" si="92" ref="I346:P346">I347+I350+I353+I357+I359+I361</f>
        <v>1305000000</v>
      </c>
      <c r="J346" s="151">
        <f t="shared" si="92"/>
        <v>3569591911.9</v>
      </c>
      <c r="K346" s="241">
        <f t="shared" si="92"/>
        <v>3518283220.11</v>
      </c>
      <c r="L346" s="241">
        <f t="shared" si="92"/>
        <v>3518283220.11</v>
      </c>
      <c r="M346" s="123">
        <f t="shared" si="92"/>
        <v>2442193503</v>
      </c>
      <c r="N346" s="123">
        <f t="shared" si="92"/>
        <v>12981085326.029999</v>
      </c>
      <c r="O346" s="123">
        <f t="shared" si="92"/>
        <v>4685427430.28</v>
      </c>
      <c r="P346" s="123">
        <f t="shared" si="92"/>
        <v>4685427430.28</v>
      </c>
      <c r="Q346" s="156"/>
      <c r="R346" s="123"/>
      <c r="S346" s="123">
        <f>S347+S350+S353+S357+S359+S361</f>
        <v>516718</v>
      </c>
      <c r="T346" s="124"/>
      <c r="U346" s="124"/>
      <c r="V346" s="236"/>
      <c r="W346" s="63">
        <f aca="true" t="shared" si="93" ref="W346:Z347">I346+M346+R346</f>
        <v>3747193503</v>
      </c>
      <c r="X346" s="63">
        <f t="shared" si="93"/>
        <v>16551193955.929998</v>
      </c>
      <c r="Y346" s="63">
        <f t="shared" si="93"/>
        <v>8203710650.389999</v>
      </c>
      <c r="Z346" s="63">
        <f t="shared" si="93"/>
        <v>8203710650.389999</v>
      </c>
      <c r="AA346" s="590"/>
      <c r="AB346" s="37"/>
      <c r="AC346" s="297"/>
      <c r="AD346" s="37"/>
      <c r="AE346" s="37"/>
      <c r="AF346" s="37"/>
      <c r="AG346" s="37"/>
      <c r="AH346" s="37"/>
      <c r="AI346" s="37"/>
      <c r="AJ346" s="37"/>
    </row>
    <row r="347" spans="2:36" s="33" customFormat="1" ht="76.5">
      <c r="B347" s="592"/>
      <c r="C347" s="592"/>
      <c r="D347" s="591"/>
      <c r="E347" s="217" t="s">
        <v>467</v>
      </c>
      <c r="F347" s="217"/>
      <c r="G347" s="256"/>
      <c r="H347" s="204" t="s">
        <v>466</v>
      </c>
      <c r="I347" s="151">
        <f>I348</f>
        <v>0</v>
      </c>
      <c r="J347" s="151">
        <f>J348</f>
        <v>60725391.79</v>
      </c>
      <c r="K347" s="151">
        <f>K348</f>
        <v>9416700</v>
      </c>
      <c r="L347" s="151">
        <f>L348</f>
        <v>9416700</v>
      </c>
      <c r="M347" s="123">
        <f>M348</f>
        <v>350000000</v>
      </c>
      <c r="N347" s="123">
        <f>N348+N349</f>
        <v>8501763302.83</v>
      </c>
      <c r="O347" s="123">
        <f>O348+O349</f>
        <v>2570030504</v>
      </c>
      <c r="P347" s="123">
        <f>P348+P349</f>
        <v>2570030504</v>
      </c>
      <c r="Q347" s="156"/>
      <c r="R347" s="123"/>
      <c r="S347" s="123"/>
      <c r="T347" s="124"/>
      <c r="U347" s="124"/>
      <c r="V347" s="236"/>
      <c r="W347" s="63">
        <f t="shared" si="93"/>
        <v>350000000</v>
      </c>
      <c r="X347" s="63">
        <f t="shared" si="93"/>
        <v>8562488694.62</v>
      </c>
      <c r="Y347" s="63">
        <f t="shared" si="93"/>
        <v>2579447204</v>
      </c>
      <c r="Z347" s="63">
        <f t="shared" si="93"/>
        <v>2579447204</v>
      </c>
      <c r="AA347" s="590"/>
      <c r="AB347" s="37"/>
      <c r="AC347" s="297"/>
      <c r="AD347" s="37"/>
      <c r="AE347" s="37"/>
      <c r="AF347" s="37"/>
      <c r="AG347" s="37"/>
      <c r="AH347" s="37"/>
      <c r="AI347" s="37"/>
      <c r="AJ347" s="37"/>
    </row>
    <row r="348" spans="2:36" s="33" customFormat="1" ht="18.75" customHeight="1">
      <c r="B348" s="592"/>
      <c r="C348" s="592"/>
      <c r="D348" s="592"/>
      <c r="E348" s="594"/>
      <c r="F348" s="105" t="s">
        <v>465</v>
      </c>
      <c r="G348" s="597">
        <v>75</v>
      </c>
      <c r="H348" s="634" t="s">
        <v>1045</v>
      </c>
      <c r="I348" s="551">
        <v>0</v>
      </c>
      <c r="J348" s="504">
        <v>60725391.79</v>
      </c>
      <c r="K348" s="498">
        <v>9416700</v>
      </c>
      <c r="L348" s="498">
        <v>9416700</v>
      </c>
      <c r="M348" s="504">
        <v>350000000</v>
      </c>
      <c r="N348" s="294">
        <v>2700090075.83</v>
      </c>
      <c r="O348" s="294">
        <v>650066397</v>
      </c>
      <c r="P348" s="294">
        <v>650066397</v>
      </c>
      <c r="Q348" s="480" t="s">
        <v>440</v>
      </c>
      <c r="R348" s="576"/>
      <c r="S348" s="578"/>
      <c r="T348" s="578"/>
      <c r="U348" s="578"/>
      <c r="V348" s="757"/>
      <c r="W348" s="575">
        <f>I348+M348+R348</f>
        <v>350000000</v>
      </c>
      <c r="X348" s="575">
        <f>J348+N348+S348+N349</f>
        <v>8562488694.62</v>
      </c>
      <c r="Y348" s="575">
        <f>K348+O348+T348+O349</f>
        <v>2579447204</v>
      </c>
      <c r="Z348" s="575">
        <f>L348+P348+U348+P349</f>
        <v>2579447204</v>
      </c>
      <c r="AA348" s="590"/>
      <c r="AB348" s="37"/>
      <c r="AC348" s="297"/>
      <c r="AD348" s="37"/>
      <c r="AE348" s="37"/>
      <c r="AF348" s="37"/>
      <c r="AG348" s="37"/>
      <c r="AH348" s="37"/>
      <c r="AI348" s="37"/>
      <c r="AJ348" s="37"/>
    </row>
    <row r="349" spans="2:36" s="33" customFormat="1" ht="18.75" customHeight="1">
      <c r="B349" s="592"/>
      <c r="C349" s="592"/>
      <c r="D349" s="592"/>
      <c r="E349" s="594"/>
      <c r="F349" s="105" t="s">
        <v>464</v>
      </c>
      <c r="G349" s="597"/>
      <c r="H349" s="633"/>
      <c r="I349" s="551"/>
      <c r="J349" s="513"/>
      <c r="K349" s="500"/>
      <c r="L349" s="500"/>
      <c r="M349" s="513"/>
      <c r="N349" s="300">
        <v>5801673227</v>
      </c>
      <c r="O349" s="300">
        <v>1919964107</v>
      </c>
      <c r="P349" s="300">
        <v>1919964107</v>
      </c>
      <c r="Q349" s="479" t="s">
        <v>502</v>
      </c>
      <c r="R349" s="576"/>
      <c r="S349" s="579"/>
      <c r="T349" s="579"/>
      <c r="U349" s="579"/>
      <c r="V349" s="757"/>
      <c r="W349" s="575"/>
      <c r="X349" s="575"/>
      <c r="Y349" s="575"/>
      <c r="Z349" s="575"/>
      <c r="AA349" s="590"/>
      <c r="AB349" s="37"/>
      <c r="AC349" s="297"/>
      <c r="AD349" s="37"/>
      <c r="AE349" s="37"/>
      <c r="AF349" s="37"/>
      <c r="AG349" s="37"/>
      <c r="AH349" s="37"/>
      <c r="AI349" s="37"/>
      <c r="AJ349" s="37"/>
    </row>
    <row r="350" spans="2:36" s="33" customFormat="1" ht="27" customHeight="1">
      <c r="B350" s="592"/>
      <c r="C350" s="592"/>
      <c r="D350" s="592"/>
      <c r="E350" s="217" t="s">
        <v>463</v>
      </c>
      <c r="F350" s="217"/>
      <c r="G350" s="251"/>
      <c r="H350" s="252" t="s">
        <v>462</v>
      </c>
      <c r="I350" s="61">
        <f aca="true" t="shared" si="94" ref="I350:P350">+I351+I352</f>
        <v>250000000</v>
      </c>
      <c r="J350" s="61">
        <f t="shared" si="94"/>
        <v>444788261.35</v>
      </c>
      <c r="K350" s="61">
        <f t="shared" si="94"/>
        <v>444788261.35</v>
      </c>
      <c r="L350" s="61">
        <f t="shared" si="94"/>
        <v>444788261.35</v>
      </c>
      <c r="M350" s="61">
        <f t="shared" si="94"/>
        <v>195910770</v>
      </c>
      <c r="N350" s="61">
        <f t="shared" si="94"/>
        <v>13800339.58</v>
      </c>
      <c r="O350" s="61">
        <f t="shared" si="94"/>
        <v>13800339.58</v>
      </c>
      <c r="P350" s="61">
        <f t="shared" si="94"/>
        <v>13800339.58</v>
      </c>
      <c r="Q350" s="338"/>
      <c r="R350" s="61"/>
      <c r="S350" s="61"/>
      <c r="T350" s="63"/>
      <c r="U350" s="63"/>
      <c r="V350" s="236"/>
      <c r="W350" s="63">
        <f>I350+M350+R350</f>
        <v>445910770</v>
      </c>
      <c r="X350" s="63">
        <f>J350+N350+S350</f>
        <v>458588600.93</v>
      </c>
      <c r="Y350" s="63">
        <f>K350+O350+T350</f>
        <v>458588600.93</v>
      </c>
      <c r="Z350" s="63">
        <f>L350+P350+U350</f>
        <v>458588600.93</v>
      </c>
      <c r="AA350" s="590"/>
      <c r="AB350" s="37"/>
      <c r="AC350" s="40"/>
      <c r="AD350" s="37"/>
      <c r="AE350" s="37"/>
      <c r="AF350" s="37"/>
      <c r="AG350" s="37"/>
      <c r="AH350" s="37"/>
      <c r="AI350" s="37"/>
      <c r="AJ350" s="37"/>
    </row>
    <row r="351" spans="2:36" s="33" customFormat="1" ht="43.5" customHeight="1">
      <c r="B351" s="592"/>
      <c r="C351" s="592"/>
      <c r="D351" s="592"/>
      <c r="E351" s="591"/>
      <c r="F351" s="105" t="s">
        <v>461</v>
      </c>
      <c r="G351" s="147">
        <v>77</v>
      </c>
      <c r="H351" s="148" t="s">
        <v>460</v>
      </c>
      <c r="I351" s="293"/>
      <c r="J351" s="293"/>
      <c r="K351" s="293"/>
      <c r="L351" s="293"/>
      <c r="M351" s="294">
        <v>40000000</v>
      </c>
      <c r="N351" s="294">
        <v>0</v>
      </c>
      <c r="O351" s="294">
        <v>0</v>
      </c>
      <c r="P351" s="294">
        <v>0</v>
      </c>
      <c r="Q351" s="480" t="s">
        <v>440</v>
      </c>
      <c r="R351" s="302"/>
      <c r="S351" s="302"/>
      <c r="T351" s="299"/>
      <c r="U351" s="299"/>
      <c r="V351" s="298"/>
      <c r="W351" s="299">
        <f aca="true" t="shared" si="95" ref="W351:Z352">+M351+I351+R351</f>
        <v>40000000</v>
      </c>
      <c r="X351" s="299">
        <f t="shared" si="95"/>
        <v>0</v>
      </c>
      <c r="Y351" s="299">
        <f t="shared" si="95"/>
        <v>0</v>
      </c>
      <c r="Z351" s="299">
        <f t="shared" si="95"/>
        <v>0</v>
      </c>
      <c r="AA351" s="590"/>
      <c r="AB351" s="288"/>
      <c r="AC351" s="37"/>
      <c r="AD351" s="37"/>
      <c r="AE351" s="37"/>
      <c r="AF351" s="37"/>
      <c r="AG351" s="37"/>
      <c r="AH351" s="37"/>
      <c r="AI351" s="37"/>
      <c r="AJ351" s="37"/>
    </row>
    <row r="352" spans="2:36" s="33" customFormat="1" ht="30" customHeight="1">
      <c r="B352" s="592"/>
      <c r="C352" s="592"/>
      <c r="D352" s="592"/>
      <c r="E352" s="592"/>
      <c r="F352" s="105" t="s">
        <v>459</v>
      </c>
      <c r="G352" s="147">
        <v>78</v>
      </c>
      <c r="H352" s="148" t="s">
        <v>458</v>
      </c>
      <c r="I352" s="293">
        <v>250000000</v>
      </c>
      <c r="J352" s="293">
        <v>444788261.35</v>
      </c>
      <c r="K352" s="293">
        <v>444788261.35</v>
      </c>
      <c r="L352" s="293">
        <v>444788261.35</v>
      </c>
      <c r="M352" s="294">
        <v>155910770</v>
      </c>
      <c r="N352" s="294">
        <v>13800339.58</v>
      </c>
      <c r="O352" s="294">
        <v>13800339.58</v>
      </c>
      <c r="P352" s="294">
        <v>13800339.58</v>
      </c>
      <c r="Q352" s="480" t="s">
        <v>440</v>
      </c>
      <c r="R352" s="302"/>
      <c r="S352" s="302"/>
      <c r="T352" s="299"/>
      <c r="U352" s="299"/>
      <c r="V352" s="298"/>
      <c r="W352" s="299">
        <f t="shared" si="95"/>
        <v>405910770</v>
      </c>
      <c r="X352" s="299">
        <f t="shared" si="95"/>
        <v>458588600.93</v>
      </c>
      <c r="Y352" s="299">
        <f t="shared" si="95"/>
        <v>458588600.93</v>
      </c>
      <c r="Z352" s="299">
        <f t="shared" si="95"/>
        <v>458588600.93</v>
      </c>
      <c r="AA352" s="590"/>
      <c r="AB352" s="37"/>
      <c r="AC352" s="37"/>
      <c r="AD352" s="37"/>
      <c r="AE352" s="37"/>
      <c r="AF352" s="37"/>
      <c r="AG352" s="37"/>
      <c r="AH352" s="37"/>
      <c r="AI352" s="37"/>
      <c r="AJ352" s="37"/>
    </row>
    <row r="353" spans="2:36" s="33" customFormat="1" ht="50.25" customHeight="1">
      <c r="B353" s="592"/>
      <c r="C353" s="592"/>
      <c r="D353" s="592"/>
      <c r="E353" s="217" t="s">
        <v>457</v>
      </c>
      <c r="F353" s="217"/>
      <c r="G353" s="251"/>
      <c r="H353" s="252" t="s">
        <v>456</v>
      </c>
      <c r="I353" s="119">
        <f>I354</f>
        <v>855000000</v>
      </c>
      <c r="J353" s="119">
        <f>J354</f>
        <v>2771339890.03</v>
      </c>
      <c r="K353" s="119">
        <f>K354</f>
        <v>2771339890.03</v>
      </c>
      <c r="L353" s="119">
        <f>L354</f>
        <v>2771339890.03</v>
      </c>
      <c r="M353" s="119">
        <f>M354+M355</f>
        <v>1100000000</v>
      </c>
      <c r="N353" s="119">
        <f>N354+N355</f>
        <v>2322440729.62</v>
      </c>
      <c r="O353" s="119">
        <f>O354+O355</f>
        <v>80470360</v>
      </c>
      <c r="P353" s="119">
        <f>P354+P355</f>
        <v>80470360</v>
      </c>
      <c r="Q353" s="338"/>
      <c r="R353" s="303"/>
      <c r="S353" s="303"/>
      <c r="T353" s="304"/>
      <c r="U353" s="304"/>
      <c r="V353" s="295"/>
      <c r="W353" s="304">
        <f>I353+M353+R353</f>
        <v>1955000000</v>
      </c>
      <c r="X353" s="304">
        <f>J353+N353+S353</f>
        <v>5093780619.65</v>
      </c>
      <c r="Y353" s="304">
        <f>K353+O353+T353</f>
        <v>2851810250.03</v>
      </c>
      <c r="Z353" s="304">
        <f>L353+P353+U353</f>
        <v>2851810250.03</v>
      </c>
      <c r="AA353" s="590"/>
      <c r="AB353" s="37"/>
      <c r="AC353" s="37"/>
      <c r="AD353" s="37"/>
      <c r="AE353" s="37"/>
      <c r="AF353" s="37"/>
      <c r="AG353" s="37"/>
      <c r="AH353" s="37"/>
      <c r="AI353" s="37"/>
      <c r="AJ353" s="37"/>
    </row>
    <row r="354" spans="2:36" s="33" customFormat="1" ht="25.5">
      <c r="B354" s="592"/>
      <c r="C354" s="592"/>
      <c r="D354" s="592"/>
      <c r="E354" s="591"/>
      <c r="F354" s="258" t="s">
        <v>455</v>
      </c>
      <c r="G354" s="597">
        <v>79</v>
      </c>
      <c r="H354" s="631" t="s">
        <v>454</v>
      </c>
      <c r="I354" s="504">
        <v>855000000</v>
      </c>
      <c r="J354" s="504">
        <v>2771339890.03</v>
      </c>
      <c r="K354" s="504">
        <v>2771339890.03</v>
      </c>
      <c r="L354" s="504">
        <v>2771339890.03</v>
      </c>
      <c r="M354" s="504">
        <v>1100000000</v>
      </c>
      <c r="N354" s="294">
        <v>310625000</v>
      </c>
      <c r="O354" s="294"/>
      <c r="P354" s="294"/>
      <c r="Q354" s="480" t="s">
        <v>440</v>
      </c>
      <c r="R354" s="504"/>
      <c r="S354" s="504"/>
      <c r="T354" s="498"/>
      <c r="U354" s="498"/>
      <c r="V354" s="498"/>
      <c r="W354" s="498">
        <f>I354+M354+R354</f>
        <v>1955000000</v>
      </c>
      <c r="X354" s="498">
        <f>J354+N354+S354+N355</f>
        <v>5093780619.65</v>
      </c>
      <c r="Y354" s="498">
        <f>K354+O354+T354+O355</f>
        <v>2851810250.03</v>
      </c>
      <c r="Z354" s="498">
        <f>L354+P354+U354+P355</f>
        <v>2851810250.03</v>
      </c>
      <c r="AA354" s="590"/>
      <c r="AB354" s="37"/>
      <c r="AC354" s="37"/>
      <c r="AD354" s="37"/>
      <c r="AE354" s="37"/>
      <c r="AF354" s="37"/>
      <c r="AG354" s="37"/>
      <c r="AH354" s="37"/>
      <c r="AI354" s="37"/>
      <c r="AJ354" s="37"/>
    </row>
    <row r="355" spans="2:36" s="33" customFormat="1" ht="25.5">
      <c r="B355" s="592"/>
      <c r="C355" s="592"/>
      <c r="D355" s="592"/>
      <c r="E355" s="592"/>
      <c r="F355" s="258" t="s">
        <v>453</v>
      </c>
      <c r="G355" s="597"/>
      <c r="H355" s="631"/>
      <c r="I355" s="505"/>
      <c r="J355" s="505"/>
      <c r="K355" s="505"/>
      <c r="L355" s="505"/>
      <c r="M355" s="505"/>
      <c r="N355" s="550">
        <v>2011815729.62</v>
      </c>
      <c r="O355" s="550">
        <v>80470360</v>
      </c>
      <c r="P355" s="550">
        <v>80470360</v>
      </c>
      <c r="Q355" s="563" t="s">
        <v>1048</v>
      </c>
      <c r="R355" s="505"/>
      <c r="S355" s="505"/>
      <c r="T355" s="499"/>
      <c r="U355" s="499"/>
      <c r="V355" s="499"/>
      <c r="W355" s="499"/>
      <c r="X355" s="499"/>
      <c r="Y355" s="499"/>
      <c r="Z355" s="499"/>
      <c r="AA355" s="590"/>
      <c r="AB355" s="37"/>
      <c r="AC355" s="37"/>
      <c r="AD355" s="37"/>
      <c r="AE355" s="37"/>
      <c r="AF355" s="37"/>
      <c r="AG355" s="37"/>
      <c r="AH355" s="37"/>
      <c r="AI355" s="37"/>
      <c r="AJ355" s="37"/>
    </row>
    <row r="356" spans="2:36" s="33" customFormat="1" ht="27.75" customHeight="1">
      <c r="B356" s="592"/>
      <c r="C356" s="592"/>
      <c r="D356" s="592"/>
      <c r="E356" s="593"/>
      <c r="F356" s="258" t="s">
        <v>452</v>
      </c>
      <c r="G356" s="597"/>
      <c r="H356" s="631"/>
      <c r="I356" s="513"/>
      <c r="J356" s="513"/>
      <c r="K356" s="513"/>
      <c r="L356" s="513"/>
      <c r="M356" s="513"/>
      <c r="N356" s="550"/>
      <c r="O356" s="550"/>
      <c r="P356" s="550"/>
      <c r="Q356" s="563"/>
      <c r="R356" s="513"/>
      <c r="S356" s="513"/>
      <c r="T356" s="500"/>
      <c r="U356" s="500"/>
      <c r="V356" s="500"/>
      <c r="W356" s="500"/>
      <c r="X356" s="500"/>
      <c r="Y356" s="500"/>
      <c r="Z356" s="500"/>
      <c r="AA356" s="590"/>
      <c r="AB356" s="37"/>
      <c r="AC356" s="37"/>
      <c r="AD356" s="37"/>
      <c r="AE356" s="37"/>
      <c r="AF356" s="37"/>
      <c r="AG356" s="37"/>
      <c r="AH356" s="37"/>
      <c r="AI356" s="37"/>
      <c r="AJ356" s="37"/>
    </row>
    <row r="357" spans="2:36" s="33" customFormat="1" ht="75" customHeight="1">
      <c r="B357" s="592"/>
      <c r="C357" s="592"/>
      <c r="D357" s="592"/>
      <c r="E357" s="217" t="s">
        <v>451</v>
      </c>
      <c r="F357" s="217"/>
      <c r="G357" s="251"/>
      <c r="H357" s="252" t="s">
        <v>450</v>
      </c>
      <c r="I357" s="151">
        <f>+I358</f>
        <v>200000000</v>
      </c>
      <c r="J357" s="151">
        <f>+J358</f>
        <v>283321668.73</v>
      </c>
      <c r="K357" s="151">
        <f>+K358</f>
        <v>283321668.73</v>
      </c>
      <c r="L357" s="151">
        <f>+L358</f>
        <v>283321668.73</v>
      </c>
      <c r="M357" s="61">
        <f>M358</f>
        <v>61345584.25</v>
      </c>
      <c r="N357" s="61">
        <f>N358</f>
        <v>67595584</v>
      </c>
      <c r="O357" s="61">
        <f>O358</f>
        <v>67383608.27</v>
      </c>
      <c r="P357" s="61">
        <f>P358</f>
        <v>67383608.27</v>
      </c>
      <c r="Q357" s="480"/>
      <c r="R357" s="61"/>
      <c r="S357" s="61"/>
      <c r="T357" s="63"/>
      <c r="U357" s="63"/>
      <c r="V357" s="236"/>
      <c r="W357" s="63">
        <f>I357+M357+R357</f>
        <v>261345584.25</v>
      </c>
      <c r="X357" s="63">
        <f>J357+N357+S357</f>
        <v>350917252.73</v>
      </c>
      <c r="Y357" s="63">
        <f>K357+O357+T357</f>
        <v>350705277</v>
      </c>
      <c r="Z357" s="63">
        <f>L357+P357+U357</f>
        <v>350705277</v>
      </c>
      <c r="AA357" s="590"/>
      <c r="AB357" s="37"/>
      <c r="AC357" s="37"/>
      <c r="AD357" s="37"/>
      <c r="AE357" s="37"/>
      <c r="AF357" s="37"/>
      <c r="AG357" s="37"/>
      <c r="AH357" s="37"/>
      <c r="AI357" s="37"/>
      <c r="AJ357" s="37"/>
    </row>
    <row r="358" spans="2:36" s="33" customFormat="1" ht="54.75" customHeight="1">
      <c r="B358" s="592"/>
      <c r="C358" s="592"/>
      <c r="D358" s="592"/>
      <c r="E358" s="217"/>
      <c r="F358" s="258" t="s">
        <v>449</v>
      </c>
      <c r="G358" s="183">
        <v>80</v>
      </c>
      <c r="H358" s="148" t="s">
        <v>448</v>
      </c>
      <c r="I358" s="296">
        <v>200000000</v>
      </c>
      <c r="J358" s="296">
        <v>283321668.73</v>
      </c>
      <c r="K358" s="296">
        <v>283321668.73</v>
      </c>
      <c r="L358" s="296">
        <v>283321668.73</v>
      </c>
      <c r="M358" s="305">
        <f>61345523.25+61</f>
        <v>61345584.25</v>
      </c>
      <c r="N358" s="305">
        <v>67595584</v>
      </c>
      <c r="O358" s="305">
        <v>67383608.27</v>
      </c>
      <c r="P358" s="305">
        <v>67383608.27</v>
      </c>
      <c r="Q358" s="477" t="s">
        <v>440</v>
      </c>
      <c r="R358" s="302"/>
      <c r="S358" s="302"/>
      <c r="T358" s="299"/>
      <c r="U358" s="299"/>
      <c r="V358" s="298"/>
      <c r="W358" s="299">
        <f>+M358+I358+R358</f>
        <v>261345584.25</v>
      </c>
      <c r="X358" s="299">
        <f>+N358+J358+S358</f>
        <v>350917252.73</v>
      </c>
      <c r="Y358" s="299">
        <f>+O358+K358+T358</f>
        <v>350705277</v>
      </c>
      <c r="Z358" s="299">
        <f>+P358+L358+U358</f>
        <v>350705277</v>
      </c>
      <c r="AA358" s="590"/>
      <c r="AB358" s="37"/>
      <c r="AC358" s="37"/>
      <c r="AD358" s="37"/>
      <c r="AE358" s="37"/>
      <c r="AF358" s="37"/>
      <c r="AG358" s="37"/>
      <c r="AH358" s="37"/>
      <c r="AI358" s="37"/>
      <c r="AJ358" s="37"/>
    </row>
    <row r="359" spans="2:36" s="33" customFormat="1" ht="25.5">
      <c r="B359" s="592"/>
      <c r="C359" s="592"/>
      <c r="D359" s="592"/>
      <c r="E359" s="217" t="s">
        <v>447</v>
      </c>
      <c r="F359" s="105"/>
      <c r="G359" s="128"/>
      <c r="H359" s="138" t="s">
        <v>446</v>
      </c>
      <c r="I359" s="151"/>
      <c r="J359" s="151"/>
      <c r="K359" s="241"/>
      <c r="L359" s="241"/>
      <c r="M359" s="123">
        <f>M360</f>
        <v>266494950</v>
      </c>
      <c r="N359" s="123">
        <f>N360</f>
        <v>1251418171</v>
      </c>
      <c r="O359" s="123">
        <f>O360</f>
        <v>1201159886.4</v>
      </c>
      <c r="P359" s="123">
        <f>P360</f>
        <v>1201159886.4</v>
      </c>
      <c r="Q359" s="123"/>
      <c r="R359" s="123"/>
      <c r="S359" s="123"/>
      <c r="T359" s="124"/>
      <c r="U359" s="124"/>
      <c r="V359" s="236"/>
      <c r="W359" s="63">
        <f aca="true" t="shared" si="96" ref="W359:Z362">I359+M359+R359</f>
        <v>266494950</v>
      </c>
      <c r="X359" s="63">
        <f t="shared" si="96"/>
        <v>1251418171</v>
      </c>
      <c r="Y359" s="63">
        <f t="shared" si="96"/>
        <v>1201159886.4</v>
      </c>
      <c r="Z359" s="63">
        <f t="shared" si="96"/>
        <v>1201159886.4</v>
      </c>
      <c r="AA359" s="590"/>
      <c r="AB359" s="37"/>
      <c r="AC359" s="37"/>
      <c r="AD359" s="37"/>
      <c r="AE359" s="37"/>
      <c r="AF359" s="37"/>
      <c r="AG359" s="37"/>
      <c r="AH359" s="37"/>
      <c r="AI359" s="37"/>
      <c r="AJ359" s="37"/>
    </row>
    <row r="360" spans="2:36" s="33" customFormat="1" ht="89.25">
      <c r="B360" s="592"/>
      <c r="C360" s="592"/>
      <c r="D360" s="592"/>
      <c r="E360" s="217"/>
      <c r="F360" s="105" t="s">
        <v>445</v>
      </c>
      <c r="G360" s="147">
        <v>81</v>
      </c>
      <c r="H360" s="148" t="s">
        <v>1040</v>
      </c>
      <c r="I360" s="293"/>
      <c r="J360" s="293"/>
      <c r="K360" s="244"/>
      <c r="L360" s="244"/>
      <c r="M360" s="294">
        <v>266494950</v>
      </c>
      <c r="N360" s="296">
        <v>1251418171</v>
      </c>
      <c r="O360" s="125">
        <v>1201159886.4</v>
      </c>
      <c r="P360" s="125">
        <v>1201159886.4</v>
      </c>
      <c r="Q360" s="477" t="s">
        <v>440</v>
      </c>
      <c r="R360" s="294"/>
      <c r="S360" s="294"/>
      <c r="T360" s="254"/>
      <c r="U360" s="254"/>
      <c r="V360" s="298"/>
      <c r="W360" s="254">
        <f t="shared" si="96"/>
        <v>266494950</v>
      </c>
      <c r="X360" s="254">
        <f t="shared" si="96"/>
        <v>1251418171</v>
      </c>
      <c r="Y360" s="254">
        <f t="shared" si="96"/>
        <v>1201159886.4</v>
      </c>
      <c r="Z360" s="254">
        <f t="shared" si="96"/>
        <v>1201159886.4</v>
      </c>
      <c r="AA360" s="590"/>
      <c r="AB360" s="37"/>
      <c r="AC360" s="37"/>
      <c r="AD360" s="37"/>
      <c r="AE360" s="37"/>
      <c r="AF360" s="37"/>
      <c r="AG360" s="37"/>
      <c r="AH360" s="37"/>
      <c r="AI360" s="37"/>
      <c r="AJ360" s="37"/>
    </row>
    <row r="361" spans="2:36" s="33" customFormat="1" ht="45.75" customHeight="1">
      <c r="B361" s="592"/>
      <c r="C361" s="592"/>
      <c r="D361" s="592"/>
      <c r="E361" s="217" t="s">
        <v>444</v>
      </c>
      <c r="F361" s="105"/>
      <c r="G361" s="128"/>
      <c r="H361" s="138" t="s">
        <v>443</v>
      </c>
      <c r="I361" s="293"/>
      <c r="J361" s="119">
        <f aca="true" t="shared" si="97" ref="J361:P361">J362</f>
        <v>9416700</v>
      </c>
      <c r="K361" s="119">
        <f t="shared" si="97"/>
        <v>9416700</v>
      </c>
      <c r="L361" s="119">
        <f t="shared" si="97"/>
        <v>9416700</v>
      </c>
      <c r="M361" s="151">
        <f t="shared" si="97"/>
        <v>468442198.75</v>
      </c>
      <c r="N361" s="151">
        <f t="shared" si="97"/>
        <v>824067199</v>
      </c>
      <c r="O361" s="151">
        <f t="shared" si="97"/>
        <v>752582732.03</v>
      </c>
      <c r="P361" s="151">
        <f t="shared" si="97"/>
        <v>752582732.03</v>
      </c>
      <c r="Q361" s="484"/>
      <c r="R361" s="151"/>
      <c r="S361" s="151">
        <f>S362</f>
        <v>516718</v>
      </c>
      <c r="T361" s="241"/>
      <c r="U361" s="241"/>
      <c r="V361" s="241"/>
      <c r="W361" s="241">
        <f t="shared" si="96"/>
        <v>468442198.75</v>
      </c>
      <c r="X361" s="241">
        <f t="shared" si="96"/>
        <v>834000617</v>
      </c>
      <c r="Y361" s="241">
        <f t="shared" si="96"/>
        <v>761999432.03</v>
      </c>
      <c r="Z361" s="241">
        <f t="shared" si="96"/>
        <v>761999432.03</v>
      </c>
      <c r="AA361" s="590"/>
      <c r="AB361" s="37"/>
      <c r="AC361" s="37"/>
      <c r="AD361" s="37"/>
      <c r="AE361" s="37"/>
      <c r="AF361" s="37"/>
      <c r="AG361" s="37"/>
      <c r="AH361" s="37"/>
      <c r="AI361" s="37"/>
      <c r="AJ361" s="37"/>
    </row>
    <row r="362" spans="2:36" s="33" customFormat="1" ht="43.5" customHeight="1">
      <c r="B362" s="593"/>
      <c r="C362" s="593"/>
      <c r="D362" s="593"/>
      <c r="E362" s="217"/>
      <c r="F362" s="105" t="s">
        <v>442</v>
      </c>
      <c r="G362" s="147">
        <v>76</v>
      </c>
      <c r="H362" s="307" t="s">
        <v>441</v>
      </c>
      <c r="I362" s="293"/>
      <c r="J362" s="293">
        <v>9416700</v>
      </c>
      <c r="K362" s="293">
        <v>9416700</v>
      </c>
      <c r="L362" s="293">
        <v>9416700</v>
      </c>
      <c r="M362" s="294">
        <v>468442198.75</v>
      </c>
      <c r="N362" s="296">
        <v>824067199</v>
      </c>
      <c r="O362" s="125">
        <v>752582732.03</v>
      </c>
      <c r="P362" s="125">
        <v>752582732.03</v>
      </c>
      <c r="Q362" s="477" t="s">
        <v>440</v>
      </c>
      <c r="R362" s="294"/>
      <c r="S362" s="294">
        <v>516718</v>
      </c>
      <c r="T362" s="254"/>
      <c r="U362" s="254"/>
      <c r="V362" s="298"/>
      <c r="W362" s="254">
        <f t="shared" si="96"/>
        <v>468442198.75</v>
      </c>
      <c r="X362" s="254">
        <f t="shared" si="96"/>
        <v>834000617</v>
      </c>
      <c r="Y362" s="254">
        <f t="shared" si="96"/>
        <v>761999432.03</v>
      </c>
      <c r="Z362" s="254">
        <f t="shared" si="96"/>
        <v>761999432.03</v>
      </c>
      <c r="AA362" s="754"/>
      <c r="AB362" s="37"/>
      <c r="AC362" s="37"/>
      <c r="AD362" s="37"/>
      <c r="AE362" s="37"/>
      <c r="AF362" s="37"/>
      <c r="AG362" s="37"/>
      <c r="AH362" s="37"/>
      <c r="AI362" s="37"/>
      <c r="AJ362" s="37"/>
    </row>
    <row r="363" spans="2:36" s="33" customFormat="1" ht="12.75">
      <c r="B363" s="742" t="s">
        <v>439</v>
      </c>
      <c r="C363" s="742"/>
      <c r="D363" s="742"/>
      <c r="E363" s="742"/>
      <c r="F363" s="742"/>
      <c r="G363" s="742"/>
      <c r="H363" s="742"/>
      <c r="I363" s="308">
        <f>I364+I397</f>
        <v>1417000000</v>
      </c>
      <c r="J363" s="308">
        <f>J364+J397</f>
        <v>3155369697.07</v>
      </c>
      <c r="K363" s="308">
        <f>K364+K397</f>
        <v>2488924248</v>
      </c>
      <c r="L363" s="308">
        <f>L364+L397</f>
        <v>2488924248</v>
      </c>
      <c r="M363" s="308">
        <f>M364+M397</f>
        <v>500564505</v>
      </c>
      <c r="N363" s="309"/>
      <c r="O363" s="309"/>
      <c r="P363" s="309"/>
      <c r="Q363" s="310"/>
      <c r="R363" s="309">
        <f>R364+R397</f>
        <v>0</v>
      </c>
      <c r="S363" s="309"/>
      <c r="T363" s="309"/>
      <c r="U363" s="309"/>
      <c r="V363" s="309"/>
      <c r="W363" s="309">
        <f>W364+W397</f>
        <v>1917564505</v>
      </c>
      <c r="X363" s="309">
        <f>X364+X397</f>
        <v>3155369697.07</v>
      </c>
      <c r="Y363" s="309">
        <f>Y364+Y397</f>
        <v>2488924248</v>
      </c>
      <c r="Z363" s="309">
        <f>Z364+Z397</f>
        <v>2488924248</v>
      </c>
      <c r="AA363" s="311"/>
      <c r="AB363" s="37"/>
      <c r="AC363" s="37"/>
      <c r="AD363" s="37"/>
      <c r="AE363" s="37"/>
      <c r="AF363" s="37"/>
      <c r="AG363" s="37"/>
      <c r="AH363" s="37"/>
      <c r="AI363" s="37"/>
      <c r="AJ363" s="37"/>
    </row>
    <row r="364" spans="2:36" s="33" customFormat="1" ht="25.5">
      <c r="B364" s="217">
        <v>2</v>
      </c>
      <c r="C364" s="217"/>
      <c r="D364" s="217"/>
      <c r="E364" s="217"/>
      <c r="F364" s="217"/>
      <c r="G364" s="256"/>
      <c r="H364" s="204" t="s">
        <v>33</v>
      </c>
      <c r="I364" s="151">
        <f>I365</f>
        <v>1054000000</v>
      </c>
      <c r="J364" s="151">
        <f>J365</f>
        <v>1947691927</v>
      </c>
      <c r="K364" s="151">
        <f>K365</f>
        <v>1947648927</v>
      </c>
      <c r="L364" s="151">
        <f>L365</f>
        <v>1947648927</v>
      </c>
      <c r="M364" s="151"/>
      <c r="N364" s="124"/>
      <c r="O364" s="124"/>
      <c r="P364" s="124"/>
      <c r="Q364" s="312"/>
      <c r="R364" s="205"/>
      <c r="S364" s="205"/>
      <c r="T364" s="218"/>
      <c r="U364" s="218"/>
      <c r="V364" s="236"/>
      <c r="W364" s="130">
        <f aca="true" t="shared" si="98" ref="W364:Z367">I364+M364+R364</f>
        <v>1054000000</v>
      </c>
      <c r="X364" s="130">
        <f t="shared" si="98"/>
        <v>1947691927</v>
      </c>
      <c r="Y364" s="130">
        <f t="shared" si="98"/>
        <v>1947648927</v>
      </c>
      <c r="Z364" s="130">
        <f t="shared" si="98"/>
        <v>1947648927</v>
      </c>
      <c r="AA364" s="755">
        <v>16</v>
      </c>
      <c r="AB364" s="37"/>
      <c r="AC364" s="37"/>
      <c r="AD364" s="37"/>
      <c r="AE364" s="37"/>
      <c r="AF364" s="37"/>
      <c r="AG364" s="37"/>
      <c r="AH364" s="37"/>
      <c r="AI364" s="37"/>
      <c r="AJ364" s="37"/>
    </row>
    <row r="365" spans="2:36" s="33" customFormat="1" ht="25.5">
      <c r="B365" s="591"/>
      <c r="C365" s="217" t="s">
        <v>438</v>
      </c>
      <c r="D365" s="217"/>
      <c r="E365" s="217"/>
      <c r="F365" s="217"/>
      <c r="G365" s="256"/>
      <c r="H365" s="204" t="s">
        <v>437</v>
      </c>
      <c r="I365" s="151">
        <f>I366+I389</f>
        <v>1054000000</v>
      </c>
      <c r="J365" s="151">
        <f>J366+J389</f>
        <v>1947691927</v>
      </c>
      <c r="K365" s="151">
        <f>K366+K389</f>
        <v>1947648927</v>
      </c>
      <c r="L365" s="151">
        <f>L366+L389</f>
        <v>1947648927</v>
      </c>
      <c r="M365" s="151"/>
      <c r="N365" s="124"/>
      <c r="O365" s="124"/>
      <c r="P365" s="124"/>
      <c r="Q365" s="312"/>
      <c r="R365" s="205"/>
      <c r="S365" s="205"/>
      <c r="T365" s="218"/>
      <c r="U365" s="218"/>
      <c r="V365" s="236"/>
      <c r="W365" s="130">
        <f t="shared" si="98"/>
        <v>1054000000</v>
      </c>
      <c r="X365" s="130">
        <f t="shared" si="98"/>
        <v>1947691927</v>
      </c>
      <c r="Y365" s="130">
        <f t="shared" si="98"/>
        <v>1947648927</v>
      </c>
      <c r="Z365" s="130">
        <f t="shared" si="98"/>
        <v>1947648927</v>
      </c>
      <c r="AA365" s="590"/>
      <c r="AB365" s="37"/>
      <c r="AC365" s="37"/>
      <c r="AD365" s="37"/>
      <c r="AE365" s="37"/>
      <c r="AF365" s="37"/>
      <c r="AG365" s="37"/>
      <c r="AH365" s="37"/>
      <c r="AI365" s="37"/>
      <c r="AJ365" s="37"/>
    </row>
    <row r="366" spans="2:36" s="33" customFormat="1" ht="25.5">
      <c r="B366" s="592"/>
      <c r="C366" s="591"/>
      <c r="D366" s="217" t="s">
        <v>436</v>
      </c>
      <c r="E366" s="217"/>
      <c r="F366" s="217"/>
      <c r="G366" s="256"/>
      <c r="H366" s="204" t="s">
        <v>435</v>
      </c>
      <c r="I366" s="151">
        <f>I367+I375+I381+I385</f>
        <v>948000000</v>
      </c>
      <c r="J366" s="151">
        <f>J367+J375+J381+J385</f>
        <v>1783051807</v>
      </c>
      <c r="K366" s="151">
        <f>K367+K375+K381+K385</f>
        <v>1783008807</v>
      </c>
      <c r="L366" s="151">
        <f>L367+L375+L381+L385</f>
        <v>1783008807</v>
      </c>
      <c r="M366" s="151"/>
      <c r="N366" s="124"/>
      <c r="O366" s="124"/>
      <c r="P366" s="124"/>
      <c r="Q366" s="312"/>
      <c r="R366" s="205"/>
      <c r="S366" s="205"/>
      <c r="T366" s="218"/>
      <c r="U366" s="218"/>
      <c r="V366" s="236"/>
      <c r="W366" s="130">
        <f t="shared" si="98"/>
        <v>948000000</v>
      </c>
      <c r="X366" s="130">
        <f t="shared" si="98"/>
        <v>1783051807</v>
      </c>
      <c r="Y366" s="130">
        <f t="shared" si="98"/>
        <v>1783008807</v>
      </c>
      <c r="Z366" s="130">
        <f t="shared" si="98"/>
        <v>1783008807</v>
      </c>
      <c r="AA366" s="590"/>
      <c r="AB366" s="37"/>
      <c r="AC366" s="37"/>
      <c r="AD366" s="37"/>
      <c r="AE366" s="37"/>
      <c r="AF366" s="37"/>
      <c r="AG366" s="37"/>
      <c r="AH366" s="37"/>
      <c r="AI366" s="37"/>
      <c r="AJ366" s="37"/>
    </row>
    <row r="367" spans="2:36" s="33" customFormat="1" ht="51">
      <c r="B367" s="592"/>
      <c r="C367" s="592"/>
      <c r="D367" s="591"/>
      <c r="E367" s="313" t="s">
        <v>434</v>
      </c>
      <c r="F367" s="313"/>
      <c r="G367" s="115"/>
      <c r="H367" s="252" t="s">
        <v>433</v>
      </c>
      <c r="I367" s="151">
        <f>I368</f>
        <v>70000000</v>
      </c>
      <c r="J367" s="151">
        <f>J368</f>
        <v>378217420</v>
      </c>
      <c r="K367" s="151">
        <f>K368</f>
        <v>378177420</v>
      </c>
      <c r="L367" s="151">
        <f>L368</f>
        <v>378177420</v>
      </c>
      <c r="M367" s="123"/>
      <c r="N367" s="124"/>
      <c r="O367" s="124"/>
      <c r="P367" s="124"/>
      <c r="Q367" s="312"/>
      <c r="R367" s="205"/>
      <c r="S367" s="205"/>
      <c r="T367" s="218"/>
      <c r="U367" s="218"/>
      <c r="V367" s="236"/>
      <c r="W367" s="130">
        <f t="shared" si="98"/>
        <v>70000000</v>
      </c>
      <c r="X367" s="130">
        <f t="shared" si="98"/>
        <v>378217420</v>
      </c>
      <c r="Y367" s="130">
        <f t="shared" si="98"/>
        <v>378177420</v>
      </c>
      <c r="Z367" s="130">
        <f t="shared" si="98"/>
        <v>378177420</v>
      </c>
      <c r="AA367" s="590"/>
      <c r="AB367" s="37"/>
      <c r="AC367" s="37"/>
      <c r="AD367" s="37"/>
      <c r="AE367" s="37"/>
      <c r="AF367" s="37"/>
      <c r="AG367" s="37"/>
      <c r="AH367" s="37"/>
      <c r="AI367" s="37"/>
      <c r="AJ367" s="37"/>
    </row>
    <row r="368" spans="2:36" s="33" customFormat="1" ht="15" customHeight="1">
      <c r="B368" s="592"/>
      <c r="C368" s="592"/>
      <c r="D368" s="592"/>
      <c r="E368" s="591"/>
      <c r="F368" s="105" t="s">
        <v>432</v>
      </c>
      <c r="G368" s="645">
        <v>82</v>
      </c>
      <c r="H368" s="599" t="s">
        <v>431</v>
      </c>
      <c r="I368" s="504">
        <v>70000000</v>
      </c>
      <c r="J368" s="504">
        <v>378217420</v>
      </c>
      <c r="K368" s="504">
        <v>378177420</v>
      </c>
      <c r="L368" s="504">
        <v>378177420</v>
      </c>
      <c r="M368" s="502"/>
      <c r="N368" s="552"/>
      <c r="O368" s="552"/>
      <c r="P368" s="141"/>
      <c r="Q368" s="543"/>
      <c r="R368" s="504"/>
      <c r="S368" s="504"/>
      <c r="T368" s="498"/>
      <c r="U368" s="125"/>
      <c r="V368" s="572"/>
      <c r="W368" s="495">
        <f>+I368+M368+R368</f>
        <v>70000000</v>
      </c>
      <c r="X368" s="495">
        <f>+J368+N368+S368</f>
        <v>378217420</v>
      </c>
      <c r="Y368" s="495">
        <f>+K368+O368+T368</f>
        <v>378177420</v>
      </c>
      <c r="Z368" s="495">
        <f>+L368+P368+U368</f>
        <v>378177420</v>
      </c>
      <c r="AA368" s="590"/>
      <c r="AB368" s="37"/>
      <c r="AC368" s="37"/>
      <c r="AD368" s="37"/>
      <c r="AE368" s="37"/>
      <c r="AF368" s="37"/>
      <c r="AG368" s="37"/>
      <c r="AH368" s="37"/>
      <c r="AI368" s="37"/>
      <c r="AJ368" s="37"/>
    </row>
    <row r="369" spans="2:36" s="33" customFormat="1" ht="25.5">
      <c r="B369" s="592"/>
      <c r="C369" s="592"/>
      <c r="D369" s="592"/>
      <c r="E369" s="592"/>
      <c r="F369" s="105" t="s">
        <v>430</v>
      </c>
      <c r="G369" s="682"/>
      <c r="H369" s="600"/>
      <c r="I369" s="505"/>
      <c r="J369" s="505"/>
      <c r="K369" s="505"/>
      <c r="L369" s="505"/>
      <c r="M369" s="503"/>
      <c r="N369" s="553"/>
      <c r="O369" s="553"/>
      <c r="P369" s="143"/>
      <c r="Q369" s="545"/>
      <c r="R369" s="505"/>
      <c r="S369" s="505"/>
      <c r="T369" s="499"/>
      <c r="U369" s="126"/>
      <c r="V369" s="573"/>
      <c r="W369" s="496"/>
      <c r="X369" s="496"/>
      <c r="Y369" s="496"/>
      <c r="Z369" s="496"/>
      <c r="AA369" s="590"/>
      <c r="AB369" s="37"/>
      <c r="AC369" s="37"/>
      <c r="AD369" s="37"/>
      <c r="AE369" s="37"/>
      <c r="AF369" s="37"/>
      <c r="AG369" s="37"/>
      <c r="AH369" s="37"/>
      <c r="AI369" s="37"/>
      <c r="AJ369" s="37"/>
    </row>
    <row r="370" spans="2:36" s="33" customFormat="1" ht="25.5">
      <c r="B370" s="592"/>
      <c r="C370" s="592"/>
      <c r="D370" s="592"/>
      <c r="E370" s="592"/>
      <c r="F370" s="217" t="s">
        <v>429</v>
      </c>
      <c r="G370" s="682"/>
      <c r="H370" s="600"/>
      <c r="I370" s="505"/>
      <c r="J370" s="505"/>
      <c r="K370" s="505"/>
      <c r="L370" s="505"/>
      <c r="M370" s="503"/>
      <c r="N370" s="553"/>
      <c r="O370" s="553"/>
      <c r="P370" s="143"/>
      <c r="Q370" s="545"/>
      <c r="R370" s="505"/>
      <c r="S370" s="505"/>
      <c r="T370" s="499"/>
      <c r="U370" s="126"/>
      <c r="V370" s="573"/>
      <c r="W370" s="496"/>
      <c r="X370" s="496"/>
      <c r="Y370" s="496"/>
      <c r="Z370" s="496"/>
      <c r="AA370" s="590"/>
      <c r="AB370" s="37"/>
      <c r="AC370" s="37"/>
      <c r="AD370" s="37"/>
      <c r="AE370" s="37"/>
      <c r="AF370" s="37"/>
      <c r="AG370" s="37"/>
      <c r="AH370" s="37"/>
      <c r="AI370" s="37"/>
      <c r="AJ370" s="37"/>
    </row>
    <row r="371" spans="2:36" s="33" customFormat="1" ht="25.5">
      <c r="B371" s="592"/>
      <c r="C371" s="592"/>
      <c r="D371" s="592"/>
      <c r="E371" s="592"/>
      <c r="F371" s="105" t="s">
        <v>428</v>
      </c>
      <c r="G371" s="682"/>
      <c r="H371" s="600"/>
      <c r="I371" s="505"/>
      <c r="J371" s="505"/>
      <c r="K371" s="505"/>
      <c r="L371" s="505"/>
      <c r="M371" s="503"/>
      <c r="N371" s="553"/>
      <c r="O371" s="553"/>
      <c r="P371" s="143"/>
      <c r="Q371" s="545"/>
      <c r="R371" s="505"/>
      <c r="S371" s="505"/>
      <c r="T371" s="499"/>
      <c r="U371" s="126"/>
      <c r="V371" s="573"/>
      <c r="W371" s="496"/>
      <c r="X371" s="496"/>
      <c r="Y371" s="496"/>
      <c r="Z371" s="496"/>
      <c r="AA371" s="590"/>
      <c r="AB371" s="37"/>
      <c r="AC371" s="271"/>
      <c r="AD371" s="37"/>
      <c r="AE371" s="37"/>
      <c r="AF371" s="37"/>
      <c r="AG371" s="37"/>
      <c r="AH371" s="37"/>
      <c r="AI371" s="37"/>
      <c r="AJ371" s="37"/>
    </row>
    <row r="372" spans="2:36" s="33" customFormat="1" ht="25.5">
      <c r="B372" s="592"/>
      <c r="C372" s="592"/>
      <c r="D372" s="592"/>
      <c r="E372" s="592"/>
      <c r="F372" s="105" t="s">
        <v>427</v>
      </c>
      <c r="G372" s="682"/>
      <c r="H372" s="600"/>
      <c r="I372" s="505"/>
      <c r="J372" s="505"/>
      <c r="K372" s="505"/>
      <c r="L372" s="505"/>
      <c r="M372" s="503"/>
      <c r="N372" s="553"/>
      <c r="O372" s="553"/>
      <c r="P372" s="143"/>
      <c r="Q372" s="545"/>
      <c r="R372" s="505"/>
      <c r="S372" s="505"/>
      <c r="T372" s="499"/>
      <c r="U372" s="126"/>
      <c r="V372" s="573"/>
      <c r="W372" s="496"/>
      <c r="X372" s="496"/>
      <c r="Y372" s="496"/>
      <c r="Z372" s="496"/>
      <c r="AA372" s="590"/>
      <c r="AB372" s="37"/>
      <c r="AC372" s="271"/>
      <c r="AD372" s="37"/>
      <c r="AE372" s="37"/>
      <c r="AF372" s="37"/>
      <c r="AG372" s="37"/>
      <c r="AH372" s="37"/>
      <c r="AI372" s="37"/>
      <c r="AJ372" s="37"/>
    </row>
    <row r="373" spans="2:36" s="33" customFormat="1" ht="25.5">
      <c r="B373" s="592"/>
      <c r="C373" s="592"/>
      <c r="D373" s="592"/>
      <c r="E373" s="592"/>
      <c r="F373" s="105" t="s">
        <v>426</v>
      </c>
      <c r="G373" s="682"/>
      <c r="H373" s="600"/>
      <c r="I373" s="505"/>
      <c r="J373" s="505"/>
      <c r="K373" s="505"/>
      <c r="L373" s="505"/>
      <c r="M373" s="503"/>
      <c r="N373" s="553"/>
      <c r="O373" s="553"/>
      <c r="P373" s="143"/>
      <c r="Q373" s="545"/>
      <c r="R373" s="505"/>
      <c r="S373" s="505"/>
      <c r="T373" s="499"/>
      <c r="U373" s="126"/>
      <c r="V373" s="573"/>
      <c r="W373" s="496"/>
      <c r="X373" s="496"/>
      <c r="Y373" s="496"/>
      <c r="Z373" s="496"/>
      <c r="AA373" s="590"/>
      <c r="AB373" s="37"/>
      <c r="AC373" s="37"/>
      <c r="AD373" s="37"/>
      <c r="AE373" s="37"/>
      <c r="AF373" s="37"/>
      <c r="AG373" s="37"/>
      <c r="AH373" s="37"/>
      <c r="AI373" s="37"/>
      <c r="AJ373" s="37"/>
    </row>
    <row r="374" spans="2:36" s="33" customFormat="1" ht="25.5">
      <c r="B374" s="592"/>
      <c r="C374" s="592"/>
      <c r="D374" s="592"/>
      <c r="E374" s="593"/>
      <c r="F374" s="105" t="s">
        <v>426</v>
      </c>
      <c r="G374" s="646"/>
      <c r="H374" s="601"/>
      <c r="I374" s="513"/>
      <c r="J374" s="513"/>
      <c r="K374" s="513"/>
      <c r="L374" s="513"/>
      <c r="M374" s="512"/>
      <c r="N374" s="554"/>
      <c r="O374" s="554"/>
      <c r="P374" s="145"/>
      <c r="Q374" s="544"/>
      <c r="R374" s="513"/>
      <c r="S374" s="513"/>
      <c r="T374" s="500"/>
      <c r="U374" s="127"/>
      <c r="V374" s="577"/>
      <c r="W374" s="497"/>
      <c r="X374" s="497"/>
      <c r="Y374" s="497"/>
      <c r="Z374" s="497"/>
      <c r="AA374" s="590"/>
      <c r="AB374" s="37"/>
      <c r="AC374" s="37"/>
      <c r="AD374" s="37"/>
      <c r="AE374" s="37"/>
      <c r="AF374" s="37"/>
      <c r="AG374" s="37"/>
      <c r="AH374" s="37"/>
      <c r="AI374" s="37"/>
      <c r="AJ374" s="37"/>
    </row>
    <row r="375" spans="2:36" s="33" customFormat="1" ht="25.5">
      <c r="B375" s="592"/>
      <c r="C375" s="592"/>
      <c r="D375" s="592"/>
      <c r="E375" s="313" t="s">
        <v>425</v>
      </c>
      <c r="F375" s="313"/>
      <c r="G375" s="128"/>
      <c r="H375" s="138" t="s">
        <v>424</v>
      </c>
      <c r="I375" s="119">
        <f>I376</f>
        <v>508000000</v>
      </c>
      <c r="J375" s="119">
        <f>J376</f>
        <v>961694055</v>
      </c>
      <c r="K375" s="119">
        <f>K376</f>
        <v>961691055</v>
      </c>
      <c r="L375" s="119">
        <f>L376</f>
        <v>961691055</v>
      </c>
      <c r="M375" s="123"/>
      <c r="N375" s="122"/>
      <c r="O375" s="122"/>
      <c r="P375" s="122"/>
      <c r="Q375" s="314"/>
      <c r="R375" s="200"/>
      <c r="S375" s="200"/>
      <c r="T375" s="203"/>
      <c r="U375" s="203"/>
      <c r="V375" s="236"/>
      <c r="W375" s="130">
        <f>I375+M375+R375</f>
        <v>508000000</v>
      </c>
      <c r="X375" s="130">
        <f>J375+N375+S375</f>
        <v>961694055</v>
      </c>
      <c r="Y375" s="130">
        <f>K375+O375+T375</f>
        <v>961691055</v>
      </c>
      <c r="Z375" s="130">
        <f>L375+P375+U375</f>
        <v>961691055</v>
      </c>
      <c r="AA375" s="590"/>
      <c r="AB375" s="37"/>
      <c r="AC375" s="37"/>
      <c r="AD375" s="37"/>
      <c r="AE375" s="37"/>
      <c r="AF375" s="37"/>
      <c r="AG375" s="37"/>
      <c r="AH375" s="37"/>
      <c r="AI375" s="37"/>
      <c r="AJ375" s="37"/>
    </row>
    <row r="376" spans="2:36" s="33" customFormat="1" ht="15" customHeight="1">
      <c r="B376" s="592"/>
      <c r="C376" s="592"/>
      <c r="D376" s="592"/>
      <c r="E376" s="591"/>
      <c r="F376" s="105" t="s">
        <v>423</v>
      </c>
      <c r="G376" s="645">
        <v>83</v>
      </c>
      <c r="H376" s="599" t="s">
        <v>422</v>
      </c>
      <c r="I376" s="504">
        <v>508000000</v>
      </c>
      <c r="J376" s="504">
        <v>961694055</v>
      </c>
      <c r="K376" s="504">
        <v>961691055</v>
      </c>
      <c r="L376" s="504">
        <v>961691055</v>
      </c>
      <c r="M376" s="502"/>
      <c r="N376" s="552"/>
      <c r="O376" s="552"/>
      <c r="P376" s="141"/>
      <c r="Q376" s="543"/>
      <c r="R376" s="504"/>
      <c r="S376" s="504"/>
      <c r="T376" s="498"/>
      <c r="U376" s="125"/>
      <c r="V376" s="572"/>
      <c r="W376" s="495">
        <f>+I376+M376+R376</f>
        <v>508000000</v>
      </c>
      <c r="X376" s="495">
        <f>+J376+N376+S376</f>
        <v>961694055</v>
      </c>
      <c r="Y376" s="495">
        <f>+K376+O376+T376</f>
        <v>961691055</v>
      </c>
      <c r="Z376" s="495">
        <f>+L376+P376+U376</f>
        <v>961691055</v>
      </c>
      <c r="AA376" s="590"/>
      <c r="AB376" s="37"/>
      <c r="AC376" s="37"/>
      <c r="AD376" s="37"/>
      <c r="AE376" s="37"/>
      <c r="AF376" s="37"/>
      <c r="AG376" s="37"/>
      <c r="AH376" s="37"/>
      <c r="AI376" s="37"/>
      <c r="AJ376" s="37"/>
    </row>
    <row r="377" spans="2:36" s="33" customFormat="1" ht="25.5">
      <c r="B377" s="592"/>
      <c r="C377" s="592"/>
      <c r="D377" s="592"/>
      <c r="E377" s="592"/>
      <c r="F377" s="105" t="s">
        <v>421</v>
      </c>
      <c r="G377" s="682"/>
      <c r="H377" s="600"/>
      <c r="I377" s="505"/>
      <c r="J377" s="505"/>
      <c r="K377" s="505"/>
      <c r="L377" s="505"/>
      <c r="M377" s="503"/>
      <c r="N377" s="553"/>
      <c r="O377" s="553"/>
      <c r="P377" s="143"/>
      <c r="Q377" s="545"/>
      <c r="R377" s="505"/>
      <c r="S377" s="505"/>
      <c r="T377" s="499"/>
      <c r="U377" s="126"/>
      <c r="V377" s="573"/>
      <c r="W377" s="496"/>
      <c r="X377" s="496"/>
      <c r="Y377" s="496"/>
      <c r="Z377" s="496"/>
      <c r="AA377" s="590"/>
      <c r="AB377" s="37"/>
      <c r="AC377" s="37"/>
      <c r="AD377" s="37"/>
      <c r="AE377" s="37"/>
      <c r="AF377" s="37"/>
      <c r="AG377" s="37"/>
      <c r="AH377" s="37"/>
      <c r="AI377" s="37"/>
      <c r="AJ377" s="37"/>
    </row>
    <row r="378" spans="2:36" s="33" customFormat="1" ht="25.5">
      <c r="B378" s="592"/>
      <c r="C378" s="592"/>
      <c r="D378" s="592"/>
      <c r="E378" s="592"/>
      <c r="F378" s="105" t="s">
        <v>420</v>
      </c>
      <c r="G378" s="682"/>
      <c r="H378" s="600"/>
      <c r="I378" s="505"/>
      <c r="J378" s="505"/>
      <c r="K378" s="505"/>
      <c r="L378" s="505"/>
      <c r="M378" s="503"/>
      <c r="N378" s="553"/>
      <c r="O378" s="553"/>
      <c r="P378" s="143"/>
      <c r="Q378" s="545"/>
      <c r="R378" s="505"/>
      <c r="S378" s="505"/>
      <c r="T378" s="499"/>
      <c r="U378" s="126"/>
      <c r="V378" s="573"/>
      <c r="W378" s="496"/>
      <c r="X378" s="496"/>
      <c r="Y378" s="496"/>
      <c r="Z378" s="496"/>
      <c r="AA378" s="590"/>
      <c r="AB378" s="37"/>
      <c r="AC378" s="37"/>
      <c r="AD378" s="37"/>
      <c r="AE378" s="37"/>
      <c r="AF378" s="37"/>
      <c r="AG378" s="37"/>
      <c r="AH378" s="37"/>
      <c r="AI378" s="37"/>
      <c r="AJ378" s="37"/>
    </row>
    <row r="379" spans="2:36" s="33" customFormat="1" ht="25.5">
      <c r="B379" s="592"/>
      <c r="C379" s="592"/>
      <c r="D379" s="592"/>
      <c r="E379" s="592"/>
      <c r="F379" s="105" t="s">
        <v>419</v>
      </c>
      <c r="G379" s="682"/>
      <c r="H379" s="600"/>
      <c r="I379" s="505"/>
      <c r="J379" s="505"/>
      <c r="K379" s="505"/>
      <c r="L379" s="505"/>
      <c r="M379" s="503"/>
      <c r="N379" s="553"/>
      <c r="O379" s="553"/>
      <c r="P379" s="143"/>
      <c r="Q379" s="545"/>
      <c r="R379" s="505"/>
      <c r="S379" s="505"/>
      <c r="T379" s="499"/>
      <c r="U379" s="126"/>
      <c r="V379" s="573"/>
      <c r="W379" s="496"/>
      <c r="X379" s="496"/>
      <c r="Y379" s="496"/>
      <c r="Z379" s="496"/>
      <c r="AA379" s="590"/>
      <c r="AB379" s="37"/>
      <c r="AC379" s="37"/>
      <c r="AD379" s="37"/>
      <c r="AE379" s="37"/>
      <c r="AF379" s="37"/>
      <c r="AG379" s="37"/>
      <c r="AH379" s="37"/>
      <c r="AI379" s="37"/>
      <c r="AJ379" s="37"/>
    </row>
    <row r="380" spans="2:36" s="33" customFormat="1" ht="25.5">
      <c r="B380" s="592"/>
      <c r="C380" s="592"/>
      <c r="D380" s="592"/>
      <c r="E380" s="593"/>
      <c r="F380" s="105" t="s">
        <v>418</v>
      </c>
      <c r="G380" s="646"/>
      <c r="H380" s="601"/>
      <c r="I380" s="513"/>
      <c r="J380" s="513"/>
      <c r="K380" s="513"/>
      <c r="L380" s="513"/>
      <c r="M380" s="512"/>
      <c r="N380" s="554"/>
      <c r="O380" s="554"/>
      <c r="P380" s="145"/>
      <c r="Q380" s="544"/>
      <c r="R380" s="513"/>
      <c r="S380" s="513"/>
      <c r="T380" s="500"/>
      <c r="U380" s="127"/>
      <c r="V380" s="577"/>
      <c r="W380" s="497"/>
      <c r="X380" s="497"/>
      <c r="Y380" s="497"/>
      <c r="Z380" s="497"/>
      <c r="AA380" s="590"/>
      <c r="AB380" s="37"/>
      <c r="AC380" s="37"/>
      <c r="AD380" s="37"/>
      <c r="AE380" s="37"/>
      <c r="AF380" s="37"/>
      <c r="AG380" s="37"/>
      <c r="AH380" s="37"/>
      <c r="AI380" s="37"/>
      <c r="AJ380" s="37"/>
    </row>
    <row r="381" spans="2:36" s="33" customFormat="1" ht="38.25">
      <c r="B381" s="592"/>
      <c r="C381" s="592"/>
      <c r="D381" s="592"/>
      <c r="E381" s="313" t="s">
        <v>417</v>
      </c>
      <c r="F381" s="315"/>
      <c r="G381" s="128"/>
      <c r="H381" s="138" t="s">
        <v>1041</v>
      </c>
      <c r="I381" s="119">
        <f>I382</f>
        <v>70000000</v>
      </c>
      <c r="J381" s="119">
        <f>J382</f>
        <v>204305000</v>
      </c>
      <c r="K381" s="119">
        <f>K382</f>
        <v>204305000</v>
      </c>
      <c r="L381" s="119">
        <f>L382</f>
        <v>204305000</v>
      </c>
      <c r="M381" s="123"/>
      <c r="N381" s="122"/>
      <c r="O381" s="122"/>
      <c r="P381" s="122"/>
      <c r="Q381" s="314"/>
      <c r="R381" s="200"/>
      <c r="S381" s="200"/>
      <c r="T381" s="203"/>
      <c r="U381" s="203"/>
      <c r="V381" s="236"/>
      <c r="W381" s="130">
        <f>I381+M381+R381</f>
        <v>70000000</v>
      </c>
      <c r="X381" s="130">
        <f>J381+N381+S381</f>
        <v>204305000</v>
      </c>
      <c r="Y381" s="130">
        <f>K381+O381+T381</f>
        <v>204305000</v>
      </c>
      <c r="Z381" s="130">
        <f>L381+P381+U381</f>
        <v>204305000</v>
      </c>
      <c r="AA381" s="590"/>
      <c r="AB381" s="37"/>
      <c r="AC381" s="37"/>
      <c r="AD381" s="37"/>
      <c r="AE381" s="37"/>
      <c r="AF381" s="37"/>
      <c r="AG381" s="37"/>
      <c r="AH381" s="37"/>
      <c r="AI381" s="37"/>
      <c r="AJ381" s="37"/>
    </row>
    <row r="382" spans="2:36" s="33" customFormat="1" ht="15" customHeight="1">
      <c r="B382" s="592"/>
      <c r="C382" s="592"/>
      <c r="D382" s="592"/>
      <c r="E382" s="591"/>
      <c r="F382" s="105" t="s">
        <v>416</v>
      </c>
      <c r="G382" s="645">
        <v>84</v>
      </c>
      <c r="H382" s="599" t="s">
        <v>415</v>
      </c>
      <c r="I382" s="504">
        <v>70000000</v>
      </c>
      <c r="J382" s="504">
        <v>204305000</v>
      </c>
      <c r="K382" s="504">
        <v>204305000</v>
      </c>
      <c r="L382" s="504">
        <v>204305000</v>
      </c>
      <c r="M382" s="502"/>
      <c r="N382" s="552"/>
      <c r="O382" s="552"/>
      <c r="P382" s="141"/>
      <c r="Q382" s="543"/>
      <c r="R382" s="504"/>
      <c r="S382" s="504"/>
      <c r="T382" s="498"/>
      <c r="U382" s="125"/>
      <c r="V382" s="572"/>
      <c r="W382" s="495">
        <f>+I382+M382+R382</f>
        <v>70000000</v>
      </c>
      <c r="X382" s="495">
        <f>+J382+N382+S382</f>
        <v>204305000</v>
      </c>
      <c r="Y382" s="495">
        <f>+K382+O382+T382</f>
        <v>204305000</v>
      </c>
      <c r="Z382" s="495">
        <f>+L382+P382+U382</f>
        <v>204305000</v>
      </c>
      <c r="AA382" s="590"/>
      <c r="AB382" s="37"/>
      <c r="AC382" s="37"/>
      <c r="AD382" s="37"/>
      <c r="AE382" s="37"/>
      <c r="AF382" s="37"/>
      <c r="AG382" s="37"/>
      <c r="AH382" s="37"/>
      <c r="AI382" s="37"/>
      <c r="AJ382" s="37"/>
    </row>
    <row r="383" spans="2:36" s="33" customFormat="1" ht="25.5">
      <c r="B383" s="592"/>
      <c r="C383" s="592"/>
      <c r="D383" s="592"/>
      <c r="E383" s="592"/>
      <c r="F383" s="105" t="s">
        <v>414</v>
      </c>
      <c r="G383" s="682"/>
      <c r="H383" s="600"/>
      <c r="I383" s="505"/>
      <c r="J383" s="505"/>
      <c r="K383" s="505"/>
      <c r="L383" s="505"/>
      <c r="M383" s="503"/>
      <c r="N383" s="553"/>
      <c r="O383" s="553"/>
      <c r="P383" s="143"/>
      <c r="Q383" s="545"/>
      <c r="R383" s="505"/>
      <c r="S383" s="505"/>
      <c r="T383" s="499"/>
      <c r="U383" s="126"/>
      <c r="V383" s="573"/>
      <c r="W383" s="496"/>
      <c r="X383" s="496"/>
      <c r="Y383" s="496"/>
      <c r="Z383" s="496"/>
      <c r="AA383" s="590"/>
      <c r="AB383" s="37"/>
      <c r="AC383" s="37"/>
      <c r="AD383" s="37"/>
      <c r="AE383" s="37"/>
      <c r="AF383" s="37"/>
      <c r="AG383" s="37"/>
      <c r="AH383" s="37"/>
      <c r="AI383" s="37"/>
      <c r="AJ383" s="37"/>
    </row>
    <row r="384" spans="2:36" s="33" customFormat="1" ht="25.5">
      <c r="B384" s="592"/>
      <c r="C384" s="592"/>
      <c r="D384" s="592"/>
      <c r="E384" s="593"/>
      <c r="F384" s="105" t="s">
        <v>413</v>
      </c>
      <c r="G384" s="646"/>
      <c r="H384" s="601"/>
      <c r="I384" s="513"/>
      <c r="J384" s="513"/>
      <c r="K384" s="513"/>
      <c r="L384" s="513"/>
      <c r="M384" s="512"/>
      <c r="N384" s="554"/>
      <c r="O384" s="554"/>
      <c r="P384" s="145"/>
      <c r="Q384" s="544"/>
      <c r="R384" s="513"/>
      <c r="S384" s="513"/>
      <c r="T384" s="500"/>
      <c r="U384" s="127"/>
      <c r="V384" s="577"/>
      <c r="W384" s="497"/>
      <c r="X384" s="497"/>
      <c r="Y384" s="497"/>
      <c r="Z384" s="497"/>
      <c r="AA384" s="590"/>
      <c r="AB384" s="37"/>
      <c r="AC384" s="37"/>
      <c r="AD384" s="37"/>
      <c r="AE384" s="37"/>
      <c r="AF384" s="37"/>
      <c r="AG384" s="37"/>
      <c r="AH384" s="37"/>
      <c r="AI384" s="37"/>
      <c r="AJ384" s="37"/>
    </row>
    <row r="385" spans="2:36" s="33" customFormat="1" ht="25.5">
      <c r="B385" s="592"/>
      <c r="C385" s="592"/>
      <c r="D385" s="592"/>
      <c r="E385" s="313" t="s">
        <v>412</v>
      </c>
      <c r="F385" s="313"/>
      <c r="G385" s="316"/>
      <c r="H385" s="317" t="s">
        <v>411</v>
      </c>
      <c r="I385" s="151">
        <f>I386</f>
        <v>300000000</v>
      </c>
      <c r="J385" s="151">
        <f>J386</f>
        <v>238835332</v>
      </c>
      <c r="K385" s="151">
        <f>K386</f>
        <v>238835332</v>
      </c>
      <c r="L385" s="151">
        <f>L386</f>
        <v>238835332</v>
      </c>
      <c r="M385" s="123"/>
      <c r="N385" s="124"/>
      <c r="O385" s="124"/>
      <c r="P385" s="124"/>
      <c r="Q385" s="156"/>
      <c r="R385" s="123"/>
      <c r="S385" s="123"/>
      <c r="T385" s="124"/>
      <c r="U385" s="124"/>
      <c r="V385" s="236"/>
      <c r="W385" s="130">
        <f>I385+M385+R385</f>
        <v>300000000</v>
      </c>
      <c r="X385" s="130">
        <f>J385+N385+S385</f>
        <v>238835332</v>
      </c>
      <c r="Y385" s="130">
        <f>K385+O385+T385</f>
        <v>238835332</v>
      </c>
      <c r="Z385" s="130">
        <f>L385+P385+U385</f>
        <v>238835332</v>
      </c>
      <c r="AA385" s="590"/>
      <c r="AB385" s="37"/>
      <c r="AC385" s="37"/>
      <c r="AD385" s="37"/>
      <c r="AE385" s="37"/>
      <c r="AF385" s="37"/>
      <c r="AG385" s="37"/>
      <c r="AH385" s="37"/>
      <c r="AI385" s="37"/>
      <c r="AJ385" s="37"/>
    </row>
    <row r="386" spans="2:36" s="33" customFormat="1" ht="15" customHeight="1">
      <c r="B386" s="592"/>
      <c r="C386" s="592"/>
      <c r="D386" s="592"/>
      <c r="E386" s="591"/>
      <c r="F386" s="105" t="s">
        <v>410</v>
      </c>
      <c r="G386" s="645">
        <v>85</v>
      </c>
      <c r="H386" s="599" t="s">
        <v>409</v>
      </c>
      <c r="I386" s="504">
        <v>300000000</v>
      </c>
      <c r="J386" s="504">
        <v>238835332</v>
      </c>
      <c r="K386" s="504">
        <v>238835332</v>
      </c>
      <c r="L386" s="504">
        <v>238835332</v>
      </c>
      <c r="M386" s="502"/>
      <c r="N386" s="552"/>
      <c r="O386" s="552"/>
      <c r="P386" s="141"/>
      <c r="Q386" s="543"/>
      <c r="R386" s="504"/>
      <c r="S386" s="504"/>
      <c r="T386" s="498"/>
      <c r="U386" s="125"/>
      <c r="V386" s="572"/>
      <c r="W386" s="495">
        <f>+I386+M386+R386</f>
        <v>300000000</v>
      </c>
      <c r="X386" s="495">
        <f>+J386+N386+S386</f>
        <v>238835332</v>
      </c>
      <c r="Y386" s="495">
        <f>+K386+O386+T386</f>
        <v>238835332</v>
      </c>
      <c r="Z386" s="495">
        <f>+L386+P386+U386</f>
        <v>238835332</v>
      </c>
      <c r="AA386" s="590"/>
      <c r="AB386" s="37"/>
      <c r="AC386" s="37"/>
      <c r="AD386" s="37"/>
      <c r="AE386" s="37"/>
      <c r="AF386" s="37"/>
      <c r="AG386" s="37"/>
      <c r="AH386" s="37"/>
      <c r="AI386" s="37"/>
      <c r="AJ386" s="37"/>
    </row>
    <row r="387" spans="2:36" s="33" customFormat="1" ht="25.5">
      <c r="B387" s="592"/>
      <c r="C387" s="592"/>
      <c r="D387" s="592"/>
      <c r="E387" s="592"/>
      <c r="F387" s="105" t="s">
        <v>408</v>
      </c>
      <c r="G387" s="682"/>
      <c r="H387" s="600"/>
      <c r="I387" s="505"/>
      <c r="J387" s="505"/>
      <c r="K387" s="505"/>
      <c r="L387" s="505"/>
      <c r="M387" s="503"/>
      <c r="N387" s="553"/>
      <c r="O387" s="553"/>
      <c r="P387" s="143"/>
      <c r="Q387" s="545"/>
      <c r="R387" s="505"/>
      <c r="S387" s="505"/>
      <c r="T387" s="499"/>
      <c r="U387" s="126"/>
      <c r="V387" s="573"/>
      <c r="W387" s="496"/>
      <c r="X387" s="496"/>
      <c r="Y387" s="496"/>
      <c r="Z387" s="496"/>
      <c r="AA387" s="590"/>
      <c r="AB387" s="37"/>
      <c r="AC387" s="37"/>
      <c r="AD387" s="37"/>
      <c r="AE387" s="37"/>
      <c r="AF387" s="37"/>
      <c r="AG387" s="37"/>
      <c r="AH387" s="37"/>
      <c r="AI387" s="37"/>
      <c r="AJ387" s="37"/>
    </row>
    <row r="388" spans="2:36" s="33" customFormat="1" ht="25.5">
      <c r="B388" s="592"/>
      <c r="C388" s="592"/>
      <c r="D388" s="593"/>
      <c r="E388" s="593"/>
      <c r="F388" s="105" t="s">
        <v>407</v>
      </c>
      <c r="G388" s="646"/>
      <c r="H388" s="601"/>
      <c r="I388" s="513"/>
      <c r="J388" s="513"/>
      <c r="K388" s="513"/>
      <c r="L388" s="513"/>
      <c r="M388" s="512"/>
      <c r="N388" s="554"/>
      <c r="O388" s="554"/>
      <c r="P388" s="145"/>
      <c r="Q388" s="544"/>
      <c r="R388" s="513"/>
      <c r="S388" s="513"/>
      <c r="T388" s="500"/>
      <c r="U388" s="127"/>
      <c r="V388" s="577"/>
      <c r="W388" s="497"/>
      <c r="X388" s="497"/>
      <c r="Y388" s="497"/>
      <c r="Z388" s="497"/>
      <c r="AA388" s="590"/>
      <c r="AB388" s="37"/>
      <c r="AC388" s="37"/>
      <c r="AD388" s="37"/>
      <c r="AE388" s="37"/>
      <c r="AF388" s="37"/>
      <c r="AG388" s="37"/>
      <c r="AH388" s="37"/>
      <c r="AI388" s="37"/>
      <c r="AJ388" s="37"/>
    </row>
    <row r="389" spans="2:36" s="33" customFormat="1" ht="38.25">
      <c r="B389" s="592"/>
      <c r="C389" s="592"/>
      <c r="D389" s="225" t="s">
        <v>406</v>
      </c>
      <c r="E389" s="217"/>
      <c r="F389" s="105"/>
      <c r="G389" s="128"/>
      <c r="H389" s="138" t="s">
        <v>405</v>
      </c>
      <c r="I389" s="119">
        <f>I390+I394</f>
        <v>106000000</v>
      </c>
      <c r="J389" s="119">
        <f>J390+J394</f>
        <v>164640120</v>
      </c>
      <c r="K389" s="120">
        <f>K390+K394</f>
        <v>164640120</v>
      </c>
      <c r="L389" s="120">
        <f>L390+L394</f>
        <v>164640120</v>
      </c>
      <c r="M389" s="123"/>
      <c r="N389" s="122"/>
      <c r="O389" s="122"/>
      <c r="P389" s="122"/>
      <c r="Q389" s="318"/>
      <c r="R389" s="121"/>
      <c r="S389" s="121"/>
      <c r="T389" s="122"/>
      <c r="U389" s="122"/>
      <c r="V389" s="236"/>
      <c r="W389" s="130">
        <f aca="true" t="shared" si="99" ref="W389:Z390">I389+M389+R389</f>
        <v>106000000</v>
      </c>
      <c r="X389" s="130">
        <f t="shared" si="99"/>
        <v>164640120</v>
      </c>
      <c r="Y389" s="130">
        <f t="shared" si="99"/>
        <v>164640120</v>
      </c>
      <c r="Z389" s="130">
        <f t="shared" si="99"/>
        <v>164640120</v>
      </c>
      <c r="AA389" s="590"/>
      <c r="AB389" s="37"/>
      <c r="AC389" s="37"/>
      <c r="AD389" s="37"/>
      <c r="AE389" s="37"/>
      <c r="AF389" s="37"/>
      <c r="AG389" s="37"/>
      <c r="AH389" s="37"/>
      <c r="AI389" s="37"/>
      <c r="AJ389" s="37"/>
    </row>
    <row r="390" spans="2:36" s="33" customFormat="1" ht="36.75" customHeight="1">
      <c r="B390" s="592"/>
      <c r="C390" s="592"/>
      <c r="D390" s="591"/>
      <c r="E390" s="313" t="s">
        <v>404</v>
      </c>
      <c r="F390" s="315"/>
      <c r="G390" s="128"/>
      <c r="H390" s="138" t="s">
        <v>403</v>
      </c>
      <c r="I390" s="119">
        <f>I391</f>
        <v>71000000</v>
      </c>
      <c r="J390" s="119">
        <f>J391</f>
        <v>135899500</v>
      </c>
      <c r="K390" s="120">
        <f>K391</f>
        <v>135899500</v>
      </c>
      <c r="L390" s="120">
        <f>L391</f>
        <v>135899500</v>
      </c>
      <c r="M390" s="123"/>
      <c r="N390" s="122"/>
      <c r="O390" s="122"/>
      <c r="P390" s="122"/>
      <c r="Q390" s="318"/>
      <c r="R390" s="121"/>
      <c r="S390" s="121"/>
      <c r="T390" s="122"/>
      <c r="U390" s="122"/>
      <c r="V390" s="236"/>
      <c r="W390" s="130">
        <f t="shared" si="99"/>
        <v>71000000</v>
      </c>
      <c r="X390" s="130">
        <f t="shared" si="99"/>
        <v>135899500</v>
      </c>
      <c r="Y390" s="130">
        <f t="shared" si="99"/>
        <v>135899500</v>
      </c>
      <c r="Z390" s="130">
        <f t="shared" si="99"/>
        <v>135899500</v>
      </c>
      <c r="AA390" s="590"/>
      <c r="AB390" s="37"/>
      <c r="AC390" s="37"/>
      <c r="AD390" s="37"/>
      <c r="AE390" s="37"/>
      <c r="AF390" s="37"/>
      <c r="AG390" s="37"/>
      <c r="AH390" s="37"/>
      <c r="AI390" s="37"/>
      <c r="AJ390" s="37"/>
    </row>
    <row r="391" spans="2:36" s="33" customFormat="1" ht="15" customHeight="1">
      <c r="B391" s="592"/>
      <c r="C391" s="592"/>
      <c r="D391" s="592"/>
      <c r="E391" s="591"/>
      <c r="F391" s="105" t="s">
        <v>402</v>
      </c>
      <c r="G391" s="645">
        <v>86</v>
      </c>
      <c r="H391" s="599" t="s">
        <v>401</v>
      </c>
      <c r="I391" s="504">
        <v>71000000</v>
      </c>
      <c r="J391" s="504">
        <v>135899500</v>
      </c>
      <c r="K391" s="504">
        <v>135899500</v>
      </c>
      <c r="L391" s="504">
        <v>135899500</v>
      </c>
      <c r="M391" s="502"/>
      <c r="N391" s="552"/>
      <c r="O391" s="552"/>
      <c r="P391" s="141"/>
      <c r="Q391" s="543"/>
      <c r="R391" s="504"/>
      <c r="S391" s="504"/>
      <c r="T391" s="498"/>
      <c r="U391" s="125"/>
      <c r="V391" s="572"/>
      <c r="W391" s="495">
        <f>+I391+M391+R391</f>
        <v>71000000</v>
      </c>
      <c r="X391" s="495">
        <f>+J391+N391+S391</f>
        <v>135899500</v>
      </c>
      <c r="Y391" s="495">
        <f>+K391+O391+T391</f>
        <v>135899500</v>
      </c>
      <c r="Z391" s="495">
        <f>+L391+P391+U391</f>
        <v>135899500</v>
      </c>
      <c r="AA391" s="590"/>
      <c r="AB391" s="37"/>
      <c r="AC391" s="37"/>
      <c r="AD391" s="37"/>
      <c r="AE391" s="37"/>
      <c r="AF391" s="37"/>
      <c r="AG391" s="37"/>
      <c r="AH391" s="37"/>
      <c r="AI391" s="37"/>
      <c r="AJ391" s="37"/>
    </row>
    <row r="392" spans="2:36" s="33" customFormat="1" ht="25.5">
      <c r="B392" s="592"/>
      <c r="C392" s="592"/>
      <c r="D392" s="592"/>
      <c r="E392" s="592"/>
      <c r="F392" s="105" t="s">
        <v>400</v>
      </c>
      <c r="G392" s="682"/>
      <c r="H392" s="600"/>
      <c r="I392" s="505"/>
      <c r="J392" s="505"/>
      <c r="K392" s="505"/>
      <c r="L392" s="505"/>
      <c r="M392" s="503"/>
      <c r="N392" s="553"/>
      <c r="O392" s="553"/>
      <c r="P392" s="143"/>
      <c r="Q392" s="545"/>
      <c r="R392" s="505"/>
      <c r="S392" s="505"/>
      <c r="T392" s="499"/>
      <c r="U392" s="126"/>
      <c r="V392" s="573"/>
      <c r="W392" s="496"/>
      <c r="X392" s="496"/>
      <c r="Y392" s="496"/>
      <c r="Z392" s="496"/>
      <c r="AA392" s="590"/>
      <c r="AB392" s="37"/>
      <c r="AC392" s="319"/>
      <c r="AD392" s="40"/>
      <c r="AE392" s="37"/>
      <c r="AF392" s="37"/>
      <c r="AG392" s="37"/>
      <c r="AH392" s="37"/>
      <c r="AI392" s="37"/>
      <c r="AJ392" s="37"/>
    </row>
    <row r="393" spans="2:36" s="33" customFormat="1" ht="25.5">
      <c r="B393" s="592"/>
      <c r="C393" s="592"/>
      <c r="D393" s="592"/>
      <c r="E393" s="593"/>
      <c r="F393" s="105" t="s">
        <v>399</v>
      </c>
      <c r="G393" s="646"/>
      <c r="H393" s="601"/>
      <c r="I393" s="513"/>
      <c r="J393" s="513"/>
      <c r="K393" s="513"/>
      <c r="L393" s="513"/>
      <c r="M393" s="512"/>
      <c r="N393" s="554"/>
      <c r="O393" s="554"/>
      <c r="P393" s="145"/>
      <c r="Q393" s="544"/>
      <c r="R393" s="513"/>
      <c r="S393" s="513"/>
      <c r="T393" s="500"/>
      <c r="U393" s="127"/>
      <c r="V393" s="577"/>
      <c r="W393" s="497"/>
      <c r="X393" s="497"/>
      <c r="Y393" s="497"/>
      <c r="Z393" s="497"/>
      <c r="AA393" s="590"/>
      <c r="AB393" s="37"/>
      <c r="AC393" s="297"/>
      <c r="AD393" s="40"/>
      <c r="AE393" s="37"/>
      <c r="AF393" s="37"/>
      <c r="AG393" s="37"/>
      <c r="AH393" s="37"/>
      <c r="AI393" s="37"/>
      <c r="AJ393" s="37"/>
    </row>
    <row r="394" spans="2:36" s="33" customFormat="1" ht="51">
      <c r="B394" s="592"/>
      <c r="C394" s="592"/>
      <c r="D394" s="592"/>
      <c r="E394" s="313" t="s">
        <v>398</v>
      </c>
      <c r="F394" s="313"/>
      <c r="G394" s="316"/>
      <c r="H394" s="138" t="s">
        <v>397</v>
      </c>
      <c r="I394" s="163">
        <f>I395</f>
        <v>35000000</v>
      </c>
      <c r="J394" s="163">
        <f>J395</f>
        <v>28740620</v>
      </c>
      <c r="K394" s="141">
        <f>K395</f>
        <v>28740620</v>
      </c>
      <c r="L394" s="141">
        <f>L395</f>
        <v>28740620</v>
      </c>
      <c r="M394" s="123"/>
      <c r="N394" s="213"/>
      <c r="O394" s="213"/>
      <c r="P394" s="213"/>
      <c r="Q394" s="320"/>
      <c r="R394" s="321"/>
      <c r="S394" s="321"/>
      <c r="T394" s="213"/>
      <c r="U394" s="213"/>
      <c r="V394" s="236"/>
      <c r="W394" s="130">
        <f>I394+M394+R394</f>
        <v>35000000</v>
      </c>
      <c r="X394" s="130">
        <f>J394+N394+S394</f>
        <v>28740620</v>
      </c>
      <c r="Y394" s="130">
        <f>K394+O394+T394</f>
        <v>28740620</v>
      </c>
      <c r="Z394" s="130">
        <f>L394+P394+U394</f>
        <v>28740620</v>
      </c>
      <c r="AA394" s="590"/>
      <c r="AB394" s="37"/>
      <c r="AC394" s="297"/>
      <c r="AD394" s="40"/>
      <c r="AE394" s="37"/>
      <c r="AF394" s="37"/>
      <c r="AG394" s="37"/>
      <c r="AH394" s="37"/>
      <c r="AI394" s="37"/>
      <c r="AJ394" s="37"/>
    </row>
    <row r="395" spans="2:36" s="33" customFormat="1" ht="21" customHeight="1">
      <c r="B395" s="592"/>
      <c r="C395" s="592"/>
      <c r="D395" s="592"/>
      <c r="E395" s="591"/>
      <c r="F395" s="217" t="s">
        <v>396</v>
      </c>
      <c r="G395" s="609">
        <v>87</v>
      </c>
      <c r="H395" s="603" t="s">
        <v>395</v>
      </c>
      <c r="I395" s="506">
        <v>35000000</v>
      </c>
      <c r="J395" s="506">
        <v>28740620</v>
      </c>
      <c r="K395" s="506">
        <v>28740620</v>
      </c>
      <c r="L395" s="506">
        <v>28740620</v>
      </c>
      <c r="M395" s="502"/>
      <c r="N395" s="552"/>
      <c r="O395" s="552"/>
      <c r="P395" s="141"/>
      <c r="Q395" s="543"/>
      <c r="R395" s="504"/>
      <c r="S395" s="543"/>
      <c r="T395" s="572"/>
      <c r="U395" s="208"/>
      <c r="V395" s="572"/>
      <c r="W395" s="495">
        <f>+I395+M395+R395</f>
        <v>35000000</v>
      </c>
      <c r="X395" s="495">
        <f>+J395+N395+S395</f>
        <v>28740620</v>
      </c>
      <c r="Y395" s="495">
        <f>+K395+O395+T395</f>
        <v>28740620</v>
      </c>
      <c r="Z395" s="495">
        <f>+L395+P395+U395</f>
        <v>28740620</v>
      </c>
      <c r="AA395" s="590"/>
      <c r="AB395" s="37"/>
      <c r="AC395" s="297"/>
      <c r="AD395" s="40"/>
      <c r="AE395" s="37"/>
      <c r="AF395" s="37"/>
      <c r="AG395" s="37"/>
      <c r="AH395" s="37"/>
      <c r="AI395" s="37"/>
      <c r="AJ395" s="37"/>
    </row>
    <row r="396" spans="2:36" s="33" customFormat="1" ht="21" customHeight="1">
      <c r="B396" s="593"/>
      <c r="C396" s="593"/>
      <c r="D396" s="593"/>
      <c r="E396" s="593"/>
      <c r="F396" s="217" t="s">
        <v>394</v>
      </c>
      <c r="G396" s="639"/>
      <c r="H396" s="747"/>
      <c r="I396" s="508"/>
      <c r="J396" s="508"/>
      <c r="K396" s="508"/>
      <c r="L396" s="508"/>
      <c r="M396" s="512"/>
      <c r="N396" s="554"/>
      <c r="O396" s="554"/>
      <c r="P396" s="145"/>
      <c r="Q396" s="544"/>
      <c r="R396" s="513"/>
      <c r="S396" s="544"/>
      <c r="T396" s="577"/>
      <c r="U396" s="210"/>
      <c r="V396" s="577"/>
      <c r="W396" s="497"/>
      <c r="X396" s="497"/>
      <c r="Y396" s="497"/>
      <c r="Z396" s="497"/>
      <c r="AA396" s="590"/>
      <c r="AB396" s="37"/>
      <c r="AC396" s="297"/>
      <c r="AD396" s="40"/>
      <c r="AE396" s="37"/>
      <c r="AF396" s="37"/>
      <c r="AG396" s="37"/>
      <c r="AH396" s="37"/>
      <c r="AI396" s="37"/>
      <c r="AJ396" s="37"/>
    </row>
    <row r="397" spans="2:36" s="33" customFormat="1" ht="25.5">
      <c r="B397" s="217">
        <v>4</v>
      </c>
      <c r="C397" s="217"/>
      <c r="D397" s="217"/>
      <c r="E397" s="217"/>
      <c r="F397" s="217"/>
      <c r="G397" s="256"/>
      <c r="H397" s="252" t="s">
        <v>393</v>
      </c>
      <c r="I397" s="180">
        <f>I398+I423</f>
        <v>363000000</v>
      </c>
      <c r="J397" s="180">
        <f>J398+J423</f>
        <v>1207677770.0700002</v>
      </c>
      <c r="K397" s="180">
        <f>K398+K423</f>
        <v>541275321</v>
      </c>
      <c r="L397" s="180">
        <f>L398+L423</f>
        <v>541275321</v>
      </c>
      <c r="M397" s="322">
        <f>M398+M423</f>
        <v>500564505</v>
      </c>
      <c r="N397" s="215"/>
      <c r="O397" s="215"/>
      <c r="P397" s="215"/>
      <c r="Q397" s="323"/>
      <c r="R397" s="123"/>
      <c r="S397" s="123"/>
      <c r="T397" s="124"/>
      <c r="U397" s="124"/>
      <c r="V397" s="236"/>
      <c r="W397" s="130">
        <f aca="true" t="shared" si="100" ref="W397:Z400">I397+M397+R397</f>
        <v>863564505</v>
      </c>
      <c r="X397" s="130">
        <f t="shared" si="100"/>
        <v>1207677770.0700002</v>
      </c>
      <c r="Y397" s="130">
        <f t="shared" si="100"/>
        <v>541275321</v>
      </c>
      <c r="Z397" s="130">
        <f t="shared" si="100"/>
        <v>541275321</v>
      </c>
      <c r="AA397" s="590"/>
      <c r="AB397" s="37"/>
      <c r="AC397" s="297"/>
      <c r="AD397" s="40"/>
      <c r="AE397" s="37"/>
      <c r="AF397" s="37"/>
      <c r="AG397" s="37"/>
      <c r="AH397" s="37"/>
      <c r="AI397" s="37"/>
      <c r="AJ397" s="37"/>
    </row>
    <row r="398" spans="2:36" s="33" customFormat="1" ht="25.5">
      <c r="B398" s="591"/>
      <c r="C398" s="217" t="s">
        <v>392</v>
      </c>
      <c r="D398" s="217"/>
      <c r="E398" s="217"/>
      <c r="F398" s="217"/>
      <c r="G398" s="256"/>
      <c r="H398" s="204" t="s">
        <v>391</v>
      </c>
      <c r="I398" s="151">
        <f>I399+I404+I412</f>
        <v>313000000</v>
      </c>
      <c r="J398" s="151">
        <f>J399+J404+J412</f>
        <v>1104061103.0700002</v>
      </c>
      <c r="K398" s="151">
        <f>K399+K404+K412</f>
        <v>437698654</v>
      </c>
      <c r="L398" s="151">
        <f>L399+L404+L412</f>
        <v>437698654</v>
      </c>
      <c r="M398" s="123">
        <f>M399+M404+M412</f>
        <v>500564505</v>
      </c>
      <c r="N398" s="124"/>
      <c r="O398" s="124"/>
      <c r="P398" s="124"/>
      <c r="Q398" s="156"/>
      <c r="R398" s="123"/>
      <c r="S398" s="123"/>
      <c r="T398" s="124"/>
      <c r="U398" s="124"/>
      <c r="V398" s="236"/>
      <c r="W398" s="130">
        <f t="shared" si="100"/>
        <v>813564505</v>
      </c>
      <c r="X398" s="130">
        <f t="shared" si="100"/>
        <v>1104061103.0700002</v>
      </c>
      <c r="Y398" s="130">
        <f t="shared" si="100"/>
        <v>437698654</v>
      </c>
      <c r="Z398" s="130">
        <f t="shared" si="100"/>
        <v>437698654</v>
      </c>
      <c r="AA398" s="590"/>
      <c r="AB398" s="37"/>
      <c r="AC398" s="297"/>
      <c r="AD398" s="40"/>
      <c r="AE398" s="37"/>
      <c r="AF398" s="37"/>
      <c r="AG398" s="37"/>
      <c r="AH398" s="37"/>
      <c r="AI398" s="37"/>
      <c r="AJ398" s="37"/>
    </row>
    <row r="399" spans="2:36" s="33" customFormat="1" ht="51">
      <c r="B399" s="592"/>
      <c r="C399" s="591"/>
      <c r="D399" s="217" t="s">
        <v>390</v>
      </c>
      <c r="E399" s="217"/>
      <c r="F399" s="217"/>
      <c r="G399" s="256"/>
      <c r="H399" s="204" t="s">
        <v>389</v>
      </c>
      <c r="I399" s="151">
        <f>I400+I402</f>
        <v>61000000</v>
      </c>
      <c r="J399" s="151">
        <f>J400+J402</f>
        <v>824251661.07</v>
      </c>
      <c r="K399" s="241">
        <f>K400+K402</f>
        <v>157889212</v>
      </c>
      <c r="L399" s="241">
        <f>L400+L402</f>
        <v>157889212</v>
      </c>
      <c r="M399" s="61">
        <f>M402</f>
        <v>500564505</v>
      </c>
      <c r="N399" s="63"/>
      <c r="O399" s="63"/>
      <c r="P399" s="63"/>
      <c r="Q399" s="480"/>
      <c r="R399" s="123"/>
      <c r="S399" s="123"/>
      <c r="T399" s="124"/>
      <c r="U399" s="124"/>
      <c r="V399" s="236"/>
      <c r="W399" s="130">
        <f t="shared" si="100"/>
        <v>561564505</v>
      </c>
      <c r="X399" s="130">
        <f t="shared" si="100"/>
        <v>824251661.07</v>
      </c>
      <c r="Y399" s="130">
        <f t="shared" si="100"/>
        <v>157889212</v>
      </c>
      <c r="Z399" s="130">
        <f t="shared" si="100"/>
        <v>157889212</v>
      </c>
      <c r="AA399" s="590"/>
      <c r="AB399" s="37"/>
      <c r="AC399" s="297"/>
      <c r="AD399" s="40"/>
      <c r="AE399" s="37"/>
      <c r="AF399" s="37"/>
      <c r="AG399" s="37"/>
      <c r="AH399" s="37"/>
      <c r="AI399" s="37"/>
      <c r="AJ399" s="37"/>
    </row>
    <row r="400" spans="2:36" s="33" customFormat="1" ht="25.5">
      <c r="B400" s="592"/>
      <c r="C400" s="592"/>
      <c r="D400" s="591"/>
      <c r="E400" s="313" t="s">
        <v>388</v>
      </c>
      <c r="F400" s="313"/>
      <c r="G400" s="115"/>
      <c r="H400" s="324" t="s">
        <v>387</v>
      </c>
      <c r="I400" s="151">
        <f>I401</f>
        <v>46000000</v>
      </c>
      <c r="J400" s="151">
        <f>J401</f>
        <v>42728845</v>
      </c>
      <c r="K400" s="241">
        <f>K401</f>
        <v>42728845</v>
      </c>
      <c r="L400" s="241">
        <f>L401</f>
        <v>42728845</v>
      </c>
      <c r="M400" s="151"/>
      <c r="N400" s="124"/>
      <c r="O400" s="124"/>
      <c r="P400" s="124"/>
      <c r="Q400" s="156"/>
      <c r="R400" s="123"/>
      <c r="S400" s="123"/>
      <c r="T400" s="124"/>
      <c r="U400" s="124"/>
      <c r="V400" s="236"/>
      <c r="W400" s="130">
        <f t="shared" si="100"/>
        <v>46000000</v>
      </c>
      <c r="X400" s="130">
        <f t="shared" si="100"/>
        <v>42728845</v>
      </c>
      <c r="Y400" s="130">
        <f t="shared" si="100"/>
        <v>42728845</v>
      </c>
      <c r="Z400" s="130">
        <f t="shared" si="100"/>
        <v>42728845</v>
      </c>
      <c r="AA400" s="590"/>
      <c r="AB400" s="37"/>
      <c r="AC400" s="297"/>
      <c r="AD400" s="40"/>
      <c r="AE400" s="37"/>
      <c r="AF400" s="37"/>
      <c r="AG400" s="37"/>
      <c r="AH400" s="37"/>
      <c r="AI400" s="37"/>
      <c r="AJ400" s="37"/>
    </row>
    <row r="401" spans="2:36" s="33" customFormat="1" ht="43.5" customHeight="1">
      <c r="B401" s="592"/>
      <c r="C401" s="592"/>
      <c r="D401" s="592"/>
      <c r="E401" s="217"/>
      <c r="F401" s="105" t="s">
        <v>386</v>
      </c>
      <c r="G401" s="147">
        <v>88</v>
      </c>
      <c r="H401" s="148" t="s">
        <v>385</v>
      </c>
      <c r="I401" s="293">
        <v>46000000</v>
      </c>
      <c r="J401" s="293">
        <v>42728845</v>
      </c>
      <c r="K401" s="293">
        <v>42728845</v>
      </c>
      <c r="L401" s="293">
        <v>42728845</v>
      </c>
      <c r="M401" s="294"/>
      <c r="N401" s="254"/>
      <c r="O401" s="254"/>
      <c r="P401" s="254"/>
      <c r="Q401" s="480"/>
      <c r="R401" s="123"/>
      <c r="S401" s="123"/>
      <c r="T401" s="124"/>
      <c r="U401" s="124"/>
      <c r="V401" s="243"/>
      <c r="W401" s="117">
        <f>+I401+M401+R401</f>
        <v>46000000</v>
      </c>
      <c r="X401" s="117">
        <f>+J401+N401+S401</f>
        <v>42728845</v>
      </c>
      <c r="Y401" s="117">
        <f>+K401+O401+T401</f>
        <v>42728845</v>
      </c>
      <c r="Z401" s="117">
        <f>+L401+P401+U401</f>
        <v>42728845</v>
      </c>
      <c r="AA401" s="590"/>
      <c r="AB401" s="37"/>
      <c r="AC401" s="297"/>
      <c r="AD401" s="40"/>
      <c r="AE401" s="40"/>
      <c r="AF401" s="40"/>
      <c r="AG401" s="40"/>
      <c r="AH401" s="37"/>
      <c r="AI401" s="37"/>
      <c r="AJ401" s="37"/>
    </row>
    <row r="402" spans="2:36" s="33" customFormat="1" ht="63.75">
      <c r="B402" s="592"/>
      <c r="C402" s="592"/>
      <c r="D402" s="592"/>
      <c r="E402" s="217" t="s">
        <v>384</v>
      </c>
      <c r="F402" s="105"/>
      <c r="G402" s="128"/>
      <c r="H402" s="138" t="s">
        <v>383</v>
      </c>
      <c r="I402" s="86">
        <f>+I403</f>
        <v>15000000</v>
      </c>
      <c r="J402" s="86">
        <f>+J403</f>
        <v>781522816.07</v>
      </c>
      <c r="K402" s="106">
        <f>+K403</f>
        <v>115160367</v>
      </c>
      <c r="L402" s="106">
        <f>+L403</f>
        <v>115160367</v>
      </c>
      <c r="M402" s="325">
        <f>M403</f>
        <v>500564505</v>
      </c>
      <c r="N402" s="326"/>
      <c r="O402" s="326"/>
      <c r="P402" s="326"/>
      <c r="Q402" s="480"/>
      <c r="R402" s="123"/>
      <c r="S402" s="123"/>
      <c r="T402" s="124"/>
      <c r="U402" s="124"/>
      <c r="V402" s="236"/>
      <c r="W402" s="130">
        <f aca="true" t="shared" si="101" ref="W402:Z405">I402+M402+R402</f>
        <v>515564505</v>
      </c>
      <c r="X402" s="130">
        <f t="shared" si="101"/>
        <v>781522816.07</v>
      </c>
      <c r="Y402" s="130">
        <f t="shared" si="101"/>
        <v>115160367</v>
      </c>
      <c r="Z402" s="130">
        <f t="shared" si="101"/>
        <v>115160367</v>
      </c>
      <c r="AA402" s="590"/>
      <c r="AB402" s="37"/>
      <c r="AC402" s="297"/>
      <c r="AD402" s="40"/>
      <c r="AE402" s="40"/>
      <c r="AF402" s="40"/>
      <c r="AG402" s="40"/>
      <c r="AH402" s="37"/>
      <c r="AI402" s="37"/>
      <c r="AJ402" s="37"/>
    </row>
    <row r="403" spans="2:36" s="33" customFormat="1" ht="41.25" customHeight="1">
      <c r="B403" s="592"/>
      <c r="C403" s="592"/>
      <c r="D403" s="593"/>
      <c r="E403" s="217"/>
      <c r="F403" s="105" t="s">
        <v>382</v>
      </c>
      <c r="G403" s="147">
        <v>89</v>
      </c>
      <c r="H403" s="148" t="s">
        <v>381</v>
      </c>
      <c r="I403" s="293">
        <v>15000000</v>
      </c>
      <c r="J403" s="294">
        <v>781522816.07</v>
      </c>
      <c r="K403" s="254">
        <v>115160367</v>
      </c>
      <c r="L403" s="254">
        <v>115160367</v>
      </c>
      <c r="M403" s="327">
        <v>500564505</v>
      </c>
      <c r="N403" s="328"/>
      <c r="O403" s="328"/>
      <c r="P403" s="328"/>
      <c r="Q403" s="11" t="s">
        <v>380</v>
      </c>
      <c r="R403" s="123"/>
      <c r="S403" s="123"/>
      <c r="T403" s="124"/>
      <c r="U403" s="124"/>
      <c r="V403" s="243"/>
      <c r="W403" s="117">
        <f t="shared" si="101"/>
        <v>515564505</v>
      </c>
      <c r="X403" s="117">
        <f t="shared" si="101"/>
        <v>781522816.07</v>
      </c>
      <c r="Y403" s="117">
        <f t="shared" si="101"/>
        <v>115160367</v>
      </c>
      <c r="Z403" s="117">
        <f t="shared" si="101"/>
        <v>115160367</v>
      </c>
      <c r="AA403" s="590"/>
      <c r="AB403" s="37"/>
      <c r="AC403" s="297"/>
      <c r="AD403" s="40"/>
      <c r="AE403" s="40"/>
      <c r="AF403" s="40"/>
      <c r="AG403" s="40"/>
      <c r="AH403" s="37"/>
      <c r="AI403" s="37"/>
      <c r="AJ403" s="37"/>
    </row>
    <row r="404" spans="2:36" s="33" customFormat="1" ht="18" customHeight="1">
      <c r="B404" s="592"/>
      <c r="C404" s="592"/>
      <c r="D404" s="217" t="s">
        <v>379</v>
      </c>
      <c r="E404" s="217"/>
      <c r="F404" s="217"/>
      <c r="G404" s="251"/>
      <c r="H404" s="252" t="s">
        <v>378</v>
      </c>
      <c r="I404" s="151">
        <f>I405+I407+I410</f>
        <v>104000000</v>
      </c>
      <c r="J404" s="151">
        <f>J405+J407+J410</f>
        <v>86135714</v>
      </c>
      <c r="K404" s="241">
        <f>K405+K407+K410</f>
        <v>86135714</v>
      </c>
      <c r="L404" s="241">
        <f>L405+L407+L410</f>
        <v>86135714</v>
      </c>
      <c r="M404" s="123"/>
      <c r="N404" s="124"/>
      <c r="O404" s="124"/>
      <c r="P404" s="124"/>
      <c r="Q404" s="156"/>
      <c r="R404" s="123"/>
      <c r="S404" s="123"/>
      <c r="T404" s="124"/>
      <c r="U404" s="124"/>
      <c r="V404" s="236"/>
      <c r="W404" s="130">
        <f t="shared" si="101"/>
        <v>104000000</v>
      </c>
      <c r="X404" s="130">
        <f t="shared" si="101"/>
        <v>86135714</v>
      </c>
      <c r="Y404" s="130">
        <f t="shared" si="101"/>
        <v>86135714</v>
      </c>
      <c r="Z404" s="130">
        <f t="shared" si="101"/>
        <v>86135714</v>
      </c>
      <c r="AA404" s="590"/>
      <c r="AB404" s="37"/>
      <c r="AC404" s="297"/>
      <c r="AD404" s="40"/>
      <c r="AE404" s="40"/>
      <c r="AF404" s="40"/>
      <c r="AG404" s="40"/>
      <c r="AH404" s="37"/>
      <c r="AI404" s="37"/>
      <c r="AJ404" s="37"/>
    </row>
    <row r="405" spans="2:36" s="33" customFormat="1" ht="46.5" customHeight="1">
      <c r="B405" s="592"/>
      <c r="C405" s="592"/>
      <c r="D405" s="591"/>
      <c r="E405" s="313" t="s">
        <v>377</v>
      </c>
      <c r="F405" s="313"/>
      <c r="G405" s="115"/>
      <c r="H405" s="138" t="s">
        <v>376</v>
      </c>
      <c r="I405" s="151">
        <f>I406</f>
        <v>30000000</v>
      </c>
      <c r="J405" s="151">
        <f>J406</f>
        <v>24900000</v>
      </c>
      <c r="K405" s="241">
        <f>K406</f>
        <v>24900000</v>
      </c>
      <c r="L405" s="241">
        <f>L406</f>
        <v>24900000</v>
      </c>
      <c r="M405" s="123"/>
      <c r="N405" s="124"/>
      <c r="O405" s="124"/>
      <c r="P405" s="124"/>
      <c r="Q405" s="156"/>
      <c r="R405" s="123"/>
      <c r="S405" s="123"/>
      <c r="T405" s="124"/>
      <c r="U405" s="124"/>
      <c r="V405" s="236"/>
      <c r="W405" s="130">
        <f t="shared" si="101"/>
        <v>30000000</v>
      </c>
      <c r="X405" s="130">
        <f t="shared" si="101"/>
        <v>24900000</v>
      </c>
      <c r="Y405" s="130">
        <f t="shared" si="101"/>
        <v>24900000</v>
      </c>
      <c r="Z405" s="130">
        <f t="shared" si="101"/>
        <v>24900000</v>
      </c>
      <c r="AA405" s="590"/>
      <c r="AB405" s="37"/>
      <c r="AC405" s="297"/>
      <c r="AD405" s="40"/>
      <c r="AE405" s="40"/>
      <c r="AF405" s="40"/>
      <c r="AG405" s="40"/>
      <c r="AH405" s="37"/>
      <c r="AI405" s="37"/>
      <c r="AJ405" s="37"/>
    </row>
    <row r="406" spans="2:36" s="33" customFormat="1" ht="35.25" customHeight="1">
      <c r="B406" s="592"/>
      <c r="C406" s="592"/>
      <c r="D406" s="592"/>
      <c r="E406" s="217"/>
      <c r="F406" s="105" t="s">
        <v>375</v>
      </c>
      <c r="G406" s="128">
        <v>90</v>
      </c>
      <c r="H406" s="148" t="s">
        <v>374</v>
      </c>
      <c r="I406" s="293">
        <v>30000000</v>
      </c>
      <c r="J406" s="293">
        <v>24900000</v>
      </c>
      <c r="K406" s="293">
        <v>24900000</v>
      </c>
      <c r="L406" s="293">
        <v>24900000</v>
      </c>
      <c r="M406" s="294"/>
      <c r="N406" s="254"/>
      <c r="O406" s="254"/>
      <c r="P406" s="254"/>
      <c r="Q406" s="480"/>
      <c r="R406" s="123"/>
      <c r="S406" s="123"/>
      <c r="T406" s="124"/>
      <c r="U406" s="124"/>
      <c r="V406" s="243"/>
      <c r="W406" s="238">
        <f>+I406+M406+R406</f>
        <v>30000000</v>
      </c>
      <c r="X406" s="238">
        <f>+J406+N406+S406</f>
        <v>24900000</v>
      </c>
      <c r="Y406" s="238">
        <f>+K406+O406+T406</f>
        <v>24900000</v>
      </c>
      <c r="Z406" s="238">
        <f>+L406+P406+U406</f>
        <v>24900000</v>
      </c>
      <c r="AA406" s="590"/>
      <c r="AB406" s="37"/>
      <c r="AC406" s="297"/>
      <c r="AD406" s="40"/>
      <c r="AE406" s="40"/>
      <c r="AF406" s="40"/>
      <c r="AG406" s="40"/>
      <c r="AH406" s="37"/>
      <c r="AI406" s="37"/>
      <c r="AJ406" s="37"/>
    </row>
    <row r="407" spans="2:36" s="33" customFormat="1" ht="31.5" customHeight="1">
      <c r="B407" s="592"/>
      <c r="C407" s="592"/>
      <c r="D407" s="592"/>
      <c r="E407" s="313" t="s">
        <v>373</v>
      </c>
      <c r="F407" s="315"/>
      <c r="G407" s="128"/>
      <c r="H407" s="138" t="s">
        <v>372</v>
      </c>
      <c r="I407" s="119">
        <f>I408</f>
        <v>59000000</v>
      </c>
      <c r="J407" s="119">
        <f>J408</f>
        <v>38702380</v>
      </c>
      <c r="K407" s="120">
        <f>K408</f>
        <v>38702380</v>
      </c>
      <c r="L407" s="120">
        <f>L408</f>
        <v>38702380</v>
      </c>
      <c r="M407" s="121"/>
      <c r="N407" s="122"/>
      <c r="O407" s="122"/>
      <c r="P407" s="122"/>
      <c r="Q407" s="318"/>
      <c r="R407" s="123"/>
      <c r="S407" s="123"/>
      <c r="T407" s="124"/>
      <c r="U407" s="124"/>
      <c r="V407" s="236"/>
      <c r="W407" s="130">
        <f>I407+M407+R407</f>
        <v>59000000</v>
      </c>
      <c r="X407" s="130">
        <f>J407+N407+S407</f>
        <v>38702380</v>
      </c>
      <c r="Y407" s="130">
        <f>K407+O407+T407</f>
        <v>38702380</v>
      </c>
      <c r="Z407" s="130">
        <f>L407+P407+U407</f>
        <v>38702380</v>
      </c>
      <c r="AA407" s="590"/>
      <c r="AB407" s="37"/>
      <c r="AC407" s="297"/>
      <c r="AD407" s="40"/>
      <c r="AE407" s="40"/>
      <c r="AF407" s="40"/>
      <c r="AG407" s="40"/>
      <c r="AH407" s="37"/>
      <c r="AI407" s="37"/>
      <c r="AJ407" s="37"/>
    </row>
    <row r="408" spans="2:36" s="33" customFormat="1" ht="15" customHeight="1">
      <c r="B408" s="592"/>
      <c r="C408" s="592"/>
      <c r="D408" s="592"/>
      <c r="E408" s="591"/>
      <c r="F408" s="105" t="s">
        <v>371</v>
      </c>
      <c r="G408" s="645">
        <v>91</v>
      </c>
      <c r="H408" s="599" t="s">
        <v>370</v>
      </c>
      <c r="I408" s="504">
        <v>59000000</v>
      </c>
      <c r="J408" s="504">
        <v>38702380</v>
      </c>
      <c r="K408" s="504">
        <v>38702380</v>
      </c>
      <c r="L408" s="504">
        <v>38702380</v>
      </c>
      <c r="M408" s="504"/>
      <c r="N408" s="498"/>
      <c r="O408" s="498"/>
      <c r="P408" s="125"/>
      <c r="Q408" s="543"/>
      <c r="R408" s="502"/>
      <c r="S408" s="502"/>
      <c r="T408" s="552"/>
      <c r="U408" s="141"/>
      <c r="V408" s="572"/>
      <c r="W408" s="495">
        <f>+I408+M408+R408</f>
        <v>59000000</v>
      </c>
      <c r="X408" s="495">
        <f>+J408+N408+S408</f>
        <v>38702380</v>
      </c>
      <c r="Y408" s="495">
        <f>+K408+O408+T408</f>
        <v>38702380</v>
      </c>
      <c r="Z408" s="495">
        <f>+L408+P408+U408</f>
        <v>38702380</v>
      </c>
      <c r="AA408" s="590"/>
      <c r="AB408" s="37"/>
      <c r="AC408" s="297"/>
      <c r="AD408" s="40"/>
      <c r="AE408" s="40"/>
      <c r="AF408" s="40"/>
      <c r="AG408" s="40"/>
      <c r="AH408" s="37"/>
      <c r="AI408" s="37"/>
      <c r="AJ408" s="37"/>
    </row>
    <row r="409" spans="2:36" s="33" customFormat="1" ht="25.5">
      <c r="B409" s="592"/>
      <c r="C409" s="592"/>
      <c r="D409" s="592"/>
      <c r="E409" s="593"/>
      <c r="F409" s="105" t="s">
        <v>369</v>
      </c>
      <c r="G409" s="646"/>
      <c r="H409" s="601"/>
      <c r="I409" s="513"/>
      <c r="J409" s="513"/>
      <c r="K409" s="513"/>
      <c r="L409" s="513"/>
      <c r="M409" s="513"/>
      <c r="N409" s="500"/>
      <c r="O409" s="500"/>
      <c r="P409" s="127"/>
      <c r="Q409" s="544"/>
      <c r="R409" s="512"/>
      <c r="S409" s="512"/>
      <c r="T409" s="554"/>
      <c r="U409" s="145"/>
      <c r="V409" s="577"/>
      <c r="W409" s="497"/>
      <c r="X409" s="497"/>
      <c r="Y409" s="497"/>
      <c r="Z409" s="497"/>
      <c r="AA409" s="590"/>
      <c r="AB409" s="37"/>
      <c r="AC409" s="319"/>
      <c r="AD409" s="40"/>
      <c r="AE409" s="40"/>
      <c r="AF409" s="40"/>
      <c r="AG409" s="40"/>
      <c r="AH409" s="37"/>
      <c r="AI409" s="37"/>
      <c r="AJ409" s="37"/>
    </row>
    <row r="410" spans="2:36" s="33" customFormat="1" ht="127.5">
      <c r="B410" s="592"/>
      <c r="C410" s="592"/>
      <c r="D410" s="592"/>
      <c r="E410" s="217" t="s">
        <v>368</v>
      </c>
      <c r="F410" s="217"/>
      <c r="G410" s="251"/>
      <c r="H410" s="252" t="s">
        <v>367</v>
      </c>
      <c r="I410" s="151">
        <f>I411</f>
        <v>15000000</v>
      </c>
      <c r="J410" s="151">
        <f>J411</f>
        <v>22533334</v>
      </c>
      <c r="K410" s="151">
        <f>K411</f>
        <v>22533334</v>
      </c>
      <c r="L410" s="151">
        <f>L411</f>
        <v>22533334</v>
      </c>
      <c r="M410" s="123"/>
      <c r="N410" s="124"/>
      <c r="O410" s="124"/>
      <c r="P410" s="124"/>
      <c r="Q410" s="156"/>
      <c r="R410" s="123"/>
      <c r="S410" s="123"/>
      <c r="T410" s="124"/>
      <c r="U410" s="124"/>
      <c r="V410" s="236"/>
      <c r="W410" s="130">
        <f>I410+M410+R410</f>
        <v>15000000</v>
      </c>
      <c r="X410" s="130">
        <f>J410+N410+S410</f>
        <v>22533334</v>
      </c>
      <c r="Y410" s="130">
        <f>K410+O410+T410</f>
        <v>22533334</v>
      </c>
      <c r="Z410" s="130">
        <f>L410+P410+U410</f>
        <v>22533334</v>
      </c>
      <c r="AA410" s="590"/>
      <c r="AB410" s="37"/>
      <c r="AC410" s="297"/>
      <c r="AD410" s="40"/>
      <c r="AE410" s="297"/>
      <c r="AF410" s="40"/>
      <c r="AG410" s="40"/>
      <c r="AH410" s="37"/>
      <c r="AI410" s="37"/>
      <c r="AJ410" s="37"/>
    </row>
    <row r="411" spans="2:36" s="33" customFormat="1" ht="89.25">
      <c r="B411" s="592"/>
      <c r="C411" s="592"/>
      <c r="D411" s="593"/>
      <c r="E411" s="217"/>
      <c r="F411" s="105" t="s">
        <v>366</v>
      </c>
      <c r="G411" s="147">
        <v>92</v>
      </c>
      <c r="H411" s="148" t="s">
        <v>365</v>
      </c>
      <c r="I411" s="293">
        <v>15000000</v>
      </c>
      <c r="J411" s="294">
        <v>22533334</v>
      </c>
      <c r="K411" s="294">
        <v>22533334</v>
      </c>
      <c r="L411" s="294">
        <v>22533334</v>
      </c>
      <c r="M411" s="294"/>
      <c r="N411" s="254"/>
      <c r="O411" s="254"/>
      <c r="P411" s="254"/>
      <c r="Q411" s="480"/>
      <c r="R411" s="123"/>
      <c r="S411" s="123"/>
      <c r="T411" s="124"/>
      <c r="U411" s="124"/>
      <c r="V411" s="243"/>
      <c r="W411" s="117">
        <f>+I411+M411+R411</f>
        <v>15000000</v>
      </c>
      <c r="X411" s="117">
        <f>+J411+N411+S411</f>
        <v>22533334</v>
      </c>
      <c r="Y411" s="117">
        <f>+K411+O411+T411</f>
        <v>22533334</v>
      </c>
      <c r="Z411" s="117">
        <f>+L411+P411+U411</f>
        <v>22533334</v>
      </c>
      <c r="AA411" s="590"/>
      <c r="AB411" s="37"/>
      <c r="AC411" s="297"/>
      <c r="AD411" s="40"/>
      <c r="AE411" s="297"/>
      <c r="AF411" s="40"/>
      <c r="AG411" s="40"/>
      <c r="AH411" s="37"/>
      <c r="AI411" s="37"/>
      <c r="AJ411" s="37"/>
    </row>
    <row r="412" spans="2:36" s="33" customFormat="1" ht="51">
      <c r="B412" s="592"/>
      <c r="C412" s="592"/>
      <c r="D412" s="329" t="s">
        <v>364</v>
      </c>
      <c r="E412" s="329"/>
      <c r="F412" s="329"/>
      <c r="G412" s="330"/>
      <c r="H412" s="331" t="s">
        <v>363</v>
      </c>
      <c r="I412" s="151">
        <f>I413+I415+I418+I420</f>
        <v>148000000</v>
      </c>
      <c r="J412" s="151">
        <f>J413+J415+J418+J420</f>
        <v>193673728</v>
      </c>
      <c r="K412" s="151">
        <f>K413+K415+K418+K420</f>
        <v>193673728</v>
      </c>
      <c r="L412" s="151">
        <f>L413+L415+L418+L420</f>
        <v>193673728</v>
      </c>
      <c r="M412" s="123"/>
      <c r="N412" s="124"/>
      <c r="O412" s="124"/>
      <c r="P412" s="124"/>
      <c r="Q412" s="156"/>
      <c r="R412" s="123"/>
      <c r="S412" s="123"/>
      <c r="T412" s="124"/>
      <c r="U412" s="124"/>
      <c r="V412" s="236"/>
      <c r="W412" s="130">
        <f aca="true" t="shared" si="102" ref="W412:Z413">I412+M412+R412</f>
        <v>148000000</v>
      </c>
      <c r="X412" s="130">
        <f t="shared" si="102"/>
        <v>193673728</v>
      </c>
      <c r="Y412" s="130">
        <f t="shared" si="102"/>
        <v>193673728</v>
      </c>
      <c r="Z412" s="130">
        <f t="shared" si="102"/>
        <v>193673728</v>
      </c>
      <c r="AA412" s="590"/>
      <c r="AB412" s="37"/>
      <c r="AC412" s="297"/>
      <c r="AD412" s="40"/>
      <c r="AE412" s="297"/>
      <c r="AF412" s="40"/>
      <c r="AG412" s="40"/>
      <c r="AH412" s="37"/>
      <c r="AI412" s="37"/>
      <c r="AJ412" s="37"/>
    </row>
    <row r="413" spans="2:36" s="33" customFormat="1" ht="51">
      <c r="B413" s="592"/>
      <c r="C413" s="592"/>
      <c r="D413" s="745"/>
      <c r="E413" s="329" t="s">
        <v>362</v>
      </c>
      <c r="F413" s="329"/>
      <c r="G413" s="332"/>
      <c r="H413" s="333" t="s">
        <v>361</v>
      </c>
      <c r="I413" s="151">
        <f>I414</f>
        <v>38000000</v>
      </c>
      <c r="J413" s="151">
        <f>J414</f>
        <v>47350000</v>
      </c>
      <c r="K413" s="151">
        <f>K414</f>
        <v>47350000</v>
      </c>
      <c r="L413" s="151">
        <f>L414</f>
        <v>47350000</v>
      </c>
      <c r="M413" s="123"/>
      <c r="N413" s="124"/>
      <c r="O413" s="124"/>
      <c r="P413" s="124"/>
      <c r="Q413" s="156"/>
      <c r="R413" s="123"/>
      <c r="S413" s="123"/>
      <c r="T413" s="124"/>
      <c r="U413" s="124"/>
      <c r="V413" s="236"/>
      <c r="W413" s="130">
        <f t="shared" si="102"/>
        <v>38000000</v>
      </c>
      <c r="X413" s="130">
        <f t="shared" si="102"/>
        <v>47350000</v>
      </c>
      <c r="Y413" s="130">
        <f t="shared" si="102"/>
        <v>47350000</v>
      </c>
      <c r="Z413" s="130">
        <f t="shared" si="102"/>
        <v>47350000</v>
      </c>
      <c r="AA413" s="590"/>
      <c r="AB413" s="37"/>
      <c r="AC413" s="297"/>
      <c r="AD413" s="40"/>
      <c r="AE413" s="297"/>
      <c r="AF413" s="40"/>
      <c r="AG413" s="40"/>
      <c r="AH413" s="37"/>
      <c r="AI413" s="37"/>
      <c r="AJ413" s="37"/>
    </row>
    <row r="414" spans="2:36" s="33" customFormat="1" ht="38.25">
      <c r="B414" s="592"/>
      <c r="C414" s="592"/>
      <c r="D414" s="749"/>
      <c r="E414" s="329"/>
      <c r="F414" s="334" t="s">
        <v>360</v>
      </c>
      <c r="G414" s="128">
        <v>93</v>
      </c>
      <c r="H414" s="148" t="s">
        <v>359</v>
      </c>
      <c r="I414" s="293">
        <v>38000000</v>
      </c>
      <c r="J414" s="293">
        <v>47350000</v>
      </c>
      <c r="K414" s="293">
        <v>47350000</v>
      </c>
      <c r="L414" s="293">
        <v>47350000</v>
      </c>
      <c r="M414" s="294"/>
      <c r="N414" s="254"/>
      <c r="O414" s="254"/>
      <c r="P414" s="254"/>
      <c r="Q414" s="480"/>
      <c r="R414" s="123"/>
      <c r="S414" s="123"/>
      <c r="T414" s="124"/>
      <c r="U414" s="124"/>
      <c r="V414" s="243"/>
      <c r="W414" s="238">
        <f>+I414+M414+R414</f>
        <v>38000000</v>
      </c>
      <c r="X414" s="238">
        <f>+J414+N414+S414</f>
        <v>47350000</v>
      </c>
      <c r="Y414" s="238">
        <f>+K414+O414+T414</f>
        <v>47350000</v>
      </c>
      <c r="Z414" s="238">
        <f>+L414+P414+U414</f>
        <v>47350000</v>
      </c>
      <c r="AA414" s="590"/>
      <c r="AB414" s="37"/>
      <c r="AC414" s="297"/>
      <c r="AD414" s="40"/>
      <c r="AE414" s="297"/>
      <c r="AF414" s="40"/>
      <c r="AG414" s="40"/>
      <c r="AH414" s="37"/>
      <c r="AI414" s="37"/>
      <c r="AJ414" s="37"/>
    </row>
    <row r="415" spans="2:36" s="33" customFormat="1" ht="38.25">
      <c r="B415" s="592"/>
      <c r="C415" s="592"/>
      <c r="D415" s="749"/>
      <c r="E415" s="329" t="s">
        <v>358</v>
      </c>
      <c r="F415" s="334"/>
      <c r="G415" s="128"/>
      <c r="H415" s="138" t="s">
        <v>357</v>
      </c>
      <c r="I415" s="119">
        <f>I416</f>
        <v>30000000</v>
      </c>
      <c r="J415" s="119">
        <f>J416</f>
        <v>55000000</v>
      </c>
      <c r="K415" s="119">
        <f>K416</f>
        <v>55000000</v>
      </c>
      <c r="L415" s="119">
        <f>L416</f>
        <v>55000000</v>
      </c>
      <c r="M415" s="121"/>
      <c r="N415" s="122"/>
      <c r="O415" s="122"/>
      <c r="P415" s="122"/>
      <c r="Q415" s="318"/>
      <c r="R415" s="123"/>
      <c r="S415" s="123"/>
      <c r="T415" s="124"/>
      <c r="U415" s="124"/>
      <c r="V415" s="236"/>
      <c r="W415" s="130">
        <f>I415+M415+R415</f>
        <v>30000000</v>
      </c>
      <c r="X415" s="130">
        <f>J415+N415+S415</f>
        <v>55000000</v>
      </c>
      <c r="Y415" s="130">
        <f>K415+O415+T415</f>
        <v>55000000</v>
      </c>
      <c r="Z415" s="130">
        <f>L415+P415+U415</f>
        <v>55000000</v>
      </c>
      <c r="AA415" s="590"/>
      <c r="AB415" s="37"/>
      <c r="AC415" s="297"/>
      <c r="AD415" s="40"/>
      <c r="AE415" s="297"/>
      <c r="AF415" s="40"/>
      <c r="AG415" s="40"/>
      <c r="AH415" s="37"/>
      <c r="AI415" s="37"/>
      <c r="AJ415" s="37"/>
    </row>
    <row r="416" spans="2:36" s="33" customFormat="1" ht="15" customHeight="1">
      <c r="B416" s="592"/>
      <c r="C416" s="592"/>
      <c r="D416" s="749"/>
      <c r="E416" s="745"/>
      <c r="F416" s="334" t="s">
        <v>356</v>
      </c>
      <c r="G416" s="671">
        <v>94</v>
      </c>
      <c r="H416" s="599" t="s">
        <v>355</v>
      </c>
      <c r="I416" s="504">
        <v>30000000</v>
      </c>
      <c r="J416" s="504">
        <v>55000000</v>
      </c>
      <c r="K416" s="504">
        <v>55000000</v>
      </c>
      <c r="L416" s="504">
        <v>55000000</v>
      </c>
      <c r="M416" s="504"/>
      <c r="N416" s="498"/>
      <c r="O416" s="498"/>
      <c r="P416" s="125"/>
      <c r="Q416" s="543"/>
      <c r="R416" s="502"/>
      <c r="S416" s="502"/>
      <c r="T416" s="552"/>
      <c r="U416" s="141"/>
      <c r="V416" s="572"/>
      <c r="W416" s="514">
        <f>+I416+M416+R416</f>
        <v>30000000</v>
      </c>
      <c r="X416" s="514">
        <f>+J416+N416+S416</f>
        <v>55000000</v>
      </c>
      <c r="Y416" s="514">
        <f>+K416+O416+T416</f>
        <v>55000000</v>
      </c>
      <c r="Z416" s="514">
        <f>+L416+P416+U416</f>
        <v>55000000</v>
      </c>
      <c r="AA416" s="590"/>
      <c r="AB416" s="37"/>
      <c r="AC416" s="297"/>
      <c r="AD416" s="40"/>
      <c r="AE416" s="297"/>
      <c r="AF416" s="40"/>
      <c r="AG416" s="40"/>
      <c r="AH416" s="37"/>
      <c r="AI416" s="37"/>
      <c r="AJ416" s="37"/>
    </row>
    <row r="417" spans="2:36" s="33" customFormat="1" ht="25.5">
      <c r="B417" s="592"/>
      <c r="C417" s="592"/>
      <c r="D417" s="749"/>
      <c r="E417" s="746"/>
      <c r="F417" s="334" t="s">
        <v>354</v>
      </c>
      <c r="G417" s="673"/>
      <c r="H417" s="601"/>
      <c r="I417" s="513"/>
      <c r="J417" s="513"/>
      <c r="K417" s="513"/>
      <c r="L417" s="513"/>
      <c r="M417" s="513"/>
      <c r="N417" s="500"/>
      <c r="O417" s="500"/>
      <c r="P417" s="127"/>
      <c r="Q417" s="544"/>
      <c r="R417" s="512"/>
      <c r="S417" s="512"/>
      <c r="T417" s="554"/>
      <c r="U417" s="145"/>
      <c r="V417" s="577"/>
      <c r="W417" s="516"/>
      <c r="X417" s="516"/>
      <c r="Y417" s="516"/>
      <c r="Z417" s="516"/>
      <c r="AA417" s="590"/>
      <c r="AB417" s="37"/>
      <c r="AC417" s="297"/>
      <c r="AD417" s="40"/>
      <c r="AE417" s="319"/>
      <c r="AF417" s="40"/>
      <c r="AG417" s="40"/>
      <c r="AH417" s="37"/>
      <c r="AI417" s="37"/>
      <c r="AJ417" s="37"/>
    </row>
    <row r="418" spans="2:36" s="33" customFormat="1" ht="33" customHeight="1">
      <c r="B418" s="592"/>
      <c r="C418" s="592"/>
      <c r="D418" s="749"/>
      <c r="E418" s="329" t="s">
        <v>353</v>
      </c>
      <c r="F418" s="329"/>
      <c r="G418" s="330"/>
      <c r="H418" s="252" t="s">
        <v>352</v>
      </c>
      <c r="I418" s="151">
        <f>I419</f>
        <v>40000000</v>
      </c>
      <c r="J418" s="151">
        <f>J419</f>
        <v>44643728</v>
      </c>
      <c r="K418" s="151">
        <f>K419</f>
        <v>44643728</v>
      </c>
      <c r="L418" s="151">
        <f>L419</f>
        <v>44643728</v>
      </c>
      <c r="M418" s="123"/>
      <c r="N418" s="124"/>
      <c r="O418" s="124"/>
      <c r="P418" s="124"/>
      <c r="Q418" s="156"/>
      <c r="R418" s="123"/>
      <c r="S418" s="123"/>
      <c r="T418" s="124"/>
      <c r="U418" s="124"/>
      <c r="V418" s="236"/>
      <c r="W418" s="130">
        <f>I418+M418+R418</f>
        <v>40000000</v>
      </c>
      <c r="X418" s="130">
        <f>J418+N418+S418</f>
        <v>44643728</v>
      </c>
      <c r="Y418" s="130">
        <f>K418+O418+T418</f>
        <v>44643728</v>
      </c>
      <c r="Z418" s="130">
        <f>L418+P418+U418</f>
        <v>44643728</v>
      </c>
      <c r="AA418" s="590"/>
      <c r="AB418" s="37"/>
      <c r="AC418" s="335"/>
      <c r="AD418" s="40"/>
      <c r="AE418" s="297"/>
      <c r="AF418" s="40"/>
      <c r="AG418" s="40"/>
      <c r="AH418" s="37"/>
      <c r="AI418" s="37"/>
      <c r="AJ418" s="37"/>
    </row>
    <row r="419" spans="2:36" s="33" customFormat="1" ht="102">
      <c r="B419" s="592"/>
      <c r="C419" s="592"/>
      <c r="D419" s="749"/>
      <c r="E419" s="329"/>
      <c r="F419" s="334" t="s">
        <v>351</v>
      </c>
      <c r="G419" s="147">
        <v>95</v>
      </c>
      <c r="H419" s="148" t="s">
        <v>350</v>
      </c>
      <c r="I419" s="293">
        <v>40000000</v>
      </c>
      <c r="J419" s="293">
        <v>44643728</v>
      </c>
      <c r="K419" s="293">
        <v>44643728</v>
      </c>
      <c r="L419" s="293">
        <v>44643728</v>
      </c>
      <c r="M419" s="294"/>
      <c r="N419" s="254"/>
      <c r="O419" s="254"/>
      <c r="P419" s="254"/>
      <c r="Q419" s="480"/>
      <c r="R419" s="123"/>
      <c r="S419" s="123"/>
      <c r="T419" s="124"/>
      <c r="U419" s="124"/>
      <c r="V419" s="243"/>
      <c r="W419" s="117">
        <f>+I419+M419+R419</f>
        <v>40000000</v>
      </c>
      <c r="X419" s="117">
        <f>+J419+N419+S419</f>
        <v>44643728</v>
      </c>
      <c r="Y419" s="117">
        <f>+K419+O419+T419</f>
        <v>44643728</v>
      </c>
      <c r="Z419" s="117">
        <f>+L419+P419+U419</f>
        <v>44643728</v>
      </c>
      <c r="AA419" s="590"/>
      <c r="AB419" s="37"/>
      <c r="AC419" s="336"/>
      <c r="AD419" s="40"/>
      <c r="AE419" s="297"/>
      <c r="AF419" s="40"/>
      <c r="AG419" s="40"/>
      <c r="AH419" s="37"/>
      <c r="AI419" s="37"/>
      <c r="AJ419" s="37"/>
    </row>
    <row r="420" spans="2:36" s="33" customFormat="1" ht="25.5">
      <c r="B420" s="592"/>
      <c r="C420" s="592"/>
      <c r="D420" s="749"/>
      <c r="E420" s="329" t="s">
        <v>349</v>
      </c>
      <c r="F420" s="329"/>
      <c r="G420" s="28"/>
      <c r="H420" s="337" t="s">
        <v>348</v>
      </c>
      <c r="I420" s="151">
        <f>I421</f>
        <v>40000000</v>
      </c>
      <c r="J420" s="151">
        <f>J421</f>
        <v>46680000</v>
      </c>
      <c r="K420" s="151">
        <f>K421</f>
        <v>46680000</v>
      </c>
      <c r="L420" s="151">
        <f>L421</f>
        <v>46680000</v>
      </c>
      <c r="M420" s="151"/>
      <c r="N420" s="241"/>
      <c r="O420" s="241"/>
      <c r="P420" s="241"/>
      <c r="Q420" s="338"/>
      <c r="R420" s="123"/>
      <c r="S420" s="123"/>
      <c r="T420" s="124"/>
      <c r="U420" s="124"/>
      <c r="V420" s="243"/>
      <c r="W420" s="130">
        <f>I420+M420+R420</f>
        <v>40000000</v>
      </c>
      <c r="X420" s="130">
        <f>J420+N420+S420</f>
        <v>46680000</v>
      </c>
      <c r="Y420" s="130">
        <f>K420+O420+T420</f>
        <v>46680000</v>
      </c>
      <c r="Z420" s="130">
        <f>L420+P420+U420</f>
        <v>46680000</v>
      </c>
      <c r="AA420" s="590"/>
      <c r="AB420" s="37"/>
      <c r="AC420" s="339"/>
      <c r="AD420" s="40"/>
      <c r="AE420" s="297"/>
      <c r="AF420" s="40"/>
      <c r="AG420" s="40"/>
      <c r="AH420" s="37"/>
      <c r="AI420" s="37"/>
      <c r="AJ420" s="37"/>
    </row>
    <row r="421" spans="2:36" s="33" customFormat="1" ht="15" customHeight="1">
      <c r="B421" s="592"/>
      <c r="C421" s="592"/>
      <c r="D421" s="749"/>
      <c r="E421" s="329"/>
      <c r="F421" s="334" t="s">
        <v>347</v>
      </c>
      <c r="G421" s="645">
        <v>96</v>
      </c>
      <c r="H421" s="599" t="s">
        <v>346</v>
      </c>
      <c r="I421" s="504">
        <v>40000000</v>
      </c>
      <c r="J421" s="504">
        <v>46680000</v>
      </c>
      <c r="K421" s="504">
        <v>46680000</v>
      </c>
      <c r="L421" s="504">
        <v>46680000</v>
      </c>
      <c r="M421" s="504"/>
      <c r="N421" s="498"/>
      <c r="O421" s="498"/>
      <c r="P421" s="125"/>
      <c r="Q421" s="543"/>
      <c r="R421" s="502"/>
      <c r="S421" s="502"/>
      <c r="T421" s="552"/>
      <c r="U421" s="141"/>
      <c r="V421" s="572"/>
      <c r="W421" s="514">
        <f>+I421+M421+R421</f>
        <v>40000000</v>
      </c>
      <c r="X421" s="514">
        <f>+J421+N421+S421</f>
        <v>46680000</v>
      </c>
      <c r="Y421" s="514">
        <f>+K421+O421+T421</f>
        <v>46680000</v>
      </c>
      <c r="Z421" s="514">
        <f>+L421+P421+U421</f>
        <v>46680000</v>
      </c>
      <c r="AA421" s="590"/>
      <c r="AB421" s="37"/>
      <c r="AC421" s="40"/>
      <c r="AD421" s="40"/>
      <c r="AE421" s="297"/>
      <c r="AF421" s="40"/>
      <c r="AG421" s="40"/>
      <c r="AH421" s="37"/>
      <c r="AI421" s="37"/>
      <c r="AJ421" s="37"/>
    </row>
    <row r="422" spans="2:36" s="33" customFormat="1" ht="25.5">
      <c r="B422" s="592"/>
      <c r="C422" s="593"/>
      <c r="D422" s="746"/>
      <c r="E422" s="329"/>
      <c r="F422" s="334" t="s">
        <v>345</v>
      </c>
      <c r="G422" s="646"/>
      <c r="H422" s="601"/>
      <c r="I422" s="513"/>
      <c r="J422" s="513"/>
      <c r="K422" s="513"/>
      <c r="L422" s="513"/>
      <c r="M422" s="513"/>
      <c r="N422" s="500"/>
      <c r="O422" s="500"/>
      <c r="P422" s="127"/>
      <c r="Q422" s="544"/>
      <c r="R422" s="512"/>
      <c r="S422" s="512"/>
      <c r="T422" s="554"/>
      <c r="U422" s="145"/>
      <c r="V422" s="577"/>
      <c r="W422" s="516"/>
      <c r="X422" s="516"/>
      <c r="Y422" s="516"/>
      <c r="Z422" s="516"/>
      <c r="AA422" s="590"/>
      <c r="AB422" s="37"/>
      <c r="AC422" s="40"/>
      <c r="AD422" s="40"/>
      <c r="AE422" s="297"/>
      <c r="AF422" s="40"/>
      <c r="AG422" s="40"/>
      <c r="AH422" s="37"/>
      <c r="AI422" s="37"/>
      <c r="AJ422" s="37"/>
    </row>
    <row r="423" spans="2:36" s="33" customFormat="1" ht="38.25">
      <c r="B423" s="592"/>
      <c r="C423" s="49" t="s">
        <v>344</v>
      </c>
      <c r="D423" s="49"/>
      <c r="E423" s="57"/>
      <c r="F423" s="57"/>
      <c r="G423" s="340"/>
      <c r="H423" s="341" t="s">
        <v>343</v>
      </c>
      <c r="I423" s="151">
        <f aca="true" t="shared" si="103" ref="I423:L425">I424</f>
        <v>50000000</v>
      </c>
      <c r="J423" s="151">
        <f t="shared" si="103"/>
        <v>103616667</v>
      </c>
      <c r="K423" s="151">
        <f t="shared" si="103"/>
        <v>103576667</v>
      </c>
      <c r="L423" s="151">
        <f t="shared" si="103"/>
        <v>103576667</v>
      </c>
      <c r="M423" s="123"/>
      <c r="N423" s="124"/>
      <c r="O423" s="124"/>
      <c r="P423" s="124"/>
      <c r="Q423" s="156"/>
      <c r="R423" s="123"/>
      <c r="S423" s="123"/>
      <c r="T423" s="124"/>
      <c r="U423" s="124"/>
      <c r="V423" s="236"/>
      <c r="W423" s="130">
        <f aca="true" t="shared" si="104" ref="W423:Z425">I423+M423+R423</f>
        <v>50000000</v>
      </c>
      <c r="X423" s="130">
        <f t="shared" si="104"/>
        <v>103616667</v>
      </c>
      <c r="Y423" s="130">
        <f t="shared" si="104"/>
        <v>103576667</v>
      </c>
      <c r="Z423" s="130">
        <f t="shared" si="104"/>
        <v>103576667</v>
      </c>
      <c r="AA423" s="590"/>
      <c r="AB423" s="37"/>
      <c r="AC423" s="40"/>
      <c r="AD423" s="40"/>
      <c r="AE423" s="297"/>
      <c r="AF423" s="40"/>
      <c r="AG423" s="40"/>
      <c r="AH423" s="37"/>
      <c r="AI423" s="37"/>
      <c r="AJ423" s="37"/>
    </row>
    <row r="424" spans="2:36" s="33" customFormat="1" ht="102">
      <c r="B424" s="592"/>
      <c r="C424" s="667"/>
      <c r="D424" s="57" t="s">
        <v>342</v>
      </c>
      <c r="E424" s="57"/>
      <c r="F424" s="57"/>
      <c r="G424" s="342"/>
      <c r="H424" s="343" t="s">
        <v>341</v>
      </c>
      <c r="I424" s="151">
        <f t="shared" si="103"/>
        <v>50000000</v>
      </c>
      <c r="J424" s="151">
        <f t="shared" si="103"/>
        <v>103616667</v>
      </c>
      <c r="K424" s="241">
        <f t="shared" si="103"/>
        <v>103576667</v>
      </c>
      <c r="L424" s="241">
        <f t="shared" si="103"/>
        <v>103576667</v>
      </c>
      <c r="M424" s="123"/>
      <c r="N424" s="124"/>
      <c r="O424" s="124"/>
      <c r="P424" s="124"/>
      <c r="Q424" s="156"/>
      <c r="R424" s="123"/>
      <c r="S424" s="123"/>
      <c r="T424" s="124"/>
      <c r="U424" s="124"/>
      <c r="V424" s="236"/>
      <c r="W424" s="130">
        <f t="shared" si="104"/>
        <v>50000000</v>
      </c>
      <c r="X424" s="130">
        <f t="shared" si="104"/>
        <v>103616667</v>
      </c>
      <c r="Y424" s="130">
        <f t="shared" si="104"/>
        <v>103576667</v>
      </c>
      <c r="Z424" s="130">
        <f t="shared" si="104"/>
        <v>103576667</v>
      </c>
      <c r="AA424" s="590"/>
      <c r="AB424" s="37"/>
      <c r="AC424" s="40"/>
      <c r="AD424" s="40"/>
      <c r="AE424" s="297"/>
      <c r="AF424" s="40"/>
      <c r="AG424" s="40"/>
      <c r="AH424" s="37"/>
      <c r="AI424" s="37"/>
      <c r="AJ424" s="37"/>
    </row>
    <row r="425" spans="2:36" s="33" customFormat="1" ht="18.75" customHeight="1">
      <c r="B425" s="592"/>
      <c r="C425" s="668"/>
      <c r="D425" s="667"/>
      <c r="E425" s="57" t="s">
        <v>340</v>
      </c>
      <c r="F425" s="57"/>
      <c r="G425" s="342"/>
      <c r="H425" s="343" t="s">
        <v>339</v>
      </c>
      <c r="I425" s="151">
        <f t="shared" si="103"/>
        <v>50000000</v>
      </c>
      <c r="J425" s="151">
        <f t="shared" si="103"/>
        <v>103616667</v>
      </c>
      <c r="K425" s="241">
        <f t="shared" si="103"/>
        <v>103576667</v>
      </c>
      <c r="L425" s="241">
        <f t="shared" si="103"/>
        <v>103576667</v>
      </c>
      <c r="M425" s="123"/>
      <c r="N425" s="124"/>
      <c r="O425" s="124"/>
      <c r="P425" s="124"/>
      <c r="Q425" s="156"/>
      <c r="R425" s="123"/>
      <c r="S425" s="123"/>
      <c r="T425" s="124"/>
      <c r="U425" s="124"/>
      <c r="V425" s="236"/>
      <c r="W425" s="130">
        <f t="shared" si="104"/>
        <v>50000000</v>
      </c>
      <c r="X425" s="130">
        <f t="shared" si="104"/>
        <v>103616667</v>
      </c>
      <c r="Y425" s="130">
        <f t="shared" si="104"/>
        <v>103576667</v>
      </c>
      <c r="Z425" s="130">
        <f t="shared" si="104"/>
        <v>103576667</v>
      </c>
      <c r="AA425" s="590"/>
      <c r="AB425" s="37"/>
      <c r="AC425" s="40"/>
      <c r="AD425" s="40"/>
      <c r="AE425" s="297"/>
      <c r="AF425" s="40"/>
      <c r="AG425" s="40"/>
      <c r="AH425" s="37"/>
      <c r="AI425" s="37"/>
      <c r="AJ425" s="37"/>
    </row>
    <row r="426" spans="2:36" s="33" customFormat="1" ht="15" customHeight="1">
      <c r="B426" s="592"/>
      <c r="C426" s="668"/>
      <c r="D426" s="668"/>
      <c r="E426" s="667"/>
      <c r="F426" s="58" t="s">
        <v>338</v>
      </c>
      <c r="G426" s="645">
        <v>97</v>
      </c>
      <c r="H426" s="599" t="s">
        <v>337</v>
      </c>
      <c r="I426" s="504">
        <v>50000000</v>
      </c>
      <c r="J426" s="504">
        <v>103616667</v>
      </c>
      <c r="K426" s="498">
        <v>103576667</v>
      </c>
      <c r="L426" s="498">
        <v>103576667</v>
      </c>
      <c r="M426" s="504"/>
      <c r="N426" s="498"/>
      <c r="O426" s="498"/>
      <c r="P426" s="125"/>
      <c r="Q426" s="543"/>
      <c r="R426" s="502"/>
      <c r="S426" s="502"/>
      <c r="T426" s="552"/>
      <c r="U426" s="141"/>
      <c r="V426" s="572"/>
      <c r="W426" s="495">
        <f>+I426+M426+R426</f>
        <v>50000000</v>
      </c>
      <c r="X426" s="495">
        <f>+J426+N426+S426</f>
        <v>103616667</v>
      </c>
      <c r="Y426" s="495">
        <f>+K426+O426+T426</f>
        <v>103576667</v>
      </c>
      <c r="Z426" s="495">
        <f>+L426+P426+U426</f>
        <v>103576667</v>
      </c>
      <c r="AA426" s="590"/>
      <c r="AB426" s="37"/>
      <c r="AC426" s="40"/>
      <c r="AD426" s="40"/>
      <c r="AE426" s="297"/>
      <c r="AF426" s="40"/>
      <c r="AG426" s="40"/>
      <c r="AH426" s="37"/>
      <c r="AI426" s="37"/>
      <c r="AJ426" s="37"/>
    </row>
    <row r="427" spans="2:36" s="33" customFormat="1" ht="25.5">
      <c r="B427" s="592"/>
      <c r="C427" s="668"/>
      <c r="D427" s="668"/>
      <c r="E427" s="668"/>
      <c r="F427" s="58" t="s">
        <v>336</v>
      </c>
      <c r="G427" s="682"/>
      <c r="H427" s="600"/>
      <c r="I427" s="505"/>
      <c r="J427" s="505"/>
      <c r="K427" s="499"/>
      <c r="L427" s="499"/>
      <c r="M427" s="505"/>
      <c r="N427" s="499"/>
      <c r="O427" s="499"/>
      <c r="P427" s="126"/>
      <c r="Q427" s="545"/>
      <c r="R427" s="503"/>
      <c r="S427" s="503"/>
      <c r="T427" s="553"/>
      <c r="U427" s="143"/>
      <c r="V427" s="573"/>
      <c r="W427" s="496"/>
      <c r="X427" s="496"/>
      <c r="Y427" s="496"/>
      <c r="Z427" s="496"/>
      <c r="AA427" s="590"/>
      <c r="AB427" s="37"/>
      <c r="AC427" s="40"/>
      <c r="AD427" s="40"/>
      <c r="AE427" s="40"/>
      <c r="AF427" s="40"/>
      <c r="AG427" s="40"/>
      <c r="AH427" s="37"/>
      <c r="AI427" s="37"/>
      <c r="AJ427" s="37"/>
    </row>
    <row r="428" spans="2:36" s="33" customFormat="1" ht="25.5">
      <c r="B428" s="592"/>
      <c r="C428" s="668"/>
      <c r="D428" s="668"/>
      <c r="E428" s="668"/>
      <c r="F428" s="58" t="s">
        <v>335</v>
      </c>
      <c r="G428" s="682"/>
      <c r="H428" s="600"/>
      <c r="I428" s="505"/>
      <c r="J428" s="505"/>
      <c r="K428" s="499"/>
      <c r="L428" s="499"/>
      <c r="M428" s="505"/>
      <c r="N428" s="499"/>
      <c r="O428" s="499"/>
      <c r="P428" s="126"/>
      <c r="Q428" s="545"/>
      <c r="R428" s="503"/>
      <c r="S428" s="503"/>
      <c r="T428" s="553"/>
      <c r="U428" s="143"/>
      <c r="V428" s="573"/>
      <c r="W428" s="496"/>
      <c r="X428" s="496"/>
      <c r="Y428" s="496"/>
      <c r="Z428" s="496"/>
      <c r="AA428" s="590"/>
      <c r="AB428" s="37"/>
      <c r="AC428" s="40"/>
      <c r="AD428" s="40"/>
      <c r="AE428" s="40"/>
      <c r="AF428" s="40"/>
      <c r="AG428" s="40"/>
      <c r="AH428" s="37"/>
      <c r="AI428" s="37"/>
      <c r="AJ428" s="37"/>
    </row>
    <row r="429" spans="2:36" s="33" customFormat="1" ht="26.25" thickBot="1">
      <c r="B429" s="592"/>
      <c r="C429" s="668"/>
      <c r="D429" s="668"/>
      <c r="E429" s="668"/>
      <c r="F429" s="131" t="s">
        <v>334</v>
      </c>
      <c r="G429" s="682"/>
      <c r="H429" s="600"/>
      <c r="I429" s="505"/>
      <c r="J429" s="505"/>
      <c r="K429" s="499"/>
      <c r="L429" s="499"/>
      <c r="M429" s="505"/>
      <c r="N429" s="499"/>
      <c r="O429" s="499"/>
      <c r="P429" s="126"/>
      <c r="Q429" s="545"/>
      <c r="R429" s="503"/>
      <c r="S429" s="503"/>
      <c r="T429" s="553"/>
      <c r="U429" s="143"/>
      <c r="V429" s="573"/>
      <c r="W429" s="496"/>
      <c r="X429" s="496"/>
      <c r="Y429" s="496"/>
      <c r="Z429" s="496"/>
      <c r="AA429" s="590"/>
      <c r="AB429" s="37"/>
      <c r="AC429" s="40"/>
      <c r="AD429" s="40"/>
      <c r="AE429" s="40"/>
      <c r="AF429" s="40"/>
      <c r="AG429" s="40"/>
      <c r="AH429" s="37"/>
      <c r="AI429" s="37"/>
      <c r="AJ429" s="37"/>
    </row>
    <row r="430" spans="2:36" s="33" customFormat="1" ht="13.5" thickBot="1">
      <c r="B430" s="602" t="s">
        <v>333</v>
      </c>
      <c r="C430" s="602"/>
      <c r="D430" s="602"/>
      <c r="E430" s="602"/>
      <c r="F430" s="602"/>
      <c r="G430" s="602"/>
      <c r="H430" s="602"/>
      <c r="I430" s="45">
        <f aca="true" t="shared" si="105" ref="I430:P430">I431</f>
        <v>499328293.7231133</v>
      </c>
      <c r="J430" s="45">
        <f t="shared" si="105"/>
        <v>1073919067</v>
      </c>
      <c r="K430" s="45">
        <f t="shared" si="105"/>
        <v>1073919067</v>
      </c>
      <c r="L430" s="45">
        <f t="shared" si="105"/>
        <v>1073919067</v>
      </c>
      <c r="M430" s="188">
        <f t="shared" si="105"/>
        <v>293591564</v>
      </c>
      <c r="N430" s="188">
        <f t="shared" si="105"/>
        <v>568518143.36</v>
      </c>
      <c r="O430" s="188">
        <f t="shared" si="105"/>
        <v>497419853</v>
      </c>
      <c r="P430" s="188">
        <f t="shared" si="105"/>
        <v>497419853</v>
      </c>
      <c r="Q430" s="344"/>
      <c r="R430" s="188">
        <f>R431</f>
        <v>0</v>
      </c>
      <c r="S430" s="188"/>
      <c r="T430" s="188"/>
      <c r="U430" s="188"/>
      <c r="V430" s="48"/>
      <c r="W430" s="188">
        <f aca="true" t="shared" si="106" ref="W430:Z434">I430+M430+R430</f>
        <v>792919857.7231133</v>
      </c>
      <c r="X430" s="188">
        <f t="shared" si="106"/>
        <v>1642437210.3600001</v>
      </c>
      <c r="Y430" s="188">
        <f t="shared" si="106"/>
        <v>1571338920</v>
      </c>
      <c r="Z430" s="188">
        <f t="shared" si="106"/>
        <v>1571338920</v>
      </c>
      <c r="AA430" s="48"/>
      <c r="AB430" s="37"/>
      <c r="AC430" s="40"/>
      <c r="AD430" s="40"/>
      <c r="AE430" s="40"/>
      <c r="AF430" s="40"/>
      <c r="AG430" s="40"/>
      <c r="AH430" s="37"/>
      <c r="AI430" s="37"/>
      <c r="AJ430" s="37"/>
    </row>
    <row r="431" spans="2:36" s="33" customFormat="1" ht="25.5">
      <c r="B431" s="225">
        <v>2</v>
      </c>
      <c r="C431" s="345"/>
      <c r="D431" s="345"/>
      <c r="E431" s="345"/>
      <c r="F431" s="225"/>
      <c r="G431" s="251"/>
      <c r="H431" s="252" t="s">
        <v>33</v>
      </c>
      <c r="I431" s="346">
        <f aca="true" t="shared" si="107" ref="I431:P431">I432+I444+I472</f>
        <v>499328293.7231133</v>
      </c>
      <c r="J431" s="347">
        <f t="shared" si="107"/>
        <v>1073919067</v>
      </c>
      <c r="K431" s="347">
        <f t="shared" si="107"/>
        <v>1073919067</v>
      </c>
      <c r="L431" s="347">
        <f t="shared" si="107"/>
        <v>1073919067</v>
      </c>
      <c r="M431" s="348">
        <f t="shared" si="107"/>
        <v>293591564</v>
      </c>
      <c r="N431" s="348">
        <f t="shared" si="107"/>
        <v>568518143.36</v>
      </c>
      <c r="O431" s="349">
        <f t="shared" si="107"/>
        <v>497419853</v>
      </c>
      <c r="P431" s="349">
        <f t="shared" si="107"/>
        <v>497419853</v>
      </c>
      <c r="Q431" s="350"/>
      <c r="R431" s="215"/>
      <c r="S431" s="215"/>
      <c r="T431" s="215"/>
      <c r="U431" s="215"/>
      <c r="V431" s="316"/>
      <c r="W431" s="348">
        <f t="shared" si="106"/>
        <v>792919857.7231133</v>
      </c>
      <c r="X431" s="348">
        <f t="shared" si="106"/>
        <v>1642437210.3600001</v>
      </c>
      <c r="Y431" s="348">
        <f t="shared" si="106"/>
        <v>1571338920</v>
      </c>
      <c r="Z431" s="348">
        <f t="shared" si="106"/>
        <v>1571338920</v>
      </c>
      <c r="AA431" s="590">
        <v>16</v>
      </c>
      <c r="AB431" s="37"/>
      <c r="AC431" s="40"/>
      <c r="AD431" s="40"/>
      <c r="AE431" s="40"/>
      <c r="AF431" s="40"/>
      <c r="AG431" s="40"/>
      <c r="AH431" s="37"/>
      <c r="AI431" s="37"/>
      <c r="AJ431" s="37"/>
    </row>
    <row r="432" spans="2:36" s="33" customFormat="1" ht="25.5">
      <c r="B432" s="591"/>
      <c r="C432" s="217" t="s">
        <v>332</v>
      </c>
      <c r="D432" s="217"/>
      <c r="E432" s="217"/>
      <c r="F432" s="217"/>
      <c r="G432" s="256"/>
      <c r="H432" s="204" t="s">
        <v>331</v>
      </c>
      <c r="I432" s="151">
        <f>I433</f>
        <v>140916061.38311324</v>
      </c>
      <c r="J432" s="241">
        <f>J433</f>
        <v>144899999</v>
      </c>
      <c r="K432" s="241">
        <f>K433</f>
        <v>144899999</v>
      </c>
      <c r="L432" s="241">
        <f>L433</f>
        <v>144899999</v>
      </c>
      <c r="M432" s="205"/>
      <c r="N432" s="205"/>
      <c r="O432" s="218"/>
      <c r="P432" s="218"/>
      <c r="Q432" s="282"/>
      <c r="R432" s="124"/>
      <c r="S432" s="124"/>
      <c r="T432" s="124"/>
      <c r="U432" s="124"/>
      <c r="V432" s="62"/>
      <c r="W432" s="205">
        <f t="shared" si="106"/>
        <v>140916061.38311324</v>
      </c>
      <c r="X432" s="205">
        <f t="shared" si="106"/>
        <v>144899999</v>
      </c>
      <c r="Y432" s="205">
        <f t="shared" si="106"/>
        <v>144899999</v>
      </c>
      <c r="Z432" s="205">
        <f t="shared" si="106"/>
        <v>144899999</v>
      </c>
      <c r="AA432" s="590"/>
      <c r="AB432" s="37"/>
      <c r="AC432" s="40"/>
      <c r="AD432" s="40"/>
      <c r="AE432" s="40"/>
      <c r="AF432" s="40"/>
      <c r="AG432" s="40"/>
      <c r="AH432" s="37"/>
      <c r="AI432" s="37"/>
      <c r="AJ432" s="37"/>
    </row>
    <row r="433" spans="2:36" s="33" customFormat="1" ht="25.5">
      <c r="B433" s="592"/>
      <c r="C433" s="594"/>
      <c r="D433" s="217" t="s">
        <v>330</v>
      </c>
      <c r="E433" s="217"/>
      <c r="F433" s="217"/>
      <c r="G433" s="256"/>
      <c r="H433" s="204" t="s">
        <v>329</v>
      </c>
      <c r="I433" s="151">
        <f>I434+I440+I442</f>
        <v>140916061.38311324</v>
      </c>
      <c r="J433" s="241">
        <f>J434+J440+J442</f>
        <v>144899999</v>
      </c>
      <c r="K433" s="241">
        <f>K434+K440+K442</f>
        <v>144899999</v>
      </c>
      <c r="L433" s="241">
        <f>L434+L440+L442</f>
        <v>144899999</v>
      </c>
      <c r="M433" s="205"/>
      <c r="N433" s="205"/>
      <c r="O433" s="218"/>
      <c r="P433" s="218"/>
      <c r="Q433" s="282"/>
      <c r="R433" s="124"/>
      <c r="S433" s="124"/>
      <c r="T433" s="124"/>
      <c r="U433" s="124"/>
      <c r="V433" s="62"/>
      <c r="W433" s="205">
        <f t="shared" si="106"/>
        <v>140916061.38311324</v>
      </c>
      <c r="X433" s="205">
        <f t="shared" si="106"/>
        <v>144899999</v>
      </c>
      <c r="Y433" s="205">
        <f t="shared" si="106"/>
        <v>144899999</v>
      </c>
      <c r="Z433" s="205">
        <f t="shared" si="106"/>
        <v>144899999</v>
      </c>
      <c r="AA433" s="590"/>
      <c r="AB433" s="37"/>
      <c r="AC433" s="40"/>
      <c r="AD433" s="40"/>
      <c r="AE433" s="40"/>
      <c r="AF433" s="40"/>
      <c r="AG433" s="40"/>
      <c r="AH433" s="37"/>
      <c r="AI433" s="37"/>
      <c r="AJ433" s="37"/>
    </row>
    <row r="434" spans="2:36" s="33" customFormat="1" ht="51">
      <c r="B434" s="592"/>
      <c r="C434" s="594"/>
      <c r="D434" s="594"/>
      <c r="E434" s="217" t="s">
        <v>328</v>
      </c>
      <c r="F434" s="217"/>
      <c r="G434" s="256"/>
      <c r="H434" s="204" t="s">
        <v>327</v>
      </c>
      <c r="I434" s="151">
        <f>+I435</f>
        <v>120338002.37</v>
      </c>
      <c r="J434" s="241">
        <f>+J435</f>
        <v>114349999</v>
      </c>
      <c r="K434" s="241">
        <f>+K435</f>
        <v>114349999</v>
      </c>
      <c r="L434" s="241">
        <f>+L435</f>
        <v>114349999</v>
      </c>
      <c r="M434" s="205"/>
      <c r="N434" s="205"/>
      <c r="O434" s="218"/>
      <c r="P434" s="218"/>
      <c r="Q434" s="282"/>
      <c r="R434" s="124"/>
      <c r="S434" s="124"/>
      <c r="T434" s="124"/>
      <c r="U434" s="124"/>
      <c r="V434" s="62"/>
      <c r="W434" s="205">
        <f t="shared" si="106"/>
        <v>120338002.37</v>
      </c>
      <c r="X434" s="205">
        <f t="shared" si="106"/>
        <v>114349999</v>
      </c>
      <c r="Y434" s="205">
        <f t="shared" si="106"/>
        <v>114349999</v>
      </c>
      <c r="Z434" s="205">
        <f t="shared" si="106"/>
        <v>114349999</v>
      </c>
      <c r="AA434" s="590"/>
      <c r="AB434" s="37"/>
      <c r="AC434" s="40"/>
      <c r="AD434" s="40"/>
      <c r="AE434" s="40"/>
      <c r="AF434" s="40"/>
      <c r="AG434" s="40"/>
      <c r="AH434" s="37"/>
      <c r="AI434" s="37"/>
      <c r="AJ434" s="37"/>
    </row>
    <row r="435" spans="2:36" s="33" customFormat="1" ht="15" customHeight="1">
      <c r="B435" s="592"/>
      <c r="C435" s="594"/>
      <c r="D435" s="594"/>
      <c r="E435" s="591"/>
      <c r="F435" s="217" t="s">
        <v>326</v>
      </c>
      <c r="G435" s="598">
        <v>98</v>
      </c>
      <c r="H435" s="599" t="s">
        <v>325</v>
      </c>
      <c r="I435" s="550">
        <v>120338002.37</v>
      </c>
      <c r="J435" s="550">
        <v>114349999</v>
      </c>
      <c r="K435" s="550">
        <v>114349999</v>
      </c>
      <c r="L435" s="550">
        <v>114349999</v>
      </c>
      <c r="M435" s="550"/>
      <c r="N435" s="550"/>
      <c r="O435" s="562"/>
      <c r="P435" s="562"/>
      <c r="Q435" s="584"/>
      <c r="R435" s="552"/>
      <c r="S435" s="552"/>
      <c r="T435" s="552"/>
      <c r="U435" s="141"/>
      <c r="V435" s="563"/>
      <c r="W435" s="561">
        <f>+I435+M435+R435</f>
        <v>120338002.37</v>
      </c>
      <c r="X435" s="561">
        <f>+J435+N435+S435</f>
        <v>114349999</v>
      </c>
      <c r="Y435" s="561">
        <f>+K435+O435+T435</f>
        <v>114349999</v>
      </c>
      <c r="Z435" s="561">
        <f>+L435+P435+U435</f>
        <v>114349999</v>
      </c>
      <c r="AA435" s="590"/>
      <c r="AB435" s="37"/>
      <c r="AC435" s="40"/>
      <c r="AD435" s="40"/>
      <c r="AE435" s="40"/>
      <c r="AF435" s="40"/>
      <c r="AG435" s="40"/>
      <c r="AH435" s="37"/>
      <c r="AI435" s="37"/>
      <c r="AJ435" s="37"/>
    </row>
    <row r="436" spans="2:36" s="33" customFormat="1" ht="15" customHeight="1">
      <c r="B436" s="592"/>
      <c r="C436" s="594"/>
      <c r="D436" s="594"/>
      <c r="E436" s="592"/>
      <c r="F436" s="217" t="s">
        <v>324</v>
      </c>
      <c r="G436" s="598"/>
      <c r="H436" s="600"/>
      <c r="I436" s="550"/>
      <c r="J436" s="550"/>
      <c r="K436" s="550"/>
      <c r="L436" s="550"/>
      <c r="M436" s="550"/>
      <c r="N436" s="550"/>
      <c r="O436" s="562"/>
      <c r="P436" s="562"/>
      <c r="Q436" s="584"/>
      <c r="R436" s="553"/>
      <c r="S436" s="553"/>
      <c r="T436" s="553"/>
      <c r="U436" s="143"/>
      <c r="V436" s="563"/>
      <c r="W436" s="561"/>
      <c r="X436" s="561"/>
      <c r="Y436" s="561"/>
      <c r="Z436" s="561"/>
      <c r="AA436" s="590"/>
      <c r="AB436" s="37"/>
      <c r="AC436" s="40"/>
      <c r="AD436" s="40"/>
      <c r="AE436" s="40"/>
      <c r="AF436" s="40"/>
      <c r="AG436" s="40"/>
      <c r="AH436" s="37"/>
      <c r="AI436" s="37"/>
      <c r="AJ436" s="37"/>
    </row>
    <row r="437" spans="2:36" s="33" customFormat="1" ht="15" customHeight="1">
      <c r="B437" s="592"/>
      <c r="C437" s="594"/>
      <c r="D437" s="594"/>
      <c r="E437" s="592"/>
      <c r="F437" s="217" t="s">
        <v>323</v>
      </c>
      <c r="G437" s="598"/>
      <c r="H437" s="600"/>
      <c r="I437" s="550"/>
      <c r="J437" s="550"/>
      <c r="K437" s="550"/>
      <c r="L437" s="550"/>
      <c r="M437" s="550"/>
      <c r="N437" s="550"/>
      <c r="O437" s="562"/>
      <c r="P437" s="562"/>
      <c r="Q437" s="584"/>
      <c r="R437" s="553"/>
      <c r="S437" s="553"/>
      <c r="T437" s="553"/>
      <c r="U437" s="143"/>
      <c r="V437" s="563"/>
      <c r="W437" s="561"/>
      <c r="X437" s="561"/>
      <c r="Y437" s="561"/>
      <c r="Z437" s="561"/>
      <c r="AA437" s="590"/>
      <c r="AB437" s="37"/>
      <c r="AC437" s="40"/>
      <c r="AD437" s="40"/>
      <c r="AE437" s="40"/>
      <c r="AF437" s="40"/>
      <c r="AG437" s="40"/>
      <c r="AH437" s="37"/>
      <c r="AI437" s="37"/>
      <c r="AJ437" s="37"/>
    </row>
    <row r="438" spans="2:36" s="33" customFormat="1" ht="15" customHeight="1">
      <c r="B438" s="592"/>
      <c r="C438" s="594"/>
      <c r="D438" s="594"/>
      <c r="E438" s="592"/>
      <c r="F438" s="217" t="s">
        <v>322</v>
      </c>
      <c r="G438" s="598"/>
      <c r="H438" s="600"/>
      <c r="I438" s="550"/>
      <c r="J438" s="550"/>
      <c r="K438" s="550"/>
      <c r="L438" s="550"/>
      <c r="M438" s="550"/>
      <c r="N438" s="550"/>
      <c r="O438" s="562"/>
      <c r="P438" s="562"/>
      <c r="Q438" s="584"/>
      <c r="R438" s="553"/>
      <c r="S438" s="553"/>
      <c r="T438" s="553"/>
      <c r="U438" s="143"/>
      <c r="V438" s="563"/>
      <c r="W438" s="561"/>
      <c r="X438" s="561"/>
      <c r="Y438" s="561"/>
      <c r="Z438" s="561"/>
      <c r="AA438" s="590"/>
      <c r="AB438" s="37"/>
      <c r="AC438" s="40"/>
      <c r="AD438" s="40"/>
      <c r="AE438" s="40"/>
      <c r="AF438" s="40"/>
      <c r="AG438" s="40"/>
      <c r="AH438" s="37"/>
      <c r="AI438" s="37"/>
      <c r="AJ438" s="37"/>
    </row>
    <row r="439" spans="2:36" s="33" customFormat="1" ht="15" customHeight="1">
      <c r="B439" s="592"/>
      <c r="C439" s="594"/>
      <c r="D439" s="594"/>
      <c r="E439" s="593"/>
      <c r="F439" s="217" t="s">
        <v>321</v>
      </c>
      <c r="G439" s="598"/>
      <c r="H439" s="601"/>
      <c r="I439" s="550"/>
      <c r="J439" s="550"/>
      <c r="K439" s="550"/>
      <c r="L439" s="550"/>
      <c r="M439" s="550"/>
      <c r="N439" s="550"/>
      <c r="O439" s="562"/>
      <c r="P439" s="562"/>
      <c r="Q439" s="584"/>
      <c r="R439" s="554"/>
      <c r="S439" s="554"/>
      <c r="T439" s="554"/>
      <c r="U439" s="145"/>
      <c r="V439" s="563"/>
      <c r="W439" s="561"/>
      <c r="X439" s="561"/>
      <c r="Y439" s="561"/>
      <c r="Z439" s="561"/>
      <c r="AA439" s="590"/>
      <c r="AB439" s="37"/>
      <c r="AC439" s="40"/>
      <c r="AD439" s="40"/>
      <c r="AE439" s="40"/>
      <c r="AF439" s="40"/>
      <c r="AG439" s="40"/>
      <c r="AH439" s="37"/>
      <c r="AI439" s="37"/>
      <c r="AJ439" s="37"/>
    </row>
    <row r="440" spans="2:36" s="33" customFormat="1" ht="18.75" customHeight="1">
      <c r="B440" s="592"/>
      <c r="C440" s="594"/>
      <c r="D440" s="594"/>
      <c r="E440" s="217" t="s">
        <v>320</v>
      </c>
      <c r="F440" s="217"/>
      <c r="G440" s="256"/>
      <c r="H440" s="204" t="s">
        <v>319</v>
      </c>
      <c r="I440" s="151">
        <f>+I441</f>
        <v>11879724.635211417</v>
      </c>
      <c r="J440" s="151">
        <f>+J441</f>
        <v>11800000</v>
      </c>
      <c r="K440" s="151">
        <f>+K441</f>
        <v>11800000</v>
      </c>
      <c r="L440" s="151">
        <f>+L441</f>
        <v>11800000</v>
      </c>
      <c r="M440" s="205"/>
      <c r="N440" s="205"/>
      <c r="O440" s="218"/>
      <c r="P440" s="218"/>
      <c r="Q440" s="282"/>
      <c r="R440" s="124"/>
      <c r="S440" s="124"/>
      <c r="T440" s="124"/>
      <c r="U440" s="124"/>
      <c r="V440" s="62"/>
      <c r="W440" s="205">
        <f>I440+M440+R440</f>
        <v>11879724.635211417</v>
      </c>
      <c r="X440" s="205">
        <f>J440+N440+S440</f>
        <v>11800000</v>
      </c>
      <c r="Y440" s="205">
        <f>K440+O440+T440</f>
        <v>11800000</v>
      </c>
      <c r="Z440" s="205">
        <f>L440+P440+U440</f>
        <v>11800000</v>
      </c>
      <c r="AA440" s="590"/>
      <c r="AB440" s="37"/>
      <c r="AC440" s="37"/>
      <c r="AD440" s="37"/>
      <c r="AE440" s="37"/>
      <c r="AF440" s="37"/>
      <c r="AG440" s="37"/>
      <c r="AH440" s="37"/>
      <c r="AI440" s="37"/>
      <c r="AJ440" s="37"/>
    </row>
    <row r="441" spans="2:36" s="33" customFormat="1" ht="52.5" customHeight="1">
      <c r="B441" s="592"/>
      <c r="C441" s="594"/>
      <c r="D441" s="594"/>
      <c r="E441" s="217"/>
      <c r="F441" s="217" t="s">
        <v>318</v>
      </c>
      <c r="G441" s="25">
        <v>99</v>
      </c>
      <c r="H441" s="148" t="s">
        <v>317</v>
      </c>
      <c r="I441" s="294">
        <v>11879724.635211417</v>
      </c>
      <c r="J441" s="294">
        <v>11800000</v>
      </c>
      <c r="K441" s="294">
        <v>11800000</v>
      </c>
      <c r="L441" s="294">
        <v>11800000</v>
      </c>
      <c r="M441" s="294"/>
      <c r="N441" s="294"/>
      <c r="O441" s="254"/>
      <c r="P441" s="254"/>
      <c r="Q441" s="482"/>
      <c r="R441" s="124"/>
      <c r="S441" s="124"/>
      <c r="T441" s="124"/>
      <c r="U441" s="124"/>
      <c r="V441" s="292"/>
      <c r="W441" s="351">
        <f>+I441+M441+R441</f>
        <v>11879724.635211417</v>
      </c>
      <c r="X441" s="351">
        <f>+J441+N441+S441</f>
        <v>11800000</v>
      </c>
      <c r="Y441" s="351">
        <f>+K441+O441+T441</f>
        <v>11800000</v>
      </c>
      <c r="Z441" s="351">
        <f>+L441+P441+U441</f>
        <v>11800000</v>
      </c>
      <c r="AA441" s="590"/>
      <c r="AB441" s="37"/>
      <c r="AC441" s="37"/>
      <c r="AD441" s="37"/>
      <c r="AE441" s="37"/>
      <c r="AF441" s="37"/>
      <c r="AG441" s="37"/>
      <c r="AH441" s="37"/>
      <c r="AI441" s="37"/>
      <c r="AJ441" s="37"/>
    </row>
    <row r="442" spans="2:36" s="33" customFormat="1" ht="25.5">
      <c r="B442" s="592"/>
      <c r="C442" s="594"/>
      <c r="D442" s="594"/>
      <c r="E442" s="217" t="s">
        <v>316</v>
      </c>
      <c r="F442" s="217"/>
      <c r="G442" s="256"/>
      <c r="H442" s="204" t="s">
        <v>315</v>
      </c>
      <c r="I442" s="151">
        <f>+I443</f>
        <v>8698334.3779018</v>
      </c>
      <c r="J442" s="151">
        <f>+J443</f>
        <v>18750000</v>
      </c>
      <c r="K442" s="151">
        <f>+K443</f>
        <v>18750000</v>
      </c>
      <c r="L442" s="151">
        <f>+L443</f>
        <v>18750000</v>
      </c>
      <c r="M442" s="205"/>
      <c r="N442" s="205"/>
      <c r="O442" s="218"/>
      <c r="P442" s="218"/>
      <c r="Q442" s="282"/>
      <c r="R442" s="124"/>
      <c r="S442" s="124"/>
      <c r="T442" s="124"/>
      <c r="U442" s="124"/>
      <c r="V442" s="62"/>
      <c r="W442" s="205">
        <f>I442+M442+R442</f>
        <v>8698334.3779018</v>
      </c>
      <c r="X442" s="205">
        <f>J442+N442+S442</f>
        <v>18750000</v>
      </c>
      <c r="Y442" s="205">
        <f>K442+O442+T442</f>
        <v>18750000</v>
      </c>
      <c r="Z442" s="205">
        <f>L442+P442+U442</f>
        <v>18750000</v>
      </c>
      <c r="AA442" s="590"/>
      <c r="AB442" s="37"/>
      <c r="AC442" s="37"/>
      <c r="AD442" s="37"/>
      <c r="AE442" s="37"/>
      <c r="AF442" s="37"/>
      <c r="AG442" s="37"/>
      <c r="AH442" s="37"/>
      <c r="AI442" s="37"/>
      <c r="AJ442" s="37"/>
    </row>
    <row r="443" spans="2:36" s="33" customFormat="1" ht="51" customHeight="1">
      <c r="B443" s="592"/>
      <c r="C443" s="594"/>
      <c r="D443" s="594"/>
      <c r="E443" s="217"/>
      <c r="F443" s="217" t="s">
        <v>314</v>
      </c>
      <c r="G443" s="25">
        <v>100</v>
      </c>
      <c r="H443" s="148" t="s">
        <v>313</v>
      </c>
      <c r="I443" s="294">
        <v>8698334.3779018</v>
      </c>
      <c r="J443" s="294">
        <v>18750000</v>
      </c>
      <c r="K443" s="294">
        <v>18750000</v>
      </c>
      <c r="L443" s="294">
        <v>18750000</v>
      </c>
      <c r="M443" s="294"/>
      <c r="N443" s="294"/>
      <c r="O443" s="254"/>
      <c r="P443" s="254"/>
      <c r="Q443" s="482"/>
      <c r="R443" s="124"/>
      <c r="S443" s="124"/>
      <c r="T443" s="124"/>
      <c r="U443" s="124"/>
      <c r="V443" s="62"/>
      <c r="W443" s="351">
        <f>+I443+M443+R443</f>
        <v>8698334.3779018</v>
      </c>
      <c r="X443" s="351">
        <f>+J443+N443+S443</f>
        <v>18750000</v>
      </c>
      <c r="Y443" s="351">
        <f>+K443+O443+T443</f>
        <v>18750000</v>
      </c>
      <c r="Z443" s="351">
        <f>+L443+P443+U443</f>
        <v>18750000</v>
      </c>
      <c r="AA443" s="590"/>
      <c r="AB443" s="37"/>
      <c r="AC443" s="37"/>
      <c r="AD443" s="37"/>
      <c r="AE443" s="37"/>
      <c r="AF443" s="37"/>
      <c r="AG443" s="37"/>
      <c r="AH443" s="37"/>
      <c r="AI443" s="37"/>
      <c r="AJ443" s="37"/>
    </row>
    <row r="444" spans="2:36" s="33" customFormat="1" ht="15" customHeight="1">
      <c r="B444" s="592"/>
      <c r="C444" s="217" t="s">
        <v>312</v>
      </c>
      <c r="D444" s="217"/>
      <c r="E444" s="217"/>
      <c r="F444" s="217"/>
      <c r="G444" s="256"/>
      <c r="H444" s="204" t="s">
        <v>311</v>
      </c>
      <c r="I444" s="151">
        <f>+I445+I460</f>
        <v>191878936.36</v>
      </c>
      <c r="J444" s="151">
        <f>+J445+J460</f>
        <v>394077500</v>
      </c>
      <c r="K444" s="151">
        <f>+K445+K460</f>
        <v>394077500</v>
      </c>
      <c r="L444" s="151">
        <f>+L445+L460</f>
        <v>394077500</v>
      </c>
      <c r="M444" s="205"/>
      <c r="N444" s="205"/>
      <c r="O444" s="218"/>
      <c r="P444" s="218"/>
      <c r="Q444" s="282"/>
      <c r="R444" s="124"/>
      <c r="S444" s="124"/>
      <c r="T444" s="124"/>
      <c r="U444" s="124"/>
      <c r="V444" s="62"/>
      <c r="W444" s="205">
        <f aca="true" t="shared" si="108" ref="W444:Z446">I444+M444+R444</f>
        <v>191878936.36</v>
      </c>
      <c r="X444" s="205">
        <f t="shared" si="108"/>
        <v>394077500</v>
      </c>
      <c r="Y444" s="205">
        <f t="shared" si="108"/>
        <v>394077500</v>
      </c>
      <c r="Z444" s="205">
        <f t="shared" si="108"/>
        <v>394077500</v>
      </c>
      <c r="AA444" s="590"/>
      <c r="AB444" s="37"/>
      <c r="AC444" s="37"/>
      <c r="AD444" s="37"/>
      <c r="AE444" s="37"/>
      <c r="AF444" s="37"/>
      <c r="AG444" s="37"/>
      <c r="AH444" s="37"/>
      <c r="AI444" s="37"/>
      <c r="AJ444" s="37"/>
    </row>
    <row r="445" spans="2:36" s="33" customFormat="1" ht="13.5" customHeight="1">
      <c r="B445" s="592"/>
      <c r="C445" s="591"/>
      <c r="D445" s="217" t="s">
        <v>310</v>
      </c>
      <c r="E445" s="217"/>
      <c r="F445" s="217"/>
      <c r="G445" s="256"/>
      <c r="H445" s="204" t="s">
        <v>309</v>
      </c>
      <c r="I445" s="151">
        <f>I446+I455</f>
        <v>126804972.73</v>
      </c>
      <c r="J445" s="151">
        <f>J446+J455</f>
        <v>332827500</v>
      </c>
      <c r="K445" s="151">
        <f>K446+K455</f>
        <v>332827500</v>
      </c>
      <c r="L445" s="151">
        <f>L446+L455</f>
        <v>332827500</v>
      </c>
      <c r="M445" s="205"/>
      <c r="N445" s="205"/>
      <c r="O445" s="218"/>
      <c r="P445" s="218"/>
      <c r="Q445" s="282"/>
      <c r="R445" s="124"/>
      <c r="S445" s="124"/>
      <c r="T445" s="124"/>
      <c r="U445" s="124"/>
      <c r="V445" s="62"/>
      <c r="W445" s="205">
        <f t="shared" si="108"/>
        <v>126804972.73</v>
      </c>
      <c r="X445" s="205">
        <f t="shared" si="108"/>
        <v>332827500</v>
      </c>
      <c r="Y445" s="205">
        <f t="shared" si="108"/>
        <v>332827500</v>
      </c>
      <c r="Z445" s="205">
        <f t="shared" si="108"/>
        <v>332827500</v>
      </c>
      <c r="AA445" s="590"/>
      <c r="AB445" s="37"/>
      <c r="AC445" s="37"/>
      <c r="AD445" s="37"/>
      <c r="AE445" s="37"/>
      <c r="AF445" s="37"/>
      <c r="AG445" s="37"/>
      <c r="AH445" s="37"/>
      <c r="AI445" s="37"/>
      <c r="AJ445" s="37"/>
    </row>
    <row r="446" spans="2:36" s="33" customFormat="1" ht="12" customHeight="1">
      <c r="B446" s="592"/>
      <c r="C446" s="592"/>
      <c r="D446" s="591"/>
      <c r="E446" s="217" t="s">
        <v>308</v>
      </c>
      <c r="F446" s="217"/>
      <c r="G446" s="256"/>
      <c r="H446" s="204" t="s">
        <v>307</v>
      </c>
      <c r="I446" s="151">
        <f>+I447</f>
        <v>125221009.45</v>
      </c>
      <c r="J446" s="151">
        <f>+J447</f>
        <v>266827500</v>
      </c>
      <c r="K446" s="151">
        <f>+K447</f>
        <v>266827500</v>
      </c>
      <c r="L446" s="151">
        <f>+L447</f>
        <v>266827500</v>
      </c>
      <c r="M446" s="205"/>
      <c r="N446" s="205"/>
      <c r="O446" s="218"/>
      <c r="P446" s="218"/>
      <c r="Q446" s="282"/>
      <c r="R446" s="124"/>
      <c r="S446" s="124"/>
      <c r="T446" s="124"/>
      <c r="U446" s="124"/>
      <c r="V446" s="62"/>
      <c r="W446" s="205">
        <f t="shared" si="108"/>
        <v>125221009.45</v>
      </c>
      <c r="X446" s="205">
        <f t="shared" si="108"/>
        <v>266827500</v>
      </c>
      <c r="Y446" s="205">
        <f t="shared" si="108"/>
        <v>266827500</v>
      </c>
      <c r="Z446" s="205">
        <f t="shared" si="108"/>
        <v>266827500</v>
      </c>
      <c r="AA446" s="590"/>
      <c r="AB446" s="37"/>
      <c r="AC446" s="37"/>
      <c r="AD446" s="37"/>
      <c r="AE446" s="37"/>
      <c r="AF446" s="37"/>
      <c r="AG446" s="37"/>
      <c r="AH446" s="37"/>
      <c r="AI446" s="37"/>
      <c r="AJ446" s="37"/>
    </row>
    <row r="447" spans="2:36" s="33" customFormat="1" ht="15" customHeight="1">
      <c r="B447" s="592"/>
      <c r="C447" s="592"/>
      <c r="D447" s="592"/>
      <c r="E447" s="594"/>
      <c r="F447" s="217" t="s">
        <v>306</v>
      </c>
      <c r="G447" s="598">
        <v>101</v>
      </c>
      <c r="H447" s="631" t="s">
        <v>305</v>
      </c>
      <c r="I447" s="550">
        <v>125221009.45</v>
      </c>
      <c r="J447" s="550">
        <v>266827500</v>
      </c>
      <c r="K447" s="550">
        <v>266827500</v>
      </c>
      <c r="L447" s="550">
        <v>266827500</v>
      </c>
      <c r="M447" s="550"/>
      <c r="N447" s="550"/>
      <c r="O447" s="562"/>
      <c r="P447" s="562"/>
      <c r="Q447" s="584"/>
      <c r="R447" s="552"/>
      <c r="S447" s="552"/>
      <c r="T447" s="552"/>
      <c r="U447" s="141"/>
      <c r="V447" s="563"/>
      <c r="W447" s="561">
        <f>+I447+M447+R447</f>
        <v>125221009.45</v>
      </c>
      <c r="X447" s="561">
        <f>+J447+N447+S447</f>
        <v>266827500</v>
      </c>
      <c r="Y447" s="561">
        <f>+K447+O447+T447</f>
        <v>266827500</v>
      </c>
      <c r="Z447" s="561">
        <f>+L447+P447+U447</f>
        <v>266827500</v>
      </c>
      <c r="AA447" s="590"/>
      <c r="AB447" s="37"/>
      <c r="AC447" s="37"/>
      <c r="AD447" s="37"/>
      <c r="AE447" s="37"/>
      <c r="AF447" s="37"/>
      <c r="AG447" s="37"/>
      <c r="AH447" s="37"/>
      <c r="AI447" s="37"/>
      <c r="AJ447" s="37"/>
    </row>
    <row r="448" spans="2:36" s="33" customFormat="1" ht="15" customHeight="1">
      <c r="B448" s="592"/>
      <c r="C448" s="592"/>
      <c r="D448" s="592"/>
      <c r="E448" s="594"/>
      <c r="F448" s="217" t="s">
        <v>304</v>
      </c>
      <c r="G448" s="598"/>
      <c r="H448" s="631"/>
      <c r="I448" s="550"/>
      <c r="J448" s="550"/>
      <c r="K448" s="550"/>
      <c r="L448" s="550"/>
      <c r="M448" s="550"/>
      <c r="N448" s="550"/>
      <c r="O448" s="562"/>
      <c r="P448" s="562"/>
      <c r="Q448" s="584"/>
      <c r="R448" s="553"/>
      <c r="S448" s="553"/>
      <c r="T448" s="553"/>
      <c r="U448" s="143"/>
      <c r="V448" s="563"/>
      <c r="W448" s="561"/>
      <c r="X448" s="561"/>
      <c r="Y448" s="561"/>
      <c r="Z448" s="561"/>
      <c r="AA448" s="590"/>
      <c r="AB448" s="37"/>
      <c r="AC448" s="37"/>
      <c r="AD448" s="37"/>
      <c r="AE448" s="37"/>
      <c r="AF448" s="37"/>
      <c r="AG448" s="37"/>
      <c r="AH448" s="37"/>
      <c r="AI448" s="37"/>
      <c r="AJ448" s="37"/>
    </row>
    <row r="449" spans="2:36" s="33" customFormat="1" ht="15" customHeight="1">
      <c r="B449" s="592"/>
      <c r="C449" s="592"/>
      <c r="D449" s="592"/>
      <c r="E449" s="594"/>
      <c r="F449" s="217" t="s">
        <v>303</v>
      </c>
      <c r="G449" s="598"/>
      <c r="H449" s="631"/>
      <c r="I449" s="550"/>
      <c r="J449" s="550"/>
      <c r="K449" s="550"/>
      <c r="L449" s="550"/>
      <c r="M449" s="550"/>
      <c r="N449" s="550"/>
      <c r="O449" s="562"/>
      <c r="P449" s="562"/>
      <c r="Q449" s="584"/>
      <c r="R449" s="553"/>
      <c r="S449" s="553"/>
      <c r="T449" s="553"/>
      <c r="U449" s="143"/>
      <c r="V449" s="563"/>
      <c r="W449" s="561"/>
      <c r="X449" s="561"/>
      <c r="Y449" s="561"/>
      <c r="Z449" s="561"/>
      <c r="AA449" s="590"/>
      <c r="AB449" s="37"/>
      <c r="AC449" s="37"/>
      <c r="AD449" s="37"/>
      <c r="AE449" s="37"/>
      <c r="AF449" s="37"/>
      <c r="AG449" s="37"/>
      <c r="AH449" s="37"/>
      <c r="AI449" s="37"/>
      <c r="AJ449" s="37"/>
    </row>
    <row r="450" spans="2:36" s="33" customFormat="1" ht="15" customHeight="1">
      <c r="B450" s="592"/>
      <c r="C450" s="592"/>
      <c r="D450" s="592"/>
      <c r="E450" s="594"/>
      <c r="F450" s="217" t="s">
        <v>302</v>
      </c>
      <c r="G450" s="598"/>
      <c r="H450" s="631"/>
      <c r="I450" s="550"/>
      <c r="J450" s="550"/>
      <c r="K450" s="550"/>
      <c r="L450" s="550"/>
      <c r="M450" s="550"/>
      <c r="N450" s="550"/>
      <c r="O450" s="562"/>
      <c r="P450" s="562"/>
      <c r="Q450" s="584"/>
      <c r="R450" s="553"/>
      <c r="S450" s="553"/>
      <c r="T450" s="553"/>
      <c r="U450" s="143"/>
      <c r="V450" s="563"/>
      <c r="W450" s="561"/>
      <c r="X450" s="561"/>
      <c r="Y450" s="561"/>
      <c r="Z450" s="561"/>
      <c r="AA450" s="590"/>
      <c r="AB450" s="37"/>
      <c r="AC450" s="37"/>
      <c r="AD450" s="37"/>
      <c r="AE450" s="37"/>
      <c r="AF450" s="37"/>
      <c r="AG450" s="37"/>
      <c r="AH450" s="37"/>
      <c r="AI450" s="37"/>
      <c r="AJ450" s="37"/>
    </row>
    <row r="451" spans="2:36" s="33" customFormat="1" ht="15" customHeight="1">
      <c r="B451" s="592"/>
      <c r="C451" s="592"/>
      <c r="D451" s="592"/>
      <c r="E451" s="594"/>
      <c r="F451" s="217" t="s">
        <v>301</v>
      </c>
      <c r="G451" s="598"/>
      <c r="H451" s="631"/>
      <c r="I451" s="550"/>
      <c r="J451" s="550"/>
      <c r="K451" s="550"/>
      <c r="L451" s="550"/>
      <c r="M451" s="550"/>
      <c r="N451" s="550"/>
      <c r="O451" s="562"/>
      <c r="P451" s="562"/>
      <c r="Q451" s="584"/>
      <c r="R451" s="553"/>
      <c r="S451" s="553"/>
      <c r="T451" s="553"/>
      <c r="U451" s="143"/>
      <c r="V451" s="563"/>
      <c r="W451" s="561"/>
      <c r="X451" s="561"/>
      <c r="Y451" s="561"/>
      <c r="Z451" s="561"/>
      <c r="AA451" s="590"/>
      <c r="AB451" s="37"/>
      <c r="AC451" s="37"/>
      <c r="AD451" s="37"/>
      <c r="AE451" s="37"/>
      <c r="AF451" s="37"/>
      <c r="AG451" s="37"/>
      <c r="AH451" s="37"/>
      <c r="AI451" s="37"/>
      <c r="AJ451" s="37"/>
    </row>
    <row r="452" spans="2:36" s="33" customFormat="1" ht="15" customHeight="1">
      <c r="B452" s="592"/>
      <c r="C452" s="592"/>
      <c r="D452" s="592"/>
      <c r="E452" s="594"/>
      <c r="F452" s="217" t="s">
        <v>300</v>
      </c>
      <c r="G452" s="598"/>
      <c r="H452" s="631"/>
      <c r="I452" s="550"/>
      <c r="J452" s="550"/>
      <c r="K452" s="550"/>
      <c r="L452" s="550"/>
      <c r="M452" s="550"/>
      <c r="N452" s="550"/>
      <c r="O452" s="562"/>
      <c r="P452" s="562"/>
      <c r="Q452" s="584"/>
      <c r="R452" s="553"/>
      <c r="S452" s="553"/>
      <c r="T452" s="553"/>
      <c r="U452" s="143"/>
      <c r="V452" s="563"/>
      <c r="W452" s="561"/>
      <c r="X452" s="561"/>
      <c r="Y452" s="561"/>
      <c r="Z452" s="561"/>
      <c r="AA452" s="590"/>
      <c r="AB452" s="37"/>
      <c r="AC452" s="37"/>
      <c r="AD452" s="37"/>
      <c r="AE452" s="37"/>
      <c r="AF452" s="37"/>
      <c r="AG452" s="37"/>
      <c r="AH452" s="37"/>
      <c r="AI452" s="37"/>
      <c r="AJ452" s="37"/>
    </row>
    <row r="453" spans="2:36" s="33" customFormat="1" ht="15" customHeight="1">
      <c r="B453" s="592"/>
      <c r="C453" s="592"/>
      <c r="D453" s="592"/>
      <c r="E453" s="594"/>
      <c r="F453" s="217" t="s">
        <v>299</v>
      </c>
      <c r="G453" s="598"/>
      <c r="H453" s="631"/>
      <c r="I453" s="550"/>
      <c r="J453" s="550"/>
      <c r="K453" s="550"/>
      <c r="L453" s="550"/>
      <c r="M453" s="550"/>
      <c r="N453" s="550"/>
      <c r="O453" s="562"/>
      <c r="P453" s="562"/>
      <c r="Q453" s="584"/>
      <c r="R453" s="553"/>
      <c r="S453" s="553"/>
      <c r="T453" s="553"/>
      <c r="U453" s="143"/>
      <c r="V453" s="563"/>
      <c r="W453" s="561"/>
      <c r="X453" s="561"/>
      <c r="Y453" s="561"/>
      <c r="Z453" s="561"/>
      <c r="AA453" s="590"/>
      <c r="AB453" s="37"/>
      <c r="AC453" s="37"/>
      <c r="AD453" s="37"/>
      <c r="AE453" s="37"/>
      <c r="AF453" s="37"/>
      <c r="AG453" s="37"/>
      <c r="AH453" s="37"/>
      <c r="AI453" s="37"/>
      <c r="AJ453" s="37"/>
    </row>
    <row r="454" spans="2:36" s="33" customFormat="1" ht="15" customHeight="1">
      <c r="B454" s="592"/>
      <c r="C454" s="592"/>
      <c r="D454" s="592"/>
      <c r="E454" s="594"/>
      <c r="F454" s="217" t="s">
        <v>298</v>
      </c>
      <c r="G454" s="598"/>
      <c r="H454" s="631"/>
      <c r="I454" s="550"/>
      <c r="J454" s="550"/>
      <c r="K454" s="550"/>
      <c r="L454" s="550"/>
      <c r="M454" s="550"/>
      <c r="N454" s="550"/>
      <c r="O454" s="562"/>
      <c r="P454" s="562"/>
      <c r="Q454" s="584"/>
      <c r="R454" s="554"/>
      <c r="S454" s="554"/>
      <c r="T454" s="554"/>
      <c r="U454" s="145"/>
      <c r="V454" s="563"/>
      <c r="W454" s="561"/>
      <c r="X454" s="561"/>
      <c r="Y454" s="561"/>
      <c r="Z454" s="561"/>
      <c r="AA454" s="590"/>
      <c r="AB454" s="37"/>
      <c r="AC454" s="37"/>
      <c r="AD454" s="37"/>
      <c r="AE454" s="37"/>
      <c r="AF454" s="37"/>
      <c r="AG454" s="37"/>
      <c r="AH454" s="37"/>
      <c r="AI454" s="37"/>
      <c r="AJ454" s="37"/>
    </row>
    <row r="455" spans="2:36" s="33" customFormat="1" ht="38.25">
      <c r="B455" s="592"/>
      <c r="C455" s="592"/>
      <c r="D455" s="592"/>
      <c r="E455" s="217" t="s">
        <v>297</v>
      </c>
      <c r="F455" s="217"/>
      <c r="G455" s="256"/>
      <c r="H455" s="204" t="s">
        <v>296</v>
      </c>
      <c r="I455" s="151">
        <f>+I456</f>
        <v>1583963.28</v>
      </c>
      <c r="J455" s="151">
        <f>+J456</f>
        <v>66000000</v>
      </c>
      <c r="K455" s="151">
        <f>+K456</f>
        <v>66000000</v>
      </c>
      <c r="L455" s="151">
        <f>+L456</f>
        <v>66000000</v>
      </c>
      <c r="M455" s="205"/>
      <c r="N455" s="205"/>
      <c r="O455" s="218"/>
      <c r="P455" s="218"/>
      <c r="Q455" s="282"/>
      <c r="R455" s="124"/>
      <c r="S455" s="124"/>
      <c r="T455" s="124"/>
      <c r="U455" s="124"/>
      <c r="V455" s="62"/>
      <c r="W455" s="205">
        <f aca="true" t="shared" si="109" ref="W455:Z456">I455+M455+R455</f>
        <v>1583963.28</v>
      </c>
      <c r="X455" s="205">
        <f t="shared" si="109"/>
        <v>66000000</v>
      </c>
      <c r="Y455" s="205">
        <f t="shared" si="109"/>
        <v>66000000</v>
      </c>
      <c r="Z455" s="205">
        <f t="shared" si="109"/>
        <v>66000000</v>
      </c>
      <c r="AA455" s="590"/>
      <c r="AB455" s="37"/>
      <c r="AC455" s="37"/>
      <c r="AD455" s="37"/>
      <c r="AE455" s="37"/>
      <c r="AF455" s="37"/>
      <c r="AG455" s="37"/>
      <c r="AH455" s="37"/>
      <c r="AI455" s="37"/>
      <c r="AJ455" s="37"/>
    </row>
    <row r="456" spans="2:36" s="33" customFormat="1" ht="15" customHeight="1">
      <c r="B456" s="592"/>
      <c r="C456" s="592"/>
      <c r="D456" s="592"/>
      <c r="E456" s="594"/>
      <c r="F456" s="217" t="s">
        <v>295</v>
      </c>
      <c r="G456" s="748">
        <v>102</v>
      </c>
      <c r="H456" s="631" t="s">
        <v>294</v>
      </c>
      <c r="I456" s="550">
        <v>1583963.28</v>
      </c>
      <c r="J456" s="550">
        <v>66000000</v>
      </c>
      <c r="K456" s="550">
        <v>66000000</v>
      </c>
      <c r="L456" s="550">
        <v>66000000</v>
      </c>
      <c r="M456" s="561"/>
      <c r="N456" s="561"/>
      <c r="O456" s="564"/>
      <c r="P456" s="564"/>
      <c r="Q456" s="549"/>
      <c r="R456" s="552"/>
      <c r="S456" s="552"/>
      <c r="T456" s="552"/>
      <c r="U456" s="141"/>
      <c r="V456" s="744"/>
      <c r="W456" s="502">
        <f t="shared" si="109"/>
        <v>1583963.28</v>
      </c>
      <c r="X456" s="502">
        <f t="shared" si="109"/>
        <v>66000000</v>
      </c>
      <c r="Y456" s="502">
        <f t="shared" si="109"/>
        <v>66000000</v>
      </c>
      <c r="Z456" s="502">
        <f t="shared" si="109"/>
        <v>66000000</v>
      </c>
      <c r="AA456" s="590"/>
      <c r="AB456" s="37"/>
      <c r="AC456" s="37"/>
      <c r="AD456" s="37"/>
      <c r="AE456" s="37"/>
      <c r="AF456" s="37"/>
      <c r="AG456" s="37"/>
      <c r="AH456" s="37"/>
      <c r="AI456" s="37"/>
      <c r="AJ456" s="37"/>
    </row>
    <row r="457" spans="2:36" s="33" customFormat="1" ht="15" customHeight="1">
      <c r="B457" s="592"/>
      <c r="C457" s="592"/>
      <c r="D457" s="592"/>
      <c r="E457" s="594"/>
      <c r="F457" s="217" t="s">
        <v>293</v>
      </c>
      <c r="G457" s="748"/>
      <c r="H457" s="631"/>
      <c r="I457" s="550"/>
      <c r="J457" s="550"/>
      <c r="K457" s="550"/>
      <c r="L457" s="550"/>
      <c r="M457" s="561"/>
      <c r="N457" s="561"/>
      <c r="O457" s="564"/>
      <c r="P457" s="564"/>
      <c r="Q457" s="549"/>
      <c r="R457" s="553"/>
      <c r="S457" s="553"/>
      <c r="T457" s="553"/>
      <c r="U457" s="143"/>
      <c r="V457" s="744"/>
      <c r="W457" s="503"/>
      <c r="X457" s="503"/>
      <c r="Y457" s="503"/>
      <c r="Z457" s="503"/>
      <c r="AA457" s="590"/>
      <c r="AB457" s="37"/>
      <c r="AC457" s="37"/>
      <c r="AD457" s="37"/>
      <c r="AE457" s="37"/>
      <c r="AF457" s="37"/>
      <c r="AG457" s="37"/>
      <c r="AH457" s="37"/>
      <c r="AI457" s="37"/>
      <c r="AJ457" s="37"/>
    </row>
    <row r="458" spans="2:36" s="33" customFormat="1" ht="15" customHeight="1">
      <c r="B458" s="592"/>
      <c r="C458" s="592"/>
      <c r="D458" s="592"/>
      <c r="E458" s="594"/>
      <c r="F458" s="217" t="s">
        <v>292</v>
      </c>
      <c r="G458" s="748"/>
      <c r="H458" s="631"/>
      <c r="I458" s="550"/>
      <c r="J458" s="550"/>
      <c r="K458" s="550"/>
      <c r="L458" s="550"/>
      <c r="M458" s="561"/>
      <c r="N458" s="561"/>
      <c r="O458" s="564"/>
      <c r="P458" s="564"/>
      <c r="Q458" s="549"/>
      <c r="R458" s="553"/>
      <c r="S458" s="553"/>
      <c r="T458" s="553"/>
      <c r="U458" s="143"/>
      <c r="V458" s="744"/>
      <c r="W458" s="503"/>
      <c r="X458" s="503"/>
      <c r="Y458" s="503"/>
      <c r="Z458" s="503"/>
      <c r="AA458" s="590"/>
      <c r="AB458" s="37"/>
      <c r="AC458" s="37"/>
      <c r="AD458" s="37"/>
      <c r="AE458" s="37"/>
      <c r="AF458" s="37"/>
      <c r="AG458" s="37"/>
      <c r="AH458" s="37"/>
      <c r="AI458" s="37"/>
      <c r="AJ458" s="37"/>
    </row>
    <row r="459" spans="2:36" s="33" customFormat="1" ht="15" customHeight="1">
      <c r="B459" s="592"/>
      <c r="C459" s="592"/>
      <c r="D459" s="592"/>
      <c r="E459" s="594"/>
      <c r="F459" s="217" t="s">
        <v>291</v>
      </c>
      <c r="G459" s="748"/>
      <c r="H459" s="631"/>
      <c r="I459" s="550"/>
      <c r="J459" s="550"/>
      <c r="K459" s="550"/>
      <c r="L459" s="550"/>
      <c r="M459" s="561"/>
      <c r="N459" s="561"/>
      <c r="O459" s="564"/>
      <c r="P459" s="564"/>
      <c r="Q459" s="549"/>
      <c r="R459" s="554"/>
      <c r="S459" s="554"/>
      <c r="T459" s="554"/>
      <c r="U459" s="145"/>
      <c r="V459" s="744"/>
      <c r="W459" s="512"/>
      <c r="X459" s="512"/>
      <c r="Y459" s="512"/>
      <c r="Z459" s="512"/>
      <c r="AA459" s="590"/>
      <c r="AB459" s="37"/>
      <c r="AC459" s="37"/>
      <c r="AD459" s="37"/>
      <c r="AE459" s="37"/>
      <c r="AF459" s="37"/>
      <c r="AG459" s="37"/>
      <c r="AH459" s="37"/>
      <c r="AI459" s="37"/>
      <c r="AJ459" s="37"/>
    </row>
    <row r="460" spans="2:36" s="33" customFormat="1" ht="15" customHeight="1">
      <c r="B460" s="592"/>
      <c r="C460" s="592"/>
      <c r="D460" s="217" t="s">
        <v>290</v>
      </c>
      <c r="E460" s="217"/>
      <c r="F460" s="217"/>
      <c r="G460" s="256"/>
      <c r="H460" s="204" t="s">
        <v>289</v>
      </c>
      <c r="I460" s="151">
        <f>I461+I465</f>
        <v>65073963.629999995</v>
      </c>
      <c r="J460" s="151">
        <f>J461+J465</f>
        <v>61250000</v>
      </c>
      <c r="K460" s="151">
        <f>K461+K465</f>
        <v>61250000</v>
      </c>
      <c r="L460" s="151">
        <f>L461+L465</f>
        <v>61250000</v>
      </c>
      <c r="M460" s="205"/>
      <c r="N460" s="205"/>
      <c r="O460" s="218"/>
      <c r="P460" s="218"/>
      <c r="Q460" s="282"/>
      <c r="R460" s="124"/>
      <c r="S460" s="124"/>
      <c r="T460" s="124"/>
      <c r="U460" s="124"/>
      <c r="V460" s="62"/>
      <c r="W460" s="205">
        <f aca="true" t="shared" si="110" ref="W460:Z461">I460+M460+R460</f>
        <v>65073963.629999995</v>
      </c>
      <c r="X460" s="205">
        <f t="shared" si="110"/>
        <v>61250000</v>
      </c>
      <c r="Y460" s="205">
        <f t="shared" si="110"/>
        <v>61250000</v>
      </c>
      <c r="Z460" s="205">
        <f t="shared" si="110"/>
        <v>61250000</v>
      </c>
      <c r="AA460" s="590"/>
      <c r="AB460" s="37"/>
      <c r="AC460" s="37"/>
      <c r="AD460" s="37"/>
      <c r="AE460" s="37"/>
      <c r="AF460" s="37"/>
      <c r="AG460" s="37"/>
      <c r="AH460" s="37"/>
      <c r="AI460" s="37"/>
      <c r="AJ460" s="37"/>
    </row>
    <row r="461" spans="2:36" s="33" customFormat="1" ht="38.25">
      <c r="B461" s="592"/>
      <c r="C461" s="592"/>
      <c r="D461" s="591"/>
      <c r="E461" s="217" t="s">
        <v>288</v>
      </c>
      <c r="F461" s="217"/>
      <c r="G461" s="256"/>
      <c r="H461" s="204" t="s">
        <v>287</v>
      </c>
      <c r="I461" s="151">
        <f>+I462</f>
        <v>14035498.67</v>
      </c>
      <c r="J461" s="151">
        <f>+J462</f>
        <v>42500000</v>
      </c>
      <c r="K461" s="151">
        <f>+K462</f>
        <v>42500000</v>
      </c>
      <c r="L461" s="151">
        <f>+L462</f>
        <v>42500000</v>
      </c>
      <c r="M461" s="205"/>
      <c r="N461" s="205"/>
      <c r="O461" s="218"/>
      <c r="P461" s="218"/>
      <c r="Q461" s="282"/>
      <c r="R461" s="124"/>
      <c r="S461" s="124"/>
      <c r="T461" s="124"/>
      <c r="U461" s="124"/>
      <c r="V461" s="62"/>
      <c r="W461" s="205">
        <f t="shared" si="110"/>
        <v>14035498.67</v>
      </c>
      <c r="X461" s="205">
        <f t="shared" si="110"/>
        <v>42500000</v>
      </c>
      <c r="Y461" s="205">
        <f t="shared" si="110"/>
        <v>42500000</v>
      </c>
      <c r="Z461" s="205">
        <f t="shared" si="110"/>
        <v>42500000</v>
      </c>
      <c r="AA461" s="590"/>
      <c r="AB461" s="37"/>
      <c r="AC461" s="37"/>
      <c r="AD461" s="37"/>
      <c r="AE461" s="37"/>
      <c r="AF461" s="37"/>
      <c r="AG461" s="37"/>
      <c r="AH461" s="37"/>
      <c r="AI461" s="37"/>
      <c r="AJ461" s="37"/>
    </row>
    <row r="462" spans="2:36" s="33" customFormat="1" ht="15" customHeight="1">
      <c r="B462" s="592"/>
      <c r="C462" s="592"/>
      <c r="D462" s="592"/>
      <c r="E462" s="594"/>
      <c r="F462" s="217" t="s">
        <v>286</v>
      </c>
      <c r="G462" s="748">
        <v>103</v>
      </c>
      <c r="H462" s="786" t="s">
        <v>285</v>
      </c>
      <c r="I462" s="550">
        <v>14035498.67</v>
      </c>
      <c r="J462" s="550">
        <v>42500000</v>
      </c>
      <c r="K462" s="550">
        <v>42500000</v>
      </c>
      <c r="L462" s="550">
        <v>42500000</v>
      </c>
      <c r="M462" s="550"/>
      <c r="N462" s="550"/>
      <c r="O462" s="562"/>
      <c r="P462" s="562"/>
      <c r="Q462" s="584"/>
      <c r="R462" s="552"/>
      <c r="S462" s="552"/>
      <c r="T462" s="552"/>
      <c r="U462" s="141"/>
      <c r="V462" s="563"/>
      <c r="W462" s="561">
        <f>+I462+M462+R462</f>
        <v>14035498.67</v>
      </c>
      <c r="X462" s="561">
        <f>+J462+N462+S462</f>
        <v>42500000</v>
      </c>
      <c r="Y462" s="561">
        <f>+K462+O462+T462</f>
        <v>42500000</v>
      </c>
      <c r="Z462" s="561">
        <f>+L462+P462+U462</f>
        <v>42500000</v>
      </c>
      <c r="AA462" s="590"/>
      <c r="AB462" s="37"/>
      <c r="AC462" s="37"/>
      <c r="AD462" s="37"/>
      <c r="AE462" s="37"/>
      <c r="AF462" s="37"/>
      <c r="AG462" s="37"/>
      <c r="AH462" s="37"/>
      <c r="AI462" s="37"/>
      <c r="AJ462" s="37"/>
    </row>
    <row r="463" spans="2:36" s="33" customFormat="1" ht="15" customHeight="1">
      <c r="B463" s="592"/>
      <c r="C463" s="592"/>
      <c r="D463" s="592"/>
      <c r="E463" s="594"/>
      <c r="F463" s="217" t="s">
        <v>284</v>
      </c>
      <c r="G463" s="748"/>
      <c r="H463" s="786"/>
      <c r="I463" s="550"/>
      <c r="J463" s="550"/>
      <c r="K463" s="550"/>
      <c r="L463" s="550"/>
      <c r="M463" s="550"/>
      <c r="N463" s="550"/>
      <c r="O463" s="562"/>
      <c r="P463" s="562"/>
      <c r="Q463" s="584"/>
      <c r="R463" s="553"/>
      <c r="S463" s="553"/>
      <c r="T463" s="553"/>
      <c r="U463" s="143"/>
      <c r="V463" s="563"/>
      <c r="W463" s="561"/>
      <c r="X463" s="561"/>
      <c r="Y463" s="561"/>
      <c r="Z463" s="561"/>
      <c r="AA463" s="590"/>
      <c r="AB463" s="37"/>
      <c r="AC463" s="37"/>
      <c r="AD463" s="37"/>
      <c r="AE463" s="37"/>
      <c r="AF463" s="37"/>
      <c r="AG463" s="37"/>
      <c r="AH463" s="37"/>
      <c r="AI463" s="37"/>
      <c r="AJ463" s="37"/>
    </row>
    <row r="464" spans="2:36" s="33" customFormat="1" ht="15" customHeight="1">
      <c r="B464" s="592"/>
      <c r="C464" s="592"/>
      <c r="D464" s="592"/>
      <c r="E464" s="594"/>
      <c r="F464" s="217" t="s">
        <v>283</v>
      </c>
      <c r="G464" s="748"/>
      <c r="H464" s="786"/>
      <c r="I464" s="550"/>
      <c r="J464" s="550"/>
      <c r="K464" s="550"/>
      <c r="L464" s="550"/>
      <c r="M464" s="550"/>
      <c r="N464" s="550"/>
      <c r="O464" s="562"/>
      <c r="P464" s="562"/>
      <c r="Q464" s="584"/>
      <c r="R464" s="554"/>
      <c r="S464" s="554"/>
      <c r="T464" s="554"/>
      <c r="U464" s="145"/>
      <c r="V464" s="563"/>
      <c r="W464" s="561"/>
      <c r="X464" s="561"/>
      <c r="Y464" s="561"/>
      <c r="Z464" s="561"/>
      <c r="AA464" s="590"/>
      <c r="AB464" s="37"/>
      <c r="AC464" s="37"/>
      <c r="AD464" s="37"/>
      <c r="AE464" s="37"/>
      <c r="AF464" s="37"/>
      <c r="AG464" s="37"/>
      <c r="AH464" s="37"/>
      <c r="AI464" s="37"/>
      <c r="AJ464" s="37"/>
    </row>
    <row r="465" spans="2:36" s="33" customFormat="1" ht="15" customHeight="1">
      <c r="B465" s="592"/>
      <c r="C465" s="592"/>
      <c r="D465" s="592"/>
      <c r="E465" s="217" t="s">
        <v>282</v>
      </c>
      <c r="F465" s="217"/>
      <c r="G465" s="256"/>
      <c r="H465" s="204" t="s">
        <v>281</v>
      </c>
      <c r="I465" s="151">
        <f>+I466+I468+I470</f>
        <v>51038464.95999999</v>
      </c>
      <c r="J465" s="151">
        <f>+J466+J468+J470</f>
        <v>18750000</v>
      </c>
      <c r="K465" s="151">
        <f>+K466+K468+K470</f>
        <v>18750000</v>
      </c>
      <c r="L465" s="151">
        <f>+L466+L468+L470</f>
        <v>18750000</v>
      </c>
      <c r="M465" s="205"/>
      <c r="N465" s="205"/>
      <c r="O465" s="218"/>
      <c r="P465" s="218"/>
      <c r="Q465" s="282"/>
      <c r="R465" s="124"/>
      <c r="S465" s="124"/>
      <c r="T465" s="124"/>
      <c r="U465" s="124"/>
      <c r="V465" s="62"/>
      <c r="W465" s="205">
        <f>I465+M465+R465</f>
        <v>51038464.95999999</v>
      </c>
      <c r="X465" s="205">
        <f>J465+N465+S465</f>
        <v>18750000</v>
      </c>
      <c r="Y465" s="205">
        <f>K465+O465+T465</f>
        <v>18750000</v>
      </c>
      <c r="Z465" s="205">
        <f>L465+P465+U465</f>
        <v>18750000</v>
      </c>
      <c r="AA465" s="590"/>
      <c r="AB465" s="37"/>
      <c r="AC465" s="37"/>
      <c r="AD465" s="37"/>
      <c r="AE465" s="37"/>
      <c r="AF465" s="37"/>
      <c r="AG465" s="37"/>
      <c r="AH465" s="37"/>
      <c r="AI465" s="37"/>
      <c r="AJ465" s="37"/>
    </row>
    <row r="466" spans="2:36" s="33" customFormat="1" ht="15" customHeight="1">
      <c r="B466" s="592"/>
      <c r="C466" s="592"/>
      <c r="D466" s="592"/>
      <c r="E466" s="594"/>
      <c r="F466" s="105" t="s">
        <v>278</v>
      </c>
      <c r="G466" s="655">
        <v>104</v>
      </c>
      <c r="H466" s="631" t="s">
        <v>280</v>
      </c>
      <c r="I466" s="551">
        <v>13463687.92</v>
      </c>
      <c r="J466" s="551">
        <v>18750000</v>
      </c>
      <c r="K466" s="551">
        <v>18750000</v>
      </c>
      <c r="L466" s="551">
        <v>18750000</v>
      </c>
      <c r="M466" s="550"/>
      <c r="N466" s="550"/>
      <c r="O466" s="562"/>
      <c r="P466" s="562"/>
      <c r="Q466" s="584"/>
      <c r="R466" s="552"/>
      <c r="S466" s="552"/>
      <c r="T466" s="552"/>
      <c r="U466" s="141"/>
      <c r="V466" s="563"/>
      <c r="W466" s="561">
        <f>+I466+M466+R466</f>
        <v>13463687.92</v>
      </c>
      <c r="X466" s="561">
        <f>+J466+N466+S466</f>
        <v>18750000</v>
      </c>
      <c r="Y466" s="561">
        <f>+K466+O466+T466</f>
        <v>18750000</v>
      </c>
      <c r="Z466" s="561">
        <f>+L466+P466+U466</f>
        <v>18750000</v>
      </c>
      <c r="AA466" s="590"/>
      <c r="AB466" s="37"/>
      <c r="AC466" s="37"/>
      <c r="AD466" s="37"/>
      <c r="AE466" s="37"/>
      <c r="AF466" s="37"/>
      <c r="AG466" s="37"/>
      <c r="AH466" s="37"/>
      <c r="AI466" s="37"/>
      <c r="AJ466" s="37"/>
    </row>
    <row r="467" spans="2:36" s="33" customFormat="1" ht="15" customHeight="1">
      <c r="B467" s="592"/>
      <c r="C467" s="592"/>
      <c r="D467" s="592"/>
      <c r="E467" s="594"/>
      <c r="F467" s="105" t="s">
        <v>276</v>
      </c>
      <c r="G467" s="655"/>
      <c r="H467" s="631"/>
      <c r="I467" s="551"/>
      <c r="J467" s="551"/>
      <c r="K467" s="551"/>
      <c r="L467" s="551"/>
      <c r="M467" s="550"/>
      <c r="N467" s="550"/>
      <c r="O467" s="562"/>
      <c r="P467" s="562"/>
      <c r="Q467" s="584"/>
      <c r="R467" s="554"/>
      <c r="S467" s="554"/>
      <c r="T467" s="554"/>
      <c r="U467" s="145"/>
      <c r="V467" s="563"/>
      <c r="W467" s="561"/>
      <c r="X467" s="561"/>
      <c r="Y467" s="561"/>
      <c r="Z467" s="561"/>
      <c r="AA467" s="590"/>
      <c r="AB467" s="37"/>
      <c r="AC467" s="37"/>
      <c r="AD467" s="37"/>
      <c r="AE467" s="37"/>
      <c r="AF467" s="37"/>
      <c r="AG467" s="37"/>
      <c r="AH467" s="37"/>
      <c r="AI467" s="37"/>
      <c r="AJ467" s="37"/>
    </row>
    <row r="468" spans="2:36" s="33" customFormat="1" ht="15" customHeight="1">
      <c r="B468" s="592"/>
      <c r="C468" s="592"/>
      <c r="D468" s="592"/>
      <c r="E468" s="594"/>
      <c r="F468" s="105" t="s">
        <v>278</v>
      </c>
      <c r="G468" s="673">
        <v>105</v>
      </c>
      <c r="H468" s="601" t="s">
        <v>279</v>
      </c>
      <c r="I468" s="570">
        <v>12847526.2</v>
      </c>
      <c r="J468" s="570"/>
      <c r="K468" s="565"/>
      <c r="L468" s="565"/>
      <c r="M468" s="504"/>
      <c r="N468" s="504"/>
      <c r="O468" s="498"/>
      <c r="P468" s="125"/>
      <c r="Q468" s="572"/>
      <c r="R468" s="552"/>
      <c r="S468" s="552"/>
      <c r="T468" s="552"/>
      <c r="U468" s="141"/>
      <c r="V468" s="543"/>
      <c r="W468" s="561">
        <f>+I468+M468+R468</f>
        <v>12847526.2</v>
      </c>
      <c r="X468" s="561"/>
      <c r="Y468" s="561"/>
      <c r="Z468" s="561"/>
      <c r="AA468" s="590"/>
      <c r="AB468" s="37"/>
      <c r="AC468" s="37"/>
      <c r="AD468" s="37"/>
      <c r="AE468" s="37"/>
      <c r="AF468" s="37"/>
      <c r="AG468" s="37"/>
      <c r="AH468" s="37"/>
      <c r="AI468" s="37"/>
      <c r="AJ468" s="37"/>
    </row>
    <row r="469" spans="2:36" s="33" customFormat="1" ht="15" customHeight="1">
      <c r="B469" s="592"/>
      <c r="C469" s="592"/>
      <c r="D469" s="592"/>
      <c r="E469" s="594"/>
      <c r="F469" s="105" t="s">
        <v>276</v>
      </c>
      <c r="G469" s="655"/>
      <c r="H469" s="631"/>
      <c r="I469" s="663"/>
      <c r="J469" s="663"/>
      <c r="K469" s="566"/>
      <c r="L469" s="566"/>
      <c r="M469" s="513"/>
      <c r="N469" s="513"/>
      <c r="O469" s="500"/>
      <c r="P469" s="127"/>
      <c r="Q469" s="577"/>
      <c r="R469" s="554"/>
      <c r="S469" s="554"/>
      <c r="T469" s="554"/>
      <c r="U469" s="145"/>
      <c r="V469" s="544"/>
      <c r="W469" s="561"/>
      <c r="X469" s="561"/>
      <c r="Y469" s="561"/>
      <c r="Z469" s="561"/>
      <c r="AA469" s="590"/>
      <c r="AB469" s="37"/>
      <c r="AC469" s="37"/>
      <c r="AD469" s="37"/>
      <c r="AE469" s="37"/>
      <c r="AF469" s="37"/>
      <c r="AG469" s="37"/>
      <c r="AH469" s="37"/>
      <c r="AI469" s="37"/>
      <c r="AJ469" s="37"/>
    </row>
    <row r="470" spans="2:36" s="33" customFormat="1" ht="15" customHeight="1">
      <c r="B470" s="592"/>
      <c r="C470" s="592"/>
      <c r="D470" s="592"/>
      <c r="E470" s="594"/>
      <c r="F470" s="105" t="s">
        <v>278</v>
      </c>
      <c r="G470" s="597">
        <v>106</v>
      </c>
      <c r="H470" s="658" t="s">
        <v>277</v>
      </c>
      <c r="I470" s="570">
        <v>24727250.84</v>
      </c>
      <c r="J470" s="570"/>
      <c r="K470" s="565"/>
      <c r="L470" s="565"/>
      <c r="M470" s="509"/>
      <c r="N470" s="509"/>
      <c r="O470" s="514"/>
      <c r="P470" s="140"/>
      <c r="Q470" s="572"/>
      <c r="R470" s="552"/>
      <c r="S470" s="552"/>
      <c r="T470" s="552"/>
      <c r="U470" s="141"/>
      <c r="V470" s="555"/>
      <c r="W470" s="561">
        <f>+I470+M470+R470</f>
        <v>24727250.84</v>
      </c>
      <c r="X470" s="561"/>
      <c r="Y470" s="561"/>
      <c r="Z470" s="561"/>
      <c r="AA470" s="590"/>
      <c r="AB470" s="37"/>
      <c r="AC470" s="37"/>
      <c r="AD470" s="37"/>
      <c r="AE470" s="37"/>
      <c r="AF470" s="37"/>
      <c r="AG470" s="37"/>
      <c r="AH470" s="37"/>
      <c r="AI470" s="37"/>
      <c r="AJ470" s="37"/>
    </row>
    <row r="471" spans="2:36" s="33" customFormat="1" ht="15" customHeight="1">
      <c r="B471" s="592"/>
      <c r="C471" s="593"/>
      <c r="D471" s="593"/>
      <c r="E471" s="594"/>
      <c r="F471" s="105" t="s">
        <v>276</v>
      </c>
      <c r="G471" s="597"/>
      <c r="H471" s="658"/>
      <c r="I471" s="663"/>
      <c r="J471" s="663"/>
      <c r="K471" s="566"/>
      <c r="L471" s="566"/>
      <c r="M471" s="511"/>
      <c r="N471" s="511"/>
      <c r="O471" s="516"/>
      <c r="P471" s="144"/>
      <c r="Q471" s="577"/>
      <c r="R471" s="554"/>
      <c r="S471" s="554"/>
      <c r="T471" s="554"/>
      <c r="U471" s="145"/>
      <c r="V471" s="557"/>
      <c r="W471" s="561"/>
      <c r="X471" s="561"/>
      <c r="Y471" s="561"/>
      <c r="Z471" s="561"/>
      <c r="AA471" s="590"/>
      <c r="AB471" s="37"/>
      <c r="AC471" s="37"/>
      <c r="AD471" s="37"/>
      <c r="AE471" s="37"/>
      <c r="AF471" s="37"/>
      <c r="AG471" s="37"/>
      <c r="AH471" s="37"/>
      <c r="AI471" s="37"/>
      <c r="AJ471" s="37"/>
    </row>
    <row r="472" spans="2:36" s="33" customFormat="1" ht="38.25">
      <c r="B472" s="592"/>
      <c r="C472" s="217" t="s">
        <v>32</v>
      </c>
      <c r="D472" s="217"/>
      <c r="E472" s="217"/>
      <c r="F472" s="217"/>
      <c r="G472" s="251"/>
      <c r="H472" s="252" t="s">
        <v>31</v>
      </c>
      <c r="I472" s="151">
        <f aca="true" t="shared" si="111" ref="I472:P472">I473+I483+I486</f>
        <v>166533295.98000002</v>
      </c>
      <c r="J472" s="151">
        <f t="shared" si="111"/>
        <v>534941568</v>
      </c>
      <c r="K472" s="151">
        <f t="shared" si="111"/>
        <v>534941568</v>
      </c>
      <c r="L472" s="151">
        <f t="shared" si="111"/>
        <v>534941568</v>
      </c>
      <c r="M472" s="205">
        <f t="shared" si="111"/>
        <v>293591564</v>
      </c>
      <c r="N472" s="205">
        <f t="shared" si="111"/>
        <v>568518143.36</v>
      </c>
      <c r="O472" s="218">
        <f t="shared" si="111"/>
        <v>497419853</v>
      </c>
      <c r="P472" s="218">
        <f t="shared" si="111"/>
        <v>497419853</v>
      </c>
      <c r="Q472" s="282"/>
      <c r="R472" s="124"/>
      <c r="S472" s="124"/>
      <c r="T472" s="124"/>
      <c r="U472" s="124"/>
      <c r="V472" s="62"/>
      <c r="W472" s="205">
        <f aca="true" t="shared" si="112" ref="W472:Z476">I472+M472+R472</f>
        <v>460124859.98</v>
      </c>
      <c r="X472" s="205">
        <f t="shared" si="112"/>
        <v>1103459711.3600001</v>
      </c>
      <c r="Y472" s="205">
        <f t="shared" si="112"/>
        <v>1032361421</v>
      </c>
      <c r="Z472" s="205">
        <f t="shared" si="112"/>
        <v>1032361421</v>
      </c>
      <c r="AA472" s="590"/>
      <c r="AB472" s="40"/>
      <c r="AC472" s="37"/>
      <c r="AD472" s="37"/>
      <c r="AE472" s="37"/>
      <c r="AF472" s="37"/>
      <c r="AG472" s="37"/>
      <c r="AH472" s="37"/>
      <c r="AI472" s="37"/>
      <c r="AJ472" s="37"/>
    </row>
    <row r="473" spans="2:36" s="33" customFormat="1" ht="51">
      <c r="B473" s="592"/>
      <c r="C473" s="591"/>
      <c r="D473" s="217" t="s">
        <v>30</v>
      </c>
      <c r="E473" s="198"/>
      <c r="F473" s="217"/>
      <c r="G473" s="256"/>
      <c r="H473" s="204" t="s">
        <v>29</v>
      </c>
      <c r="I473" s="151">
        <f>I474+I476+I478+I481</f>
        <v>103443105.38000001</v>
      </c>
      <c r="J473" s="151">
        <f>J474+J476+J478+J481</f>
        <v>284671568</v>
      </c>
      <c r="K473" s="151">
        <f>K474+K476+K478+K481</f>
        <v>284671568</v>
      </c>
      <c r="L473" s="151">
        <f>L474+L476+L478+L481</f>
        <v>284671568</v>
      </c>
      <c r="M473" s="205">
        <f>M474+M483+M486</f>
        <v>293591564</v>
      </c>
      <c r="N473" s="205">
        <f>N474+N483+N486</f>
        <v>568518143.36</v>
      </c>
      <c r="O473" s="218">
        <f>O474+O483+O486</f>
        <v>497419853</v>
      </c>
      <c r="P473" s="218">
        <f>P474+P483+P486</f>
        <v>497419853</v>
      </c>
      <c r="Q473" s="282"/>
      <c r="R473" s="124"/>
      <c r="S473" s="124"/>
      <c r="T473" s="124"/>
      <c r="U473" s="124"/>
      <c r="V473" s="62"/>
      <c r="W473" s="205">
        <f t="shared" si="112"/>
        <v>397034669.38</v>
      </c>
      <c r="X473" s="205">
        <f t="shared" si="112"/>
        <v>853189711.36</v>
      </c>
      <c r="Y473" s="205">
        <f t="shared" si="112"/>
        <v>782091421</v>
      </c>
      <c r="Z473" s="205">
        <f t="shared" si="112"/>
        <v>782091421</v>
      </c>
      <c r="AA473" s="590"/>
      <c r="AB473" s="40"/>
      <c r="AC473" s="37"/>
      <c r="AD473" s="37"/>
      <c r="AE473" s="37"/>
      <c r="AF473" s="37"/>
      <c r="AG473" s="37"/>
      <c r="AH473" s="37"/>
      <c r="AI473" s="37"/>
      <c r="AJ473" s="37"/>
    </row>
    <row r="474" spans="2:36" s="33" customFormat="1" ht="18" customHeight="1">
      <c r="B474" s="592"/>
      <c r="C474" s="592"/>
      <c r="D474" s="591"/>
      <c r="E474" s="217" t="s">
        <v>275</v>
      </c>
      <c r="F474" s="197"/>
      <c r="G474" s="256"/>
      <c r="H474" s="204" t="s">
        <v>274</v>
      </c>
      <c r="I474" s="151">
        <f aca="true" t="shared" si="113" ref="I474:P474">I475</f>
        <v>66726044.46</v>
      </c>
      <c r="J474" s="151">
        <f t="shared" si="113"/>
        <v>207679901</v>
      </c>
      <c r="K474" s="151">
        <f t="shared" si="113"/>
        <v>207679901</v>
      </c>
      <c r="L474" s="151">
        <f t="shared" si="113"/>
        <v>207679901</v>
      </c>
      <c r="M474" s="205">
        <f t="shared" si="113"/>
        <v>293591564</v>
      </c>
      <c r="N474" s="205">
        <f t="shared" si="113"/>
        <v>568518143.36</v>
      </c>
      <c r="O474" s="218">
        <f t="shared" si="113"/>
        <v>497419853</v>
      </c>
      <c r="P474" s="218">
        <f t="shared" si="113"/>
        <v>497419853</v>
      </c>
      <c r="Q474" s="282"/>
      <c r="R474" s="124"/>
      <c r="S474" s="124"/>
      <c r="T474" s="124"/>
      <c r="U474" s="124"/>
      <c r="V474" s="62"/>
      <c r="W474" s="205">
        <f t="shared" si="112"/>
        <v>360317608.46</v>
      </c>
      <c r="X474" s="205">
        <f t="shared" si="112"/>
        <v>776198044.36</v>
      </c>
      <c r="Y474" s="205">
        <f t="shared" si="112"/>
        <v>705099754</v>
      </c>
      <c r="Z474" s="205">
        <f t="shared" si="112"/>
        <v>705099754</v>
      </c>
      <c r="AA474" s="590"/>
      <c r="AB474" s="40"/>
      <c r="AC474" s="37"/>
      <c r="AD474" s="37"/>
      <c r="AE474" s="37"/>
      <c r="AF474" s="37"/>
      <c r="AG474" s="37"/>
      <c r="AH474" s="37"/>
      <c r="AI474" s="37"/>
      <c r="AJ474" s="37"/>
    </row>
    <row r="475" spans="2:36" s="33" customFormat="1" ht="76.5">
      <c r="B475" s="592"/>
      <c r="C475" s="592"/>
      <c r="D475" s="592"/>
      <c r="E475" s="217"/>
      <c r="F475" s="217" t="s">
        <v>273</v>
      </c>
      <c r="G475" s="25">
        <v>107</v>
      </c>
      <c r="H475" s="148" t="s">
        <v>272</v>
      </c>
      <c r="I475" s="294">
        <v>66726044.46</v>
      </c>
      <c r="J475" s="294">
        <v>207679901</v>
      </c>
      <c r="K475" s="294">
        <v>207679901</v>
      </c>
      <c r="L475" s="294">
        <v>207679901</v>
      </c>
      <c r="M475" s="351">
        <v>293591564</v>
      </c>
      <c r="N475" s="351">
        <v>568518143.36</v>
      </c>
      <c r="O475" s="275">
        <v>497419853</v>
      </c>
      <c r="P475" s="275">
        <v>497419853</v>
      </c>
      <c r="Q475" s="482" t="s">
        <v>271</v>
      </c>
      <c r="R475" s="159"/>
      <c r="S475" s="159"/>
      <c r="T475" s="159"/>
      <c r="U475" s="159"/>
      <c r="V475" s="62"/>
      <c r="W475" s="351">
        <f t="shared" si="112"/>
        <v>360317608.46</v>
      </c>
      <c r="X475" s="351">
        <f t="shared" si="112"/>
        <v>776198044.36</v>
      </c>
      <c r="Y475" s="351">
        <f t="shared" si="112"/>
        <v>705099754</v>
      </c>
      <c r="Z475" s="351">
        <f t="shared" si="112"/>
        <v>705099754</v>
      </c>
      <c r="AA475" s="590"/>
      <c r="AB475" s="40"/>
      <c r="AC475" s="37"/>
      <c r="AD475" s="37"/>
      <c r="AE475" s="37"/>
      <c r="AF475" s="37"/>
      <c r="AG475" s="37"/>
      <c r="AH475" s="37"/>
      <c r="AI475" s="37"/>
      <c r="AJ475" s="37"/>
    </row>
    <row r="476" spans="2:36" s="33" customFormat="1" ht="76.5">
      <c r="B476" s="592"/>
      <c r="C476" s="592"/>
      <c r="D476" s="592"/>
      <c r="E476" s="217" t="s">
        <v>270</v>
      </c>
      <c r="F476" s="217"/>
      <c r="G476" s="256"/>
      <c r="H476" s="204" t="s">
        <v>269</v>
      </c>
      <c r="I476" s="151">
        <f>+I477</f>
        <v>18303487.74</v>
      </c>
      <c r="J476" s="151">
        <f>+J477</f>
        <v>47100000</v>
      </c>
      <c r="K476" s="151">
        <f>+K477</f>
        <v>47100000</v>
      </c>
      <c r="L476" s="151">
        <f>+L477</f>
        <v>47100000</v>
      </c>
      <c r="M476" s="205"/>
      <c r="N476" s="205"/>
      <c r="O476" s="218"/>
      <c r="P476" s="218"/>
      <c r="Q476" s="282"/>
      <c r="R476" s="124"/>
      <c r="S476" s="124"/>
      <c r="T476" s="124"/>
      <c r="U476" s="124"/>
      <c r="V476" s="62"/>
      <c r="W476" s="205">
        <f t="shared" si="112"/>
        <v>18303487.74</v>
      </c>
      <c r="X476" s="205">
        <f t="shared" si="112"/>
        <v>47100000</v>
      </c>
      <c r="Y476" s="205">
        <f t="shared" si="112"/>
        <v>47100000</v>
      </c>
      <c r="Z476" s="205">
        <f t="shared" si="112"/>
        <v>47100000</v>
      </c>
      <c r="AA476" s="590"/>
      <c r="AB476" s="40"/>
      <c r="AC476" s="37"/>
      <c r="AD476" s="37"/>
      <c r="AE476" s="37"/>
      <c r="AF476" s="37"/>
      <c r="AG476" s="37"/>
      <c r="AH476" s="37"/>
      <c r="AI476" s="37"/>
      <c r="AJ476" s="37"/>
    </row>
    <row r="477" spans="2:36" s="33" customFormat="1" ht="33" customHeight="1">
      <c r="B477" s="592"/>
      <c r="C477" s="592"/>
      <c r="D477" s="592"/>
      <c r="E477" s="217"/>
      <c r="F477" s="217" t="s">
        <v>268</v>
      </c>
      <c r="G477" s="256">
        <v>108</v>
      </c>
      <c r="H477" s="352" t="s">
        <v>267</v>
      </c>
      <c r="I477" s="294">
        <v>18303487.74</v>
      </c>
      <c r="J477" s="294">
        <v>47100000</v>
      </c>
      <c r="K477" s="294">
        <v>47100000</v>
      </c>
      <c r="L477" s="294">
        <v>47100000</v>
      </c>
      <c r="M477" s="294"/>
      <c r="N477" s="294"/>
      <c r="O477" s="254"/>
      <c r="P477" s="254"/>
      <c r="Q477" s="482"/>
      <c r="R477" s="124"/>
      <c r="S477" s="124"/>
      <c r="T477" s="124"/>
      <c r="U477" s="124"/>
      <c r="V477" s="292"/>
      <c r="W477" s="351">
        <f>+I477+M477+R477</f>
        <v>18303487.74</v>
      </c>
      <c r="X477" s="351">
        <f>+J477+N477+S477</f>
        <v>47100000</v>
      </c>
      <c r="Y477" s="351">
        <f>+K477+O477+T477</f>
        <v>47100000</v>
      </c>
      <c r="Z477" s="351">
        <f>+L477+P477+U477</f>
        <v>47100000</v>
      </c>
      <c r="AA477" s="590"/>
      <c r="AB477" s="40"/>
      <c r="AC477" s="37"/>
      <c r="AD477" s="37"/>
      <c r="AE477" s="37"/>
      <c r="AF477" s="37"/>
      <c r="AG477" s="37"/>
      <c r="AH477" s="37"/>
      <c r="AI477" s="37"/>
      <c r="AJ477" s="37"/>
    </row>
    <row r="478" spans="2:36" s="33" customFormat="1" ht="63.75">
      <c r="B478" s="592"/>
      <c r="C478" s="592"/>
      <c r="D478" s="592"/>
      <c r="E478" s="217" t="s">
        <v>266</v>
      </c>
      <c r="F478" s="217"/>
      <c r="G478" s="256"/>
      <c r="H478" s="204" t="s">
        <v>265</v>
      </c>
      <c r="I478" s="151">
        <f>+I479</f>
        <v>4949885.26</v>
      </c>
      <c r="J478" s="151"/>
      <c r="K478" s="151"/>
      <c r="L478" s="151"/>
      <c r="M478" s="205"/>
      <c r="N478" s="205"/>
      <c r="O478" s="218"/>
      <c r="P478" s="218"/>
      <c r="Q478" s="282"/>
      <c r="R478" s="124"/>
      <c r="S478" s="124"/>
      <c r="T478" s="124"/>
      <c r="U478" s="124"/>
      <c r="V478" s="292"/>
      <c r="W478" s="205">
        <f>I478+M478+R478</f>
        <v>4949885.26</v>
      </c>
      <c r="X478" s="205"/>
      <c r="Y478" s="205"/>
      <c r="Z478" s="205"/>
      <c r="AA478" s="590"/>
      <c r="AB478" s="40"/>
      <c r="AC478" s="37"/>
      <c r="AD478" s="37"/>
      <c r="AE478" s="37"/>
      <c r="AF478" s="37"/>
      <c r="AG478" s="37"/>
      <c r="AH478" s="37"/>
      <c r="AI478" s="37"/>
      <c r="AJ478" s="37"/>
    </row>
    <row r="479" spans="2:36" s="33" customFormat="1" ht="15" customHeight="1">
      <c r="B479" s="592"/>
      <c r="C479" s="592"/>
      <c r="D479" s="592"/>
      <c r="E479" s="217"/>
      <c r="F479" s="217" t="s">
        <v>264</v>
      </c>
      <c r="G479" s="636">
        <v>109</v>
      </c>
      <c r="H479" s="640" t="s">
        <v>263</v>
      </c>
      <c r="I479" s="504">
        <v>4949885.26</v>
      </c>
      <c r="J479" s="504"/>
      <c r="K479" s="504"/>
      <c r="L479" s="504"/>
      <c r="M479" s="504"/>
      <c r="N479" s="504"/>
      <c r="O479" s="498"/>
      <c r="P479" s="125"/>
      <c r="Q479" s="572"/>
      <c r="R479" s="552"/>
      <c r="S479" s="552"/>
      <c r="T479" s="552"/>
      <c r="U479" s="141"/>
      <c r="V479" s="543"/>
      <c r="W479" s="567">
        <f>+I479+M479+R479</f>
        <v>4949885.26</v>
      </c>
      <c r="X479" s="567"/>
      <c r="Y479" s="567"/>
      <c r="Z479" s="567"/>
      <c r="AA479" s="590"/>
      <c r="AB479" s="40"/>
      <c r="AC479" s="37"/>
      <c r="AD479" s="37"/>
      <c r="AE479" s="37"/>
      <c r="AF479" s="37"/>
      <c r="AG479" s="37"/>
      <c r="AH479" s="37"/>
      <c r="AI479" s="37"/>
      <c r="AJ479" s="37"/>
    </row>
    <row r="480" spans="2:36" s="33" customFormat="1" ht="28.5" customHeight="1">
      <c r="B480" s="592"/>
      <c r="C480" s="592"/>
      <c r="D480" s="592"/>
      <c r="E480" s="353"/>
      <c r="F480" s="217" t="s">
        <v>262</v>
      </c>
      <c r="G480" s="638"/>
      <c r="H480" s="641"/>
      <c r="I480" s="513"/>
      <c r="J480" s="513"/>
      <c r="K480" s="513"/>
      <c r="L480" s="513"/>
      <c r="M480" s="513"/>
      <c r="N480" s="513"/>
      <c r="O480" s="500"/>
      <c r="P480" s="127"/>
      <c r="Q480" s="577"/>
      <c r="R480" s="554"/>
      <c r="S480" s="554"/>
      <c r="T480" s="554"/>
      <c r="U480" s="145"/>
      <c r="V480" s="544"/>
      <c r="W480" s="569"/>
      <c r="X480" s="569"/>
      <c r="Y480" s="569"/>
      <c r="Z480" s="569"/>
      <c r="AA480" s="590"/>
      <c r="AB480" s="40"/>
      <c r="AC480" s="37"/>
      <c r="AD480" s="37"/>
      <c r="AE480" s="37"/>
      <c r="AF480" s="37"/>
      <c r="AG480" s="37"/>
      <c r="AH480" s="37"/>
      <c r="AI480" s="37"/>
      <c r="AJ480" s="37"/>
    </row>
    <row r="481" spans="2:36" s="33" customFormat="1" ht="76.5">
      <c r="B481" s="592"/>
      <c r="C481" s="592"/>
      <c r="D481" s="592"/>
      <c r="E481" s="217" t="s">
        <v>261</v>
      </c>
      <c r="F481" s="217"/>
      <c r="G481" s="251"/>
      <c r="H481" s="252" t="s">
        <v>260</v>
      </c>
      <c r="I481" s="180">
        <f>+I482</f>
        <v>13463687.92</v>
      </c>
      <c r="J481" s="180">
        <f>+J482</f>
        <v>29891667</v>
      </c>
      <c r="K481" s="180">
        <f>+K482</f>
        <v>29891667</v>
      </c>
      <c r="L481" s="180">
        <f>+L482</f>
        <v>29891667</v>
      </c>
      <c r="M481" s="354"/>
      <c r="N481" s="354"/>
      <c r="O481" s="355"/>
      <c r="P481" s="355"/>
      <c r="Q481" s="356"/>
      <c r="R481" s="124"/>
      <c r="S481" s="215"/>
      <c r="T481" s="215"/>
      <c r="U481" s="215"/>
      <c r="V481" s="301"/>
      <c r="W481" s="205">
        <f>I481+M481+R481</f>
        <v>13463687.92</v>
      </c>
      <c r="X481" s="205">
        <f>J481+N481+S481</f>
        <v>29891667</v>
      </c>
      <c r="Y481" s="205">
        <f>K481+O481+T481</f>
        <v>29891667</v>
      </c>
      <c r="Z481" s="205">
        <f>L481+P481+U481</f>
        <v>29891667</v>
      </c>
      <c r="AA481" s="590"/>
      <c r="AB481" s="40"/>
      <c r="AC481" s="37"/>
      <c r="AD481" s="37"/>
      <c r="AE481" s="37"/>
      <c r="AF481" s="37"/>
      <c r="AG481" s="37"/>
      <c r="AH481" s="37"/>
      <c r="AI481" s="37"/>
      <c r="AJ481" s="37"/>
    </row>
    <row r="482" spans="2:36" s="33" customFormat="1" ht="114.75">
      <c r="B482" s="592"/>
      <c r="C482" s="592"/>
      <c r="D482" s="593"/>
      <c r="E482" s="353"/>
      <c r="F482" s="217" t="s">
        <v>259</v>
      </c>
      <c r="G482" s="251">
        <v>111</v>
      </c>
      <c r="H482" s="357" t="s">
        <v>258</v>
      </c>
      <c r="I482" s="300">
        <v>13463687.92</v>
      </c>
      <c r="J482" s="300">
        <v>29891667</v>
      </c>
      <c r="K482" s="300">
        <v>29891667</v>
      </c>
      <c r="L482" s="300">
        <v>29891667</v>
      </c>
      <c r="M482" s="300"/>
      <c r="N482" s="300"/>
      <c r="O482" s="127"/>
      <c r="P482" s="127"/>
      <c r="Q482" s="475"/>
      <c r="R482" s="124"/>
      <c r="S482" s="215"/>
      <c r="T482" s="215"/>
      <c r="U482" s="215"/>
      <c r="V482" s="301"/>
      <c r="W482" s="358">
        <f>+I482+M482+R482</f>
        <v>13463687.92</v>
      </c>
      <c r="X482" s="358">
        <f>+J482+N482+S482</f>
        <v>29891667</v>
      </c>
      <c r="Y482" s="358">
        <f>+K482+O482+T482</f>
        <v>29891667</v>
      </c>
      <c r="Z482" s="358">
        <f>+L482+P482+U482</f>
        <v>29891667</v>
      </c>
      <c r="AA482" s="590"/>
      <c r="AB482" s="40"/>
      <c r="AC482" s="37"/>
      <c r="AD482" s="37"/>
      <c r="AE482" s="37"/>
      <c r="AF482" s="37"/>
      <c r="AG482" s="37"/>
      <c r="AH482" s="37"/>
      <c r="AI482" s="37"/>
      <c r="AJ482" s="37"/>
    </row>
    <row r="483" spans="2:36" s="33" customFormat="1" ht="15" customHeight="1">
      <c r="B483" s="592"/>
      <c r="C483" s="592"/>
      <c r="D483" s="217" t="s">
        <v>257</v>
      </c>
      <c r="E483" s="217"/>
      <c r="F483" s="217"/>
      <c r="G483" s="256"/>
      <c r="H483" s="204" t="s">
        <v>256</v>
      </c>
      <c r="I483" s="151">
        <f>I484</f>
        <v>17819586.95</v>
      </c>
      <c r="J483" s="151">
        <f>J484</f>
        <v>35500040</v>
      </c>
      <c r="K483" s="151">
        <f>K484</f>
        <v>35500040</v>
      </c>
      <c r="L483" s="151">
        <f>L484</f>
        <v>35500040</v>
      </c>
      <c r="M483" s="205"/>
      <c r="N483" s="205"/>
      <c r="O483" s="218"/>
      <c r="P483" s="218"/>
      <c r="Q483" s="282"/>
      <c r="R483" s="124"/>
      <c r="S483" s="124"/>
      <c r="T483" s="124"/>
      <c r="U483" s="124"/>
      <c r="V483" s="62"/>
      <c r="W483" s="205">
        <f aca="true" t="shared" si="114" ref="W483:Z484">I483+M483+R483</f>
        <v>17819586.95</v>
      </c>
      <c r="X483" s="205">
        <f t="shared" si="114"/>
        <v>35500040</v>
      </c>
      <c r="Y483" s="205">
        <f t="shared" si="114"/>
        <v>35500040</v>
      </c>
      <c r="Z483" s="205">
        <f t="shared" si="114"/>
        <v>35500040</v>
      </c>
      <c r="AA483" s="590"/>
      <c r="AB483" s="37"/>
      <c r="AC483" s="37"/>
      <c r="AD483" s="37"/>
      <c r="AE483" s="37"/>
      <c r="AF483" s="37"/>
      <c r="AG483" s="37"/>
      <c r="AH483" s="37"/>
      <c r="AI483" s="37"/>
      <c r="AJ483" s="37"/>
    </row>
    <row r="484" spans="2:36" s="33" customFormat="1" ht="15" customHeight="1">
      <c r="B484" s="592"/>
      <c r="C484" s="592"/>
      <c r="D484" s="594"/>
      <c r="E484" s="217" t="s">
        <v>255</v>
      </c>
      <c r="F484" s="217"/>
      <c r="G484" s="256"/>
      <c r="H484" s="204" t="s">
        <v>254</v>
      </c>
      <c r="I484" s="151">
        <f>+I485</f>
        <v>17819586.95</v>
      </c>
      <c r="J484" s="151">
        <f>+J485</f>
        <v>35500040</v>
      </c>
      <c r="K484" s="151">
        <f>+K485</f>
        <v>35500040</v>
      </c>
      <c r="L484" s="151">
        <f>+L485</f>
        <v>35500040</v>
      </c>
      <c r="M484" s="205"/>
      <c r="N484" s="205"/>
      <c r="O484" s="218"/>
      <c r="P484" s="218"/>
      <c r="Q484" s="282"/>
      <c r="R484" s="124"/>
      <c r="S484" s="124"/>
      <c r="T484" s="124"/>
      <c r="U484" s="124"/>
      <c r="V484" s="62"/>
      <c r="W484" s="205">
        <f t="shared" si="114"/>
        <v>17819586.95</v>
      </c>
      <c r="X484" s="205">
        <f t="shared" si="114"/>
        <v>35500040</v>
      </c>
      <c r="Y484" s="205">
        <f t="shared" si="114"/>
        <v>35500040</v>
      </c>
      <c r="Z484" s="205">
        <f t="shared" si="114"/>
        <v>35500040</v>
      </c>
      <c r="AA484" s="590"/>
      <c r="AB484" s="37"/>
      <c r="AC484" s="37"/>
      <c r="AD484" s="37"/>
      <c r="AE484" s="37"/>
      <c r="AF484" s="37"/>
      <c r="AG484" s="37"/>
      <c r="AH484" s="37"/>
      <c r="AI484" s="37"/>
      <c r="AJ484" s="37"/>
    </row>
    <row r="485" spans="2:36" s="33" customFormat="1" ht="76.5">
      <c r="B485" s="592"/>
      <c r="C485" s="592"/>
      <c r="D485" s="594"/>
      <c r="E485" s="217"/>
      <c r="F485" s="217" t="s">
        <v>253</v>
      </c>
      <c r="G485" s="25">
        <v>112</v>
      </c>
      <c r="H485" s="148" t="s">
        <v>252</v>
      </c>
      <c r="I485" s="294">
        <v>17819586.95</v>
      </c>
      <c r="J485" s="294">
        <v>35500040</v>
      </c>
      <c r="K485" s="294">
        <v>35500040</v>
      </c>
      <c r="L485" s="294">
        <v>35500040</v>
      </c>
      <c r="M485" s="294"/>
      <c r="N485" s="294"/>
      <c r="O485" s="254"/>
      <c r="P485" s="254"/>
      <c r="Q485" s="482"/>
      <c r="R485" s="124"/>
      <c r="S485" s="124"/>
      <c r="T485" s="124"/>
      <c r="U485" s="124"/>
      <c r="V485" s="292"/>
      <c r="W485" s="351">
        <f>+I485+M485+R485</f>
        <v>17819586.95</v>
      </c>
      <c r="X485" s="351">
        <f>+J485+N485+S485</f>
        <v>35500040</v>
      </c>
      <c r="Y485" s="351">
        <f>+K485+O485+T485</f>
        <v>35500040</v>
      </c>
      <c r="Z485" s="351">
        <f>+L485+P485+U485</f>
        <v>35500040</v>
      </c>
      <c r="AA485" s="590"/>
      <c r="AB485" s="37"/>
      <c r="AC485" s="37"/>
      <c r="AD485" s="37"/>
      <c r="AE485" s="37"/>
      <c r="AF485" s="37"/>
      <c r="AG485" s="37"/>
      <c r="AH485" s="37"/>
      <c r="AI485" s="37"/>
      <c r="AJ485" s="37"/>
    </row>
    <row r="486" spans="2:36" s="33" customFormat="1" ht="25.5">
      <c r="B486" s="592"/>
      <c r="C486" s="592"/>
      <c r="D486" s="217" t="s">
        <v>251</v>
      </c>
      <c r="E486" s="217"/>
      <c r="F486" s="217"/>
      <c r="G486" s="25"/>
      <c r="H486" s="204" t="s">
        <v>250</v>
      </c>
      <c r="I486" s="151">
        <f>I487+I492</f>
        <v>45270603.65</v>
      </c>
      <c r="J486" s="151">
        <f>J487+J492</f>
        <v>214769960</v>
      </c>
      <c r="K486" s="151">
        <f>K487+K492</f>
        <v>214769960</v>
      </c>
      <c r="L486" s="151">
        <f>L487+L492</f>
        <v>214769960</v>
      </c>
      <c r="M486" s="205"/>
      <c r="N486" s="205"/>
      <c r="O486" s="218"/>
      <c r="P486" s="218"/>
      <c r="Q486" s="282"/>
      <c r="R486" s="124"/>
      <c r="S486" s="124"/>
      <c r="T486" s="124"/>
      <c r="U486" s="124"/>
      <c r="V486" s="292"/>
      <c r="W486" s="205">
        <f aca="true" t="shared" si="115" ref="W486:Z487">I486+M486+R486</f>
        <v>45270603.65</v>
      </c>
      <c r="X486" s="205">
        <f t="shared" si="115"/>
        <v>214769960</v>
      </c>
      <c r="Y486" s="205">
        <f t="shared" si="115"/>
        <v>214769960</v>
      </c>
      <c r="Z486" s="205">
        <f t="shared" si="115"/>
        <v>214769960</v>
      </c>
      <c r="AA486" s="590"/>
      <c r="AB486" s="37"/>
      <c r="AC486" s="37"/>
      <c r="AD486" s="37"/>
      <c r="AE486" s="37"/>
      <c r="AF486" s="37"/>
      <c r="AG486" s="37"/>
      <c r="AH486" s="37"/>
      <c r="AI486" s="37"/>
      <c r="AJ486" s="37"/>
    </row>
    <row r="487" spans="2:36" s="33" customFormat="1" ht="76.5">
      <c r="B487" s="592"/>
      <c r="C487" s="592"/>
      <c r="D487" s="591"/>
      <c r="E487" s="217" t="s">
        <v>249</v>
      </c>
      <c r="F487" s="217"/>
      <c r="G487" s="25"/>
      <c r="H487" s="138" t="s">
        <v>248</v>
      </c>
      <c r="I487" s="151">
        <f>+I488</f>
        <v>13067697.1</v>
      </c>
      <c r="J487" s="151">
        <f>+J488</f>
        <v>125769960</v>
      </c>
      <c r="K487" s="151">
        <f>+K488</f>
        <v>125769960</v>
      </c>
      <c r="L487" s="151">
        <f>+L488</f>
        <v>125769960</v>
      </c>
      <c r="M487" s="205"/>
      <c r="N487" s="205"/>
      <c r="O487" s="218"/>
      <c r="P487" s="218"/>
      <c r="Q487" s="282"/>
      <c r="R487" s="124"/>
      <c r="S487" s="124"/>
      <c r="T487" s="124"/>
      <c r="U487" s="124"/>
      <c r="V487" s="292"/>
      <c r="W487" s="205">
        <f t="shared" si="115"/>
        <v>13067697.1</v>
      </c>
      <c r="X487" s="205">
        <f t="shared" si="115"/>
        <v>125769960</v>
      </c>
      <c r="Y487" s="205">
        <f t="shared" si="115"/>
        <v>125769960</v>
      </c>
      <c r="Z487" s="205">
        <f t="shared" si="115"/>
        <v>125769960</v>
      </c>
      <c r="AA487" s="590"/>
      <c r="AB487" s="37"/>
      <c r="AC487" s="37"/>
      <c r="AD487" s="37"/>
      <c r="AE487" s="37"/>
      <c r="AF487" s="37"/>
      <c r="AG487" s="37"/>
      <c r="AH487" s="37"/>
      <c r="AI487" s="37"/>
      <c r="AJ487" s="37"/>
    </row>
    <row r="488" spans="2:36" s="33" customFormat="1" ht="15" customHeight="1">
      <c r="B488" s="592"/>
      <c r="C488" s="592"/>
      <c r="D488" s="592"/>
      <c r="E488" s="591"/>
      <c r="F488" s="217" t="s">
        <v>247</v>
      </c>
      <c r="G488" s="609">
        <v>113</v>
      </c>
      <c r="H488" s="599" t="s">
        <v>246</v>
      </c>
      <c r="I488" s="504">
        <v>13067697.1</v>
      </c>
      <c r="J488" s="504">
        <v>125769960</v>
      </c>
      <c r="K488" s="504">
        <v>125769960</v>
      </c>
      <c r="L488" s="504">
        <v>125769960</v>
      </c>
      <c r="M488" s="504"/>
      <c r="N488" s="504"/>
      <c r="O488" s="498"/>
      <c r="P488" s="125"/>
      <c r="Q488" s="572"/>
      <c r="R488" s="552"/>
      <c r="S488" s="552"/>
      <c r="T488" s="552"/>
      <c r="U488" s="141"/>
      <c r="V488" s="543"/>
      <c r="W488" s="567">
        <f>+I488+M488+R488</f>
        <v>13067697.1</v>
      </c>
      <c r="X488" s="567">
        <f>+J488+N488+S488</f>
        <v>125769960</v>
      </c>
      <c r="Y488" s="567">
        <f>+K488+O488+T488</f>
        <v>125769960</v>
      </c>
      <c r="Z488" s="567">
        <f>+L488+P488+U488</f>
        <v>125769960</v>
      </c>
      <c r="AA488" s="590"/>
      <c r="AB488" s="37"/>
      <c r="AC488" s="37"/>
      <c r="AD488" s="37"/>
      <c r="AE488" s="37"/>
      <c r="AF488" s="37"/>
      <c r="AG488" s="37"/>
      <c r="AH488" s="37"/>
      <c r="AI488" s="37"/>
      <c r="AJ488" s="37"/>
    </row>
    <row r="489" spans="2:36" s="33" customFormat="1" ht="15" customHeight="1">
      <c r="B489" s="592"/>
      <c r="C489" s="592"/>
      <c r="D489" s="592"/>
      <c r="E489" s="592"/>
      <c r="F489" s="217" t="s">
        <v>245</v>
      </c>
      <c r="G489" s="610"/>
      <c r="H489" s="600"/>
      <c r="I489" s="505"/>
      <c r="J489" s="505"/>
      <c r="K489" s="505"/>
      <c r="L489" s="505"/>
      <c r="M489" s="505"/>
      <c r="N489" s="505"/>
      <c r="O489" s="499"/>
      <c r="P489" s="126"/>
      <c r="Q489" s="573"/>
      <c r="R489" s="553"/>
      <c r="S489" s="553"/>
      <c r="T489" s="553"/>
      <c r="U489" s="143"/>
      <c r="V489" s="545"/>
      <c r="W489" s="568"/>
      <c r="X489" s="568"/>
      <c r="Y489" s="568"/>
      <c r="Z489" s="568"/>
      <c r="AA489" s="590"/>
      <c r="AB489" s="37"/>
      <c r="AC489" s="37"/>
      <c r="AD489" s="37"/>
      <c r="AE489" s="37"/>
      <c r="AF489" s="37"/>
      <c r="AG489" s="37"/>
      <c r="AH489" s="37"/>
      <c r="AI489" s="37"/>
      <c r="AJ489" s="37"/>
    </row>
    <row r="490" spans="2:36" s="33" customFormat="1" ht="15" customHeight="1">
      <c r="B490" s="592"/>
      <c r="C490" s="592"/>
      <c r="D490" s="592"/>
      <c r="E490" s="592"/>
      <c r="F490" s="217" t="s">
        <v>244</v>
      </c>
      <c r="G490" s="610"/>
      <c r="H490" s="600"/>
      <c r="I490" s="505"/>
      <c r="J490" s="505"/>
      <c r="K490" s="505"/>
      <c r="L490" s="505"/>
      <c r="M490" s="505"/>
      <c r="N490" s="505"/>
      <c r="O490" s="499"/>
      <c r="P490" s="126"/>
      <c r="Q490" s="573"/>
      <c r="R490" s="553"/>
      <c r="S490" s="553"/>
      <c r="T490" s="553"/>
      <c r="U490" s="143"/>
      <c r="V490" s="545"/>
      <c r="W490" s="568"/>
      <c r="X490" s="568"/>
      <c r="Y490" s="568"/>
      <c r="Z490" s="568"/>
      <c r="AA490" s="590"/>
      <c r="AB490" s="37"/>
      <c r="AC490" s="37"/>
      <c r="AD490" s="37"/>
      <c r="AE490" s="37"/>
      <c r="AF490" s="37"/>
      <c r="AG490" s="37"/>
      <c r="AH490" s="37"/>
      <c r="AI490" s="37"/>
      <c r="AJ490" s="37"/>
    </row>
    <row r="491" spans="2:36" s="33" customFormat="1" ht="15" customHeight="1">
      <c r="B491" s="592"/>
      <c r="C491" s="592"/>
      <c r="D491" s="592"/>
      <c r="E491" s="593"/>
      <c r="F491" s="217" t="s">
        <v>243</v>
      </c>
      <c r="G491" s="639"/>
      <c r="H491" s="601"/>
      <c r="I491" s="513"/>
      <c r="J491" s="513"/>
      <c r="K491" s="513"/>
      <c r="L491" s="513"/>
      <c r="M491" s="513"/>
      <c r="N491" s="513"/>
      <c r="O491" s="500"/>
      <c r="P491" s="127"/>
      <c r="Q491" s="577"/>
      <c r="R491" s="554"/>
      <c r="S491" s="554"/>
      <c r="T491" s="554"/>
      <c r="U491" s="145"/>
      <c r="V491" s="544"/>
      <c r="W491" s="569"/>
      <c r="X491" s="569"/>
      <c r="Y491" s="569"/>
      <c r="Z491" s="569"/>
      <c r="AA491" s="590"/>
      <c r="AB491" s="37"/>
      <c r="AC491" s="37"/>
      <c r="AD491" s="37"/>
      <c r="AE491" s="37"/>
      <c r="AF491" s="37"/>
      <c r="AG491" s="37"/>
      <c r="AH491" s="37"/>
      <c r="AI491" s="37"/>
      <c r="AJ491" s="37"/>
    </row>
    <row r="492" spans="2:36" s="33" customFormat="1" ht="15" customHeight="1">
      <c r="B492" s="592"/>
      <c r="C492" s="592"/>
      <c r="D492" s="592"/>
      <c r="E492" s="217" t="s">
        <v>242</v>
      </c>
      <c r="F492" s="217"/>
      <c r="G492" s="28"/>
      <c r="H492" s="133" t="s">
        <v>241</v>
      </c>
      <c r="I492" s="180">
        <f>I493</f>
        <v>32202906.55</v>
      </c>
      <c r="J492" s="180">
        <f>J493</f>
        <v>89000000</v>
      </c>
      <c r="K492" s="180">
        <f>K493</f>
        <v>89000000</v>
      </c>
      <c r="L492" s="180">
        <f>L493</f>
        <v>89000000</v>
      </c>
      <c r="M492" s="180"/>
      <c r="N492" s="180"/>
      <c r="O492" s="145"/>
      <c r="P492" s="145"/>
      <c r="Q492" s="359"/>
      <c r="R492" s="145"/>
      <c r="S492" s="145"/>
      <c r="T492" s="145"/>
      <c r="U492" s="145"/>
      <c r="V492" s="360"/>
      <c r="W492" s="354">
        <f aca="true" t="shared" si="116" ref="W492:Z493">I492+M492+R492</f>
        <v>32202906.55</v>
      </c>
      <c r="X492" s="354">
        <f t="shared" si="116"/>
        <v>89000000</v>
      </c>
      <c r="Y492" s="354">
        <f t="shared" si="116"/>
        <v>89000000</v>
      </c>
      <c r="Z492" s="354">
        <f t="shared" si="116"/>
        <v>89000000</v>
      </c>
      <c r="AA492" s="590"/>
      <c r="AB492" s="37"/>
      <c r="AC492" s="37"/>
      <c r="AD492" s="37"/>
      <c r="AE492" s="37"/>
      <c r="AF492" s="37"/>
      <c r="AG492" s="37"/>
      <c r="AH492" s="37"/>
      <c r="AI492" s="37"/>
      <c r="AJ492" s="37"/>
    </row>
    <row r="493" spans="2:36" s="33" customFormat="1" ht="23.25" customHeight="1">
      <c r="B493" s="592"/>
      <c r="C493" s="592"/>
      <c r="D493" s="592"/>
      <c r="E493" s="591"/>
      <c r="F493" s="217" t="s">
        <v>240</v>
      </c>
      <c r="G493" s="609">
        <v>114</v>
      </c>
      <c r="H493" s="599" t="s">
        <v>239</v>
      </c>
      <c r="I493" s="504">
        <v>32202906.55</v>
      </c>
      <c r="J493" s="504">
        <v>89000000</v>
      </c>
      <c r="K493" s="504">
        <v>89000000</v>
      </c>
      <c r="L493" s="504">
        <v>89000000</v>
      </c>
      <c r="M493" s="504"/>
      <c r="N493" s="504"/>
      <c r="O493" s="498"/>
      <c r="P493" s="125"/>
      <c r="Q493" s="572"/>
      <c r="R493" s="498"/>
      <c r="S493" s="498"/>
      <c r="T493" s="498"/>
      <c r="U493" s="125"/>
      <c r="V493" s="543"/>
      <c r="W493" s="504">
        <f t="shared" si="116"/>
        <v>32202906.55</v>
      </c>
      <c r="X493" s="504">
        <f t="shared" si="116"/>
        <v>89000000</v>
      </c>
      <c r="Y493" s="504">
        <f t="shared" si="116"/>
        <v>89000000</v>
      </c>
      <c r="Z493" s="504">
        <f t="shared" si="116"/>
        <v>89000000</v>
      </c>
      <c r="AA493" s="590"/>
      <c r="AB493" s="37"/>
      <c r="AC493" s="37"/>
      <c r="AD493" s="37"/>
      <c r="AE493" s="37"/>
      <c r="AF493" s="37"/>
      <c r="AG493" s="37"/>
      <c r="AH493" s="37"/>
      <c r="AI493" s="37"/>
      <c r="AJ493" s="37"/>
    </row>
    <row r="494" spans="2:36" s="33" customFormat="1" ht="24" customHeight="1" thickBot="1">
      <c r="B494" s="592"/>
      <c r="C494" s="592"/>
      <c r="D494" s="592"/>
      <c r="E494" s="592"/>
      <c r="F494" s="258" t="s">
        <v>238</v>
      </c>
      <c r="G494" s="610"/>
      <c r="H494" s="600"/>
      <c r="I494" s="505"/>
      <c r="J494" s="505"/>
      <c r="K494" s="505"/>
      <c r="L494" s="505"/>
      <c r="M494" s="505"/>
      <c r="N494" s="505"/>
      <c r="O494" s="499"/>
      <c r="P494" s="126"/>
      <c r="Q494" s="573"/>
      <c r="R494" s="499"/>
      <c r="S494" s="499"/>
      <c r="T494" s="499"/>
      <c r="U494" s="126"/>
      <c r="V494" s="545"/>
      <c r="W494" s="505"/>
      <c r="X494" s="505"/>
      <c r="Y494" s="505"/>
      <c r="Z494" s="505"/>
      <c r="AA494" s="590"/>
      <c r="AB494" s="37"/>
      <c r="AC494" s="37"/>
      <c r="AD494" s="37"/>
      <c r="AE494" s="37"/>
      <c r="AF494" s="37"/>
      <c r="AG494" s="37"/>
      <c r="AH494" s="37"/>
      <c r="AI494" s="37"/>
      <c r="AJ494" s="37"/>
    </row>
    <row r="495" spans="2:36" s="33" customFormat="1" ht="13.5" thickBot="1">
      <c r="B495" s="657" t="s">
        <v>237</v>
      </c>
      <c r="C495" s="657"/>
      <c r="D495" s="657"/>
      <c r="E495" s="657"/>
      <c r="F495" s="657"/>
      <c r="G495" s="657"/>
      <c r="H495" s="657"/>
      <c r="I495" s="361">
        <f>I496</f>
        <v>850000000</v>
      </c>
      <c r="J495" s="361">
        <f>J496</f>
        <v>1195153994</v>
      </c>
      <c r="K495" s="361">
        <f>K496</f>
        <v>1195153994</v>
      </c>
      <c r="L495" s="361">
        <f>L496</f>
        <v>1195153994</v>
      </c>
      <c r="M495" s="227"/>
      <c r="N495" s="227"/>
      <c r="O495" s="227"/>
      <c r="P495" s="227"/>
      <c r="Q495" s="493"/>
      <c r="R495" s="227"/>
      <c r="S495" s="227"/>
      <c r="T495" s="227"/>
      <c r="U495" s="227"/>
      <c r="V495" s="362"/>
      <c r="W495" s="363">
        <f aca="true" t="shared" si="117" ref="W495:Z500">+I495+M495+R495</f>
        <v>850000000</v>
      </c>
      <c r="X495" s="363">
        <f t="shared" si="117"/>
        <v>1195153994</v>
      </c>
      <c r="Y495" s="363">
        <f t="shared" si="117"/>
        <v>1195153994</v>
      </c>
      <c r="Z495" s="363">
        <f t="shared" si="117"/>
        <v>1195153994</v>
      </c>
      <c r="AA495" s="362"/>
      <c r="AB495" s="37"/>
      <c r="AC495" s="37"/>
      <c r="AD495" s="37"/>
      <c r="AE495" s="37"/>
      <c r="AF495" s="37"/>
      <c r="AG495" s="37"/>
      <c r="AH495" s="37"/>
      <c r="AI495" s="37"/>
      <c r="AJ495" s="37"/>
    </row>
    <row r="496" spans="2:36" s="33" customFormat="1" ht="12.75">
      <c r="B496" s="225">
        <v>5</v>
      </c>
      <c r="C496" s="225"/>
      <c r="D496" s="225"/>
      <c r="E496" s="225"/>
      <c r="F496" s="225"/>
      <c r="G496" s="251"/>
      <c r="H496" s="252" t="s">
        <v>188</v>
      </c>
      <c r="I496" s="180">
        <f aca="true" t="shared" si="118" ref="I496:L497">+I497</f>
        <v>850000000</v>
      </c>
      <c r="J496" s="180">
        <f t="shared" si="118"/>
        <v>1195153994</v>
      </c>
      <c r="K496" s="180">
        <f t="shared" si="118"/>
        <v>1195153994</v>
      </c>
      <c r="L496" s="180">
        <f t="shared" si="118"/>
        <v>1195153994</v>
      </c>
      <c r="M496" s="322"/>
      <c r="N496" s="322"/>
      <c r="O496" s="322"/>
      <c r="P496" s="322"/>
      <c r="Q496" s="323"/>
      <c r="R496" s="322"/>
      <c r="S496" s="322"/>
      <c r="T496" s="215"/>
      <c r="U496" s="215"/>
      <c r="V496" s="174"/>
      <c r="W496" s="322">
        <f t="shared" si="117"/>
        <v>850000000</v>
      </c>
      <c r="X496" s="322">
        <f t="shared" si="117"/>
        <v>1195153994</v>
      </c>
      <c r="Y496" s="215">
        <f t="shared" si="117"/>
        <v>1195153994</v>
      </c>
      <c r="Z496" s="215">
        <f t="shared" si="117"/>
        <v>1195153994</v>
      </c>
      <c r="AA496" s="590">
        <v>2</v>
      </c>
      <c r="AB496" s="37"/>
      <c r="AC496" s="37"/>
      <c r="AD496" s="37"/>
      <c r="AE496" s="37"/>
      <c r="AF496" s="37"/>
      <c r="AG496" s="37"/>
      <c r="AH496" s="37"/>
      <c r="AI496" s="37"/>
      <c r="AJ496" s="37"/>
    </row>
    <row r="497" spans="2:36" s="33" customFormat="1" ht="25.5">
      <c r="B497" s="670"/>
      <c r="C497" s="57" t="s">
        <v>187</v>
      </c>
      <c r="D497" s="57"/>
      <c r="E497" s="57"/>
      <c r="F497" s="57"/>
      <c r="G497" s="256"/>
      <c r="H497" s="204" t="s">
        <v>186</v>
      </c>
      <c r="I497" s="151">
        <f t="shared" si="118"/>
        <v>850000000</v>
      </c>
      <c r="J497" s="151">
        <f t="shared" si="118"/>
        <v>1195153994</v>
      </c>
      <c r="K497" s="151">
        <f t="shared" si="118"/>
        <v>1195153994</v>
      </c>
      <c r="L497" s="151">
        <f t="shared" si="118"/>
        <v>1195153994</v>
      </c>
      <c r="M497" s="123"/>
      <c r="N497" s="123"/>
      <c r="O497" s="123"/>
      <c r="P497" s="123"/>
      <c r="Q497" s="156"/>
      <c r="R497" s="123"/>
      <c r="S497" s="123"/>
      <c r="T497" s="124"/>
      <c r="U497" s="124"/>
      <c r="V497" s="62"/>
      <c r="W497" s="123">
        <f t="shared" si="117"/>
        <v>850000000</v>
      </c>
      <c r="X497" s="123">
        <f t="shared" si="117"/>
        <v>1195153994</v>
      </c>
      <c r="Y497" s="124">
        <f t="shared" si="117"/>
        <v>1195153994</v>
      </c>
      <c r="Z497" s="124">
        <f t="shared" si="117"/>
        <v>1195153994</v>
      </c>
      <c r="AA497" s="590"/>
      <c r="AB497" s="37"/>
      <c r="AC497" s="37"/>
      <c r="AD497" s="37"/>
      <c r="AE497" s="37"/>
      <c r="AF497" s="37"/>
      <c r="AG497" s="37"/>
      <c r="AH497" s="37"/>
      <c r="AI497" s="37"/>
      <c r="AJ497" s="37"/>
    </row>
    <row r="498" spans="2:36" s="33" customFormat="1" ht="51">
      <c r="B498" s="670"/>
      <c r="C498" s="670"/>
      <c r="D498" s="57" t="s">
        <v>185</v>
      </c>
      <c r="E498" s="57"/>
      <c r="F498" s="57"/>
      <c r="G498" s="256"/>
      <c r="H498" s="204" t="s">
        <v>184</v>
      </c>
      <c r="I498" s="151">
        <f>+I500+I504</f>
        <v>850000000</v>
      </c>
      <c r="J498" s="151">
        <f>+J500+J504</f>
        <v>1195153994</v>
      </c>
      <c r="K498" s="151">
        <f>+K500+K504</f>
        <v>1195153994</v>
      </c>
      <c r="L498" s="151">
        <f>+L500+L504</f>
        <v>1195153994</v>
      </c>
      <c r="M498" s="123"/>
      <c r="N498" s="123"/>
      <c r="O498" s="123"/>
      <c r="P498" s="123"/>
      <c r="Q498" s="156"/>
      <c r="R498" s="123"/>
      <c r="S498" s="123"/>
      <c r="T498" s="124"/>
      <c r="U498" s="124"/>
      <c r="V498" s="62"/>
      <c r="W498" s="123">
        <f t="shared" si="117"/>
        <v>850000000</v>
      </c>
      <c r="X498" s="123">
        <f t="shared" si="117"/>
        <v>1195153994</v>
      </c>
      <c r="Y498" s="124">
        <f t="shared" si="117"/>
        <v>1195153994</v>
      </c>
      <c r="Z498" s="124">
        <f t="shared" si="117"/>
        <v>1195153994</v>
      </c>
      <c r="AA498" s="590"/>
      <c r="AB498" s="37"/>
      <c r="AC498" s="37"/>
      <c r="AD498" s="37"/>
      <c r="AE498" s="37"/>
      <c r="AF498" s="37"/>
      <c r="AG498" s="37"/>
      <c r="AH498" s="37"/>
      <c r="AI498" s="37"/>
      <c r="AJ498" s="37"/>
    </row>
    <row r="499" spans="2:36" s="33" customFormat="1" ht="25.5">
      <c r="B499" s="670"/>
      <c r="C499" s="670"/>
      <c r="D499" s="670"/>
      <c r="E499" s="57" t="s">
        <v>183</v>
      </c>
      <c r="F499" s="57"/>
      <c r="G499" s="364"/>
      <c r="H499" s="204" t="s">
        <v>236</v>
      </c>
      <c r="I499" s="151">
        <f>+I500</f>
        <v>618267216</v>
      </c>
      <c r="J499" s="151">
        <f>+J500</f>
        <v>1052368994</v>
      </c>
      <c r="K499" s="151">
        <f>+K500</f>
        <v>1052368994</v>
      </c>
      <c r="L499" s="151">
        <f>+L500</f>
        <v>1052368994</v>
      </c>
      <c r="M499" s="123"/>
      <c r="N499" s="123"/>
      <c r="O499" s="123"/>
      <c r="P499" s="123"/>
      <c r="Q499" s="156"/>
      <c r="R499" s="123"/>
      <c r="S499" s="123"/>
      <c r="T499" s="124"/>
      <c r="U499" s="124"/>
      <c r="V499" s="62"/>
      <c r="W499" s="123">
        <f t="shared" si="117"/>
        <v>618267216</v>
      </c>
      <c r="X499" s="123">
        <f t="shared" si="117"/>
        <v>1052368994</v>
      </c>
      <c r="Y499" s="124">
        <f t="shared" si="117"/>
        <v>1052368994</v>
      </c>
      <c r="Z499" s="124">
        <f t="shared" si="117"/>
        <v>1052368994</v>
      </c>
      <c r="AA499" s="590"/>
      <c r="AB499" s="37"/>
      <c r="AC499" s="37"/>
      <c r="AD499" s="37"/>
      <c r="AE499" s="37"/>
      <c r="AF499" s="37"/>
      <c r="AG499" s="37"/>
      <c r="AH499" s="37"/>
      <c r="AI499" s="37"/>
      <c r="AJ499" s="37"/>
    </row>
    <row r="500" spans="2:36" s="33" customFormat="1" ht="25.5">
      <c r="B500" s="670"/>
      <c r="C500" s="670"/>
      <c r="D500" s="670"/>
      <c r="E500" s="146"/>
      <c r="F500" s="58" t="s">
        <v>235</v>
      </c>
      <c r="G500" s="655">
        <v>115</v>
      </c>
      <c r="H500" s="631" t="s">
        <v>234</v>
      </c>
      <c r="I500" s="570">
        <v>618267216</v>
      </c>
      <c r="J500" s="504">
        <v>1052368994</v>
      </c>
      <c r="K500" s="504">
        <v>1052368994</v>
      </c>
      <c r="L500" s="504">
        <v>1052368994</v>
      </c>
      <c r="M500" s="504"/>
      <c r="N500" s="543"/>
      <c r="O500" s="543"/>
      <c r="P500" s="543"/>
      <c r="Q500" s="543"/>
      <c r="R500" s="502"/>
      <c r="S500" s="555"/>
      <c r="T500" s="772"/>
      <c r="U500" s="260"/>
      <c r="V500" s="555"/>
      <c r="W500" s="570">
        <f t="shared" si="117"/>
        <v>618267216</v>
      </c>
      <c r="X500" s="570">
        <f t="shared" si="117"/>
        <v>1052368994</v>
      </c>
      <c r="Y500" s="565">
        <f t="shared" si="117"/>
        <v>1052368994</v>
      </c>
      <c r="Z500" s="565">
        <f t="shared" si="117"/>
        <v>1052368994</v>
      </c>
      <c r="AA500" s="590"/>
      <c r="AB500" s="37"/>
      <c r="AC500" s="37"/>
      <c r="AD500" s="37"/>
      <c r="AE500" s="37"/>
      <c r="AF500" s="37"/>
      <c r="AG500" s="37"/>
      <c r="AH500" s="37"/>
      <c r="AI500" s="37"/>
      <c r="AJ500" s="37"/>
    </row>
    <row r="501" spans="2:36" s="33" customFormat="1" ht="27" customHeight="1">
      <c r="B501" s="670"/>
      <c r="C501" s="670"/>
      <c r="D501" s="670"/>
      <c r="E501" s="146"/>
      <c r="F501" s="58" t="s">
        <v>233</v>
      </c>
      <c r="G501" s="655"/>
      <c r="H501" s="631"/>
      <c r="I501" s="571"/>
      <c r="J501" s="505"/>
      <c r="K501" s="505"/>
      <c r="L501" s="505"/>
      <c r="M501" s="505"/>
      <c r="N501" s="545"/>
      <c r="O501" s="545"/>
      <c r="P501" s="545"/>
      <c r="Q501" s="545"/>
      <c r="R501" s="503"/>
      <c r="S501" s="556"/>
      <c r="T501" s="778"/>
      <c r="U501" s="365"/>
      <c r="V501" s="556"/>
      <c r="W501" s="571"/>
      <c r="X501" s="571"/>
      <c r="Y501" s="648"/>
      <c r="Z501" s="648"/>
      <c r="AA501" s="590"/>
      <c r="AB501" s="37"/>
      <c r="AC501" s="37"/>
      <c r="AD501" s="37"/>
      <c r="AE501" s="37"/>
      <c r="AF501" s="37"/>
      <c r="AG501" s="37"/>
      <c r="AH501" s="37"/>
      <c r="AI501" s="37"/>
      <c r="AJ501" s="37"/>
    </row>
    <row r="502" spans="2:36" s="33" customFormat="1" ht="23.25" customHeight="1">
      <c r="B502" s="670"/>
      <c r="C502" s="670"/>
      <c r="D502" s="670"/>
      <c r="E502" s="146"/>
      <c r="F502" s="58" t="s">
        <v>232</v>
      </c>
      <c r="G502" s="655"/>
      <c r="H502" s="631"/>
      <c r="I502" s="663"/>
      <c r="J502" s="513"/>
      <c r="K502" s="513"/>
      <c r="L502" s="513"/>
      <c r="M502" s="513"/>
      <c r="N502" s="544"/>
      <c r="O502" s="544"/>
      <c r="P502" s="544"/>
      <c r="Q502" s="544"/>
      <c r="R502" s="512"/>
      <c r="S502" s="557"/>
      <c r="T502" s="779"/>
      <c r="U502" s="233"/>
      <c r="V502" s="557"/>
      <c r="W502" s="663"/>
      <c r="X502" s="663"/>
      <c r="Y502" s="566"/>
      <c r="Z502" s="566"/>
      <c r="AA502" s="590"/>
      <c r="AB502" s="37"/>
      <c r="AC502" s="37"/>
      <c r="AD502" s="37"/>
      <c r="AE502" s="37"/>
      <c r="AF502" s="37"/>
      <c r="AG502" s="37"/>
      <c r="AH502" s="37"/>
      <c r="AI502" s="37"/>
      <c r="AJ502" s="37"/>
    </row>
    <row r="503" spans="2:36" s="33" customFormat="1" ht="25.5">
      <c r="B503" s="670"/>
      <c r="C503" s="670"/>
      <c r="D503" s="670"/>
      <c r="E503" s="57" t="s">
        <v>231</v>
      </c>
      <c r="F503" s="58"/>
      <c r="G503" s="366"/>
      <c r="H503" s="138" t="s">
        <v>230</v>
      </c>
      <c r="I503" s="119">
        <f>+I504</f>
        <v>231732784</v>
      </c>
      <c r="J503" s="119">
        <f>+J504</f>
        <v>142785000</v>
      </c>
      <c r="K503" s="119">
        <f>+K504</f>
        <v>142785000</v>
      </c>
      <c r="L503" s="119">
        <f>+L504</f>
        <v>142785000</v>
      </c>
      <c r="M503" s="121"/>
      <c r="N503" s="121"/>
      <c r="O503" s="121"/>
      <c r="P503" s="121"/>
      <c r="Q503" s="318"/>
      <c r="R503" s="123"/>
      <c r="S503" s="123"/>
      <c r="T503" s="124"/>
      <c r="U503" s="124"/>
      <c r="V503" s="62"/>
      <c r="W503" s="121">
        <f aca="true" t="shared" si="119" ref="W503:Z505">+I503+M503+R503</f>
        <v>231732784</v>
      </c>
      <c r="X503" s="121">
        <f t="shared" si="119"/>
        <v>142785000</v>
      </c>
      <c r="Y503" s="122">
        <f t="shared" si="119"/>
        <v>142785000</v>
      </c>
      <c r="Z503" s="122">
        <f t="shared" si="119"/>
        <v>142785000</v>
      </c>
      <c r="AA503" s="590"/>
      <c r="AB503" s="37"/>
      <c r="AC503" s="37"/>
      <c r="AD503" s="37"/>
      <c r="AE503" s="37"/>
      <c r="AF503" s="37"/>
      <c r="AG503" s="37"/>
      <c r="AH503" s="37"/>
      <c r="AI503" s="37"/>
      <c r="AJ503" s="37"/>
    </row>
    <row r="504" spans="2:36" s="33" customFormat="1" ht="99.75" customHeight="1" thickBot="1">
      <c r="B504" s="667"/>
      <c r="C504" s="667"/>
      <c r="D504" s="667"/>
      <c r="E504" s="107"/>
      <c r="F504" s="131" t="s">
        <v>229</v>
      </c>
      <c r="G504" s="367">
        <v>116</v>
      </c>
      <c r="H504" s="259" t="s">
        <v>228</v>
      </c>
      <c r="I504" s="185">
        <v>231732784</v>
      </c>
      <c r="J504" s="185">
        <v>142785000</v>
      </c>
      <c r="K504" s="185">
        <v>142785000</v>
      </c>
      <c r="L504" s="185">
        <v>142785000</v>
      </c>
      <c r="M504" s="296"/>
      <c r="N504" s="296"/>
      <c r="O504" s="296"/>
      <c r="P504" s="296"/>
      <c r="Q504" s="477"/>
      <c r="R504" s="321"/>
      <c r="S504" s="321"/>
      <c r="T504" s="213"/>
      <c r="U504" s="213"/>
      <c r="V504" s="164"/>
      <c r="W504" s="368">
        <f t="shared" si="119"/>
        <v>231732784</v>
      </c>
      <c r="X504" s="368">
        <f t="shared" si="119"/>
        <v>142785000</v>
      </c>
      <c r="Y504" s="369">
        <f t="shared" si="119"/>
        <v>142785000</v>
      </c>
      <c r="Z504" s="369">
        <f t="shared" si="119"/>
        <v>142785000</v>
      </c>
      <c r="AA504" s="590"/>
      <c r="AB504" s="37"/>
      <c r="AC504" s="37"/>
      <c r="AD504" s="37"/>
      <c r="AE504" s="37"/>
      <c r="AF504" s="37"/>
      <c r="AG504" s="37"/>
      <c r="AH504" s="37"/>
      <c r="AI504" s="37"/>
      <c r="AJ504" s="37"/>
    </row>
    <row r="505" spans="2:36" s="372" customFormat="1" ht="13.5" thickBot="1">
      <c r="B505" s="657" t="s">
        <v>227</v>
      </c>
      <c r="C505" s="657"/>
      <c r="D505" s="657"/>
      <c r="E505" s="657"/>
      <c r="F505" s="657"/>
      <c r="G505" s="657"/>
      <c r="H505" s="657"/>
      <c r="I505" s="361">
        <f>I506</f>
        <v>1180000286.72</v>
      </c>
      <c r="J505" s="361">
        <f>J506</f>
        <v>935662799.2</v>
      </c>
      <c r="K505" s="361">
        <f>K506</f>
        <v>935662799.2</v>
      </c>
      <c r="L505" s="361">
        <f>L506</f>
        <v>935662799.2</v>
      </c>
      <c r="M505" s="363">
        <f>M506</f>
        <v>0</v>
      </c>
      <c r="N505" s="363"/>
      <c r="O505" s="363"/>
      <c r="P505" s="363"/>
      <c r="Q505" s="370"/>
      <c r="R505" s="363">
        <f>R506</f>
        <v>0</v>
      </c>
      <c r="S505" s="363"/>
      <c r="T505" s="363"/>
      <c r="U505" s="363"/>
      <c r="V505" s="362"/>
      <c r="W505" s="363">
        <f t="shared" si="119"/>
        <v>1180000286.72</v>
      </c>
      <c r="X505" s="363">
        <f t="shared" si="119"/>
        <v>935662799.2</v>
      </c>
      <c r="Y505" s="363">
        <f t="shared" si="119"/>
        <v>935662799.2</v>
      </c>
      <c r="Z505" s="363">
        <f t="shared" si="119"/>
        <v>935662799.2</v>
      </c>
      <c r="AA505" s="362"/>
      <c r="AB505" s="371"/>
      <c r="AC505" s="371"/>
      <c r="AD505" s="371"/>
      <c r="AE505" s="371"/>
      <c r="AF505" s="371"/>
      <c r="AG505" s="371"/>
      <c r="AH505" s="371"/>
      <c r="AI505" s="371"/>
      <c r="AJ505" s="371"/>
    </row>
    <row r="506" spans="2:36" s="33" customFormat="1" ht="12.75">
      <c r="B506" s="49" t="s">
        <v>226</v>
      </c>
      <c r="C506" s="49"/>
      <c r="D506" s="225"/>
      <c r="E506" s="225"/>
      <c r="F506" s="225"/>
      <c r="G506" s="251"/>
      <c r="H506" s="252" t="s">
        <v>188</v>
      </c>
      <c r="I506" s="180">
        <f>I507+I516</f>
        <v>1180000286.72</v>
      </c>
      <c r="J506" s="180">
        <f>J507+J516</f>
        <v>935662799.2</v>
      </c>
      <c r="K506" s="180">
        <f>K507+K516</f>
        <v>935662799.2</v>
      </c>
      <c r="L506" s="180">
        <f>L507+L516</f>
        <v>935662799.2</v>
      </c>
      <c r="M506" s="322"/>
      <c r="N506" s="322"/>
      <c r="O506" s="215"/>
      <c r="P506" s="215"/>
      <c r="Q506" s="323"/>
      <c r="R506" s="322"/>
      <c r="S506" s="322"/>
      <c r="T506" s="215"/>
      <c r="U506" s="215"/>
      <c r="V506" s="174"/>
      <c r="W506" s="373">
        <f aca="true" t="shared" si="120" ref="W506:Z509">I506+M506+R506</f>
        <v>1180000286.72</v>
      </c>
      <c r="X506" s="373">
        <f t="shared" si="120"/>
        <v>935662799.2</v>
      </c>
      <c r="Y506" s="373">
        <f t="shared" si="120"/>
        <v>935662799.2</v>
      </c>
      <c r="Z506" s="373">
        <f t="shared" si="120"/>
        <v>935662799.2</v>
      </c>
      <c r="AA506" s="590">
        <v>4</v>
      </c>
      <c r="AB506" s="37"/>
      <c r="AC506" s="37"/>
      <c r="AD506" s="37"/>
      <c r="AE506" s="37"/>
      <c r="AF506" s="37"/>
      <c r="AG506" s="37"/>
      <c r="AH506" s="37"/>
      <c r="AI506" s="37"/>
      <c r="AJ506" s="37"/>
    </row>
    <row r="507" spans="2:36" s="33" customFormat="1" ht="38.25">
      <c r="B507" s="667"/>
      <c r="C507" s="57" t="s">
        <v>225</v>
      </c>
      <c r="D507" s="217"/>
      <c r="E507" s="217"/>
      <c r="F507" s="217"/>
      <c r="G507" s="256"/>
      <c r="H507" s="204" t="s">
        <v>224</v>
      </c>
      <c r="I507" s="151">
        <f>I508</f>
        <v>1100000000</v>
      </c>
      <c r="J507" s="151">
        <f>J508</f>
        <v>835409485.2</v>
      </c>
      <c r="K507" s="151">
        <f>K508</f>
        <v>835409485.2</v>
      </c>
      <c r="L507" s="151">
        <f>L508</f>
        <v>835409485.2</v>
      </c>
      <c r="M507" s="123"/>
      <c r="N507" s="123"/>
      <c r="O507" s="124"/>
      <c r="P507" s="124"/>
      <c r="Q507" s="156"/>
      <c r="R507" s="123"/>
      <c r="S507" s="123"/>
      <c r="T507" s="124"/>
      <c r="U507" s="124"/>
      <c r="V507" s="62"/>
      <c r="W507" s="129">
        <f t="shared" si="120"/>
        <v>1100000000</v>
      </c>
      <c r="X507" s="129">
        <f t="shared" si="120"/>
        <v>835409485.2</v>
      </c>
      <c r="Y507" s="129">
        <f t="shared" si="120"/>
        <v>835409485.2</v>
      </c>
      <c r="Z507" s="129">
        <f t="shared" si="120"/>
        <v>835409485.2</v>
      </c>
      <c r="AA507" s="590"/>
      <c r="AB507" s="37"/>
      <c r="AC507" s="37"/>
      <c r="AD507" s="37"/>
      <c r="AE507" s="37"/>
      <c r="AF507" s="37"/>
      <c r="AG507" s="37"/>
      <c r="AH507" s="37"/>
      <c r="AI507" s="37"/>
      <c r="AJ507" s="37"/>
    </row>
    <row r="508" spans="2:36" s="33" customFormat="1" ht="38.25">
      <c r="B508" s="668"/>
      <c r="C508" s="667"/>
      <c r="D508" s="217" t="s">
        <v>223</v>
      </c>
      <c r="E508" s="217"/>
      <c r="F508" s="217"/>
      <c r="G508" s="256"/>
      <c r="H508" s="204" t="s">
        <v>222</v>
      </c>
      <c r="I508" s="151">
        <f>I509+I511</f>
        <v>1100000000</v>
      </c>
      <c r="J508" s="151">
        <f>J509+J511</f>
        <v>835409485.2</v>
      </c>
      <c r="K508" s="151">
        <f>K509+K511</f>
        <v>835409485.2</v>
      </c>
      <c r="L508" s="151">
        <f>L509+L511</f>
        <v>835409485.2</v>
      </c>
      <c r="M508" s="123"/>
      <c r="N508" s="123"/>
      <c r="O508" s="124"/>
      <c r="P508" s="124"/>
      <c r="Q508" s="156"/>
      <c r="R508" s="123"/>
      <c r="S508" s="123"/>
      <c r="T508" s="124"/>
      <c r="U508" s="124"/>
      <c r="V508" s="62"/>
      <c r="W508" s="129">
        <f t="shared" si="120"/>
        <v>1100000000</v>
      </c>
      <c r="X508" s="129">
        <f t="shared" si="120"/>
        <v>835409485.2</v>
      </c>
      <c r="Y508" s="129">
        <f t="shared" si="120"/>
        <v>835409485.2</v>
      </c>
      <c r="Z508" s="129">
        <f t="shared" si="120"/>
        <v>835409485.2</v>
      </c>
      <c r="AA508" s="590"/>
      <c r="AB508" s="37"/>
      <c r="AC508" s="37"/>
      <c r="AD508" s="37"/>
      <c r="AE508" s="37"/>
      <c r="AF508" s="37"/>
      <c r="AG508" s="37"/>
      <c r="AH508" s="37"/>
      <c r="AI508" s="37"/>
      <c r="AJ508" s="37"/>
    </row>
    <row r="509" spans="2:36" s="33" customFormat="1" ht="25.5">
      <c r="B509" s="668"/>
      <c r="C509" s="668"/>
      <c r="D509" s="591"/>
      <c r="E509" s="217" t="s">
        <v>221</v>
      </c>
      <c r="F509" s="217"/>
      <c r="G509" s="256"/>
      <c r="H509" s="204" t="s">
        <v>220</v>
      </c>
      <c r="I509" s="151">
        <f>I510</f>
        <v>100000000</v>
      </c>
      <c r="J509" s="151">
        <f>J510</f>
        <v>65089999</v>
      </c>
      <c r="K509" s="151">
        <f>K510</f>
        <v>65089999</v>
      </c>
      <c r="L509" s="151">
        <f>L510</f>
        <v>65089999</v>
      </c>
      <c r="M509" s="123"/>
      <c r="N509" s="123"/>
      <c r="O509" s="124"/>
      <c r="P509" s="124"/>
      <c r="Q509" s="156"/>
      <c r="R509" s="123"/>
      <c r="S509" s="123"/>
      <c r="T509" s="124"/>
      <c r="U509" s="124"/>
      <c r="V509" s="62"/>
      <c r="W509" s="129">
        <f t="shared" si="120"/>
        <v>100000000</v>
      </c>
      <c r="X509" s="129">
        <f t="shared" si="120"/>
        <v>65089999</v>
      </c>
      <c r="Y509" s="129">
        <f t="shared" si="120"/>
        <v>65089999</v>
      </c>
      <c r="Z509" s="129">
        <f t="shared" si="120"/>
        <v>65089999</v>
      </c>
      <c r="AA509" s="590"/>
      <c r="AB509" s="37"/>
      <c r="AC509" s="37"/>
      <c r="AD509" s="37"/>
      <c r="AE509" s="37"/>
      <c r="AF509" s="37"/>
      <c r="AG509" s="37"/>
      <c r="AH509" s="37"/>
      <c r="AI509" s="37"/>
      <c r="AJ509" s="37"/>
    </row>
    <row r="510" spans="2:36" s="33" customFormat="1" ht="63.75">
      <c r="B510" s="668"/>
      <c r="C510" s="668"/>
      <c r="D510" s="592"/>
      <c r="E510" s="258"/>
      <c r="F510" s="226" t="s">
        <v>219</v>
      </c>
      <c r="G510" s="147">
        <v>117</v>
      </c>
      <c r="H510" s="157" t="s">
        <v>218</v>
      </c>
      <c r="I510" s="293">
        <v>100000000</v>
      </c>
      <c r="J510" s="293">
        <v>65089999</v>
      </c>
      <c r="K510" s="293">
        <v>65089999</v>
      </c>
      <c r="L510" s="293">
        <v>65089999</v>
      </c>
      <c r="M510" s="294"/>
      <c r="N510" s="294"/>
      <c r="O510" s="254"/>
      <c r="P510" s="254"/>
      <c r="Q510" s="480"/>
      <c r="R510" s="123"/>
      <c r="S510" s="123"/>
      <c r="T510" s="124"/>
      <c r="U510" s="124"/>
      <c r="V510" s="292"/>
      <c r="W510" s="116">
        <f>+I510+M510+R510</f>
        <v>100000000</v>
      </c>
      <c r="X510" s="116">
        <f>+J510+N510+S510</f>
        <v>65089999</v>
      </c>
      <c r="Y510" s="116">
        <f>+K510+O510+T510</f>
        <v>65089999</v>
      </c>
      <c r="Z510" s="116">
        <f>+L510+P510+U510</f>
        <v>65089999</v>
      </c>
      <c r="AA510" s="590"/>
      <c r="AB510" s="37"/>
      <c r="AC510" s="37"/>
      <c r="AD510" s="37"/>
      <c r="AE510" s="37"/>
      <c r="AF510" s="37"/>
      <c r="AG510" s="37"/>
      <c r="AH510" s="37"/>
      <c r="AI510" s="37"/>
      <c r="AJ510" s="37"/>
    </row>
    <row r="511" spans="2:36" s="33" customFormat="1" ht="23.25" customHeight="1">
      <c r="B511" s="668"/>
      <c r="C511" s="668"/>
      <c r="D511" s="592"/>
      <c r="E511" s="57" t="s">
        <v>217</v>
      </c>
      <c r="F511" s="57"/>
      <c r="G511" s="340"/>
      <c r="H511" s="341" t="s">
        <v>216</v>
      </c>
      <c r="I511" s="151">
        <f>SUM(I512:I515)</f>
        <v>1000000000</v>
      </c>
      <c r="J511" s="151">
        <f>SUM(J512:J515)</f>
        <v>770319486.2</v>
      </c>
      <c r="K511" s="151">
        <f>SUM(K512:K515)</f>
        <v>770319486.2</v>
      </c>
      <c r="L511" s="151">
        <f>SUM(L512:L515)</f>
        <v>770319486.2</v>
      </c>
      <c r="M511" s="123"/>
      <c r="N511" s="123"/>
      <c r="O511" s="124"/>
      <c r="P511" s="124"/>
      <c r="Q511" s="156"/>
      <c r="R511" s="123"/>
      <c r="S511" s="123"/>
      <c r="T511" s="124"/>
      <c r="U511" s="124"/>
      <c r="V511" s="62"/>
      <c r="W511" s="129">
        <f>I511+M511+R511</f>
        <v>1000000000</v>
      </c>
      <c r="X511" s="129">
        <f>J511+N511+S511</f>
        <v>770319486.2</v>
      </c>
      <c r="Y511" s="129">
        <f>K511+O511+T511</f>
        <v>770319486.2</v>
      </c>
      <c r="Z511" s="129">
        <f>L511+P511+U511</f>
        <v>770319486.2</v>
      </c>
      <c r="AA511" s="590"/>
      <c r="AB511" s="37"/>
      <c r="AC511" s="37"/>
      <c r="AD511" s="37"/>
      <c r="AE511" s="37"/>
      <c r="AF511" s="37"/>
      <c r="AG511" s="37"/>
      <c r="AH511" s="37"/>
      <c r="AI511" s="37"/>
      <c r="AJ511" s="37"/>
    </row>
    <row r="512" spans="2:36" s="33" customFormat="1" ht="25.5">
      <c r="B512" s="668"/>
      <c r="C512" s="668"/>
      <c r="D512" s="592"/>
      <c r="E512" s="668"/>
      <c r="F512" s="58" t="s">
        <v>215</v>
      </c>
      <c r="G512" s="597">
        <v>118</v>
      </c>
      <c r="H512" s="658" t="s">
        <v>214</v>
      </c>
      <c r="I512" s="570">
        <v>600000000</v>
      </c>
      <c r="J512" s="570">
        <v>241579516</v>
      </c>
      <c r="K512" s="570">
        <v>241579516</v>
      </c>
      <c r="L512" s="570">
        <v>241579516</v>
      </c>
      <c r="M512" s="504"/>
      <c r="N512" s="504"/>
      <c r="O512" s="498"/>
      <c r="P512" s="125"/>
      <c r="Q512" s="543"/>
      <c r="R512" s="502"/>
      <c r="S512" s="502"/>
      <c r="T512" s="552"/>
      <c r="U512" s="141"/>
      <c r="V512" s="543"/>
      <c r="W512" s="506">
        <f>+I512+M512+R512</f>
        <v>600000000</v>
      </c>
      <c r="X512" s="506">
        <f>+J512+N512+S512</f>
        <v>241579516</v>
      </c>
      <c r="Y512" s="506">
        <f>+K512+O512+T512</f>
        <v>241579516</v>
      </c>
      <c r="Z512" s="506">
        <f>+L512+P512+U512</f>
        <v>241579516</v>
      </c>
      <c r="AA512" s="590"/>
      <c r="AB512" s="37"/>
      <c r="AC512" s="37"/>
      <c r="AD512" s="37"/>
      <c r="AE512" s="37"/>
      <c r="AF512" s="37"/>
      <c r="AG512" s="37"/>
      <c r="AH512" s="37"/>
      <c r="AI512" s="37"/>
      <c r="AJ512" s="37"/>
    </row>
    <row r="513" spans="2:36" s="33" customFormat="1" ht="25.5">
      <c r="B513" s="668"/>
      <c r="C513" s="668"/>
      <c r="D513" s="592"/>
      <c r="E513" s="668"/>
      <c r="F513" s="58" t="s">
        <v>213</v>
      </c>
      <c r="G513" s="597"/>
      <c r="H513" s="658"/>
      <c r="I513" s="663"/>
      <c r="J513" s="663"/>
      <c r="K513" s="663"/>
      <c r="L513" s="663"/>
      <c r="M513" s="513"/>
      <c r="N513" s="513"/>
      <c r="O513" s="500"/>
      <c r="P513" s="127"/>
      <c r="Q513" s="544"/>
      <c r="R513" s="512"/>
      <c r="S513" s="512"/>
      <c r="T513" s="554"/>
      <c r="U513" s="145"/>
      <c r="V513" s="544"/>
      <c r="W513" s="508"/>
      <c r="X513" s="508"/>
      <c r="Y513" s="508"/>
      <c r="Z513" s="508"/>
      <c r="AA513" s="590"/>
      <c r="AB513" s="37"/>
      <c r="AC513" s="37"/>
      <c r="AD513" s="37"/>
      <c r="AE513" s="37"/>
      <c r="AF513" s="37"/>
      <c r="AG513" s="37"/>
      <c r="AH513" s="37"/>
      <c r="AI513" s="37"/>
      <c r="AJ513" s="37"/>
    </row>
    <row r="514" spans="2:36" s="33" customFormat="1" ht="25.5">
      <c r="B514" s="668"/>
      <c r="C514" s="668"/>
      <c r="D514" s="592"/>
      <c r="E514" s="668"/>
      <c r="F514" s="58" t="s">
        <v>212</v>
      </c>
      <c r="G514" s="597">
        <v>119</v>
      </c>
      <c r="H514" s="658" t="s">
        <v>211</v>
      </c>
      <c r="I514" s="570">
        <v>400000000</v>
      </c>
      <c r="J514" s="504">
        <v>528739970.2</v>
      </c>
      <c r="K514" s="504">
        <v>528739970.2</v>
      </c>
      <c r="L514" s="504">
        <v>528739970.2</v>
      </c>
      <c r="M514" s="504"/>
      <c r="N514" s="543"/>
      <c r="O514" s="572"/>
      <c r="P514" s="208"/>
      <c r="Q514" s="543"/>
      <c r="R514" s="502"/>
      <c r="S514" s="502"/>
      <c r="T514" s="552"/>
      <c r="U514" s="141"/>
      <c r="V514" s="543"/>
      <c r="W514" s="506">
        <f>+I514+M514+R514</f>
        <v>400000000</v>
      </c>
      <c r="X514" s="506">
        <f>+J514+N514+S514</f>
        <v>528739970.2</v>
      </c>
      <c r="Y514" s="506">
        <f>+K514+O514+T514</f>
        <v>528739970.2</v>
      </c>
      <c r="Z514" s="506">
        <f>+L514+P514+U514</f>
        <v>528739970.2</v>
      </c>
      <c r="AA514" s="590"/>
      <c r="AB514" s="37"/>
      <c r="AC514" s="37"/>
      <c r="AD514" s="37"/>
      <c r="AE514" s="37"/>
      <c r="AF514" s="37"/>
      <c r="AG514" s="37"/>
      <c r="AH514" s="37"/>
      <c r="AI514" s="37"/>
      <c r="AJ514" s="37"/>
    </row>
    <row r="515" spans="2:36" s="33" customFormat="1" ht="35.25" customHeight="1">
      <c r="B515" s="668"/>
      <c r="C515" s="669"/>
      <c r="D515" s="593"/>
      <c r="E515" s="669"/>
      <c r="F515" s="58" t="s">
        <v>210</v>
      </c>
      <c r="G515" s="597"/>
      <c r="H515" s="658"/>
      <c r="I515" s="663"/>
      <c r="J515" s="513"/>
      <c r="K515" s="513"/>
      <c r="L515" s="513"/>
      <c r="M515" s="513"/>
      <c r="N515" s="544"/>
      <c r="O515" s="577"/>
      <c r="P515" s="210"/>
      <c r="Q515" s="544"/>
      <c r="R515" s="512"/>
      <c r="S515" s="512"/>
      <c r="T515" s="554"/>
      <c r="U515" s="145"/>
      <c r="V515" s="544"/>
      <c r="W515" s="508"/>
      <c r="X515" s="508"/>
      <c r="Y515" s="508"/>
      <c r="Z515" s="508"/>
      <c r="AA515" s="590"/>
      <c r="AB515" s="37"/>
      <c r="AC515" s="37"/>
      <c r="AD515" s="37"/>
      <c r="AE515" s="37"/>
      <c r="AF515" s="37"/>
      <c r="AG515" s="37"/>
      <c r="AH515" s="37"/>
      <c r="AI515" s="37"/>
      <c r="AJ515" s="37"/>
    </row>
    <row r="516" spans="2:36" s="33" customFormat="1" ht="17.25" customHeight="1">
      <c r="B516" s="668"/>
      <c r="C516" s="217" t="s">
        <v>187</v>
      </c>
      <c r="D516" s="217"/>
      <c r="E516" s="217"/>
      <c r="F516" s="217"/>
      <c r="G516" s="251"/>
      <c r="H516" s="252" t="s">
        <v>186</v>
      </c>
      <c r="I516" s="151">
        <f aca="true" t="shared" si="121" ref="I516:L517">I517</f>
        <v>80000286.72</v>
      </c>
      <c r="J516" s="151">
        <f t="shared" si="121"/>
        <v>100253314</v>
      </c>
      <c r="K516" s="151">
        <f t="shared" si="121"/>
        <v>100253314</v>
      </c>
      <c r="L516" s="151">
        <f t="shared" si="121"/>
        <v>100253314</v>
      </c>
      <c r="M516" s="123"/>
      <c r="N516" s="123"/>
      <c r="O516" s="124"/>
      <c r="P516" s="124"/>
      <c r="Q516" s="156"/>
      <c r="R516" s="123"/>
      <c r="S516" s="123"/>
      <c r="T516" s="124"/>
      <c r="U516" s="124"/>
      <c r="V516" s="62"/>
      <c r="W516" s="129">
        <f aca="true" t="shared" si="122" ref="W516:W526">I516+M516+R516</f>
        <v>80000286.72</v>
      </c>
      <c r="X516" s="129">
        <f aca="true" t="shared" si="123" ref="X516:X526">J516+N516+S516</f>
        <v>100253314</v>
      </c>
      <c r="Y516" s="129">
        <f aca="true" t="shared" si="124" ref="Y516:Y526">K516+O516+T516</f>
        <v>100253314</v>
      </c>
      <c r="Z516" s="129">
        <f aca="true" t="shared" si="125" ref="Z516:Z526">L516+P516+U516</f>
        <v>100253314</v>
      </c>
      <c r="AA516" s="590"/>
      <c r="AB516" s="37"/>
      <c r="AC516" s="37"/>
      <c r="AD516" s="37"/>
      <c r="AE516" s="37"/>
      <c r="AF516" s="37"/>
      <c r="AG516" s="37"/>
      <c r="AH516" s="37"/>
      <c r="AI516" s="37"/>
      <c r="AJ516" s="37"/>
    </row>
    <row r="517" spans="2:36" s="33" customFormat="1" ht="42.75" customHeight="1">
      <c r="B517" s="668"/>
      <c r="C517" s="591"/>
      <c r="D517" s="217" t="s">
        <v>185</v>
      </c>
      <c r="E517" s="217"/>
      <c r="F517" s="217"/>
      <c r="G517" s="256"/>
      <c r="H517" s="204" t="s">
        <v>184</v>
      </c>
      <c r="I517" s="151">
        <f t="shared" si="121"/>
        <v>80000286.72</v>
      </c>
      <c r="J517" s="151">
        <f t="shared" si="121"/>
        <v>100253314</v>
      </c>
      <c r="K517" s="151">
        <f t="shared" si="121"/>
        <v>100253314</v>
      </c>
      <c r="L517" s="151">
        <f t="shared" si="121"/>
        <v>100253314</v>
      </c>
      <c r="M517" s="123"/>
      <c r="N517" s="123"/>
      <c r="O517" s="124"/>
      <c r="P517" s="124"/>
      <c r="Q517" s="156"/>
      <c r="R517" s="123"/>
      <c r="S517" s="123"/>
      <c r="T517" s="124"/>
      <c r="U517" s="124"/>
      <c r="V517" s="62"/>
      <c r="W517" s="129">
        <f t="shared" si="122"/>
        <v>80000286.72</v>
      </c>
      <c r="X517" s="129">
        <f t="shared" si="123"/>
        <v>100253314</v>
      </c>
      <c r="Y517" s="129">
        <f t="shared" si="124"/>
        <v>100253314</v>
      </c>
      <c r="Z517" s="129">
        <f t="shared" si="125"/>
        <v>100253314</v>
      </c>
      <c r="AA517" s="590"/>
      <c r="AB517" s="37"/>
      <c r="AC517" s="37"/>
      <c r="AD517" s="37"/>
      <c r="AE517" s="37"/>
      <c r="AF517" s="37"/>
      <c r="AG517" s="37"/>
      <c r="AH517" s="37"/>
      <c r="AI517" s="37"/>
      <c r="AJ517" s="37"/>
    </row>
    <row r="518" spans="2:36" s="33" customFormat="1" ht="27" customHeight="1">
      <c r="B518" s="668"/>
      <c r="C518" s="592"/>
      <c r="D518" s="591"/>
      <c r="E518" s="217" t="s">
        <v>195</v>
      </c>
      <c r="F518" s="217"/>
      <c r="G518" s="256"/>
      <c r="H518" s="204" t="s">
        <v>182</v>
      </c>
      <c r="I518" s="151">
        <f>I519</f>
        <v>80000286.72</v>
      </c>
      <c r="J518" s="151">
        <f>J519+J520</f>
        <v>100253314</v>
      </c>
      <c r="K518" s="151">
        <f>K519+K520</f>
        <v>100253314</v>
      </c>
      <c r="L518" s="151">
        <f>L519+L520</f>
        <v>100253314</v>
      </c>
      <c r="M518" s="123"/>
      <c r="N518" s="123"/>
      <c r="O518" s="124"/>
      <c r="P518" s="124"/>
      <c r="Q518" s="156"/>
      <c r="R518" s="123"/>
      <c r="S518" s="123"/>
      <c r="T518" s="124"/>
      <c r="U518" s="124"/>
      <c r="V518" s="62"/>
      <c r="W518" s="129">
        <f t="shared" si="122"/>
        <v>80000286.72</v>
      </c>
      <c r="X518" s="129">
        <f t="shared" si="123"/>
        <v>100253314</v>
      </c>
      <c r="Y518" s="129">
        <f t="shared" si="124"/>
        <v>100253314</v>
      </c>
      <c r="Z518" s="129">
        <f t="shared" si="125"/>
        <v>100253314</v>
      </c>
      <c r="AA518" s="590"/>
      <c r="AB518" s="37"/>
      <c r="AC518" s="37"/>
      <c r="AD518" s="37"/>
      <c r="AE518" s="37"/>
      <c r="AF518" s="37"/>
      <c r="AG518" s="37"/>
      <c r="AH518" s="37"/>
      <c r="AI518" s="37"/>
      <c r="AJ518" s="37"/>
    </row>
    <row r="519" spans="2:36" s="33" customFormat="1" ht="63.75">
      <c r="B519" s="668"/>
      <c r="C519" s="592"/>
      <c r="D519" s="592"/>
      <c r="E519" s="217"/>
      <c r="F519" s="105" t="s">
        <v>209</v>
      </c>
      <c r="G519" s="128">
        <v>120</v>
      </c>
      <c r="H519" s="157" t="s">
        <v>208</v>
      </c>
      <c r="I519" s="294">
        <v>80000286.72</v>
      </c>
      <c r="J519" s="374">
        <v>77633314</v>
      </c>
      <c r="K519" s="374">
        <v>77633314</v>
      </c>
      <c r="L519" s="374">
        <v>77633314</v>
      </c>
      <c r="M519" s="294"/>
      <c r="N519" s="294"/>
      <c r="O519" s="254"/>
      <c r="P519" s="254"/>
      <c r="Q519" s="480"/>
      <c r="R519" s="123"/>
      <c r="S519" s="123"/>
      <c r="T519" s="124"/>
      <c r="U519" s="124"/>
      <c r="V519" s="292"/>
      <c r="W519" s="375">
        <f t="shared" si="122"/>
        <v>80000286.72</v>
      </c>
      <c r="X519" s="375">
        <f t="shared" si="123"/>
        <v>77633314</v>
      </c>
      <c r="Y519" s="375">
        <f t="shared" si="124"/>
        <v>77633314</v>
      </c>
      <c r="Z519" s="375">
        <f t="shared" si="125"/>
        <v>77633314</v>
      </c>
      <c r="AA519" s="754"/>
      <c r="AB519" s="37"/>
      <c r="AC519" s="37"/>
      <c r="AD519" s="37"/>
      <c r="AE519" s="37"/>
      <c r="AF519" s="37"/>
      <c r="AG519" s="37"/>
      <c r="AH519" s="37"/>
      <c r="AI519" s="37"/>
      <c r="AJ519" s="37"/>
    </row>
    <row r="520" spans="2:36" s="33" customFormat="1" ht="51.75" thickBot="1">
      <c r="B520" s="668"/>
      <c r="C520" s="592"/>
      <c r="D520" s="592"/>
      <c r="E520" s="258"/>
      <c r="F520" s="226" t="s">
        <v>207</v>
      </c>
      <c r="G520" s="367">
        <v>152</v>
      </c>
      <c r="H520" s="376" t="s">
        <v>206</v>
      </c>
      <c r="I520" s="296"/>
      <c r="J520" s="377">
        <v>22620000</v>
      </c>
      <c r="K520" s="377">
        <v>22620000</v>
      </c>
      <c r="L520" s="377">
        <v>22620000</v>
      </c>
      <c r="M520" s="296"/>
      <c r="N520" s="296"/>
      <c r="O520" s="125"/>
      <c r="P520" s="125"/>
      <c r="Q520" s="477"/>
      <c r="R520" s="321"/>
      <c r="S520" s="321"/>
      <c r="T520" s="213"/>
      <c r="U520" s="213"/>
      <c r="V520" s="306"/>
      <c r="W520" s="186">
        <f t="shared" si="122"/>
        <v>0</v>
      </c>
      <c r="X520" s="186">
        <f t="shared" si="123"/>
        <v>22620000</v>
      </c>
      <c r="Y520" s="186">
        <f t="shared" si="124"/>
        <v>22620000</v>
      </c>
      <c r="Z520" s="186">
        <f t="shared" si="125"/>
        <v>22620000</v>
      </c>
      <c r="AA520" s="378"/>
      <c r="AB520" s="37"/>
      <c r="AC520" s="37"/>
      <c r="AD520" s="37"/>
      <c r="AE520" s="37"/>
      <c r="AF520" s="37"/>
      <c r="AG520" s="37"/>
      <c r="AH520" s="37"/>
      <c r="AI520" s="37"/>
      <c r="AJ520" s="37"/>
    </row>
    <row r="521" spans="2:36" s="33" customFormat="1" ht="13.5" thickBot="1">
      <c r="B521" s="657" t="s">
        <v>205</v>
      </c>
      <c r="C521" s="657"/>
      <c r="D521" s="657"/>
      <c r="E521" s="657"/>
      <c r="F521" s="657"/>
      <c r="G521" s="657"/>
      <c r="H521" s="657"/>
      <c r="I521" s="361">
        <f aca="true" t="shared" si="126" ref="I521:P521">I522</f>
        <v>698712391</v>
      </c>
      <c r="J521" s="361">
        <f t="shared" si="126"/>
        <v>2598943359.16</v>
      </c>
      <c r="K521" s="361">
        <f t="shared" si="126"/>
        <v>2269942704.42</v>
      </c>
      <c r="L521" s="361">
        <f t="shared" si="126"/>
        <v>2269942704.42</v>
      </c>
      <c r="M521" s="363">
        <f t="shared" si="126"/>
        <v>20000000</v>
      </c>
      <c r="N521" s="363">
        <f t="shared" si="126"/>
        <v>647827649.74</v>
      </c>
      <c r="O521" s="363">
        <f t="shared" si="126"/>
        <v>320646529.74</v>
      </c>
      <c r="P521" s="363">
        <f t="shared" si="126"/>
        <v>320646529.74</v>
      </c>
      <c r="Q521" s="370"/>
      <c r="R521" s="363">
        <f>R522</f>
        <v>0</v>
      </c>
      <c r="S521" s="363">
        <f>S522</f>
        <v>0</v>
      </c>
      <c r="T521" s="363">
        <f>T522</f>
        <v>0</v>
      </c>
      <c r="U521" s="363">
        <f>U522</f>
        <v>0</v>
      </c>
      <c r="V521" s="362"/>
      <c r="W521" s="228">
        <f t="shared" si="122"/>
        <v>718712391</v>
      </c>
      <c r="X521" s="228">
        <f t="shared" si="123"/>
        <v>3246771008.8999996</v>
      </c>
      <c r="Y521" s="228">
        <f t="shared" si="124"/>
        <v>2590589234.16</v>
      </c>
      <c r="Z521" s="228">
        <f t="shared" si="125"/>
        <v>2590589234.16</v>
      </c>
      <c r="AA521" s="362"/>
      <c r="AB521" s="37"/>
      <c r="AC521" s="37"/>
      <c r="AD521" s="37"/>
      <c r="AE521" s="37"/>
      <c r="AF521" s="37"/>
      <c r="AG521" s="37"/>
      <c r="AH521" s="37"/>
      <c r="AI521" s="37"/>
      <c r="AJ521" s="37"/>
    </row>
    <row r="522" spans="2:36" s="33" customFormat="1" ht="12.75">
      <c r="B522" s="225">
        <v>5</v>
      </c>
      <c r="C522" s="225"/>
      <c r="D522" s="225"/>
      <c r="E522" s="225"/>
      <c r="F522" s="225"/>
      <c r="G522" s="251"/>
      <c r="H522" s="252" t="s">
        <v>188</v>
      </c>
      <c r="I522" s="180">
        <f aca="true" t="shared" si="127" ref="I522:P524">+I523</f>
        <v>698712391</v>
      </c>
      <c r="J522" s="180">
        <f t="shared" si="127"/>
        <v>2598943359.16</v>
      </c>
      <c r="K522" s="180">
        <f t="shared" si="127"/>
        <v>2269942704.42</v>
      </c>
      <c r="L522" s="180">
        <f t="shared" si="127"/>
        <v>2269942704.42</v>
      </c>
      <c r="M522" s="322">
        <f t="shared" si="127"/>
        <v>20000000</v>
      </c>
      <c r="N522" s="322">
        <f t="shared" si="127"/>
        <v>647827649.74</v>
      </c>
      <c r="O522" s="322">
        <f t="shared" si="127"/>
        <v>320646529.74</v>
      </c>
      <c r="P522" s="322">
        <f t="shared" si="127"/>
        <v>320646529.74</v>
      </c>
      <c r="Q522" s="323"/>
      <c r="R522" s="322"/>
      <c r="S522" s="322"/>
      <c r="T522" s="215"/>
      <c r="U522" s="215"/>
      <c r="V522" s="174"/>
      <c r="W522" s="373">
        <f t="shared" si="122"/>
        <v>718712391</v>
      </c>
      <c r="X522" s="373">
        <f t="shared" si="123"/>
        <v>3246771008.8999996</v>
      </c>
      <c r="Y522" s="234">
        <f t="shared" si="124"/>
        <v>2590589234.16</v>
      </c>
      <c r="Z522" s="234">
        <f t="shared" si="125"/>
        <v>2590589234.16</v>
      </c>
      <c r="AA522" s="590">
        <v>1</v>
      </c>
      <c r="AB522" s="37"/>
      <c r="AC522" s="37"/>
      <c r="AD522" s="37"/>
      <c r="AE522" s="37"/>
      <c r="AF522" s="37"/>
      <c r="AG522" s="37"/>
      <c r="AH522" s="37"/>
      <c r="AI522" s="37"/>
      <c r="AJ522" s="37"/>
    </row>
    <row r="523" spans="2:36" s="33" customFormat="1" ht="25.5">
      <c r="B523" s="594"/>
      <c r="C523" s="217" t="s">
        <v>187</v>
      </c>
      <c r="D523" s="217"/>
      <c r="E523" s="217"/>
      <c r="F523" s="217"/>
      <c r="G523" s="256"/>
      <c r="H523" s="204" t="s">
        <v>186</v>
      </c>
      <c r="I523" s="151">
        <f t="shared" si="127"/>
        <v>698712391</v>
      </c>
      <c r="J523" s="151">
        <f t="shared" si="127"/>
        <v>2598943359.16</v>
      </c>
      <c r="K523" s="151">
        <f t="shared" si="127"/>
        <v>2269942704.42</v>
      </c>
      <c r="L523" s="151">
        <f t="shared" si="127"/>
        <v>2269942704.42</v>
      </c>
      <c r="M523" s="123">
        <f t="shared" si="127"/>
        <v>20000000</v>
      </c>
      <c r="N523" s="123">
        <f t="shared" si="127"/>
        <v>647827649.74</v>
      </c>
      <c r="O523" s="123">
        <f t="shared" si="127"/>
        <v>320646529.74</v>
      </c>
      <c r="P523" s="123">
        <f t="shared" si="127"/>
        <v>320646529.74</v>
      </c>
      <c r="Q523" s="156"/>
      <c r="R523" s="123"/>
      <c r="S523" s="123"/>
      <c r="T523" s="124"/>
      <c r="U523" s="124"/>
      <c r="V523" s="62"/>
      <c r="W523" s="129">
        <f t="shared" si="122"/>
        <v>718712391</v>
      </c>
      <c r="X523" s="129">
        <f t="shared" si="123"/>
        <v>3246771008.8999996</v>
      </c>
      <c r="Y523" s="130">
        <f t="shared" si="124"/>
        <v>2590589234.16</v>
      </c>
      <c r="Z523" s="130">
        <f t="shared" si="125"/>
        <v>2590589234.16</v>
      </c>
      <c r="AA523" s="590"/>
      <c r="AB523" s="37"/>
      <c r="AC523" s="37"/>
      <c r="AD523" s="37"/>
      <c r="AE523" s="37"/>
      <c r="AF523" s="37"/>
      <c r="AG523" s="37"/>
      <c r="AH523" s="37"/>
      <c r="AI523" s="37"/>
      <c r="AJ523" s="37"/>
    </row>
    <row r="524" spans="2:36" s="33" customFormat="1" ht="25.5">
      <c r="B524" s="594"/>
      <c r="C524" s="594"/>
      <c r="D524" s="217" t="s">
        <v>204</v>
      </c>
      <c r="E524" s="217"/>
      <c r="F524" s="217"/>
      <c r="G524" s="256"/>
      <c r="H524" s="204" t="s">
        <v>203</v>
      </c>
      <c r="I524" s="151">
        <f t="shared" si="127"/>
        <v>698712391</v>
      </c>
      <c r="J524" s="151">
        <f t="shared" si="127"/>
        <v>2598943359.16</v>
      </c>
      <c r="K524" s="151">
        <f t="shared" si="127"/>
        <v>2269942704.42</v>
      </c>
      <c r="L524" s="151">
        <f t="shared" si="127"/>
        <v>2269942704.42</v>
      </c>
      <c r="M524" s="123">
        <f t="shared" si="127"/>
        <v>20000000</v>
      </c>
      <c r="N524" s="123">
        <f t="shared" si="127"/>
        <v>647827649.74</v>
      </c>
      <c r="O524" s="123">
        <f t="shared" si="127"/>
        <v>320646529.74</v>
      </c>
      <c r="P524" s="123">
        <f t="shared" si="127"/>
        <v>320646529.74</v>
      </c>
      <c r="Q524" s="156"/>
      <c r="R524" s="123"/>
      <c r="S524" s="123"/>
      <c r="T524" s="124"/>
      <c r="U524" s="124"/>
      <c r="V524" s="123"/>
      <c r="W524" s="129">
        <f t="shared" si="122"/>
        <v>718712391</v>
      </c>
      <c r="X524" s="129">
        <f t="shared" si="123"/>
        <v>3246771008.8999996</v>
      </c>
      <c r="Y524" s="130">
        <f t="shared" si="124"/>
        <v>2590589234.16</v>
      </c>
      <c r="Z524" s="130">
        <f t="shared" si="125"/>
        <v>2590589234.16</v>
      </c>
      <c r="AA524" s="590"/>
      <c r="AB524" s="37"/>
      <c r="AC524" s="37"/>
      <c r="AD524" s="37"/>
      <c r="AE524" s="37"/>
      <c r="AF524" s="37"/>
      <c r="AG524" s="37"/>
      <c r="AH524" s="37"/>
      <c r="AI524" s="37"/>
      <c r="AJ524" s="37"/>
    </row>
    <row r="525" spans="2:36" s="33" customFormat="1" ht="76.5">
      <c r="B525" s="594"/>
      <c r="C525" s="594"/>
      <c r="D525" s="594"/>
      <c r="E525" s="217" t="s">
        <v>202</v>
      </c>
      <c r="F525" s="217"/>
      <c r="G525" s="256"/>
      <c r="H525" s="204" t="s">
        <v>201</v>
      </c>
      <c r="I525" s="151">
        <f>+I526</f>
        <v>698712391</v>
      </c>
      <c r="J525" s="151">
        <f>+J526</f>
        <v>2598943359.16</v>
      </c>
      <c r="K525" s="151">
        <f>+K526</f>
        <v>2269942704.42</v>
      </c>
      <c r="L525" s="151">
        <f>+L526</f>
        <v>2269942704.42</v>
      </c>
      <c r="M525" s="123">
        <f>+M526</f>
        <v>20000000</v>
      </c>
      <c r="N525" s="123">
        <f>+N526+N527</f>
        <v>647827649.74</v>
      </c>
      <c r="O525" s="123">
        <f>+O526+O527</f>
        <v>320646529.74</v>
      </c>
      <c r="P525" s="123">
        <f>+P526+P527</f>
        <v>320646529.74</v>
      </c>
      <c r="Q525" s="156"/>
      <c r="R525" s="123"/>
      <c r="S525" s="123"/>
      <c r="T525" s="124"/>
      <c r="U525" s="124"/>
      <c r="V525" s="62"/>
      <c r="W525" s="129">
        <f t="shared" si="122"/>
        <v>718712391</v>
      </c>
      <c r="X525" s="129">
        <f t="shared" si="123"/>
        <v>3246771008.8999996</v>
      </c>
      <c r="Y525" s="129">
        <f t="shared" si="124"/>
        <v>2590589234.16</v>
      </c>
      <c r="Z525" s="129">
        <f t="shared" si="125"/>
        <v>2590589234.16</v>
      </c>
      <c r="AA525" s="590"/>
      <c r="AB525" s="37"/>
      <c r="AC525" s="37"/>
      <c r="AD525" s="37"/>
      <c r="AE525" s="37"/>
      <c r="AF525" s="37"/>
      <c r="AG525" s="37"/>
      <c r="AH525" s="37"/>
      <c r="AI525" s="37"/>
      <c r="AJ525" s="37"/>
    </row>
    <row r="526" spans="2:36" s="33" customFormat="1" ht="45.75" customHeight="1">
      <c r="B526" s="594"/>
      <c r="C526" s="594"/>
      <c r="D526" s="594"/>
      <c r="E526" s="594"/>
      <c r="F526" s="105" t="s">
        <v>200</v>
      </c>
      <c r="G526" s="597">
        <v>121</v>
      </c>
      <c r="H526" s="658" t="s">
        <v>199</v>
      </c>
      <c r="I526" s="570">
        <v>698712391</v>
      </c>
      <c r="J526" s="570">
        <v>2598943359.16</v>
      </c>
      <c r="K526" s="570">
        <v>2269942704.42</v>
      </c>
      <c r="L526" s="570">
        <v>2269942704.42</v>
      </c>
      <c r="M526" s="504">
        <v>20000000</v>
      </c>
      <c r="N526" s="294">
        <v>46643177.74</v>
      </c>
      <c r="O526" s="294">
        <v>31381232.74</v>
      </c>
      <c r="P526" s="294">
        <v>31381232.74</v>
      </c>
      <c r="Q526" s="480" t="s">
        <v>198</v>
      </c>
      <c r="R526" s="502"/>
      <c r="S526" s="502"/>
      <c r="T526" s="552"/>
      <c r="U526" s="141"/>
      <c r="V526" s="543"/>
      <c r="W526" s="517">
        <f t="shared" si="122"/>
        <v>718712391</v>
      </c>
      <c r="X526" s="517">
        <f t="shared" si="123"/>
        <v>2645586536.8999996</v>
      </c>
      <c r="Y526" s="501">
        <f t="shared" si="124"/>
        <v>2301323937.16</v>
      </c>
      <c r="Z526" s="501">
        <f t="shared" si="125"/>
        <v>2301323937.16</v>
      </c>
      <c r="AA526" s="590"/>
      <c r="AB526" s="37"/>
      <c r="AC526" s="37"/>
      <c r="AD526" s="37"/>
      <c r="AE526" s="37"/>
      <c r="AF526" s="37"/>
      <c r="AG526" s="37"/>
      <c r="AH526" s="37"/>
      <c r="AI526" s="37"/>
      <c r="AJ526" s="37"/>
    </row>
    <row r="527" spans="2:36" s="33" customFormat="1" ht="61.5" customHeight="1" thickBot="1">
      <c r="B527" s="591"/>
      <c r="C527" s="591"/>
      <c r="D527" s="591"/>
      <c r="E527" s="591"/>
      <c r="F527" s="226" t="s">
        <v>197</v>
      </c>
      <c r="G527" s="645"/>
      <c r="H527" s="659"/>
      <c r="I527" s="571"/>
      <c r="J527" s="571"/>
      <c r="K527" s="571"/>
      <c r="L527" s="571"/>
      <c r="M527" s="505"/>
      <c r="N527" s="379">
        <v>601184472</v>
      </c>
      <c r="O527" s="379">
        <v>289265297</v>
      </c>
      <c r="P527" s="379">
        <v>289265297</v>
      </c>
      <c r="Q527" s="478" t="s">
        <v>1049</v>
      </c>
      <c r="R527" s="503"/>
      <c r="S527" s="503"/>
      <c r="T527" s="553"/>
      <c r="U527" s="143"/>
      <c r="V527" s="545"/>
      <c r="W527" s="506"/>
      <c r="X527" s="506"/>
      <c r="Y527" s="495"/>
      <c r="Z527" s="495"/>
      <c r="AA527" s="590"/>
      <c r="AB527" s="37"/>
      <c r="AC527" s="37"/>
      <c r="AD527" s="37"/>
      <c r="AE527" s="37"/>
      <c r="AF527" s="37"/>
      <c r="AG527" s="37"/>
      <c r="AH527" s="37"/>
      <c r="AI527" s="37"/>
      <c r="AJ527" s="37"/>
    </row>
    <row r="528" spans="2:36" s="33" customFormat="1" ht="13.5" thickBot="1">
      <c r="B528" s="657" t="s">
        <v>196</v>
      </c>
      <c r="C528" s="657"/>
      <c r="D528" s="657"/>
      <c r="E528" s="657"/>
      <c r="F528" s="657"/>
      <c r="G528" s="657"/>
      <c r="H528" s="657"/>
      <c r="I528" s="227">
        <f aca="true" t="shared" si="128" ref="I528:M532">+I529</f>
        <v>350000000</v>
      </c>
      <c r="J528" s="227">
        <f t="shared" si="128"/>
        <v>417799212</v>
      </c>
      <c r="K528" s="227">
        <f t="shared" si="128"/>
        <v>417799212</v>
      </c>
      <c r="L528" s="227">
        <f t="shared" si="128"/>
        <v>417799212</v>
      </c>
      <c r="M528" s="227">
        <f t="shared" si="128"/>
        <v>0</v>
      </c>
      <c r="N528" s="227"/>
      <c r="O528" s="227"/>
      <c r="P528" s="227"/>
      <c r="Q528" s="493"/>
      <c r="R528" s="227"/>
      <c r="S528" s="227"/>
      <c r="T528" s="227"/>
      <c r="U528" s="227"/>
      <c r="V528" s="362"/>
      <c r="W528" s="228">
        <f>I528+M528+R528</f>
        <v>350000000</v>
      </c>
      <c r="X528" s="228">
        <f>J528+N528+S528</f>
        <v>417799212</v>
      </c>
      <c r="Y528" s="228">
        <f>K528+O528+T528</f>
        <v>417799212</v>
      </c>
      <c r="Z528" s="228">
        <f>L528+P528+U528</f>
        <v>417799212</v>
      </c>
      <c r="AA528" s="362"/>
      <c r="AB528" s="37"/>
      <c r="AC528" s="37"/>
      <c r="AD528" s="37"/>
      <c r="AE528" s="37"/>
      <c r="AF528" s="37"/>
      <c r="AG528" s="37"/>
      <c r="AH528" s="37"/>
      <c r="AI528" s="37"/>
      <c r="AJ528" s="37"/>
    </row>
    <row r="529" spans="2:36" s="33" customFormat="1" ht="12.75">
      <c r="B529" s="225">
        <v>5</v>
      </c>
      <c r="C529" s="225"/>
      <c r="D529" s="225"/>
      <c r="E529" s="225"/>
      <c r="F529" s="225"/>
      <c r="G529" s="251"/>
      <c r="H529" s="252" t="s">
        <v>188</v>
      </c>
      <c r="I529" s="180">
        <f t="shared" si="128"/>
        <v>350000000</v>
      </c>
      <c r="J529" s="180">
        <f t="shared" si="128"/>
        <v>417799212</v>
      </c>
      <c r="K529" s="180">
        <f t="shared" si="128"/>
        <v>417799212</v>
      </c>
      <c r="L529" s="180">
        <f t="shared" si="128"/>
        <v>417799212</v>
      </c>
      <c r="M529" s="322"/>
      <c r="N529" s="322"/>
      <c r="O529" s="322"/>
      <c r="P529" s="322"/>
      <c r="Q529" s="323"/>
      <c r="R529" s="322"/>
      <c r="S529" s="322"/>
      <c r="T529" s="215"/>
      <c r="U529" s="215"/>
      <c r="V529" s="174"/>
      <c r="W529" s="373">
        <f aca="true" t="shared" si="129" ref="W529:Z533">+I529+M529+R529</f>
        <v>350000000</v>
      </c>
      <c r="X529" s="373">
        <f t="shared" si="129"/>
        <v>417799212</v>
      </c>
      <c r="Y529" s="373">
        <f t="shared" si="129"/>
        <v>417799212</v>
      </c>
      <c r="Z529" s="373">
        <f t="shared" si="129"/>
        <v>417799212</v>
      </c>
      <c r="AA529" s="590">
        <v>1</v>
      </c>
      <c r="AB529" s="37"/>
      <c r="AC529" s="37"/>
      <c r="AD529" s="37"/>
      <c r="AE529" s="37"/>
      <c r="AF529" s="37"/>
      <c r="AG529" s="37"/>
      <c r="AH529" s="37"/>
      <c r="AI529" s="37"/>
      <c r="AJ529" s="37"/>
    </row>
    <row r="530" spans="2:36" s="33" customFormat="1" ht="25.5">
      <c r="B530" s="591"/>
      <c r="C530" s="217" t="s">
        <v>187</v>
      </c>
      <c r="D530" s="217"/>
      <c r="E530" s="217"/>
      <c r="F530" s="217"/>
      <c r="G530" s="256"/>
      <c r="H530" s="204" t="s">
        <v>186</v>
      </c>
      <c r="I530" s="151">
        <f t="shared" si="128"/>
        <v>350000000</v>
      </c>
      <c r="J530" s="151">
        <f t="shared" si="128"/>
        <v>417799212</v>
      </c>
      <c r="K530" s="151">
        <f t="shared" si="128"/>
        <v>417799212</v>
      </c>
      <c r="L530" s="151">
        <f t="shared" si="128"/>
        <v>417799212</v>
      </c>
      <c r="M530" s="123"/>
      <c r="N530" s="123"/>
      <c r="O530" s="123"/>
      <c r="P530" s="123"/>
      <c r="Q530" s="156"/>
      <c r="R530" s="123"/>
      <c r="S530" s="123"/>
      <c r="T530" s="124"/>
      <c r="U530" s="124"/>
      <c r="V530" s="62"/>
      <c r="W530" s="129">
        <f t="shared" si="129"/>
        <v>350000000</v>
      </c>
      <c r="X530" s="129">
        <f t="shared" si="129"/>
        <v>417799212</v>
      </c>
      <c r="Y530" s="129">
        <f t="shared" si="129"/>
        <v>417799212</v>
      </c>
      <c r="Z530" s="129">
        <f t="shared" si="129"/>
        <v>417799212</v>
      </c>
      <c r="AA530" s="590"/>
      <c r="AB530" s="37"/>
      <c r="AC530" s="37"/>
      <c r="AD530" s="37"/>
      <c r="AE530" s="37"/>
      <c r="AF530" s="37"/>
      <c r="AG530" s="37"/>
      <c r="AH530" s="37"/>
      <c r="AI530" s="37"/>
      <c r="AJ530" s="37"/>
    </row>
    <row r="531" spans="2:36" s="33" customFormat="1" ht="41.25" customHeight="1">
      <c r="B531" s="592"/>
      <c r="C531" s="591"/>
      <c r="D531" s="217" t="s">
        <v>185</v>
      </c>
      <c r="E531" s="217"/>
      <c r="F531" s="217"/>
      <c r="G531" s="256"/>
      <c r="H531" s="204" t="s">
        <v>184</v>
      </c>
      <c r="I531" s="151">
        <f t="shared" si="128"/>
        <v>350000000</v>
      </c>
      <c r="J531" s="151">
        <f t="shared" si="128"/>
        <v>417799212</v>
      </c>
      <c r="K531" s="151">
        <f t="shared" si="128"/>
        <v>417799212</v>
      </c>
      <c r="L531" s="151">
        <f t="shared" si="128"/>
        <v>417799212</v>
      </c>
      <c r="M531" s="123"/>
      <c r="N531" s="123"/>
      <c r="O531" s="123"/>
      <c r="P531" s="123"/>
      <c r="Q531" s="156"/>
      <c r="R531" s="123"/>
      <c r="S531" s="123"/>
      <c r="T531" s="124"/>
      <c r="U531" s="124"/>
      <c r="V531" s="62"/>
      <c r="W531" s="129">
        <f t="shared" si="129"/>
        <v>350000000</v>
      </c>
      <c r="X531" s="129">
        <f t="shared" si="129"/>
        <v>417799212</v>
      </c>
      <c r="Y531" s="129">
        <f t="shared" si="129"/>
        <v>417799212</v>
      </c>
      <c r="Z531" s="129">
        <f t="shared" si="129"/>
        <v>417799212</v>
      </c>
      <c r="AA531" s="590"/>
      <c r="AB531" s="37"/>
      <c r="AC531" s="37"/>
      <c r="AD531" s="37"/>
      <c r="AE531" s="37"/>
      <c r="AF531" s="37"/>
      <c r="AG531" s="37"/>
      <c r="AH531" s="37"/>
      <c r="AI531" s="37"/>
      <c r="AJ531" s="37"/>
    </row>
    <row r="532" spans="2:36" s="33" customFormat="1" ht="24.75" customHeight="1">
      <c r="B532" s="592"/>
      <c r="C532" s="592"/>
      <c r="D532" s="591"/>
      <c r="E532" s="217" t="s">
        <v>195</v>
      </c>
      <c r="F532" s="217"/>
      <c r="G532" s="256"/>
      <c r="H532" s="204" t="s">
        <v>182</v>
      </c>
      <c r="I532" s="151">
        <f t="shared" si="128"/>
        <v>350000000</v>
      </c>
      <c r="J532" s="151">
        <f t="shared" si="128"/>
        <v>417799212</v>
      </c>
      <c r="K532" s="151">
        <f t="shared" si="128"/>
        <v>417799212</v>
      </c>
      <c r="L532" s="151">
        <f t="shared" si="128"/>
        <v>417799212</v>
      </c>
      <c r="M532" s="123"/>
      <c r="N532" s="123"/>
      <c r="O532" s="123"/>
      <c r="P532" s="123"/>
      <c r="Q532" s="156"/>
      <c r="R532" s="123"/>
      <c r="S532" s="123"/>
      <c r="T532" s="124"/>
      <c r="U532" s="124"/>
      <c r="V532" s="62"/>
      <c r="W532" s="129">
        <f t="shared" si="129"/>
        <v>350000000</v>
      </c>
      <c r="X532" s="129">
        <f t="shared" si="129"/>
        <v>417799212</v>
      </c>
      <c r="Y532" s="129">
        <f t="shared" si="129"/>
        <v>417799212</v>
      </c>
      <c r="Z532" s="129">
        <f t="shared" si="129"/>
        <v>417799212</v>
      </c>
      <c r="AA532" s="590"/>
      <c r="AB532" s="37"/>
      <c r="AC532" s="37"/>
      <c r="AD532" s="37"/>
      <c r="AE532" s="37"/>
      <c r="AF532" s="37"/>
      <c r="AG532" s="37"/>
      <c r="AH532" s="37"/>
      <c r="AI532" s="37"/>
      <c r="AJ532" s="37"/>
    </row>
    <row r="533" spans="2:36" s="33" customFormat="1" ht="25.5">
      <c r="B533" s="592"/>
      <c r="C533" s="592"/>
      <c r="D533" s="592"/>
      <c r="E533" s="591"/>
      <c r="F533" s="105" t="s">
        <v>194</v>
      </c>
      <c r="G533" s="597">
        <v>122</v>
      </c>
      <c r="H533" s="631" t="s">
        <v>193</v>
      </c>
      <c r="I533" s="551">
        <v>350000000</v>
      </c>
      <c r="J533" s="504">
        <v>417799212</v>
      </c>
      <c r="K533" s="504">
        <v>417799212</v>
      </c>
      <c r="L533" s="504">
        <v>417799212</v>
      </c>
      <c r="M533" s="509"/>
      <c r="N533" s="509"/>
      <c r="O533" s="509"/>
      <c r="P533" s="509"/>
      <c r="Q533" s="563"/>
      <c r="R533" s="502"/>
      <c r="S533" s="771"/>
      <c r="T533" s="535"/>
      <c r="U533" s="535"/>
      <c r="V533" s="771"/>
      <c r="W533" s="548">
        <f t="shared" si="129"/>
        <v>350000000</v>
      </c>
      <c r="X533" s="548">
        <f t="shared" si="129"/>
        <v>417799212</v>
      </c>
      <c r="Y533" s="548">
        <f t="shared" si="129"/>
        <v>417799212</v>
      </c>
      <c r="Z533" s="548">
        <f t="shared" si="129"/>
        <v>417799212</v>
      </c>
      <c r="AA533" s="590"/>
      <c r="AB533" s="37"/>
      <c r="AC533" s="37"/>
      <c r="AD533" s="37"/>
      <c r="AE533" s="37"/>
      <c r="AF533" s="37"/>
      <c r="AG533" s="37"/>
      <c r="AH533" s="37"/>
      <c r="AI533" s="37"/>
      <c r="AJ533" s="37"/>
    </row>
    <row r="534" spans="2:36" s="33" customFormat="1" ht="25.5">
      <c r="B534" s="592"/>
      <c r="C534" s="592"/>
      <c r="D534" s="592"/>
      <c r="E534" s="592"/>
      <c r="F534" s="105" t="s">
        <v>192</v>
      </c>
      <c r="G534" s="597"/>
      <c r="H534" s="631"/>
      <c r="I534" s="551"/>
      <c r="J534" s="505"/>
      <c r="K534" s="505"/>
      <c r="L534" s="505"/>
      <c r="M534" s="510"/>
      <c r="N534" s="510"/>
      <c r="O534" s="510"/>
      <c r="P534" s="510"/>
      <c r="Q534" s="563"/>
      <c r="R534" s="503"/>
      <c r="S534" s="771"/>
      <c r="T534" s="535"/>
      <c r="U534" s="535"/>
      <c r="V534" s="771"/>
      <c r="W534" s="548"/>
      <c r="X534" s="548"/>
      <c r="Y534" s="548"/>
      <c r="Z534" s="548"/>
      <c r="AA534" s="590"/>
      <c r="AB534" s="37"/>
      <c r="AC534" s="37"/>
      <c r="AD534" s="37"/>
      <c r="AE534" s="37"/>
      <c r="AF534" s="37"/>
      <c r="AG534" s="37"/>
      <c r="AH534" s="37"/>
      <c r="AI534" s="37"/>
      <c r="AJ534" s="37"/>
    </row>
    <row r="535" spans="2:36" s="33" customFormat="1" ht="25.5">
      <c r="B535" s="592"/>
      <c r="C535" s="592"/>
      <c r="D535" s="592"/>
      <c r="E535" s="592"/>
      <c r="F535" s="105" t="s">
        <v>191</v>
      </c>
      <c r="G535" s="597"/>
      <c r="H535" s="631"/>
      <c r="I535" s="551"/>
      <c r="J535" s="505"/>
      <c r="K535" s="505"/>
      <c r="L535" s="505"/>
      <c r="M535" s="510"/>
      <c r="N535" s="510"/>
      <c r="O535" s="510"/>
      <c r="P535" s="510"/>
      <c r="Q535" s="563"/>
      <c r="R535" s="503"/>
      <c r="S535" s="771"/>
      <c r="T535" s="535"/>
      <c r="U535" s="535"/>
      <c r="V535" s="771"/>
      <c r="W535" s="548"/>
      <c r="X535" s="548"/>
      <c r="Y535" s="548"/>
      <c r="Z535" s="548"/>
      <c r="AA535" s="590"/>
      <c r="AB535" s="37"/>
      <c r="AC535" s="37"/>
      <c r="AD535" s="37"/>
      <c r="AE535" s="37"/>
      <c r="AF535" s="37"/>
      <c r="AG535" s="37"/>
      <c r="AH535" s="37"/>
      <c r="AI535" s="37"/>
      <c r="AJ535" s="37"/>
    </row>
    <row r="536" spans="2:36" s="33" customFormat="1" ht="26.25" thickBot="1">
      <c r="B536" s="592"/>
      <c r="C536" s="592"/>
      <c r="D536" s="592"/>
      <c r="E536" s="592"/>
      <c r="F536" s="226" t="s">
        <v>190</v>
      </c>
      <c r="G536" s="645"/>
      <c r="H536" s="599"/>
      <c r="I536" s="570"/>
      <c r="J536" s="505"/>
      <c r="K536" s="505"/>
      <c r="L536" s="505"/>
      <c r="M536" s="627"/>
      <c r="N536" s="627"/>
      <c r="O536" s="627"/>
      <c r="P536" s="627"/>
      <c r="Q536" s="543"/>
      <c r="R536" s="503"/>
      <c r="S536" s="555"/>
      <c r="T536" s="772"/>
      <c r="U536" s="772"/>
      <c r="V536" s="555"/>
      <c r="W536" s="509"/>
      <c r="X536" s="509"/>
      <c r="Y536" s="509"/>
      <c r="Z536" s="509"/>
      <c r="AA536" s="590"/>
      <c r="AB536" s="37"/>
      <c r="AC536" s="37"/>
      <c r="AD536" s="37"/>
      <c r="AE536" s="37"/>
      <c r="AF536" s="37"/>
      <c r="AG536" s="37"/>
      <c r="AH536" s="37"/>
      <c r="AI536" s="37"/>
      <c r="AJ536" s="37"/>
    </row>
    <row r="537" spans="2:36" s="33" customFormat="1" ht="13.5" thickBot="1">
      <c r="B537" s="602" t="s">
        <v>189</v>
      </c>
      <c r="C537" s="602"/>
      <c r="D537" s="602"/>
      <c r="E537" s="602"/>
      <c r="F537" s="602"/>
      <c r="G537" s="602"/>
      <c r="H537" s="602"/>
      <c r="I537" s="361">
        <f>I538</f>
        <v>250000000</v>
      </c>
      <c r="J537" s="361">
        <f>J538</f>
        <v>277749264.33</v>
      </c>
      <c r="K537" s="361">
        <f>K538</f>
        <v>277749264.33</v>
      </c>
      <c r="L537" s="361">
        <f>L538</f>
        <v>277749264.33</v>
      </c>
      <c r="M537" s="363">
        <f>M538</f>
        <v>0</v>
      </c>
      <c r="N537" s="363"/>
      <c r="O537" s="363"/>
      <c r="P537" s="363"/>
      <c r="Q537" s="370"/>
      <c r="R537" s="363">
        <f>R538</f>
        <v>0</v>
      </c>
      <c r="S537" s="363"/>
      <c r="T537" s="363"/>
      <c r="U537" s="363"/>
      <c r="V537" s="362"/>
      <c r="W537" s="228">
        <f aca="true" t="shared" si="130" ref="W537:Z541">I537+M537+R537</f>
        <v>250000000</v>
      </c>
      <c r="X537" s="228">
        <f t="shared" si="130"/>
        <v>277749264.33</v>
      </c>
      <c r="Y537" s="228">
        <f t="shared" si="130"/>
        <v>277749264.33</v>
      </c>
      <c r="Z537" s="228">
        <f t="shared" si="130"/>
        <v>277749264.33</v>
      </c>
      <c r="AA537" s="362"/>
      <c r="AB537" s="37"/>
      <c r="AC537" s="37"/>
      <c r="AD537" s="37"/>
      <c r="AE537" s="37"/>
      <c r="AF537" s="37"/>
      <c r="AG537" s="37"/>
      <c r="AH537" s="37"/>
      <c r="AI537" s="37"/>
      <c r="AJ537" s="37"/>
    </row>
    <row r="538" spans="2:36" s="33" customFormat="1" ht="12.75">
      <c r="B538" s="225">
        <v>5</v>
      </c>
      <c r="C538" s="345"/>
      <c r="D538" s="345"/>
      <c r="E538" s="345"/>
      <c r="F538" s="225"/>
      <c r="G538" s="251"/>
      <c r="H538" s="252" t="s">
        <v>188</v>
      </c>
      <c r="I538" s="180">
        <f aca="true" t="shared" si="131" ref="I538:L541">I539</f>
        <v>250000000</v>
      </c>
      <c r="J538" s="145">
        <f t="shared" si="131"/>
        <v>277749264.33</v>
      </c>
      <c r="K538" s="145">
        <f t="shared" si="131"/>
        <v>277749264.33</v>
      </c>
      <c r="L538" s="145">
        <f t="shared" si="131"/>
        <v>277749264.33</v>
      </c>
      <c r="M538" s="322"/>
      <c r="N538" s="322"/>
      <c r="O538" s="215"/>
      <c r="P538" s="215"/>
      <c r="Q538" s="323"/>
      <c r="R538" s="322"/>
      <c r="S538" s="322"/>
      <c r="T538" s="215"/>
      <c r="U538" s="215"/>
      <c r="V538" s="174"/>
      <c r="W538" s="322">
        <f t="shared" si="130"/>
        <v>250000000</v>
      </c>
      <c r="X538" s="322">
        <f t="shared" si="130"/>
        <v>277749264.33</v>
      </c>
      <c r="Y538" s="322">
        <f t="shared" si="130"/>
        <v>277749264.33</v>
      </c>
      <c r="Z538" s="322">
        <f t="shared" si="130"/>
        <v>277749264.33</v>
      </c>
      <c r="AA538" s="590">
        <v>1</v>
      </c>
      <c r="AB538" s="37"/>
      <c r="AC538" s="37"/>
      <c r="AD538" s="37"/>
      <c r="AE538" s="37"/>
      <c r="AF538" s="37"/>
      <c r="AG538" s="37"/>
      <c r="AH538" s="37"/>
      <c r="AI538" s="37"/>
      <c r="AJ538" s="37"/>
    </row>
    <row r="539" spans="2:36" s="33" customFormat="1" ht="25.5">
      <c r="B539" s="594"/>
      <c r="C539" s="217" t="s">
        <v>187</v>
      </c>
      <c r="D539" s="290"/>
      <c r="E539" s="290"/>
      <c r="F539" s="217"/>
      <c r="G539" s="256"/>
      <c r="H539" s="204" t="s">
        <v>186</v>
      </c>
      <c r="I539" s="151">
        <f t="shared" si="131"/>
        <v>250000000</v>
      </c>
      <c r="J539" s="241">
        <f t="shared" si="131"/>
        <v>277749264.33</v>
      </c>
      <c r="K539" s="241">
        <f t="shared" si="131"/>
        <v>277749264.33</v>
      </c>
      <c r="L539" s="241">
        <f t="shared" si="131"/>
        <v>277749264.33</v>
      </c>
      <c r="M539" s="123"/>
      <c r="N539" s="123"/>
      <c r="O539" s="124"/>
      <c r="P539" s="124"/>
      <c r="Q539" s="156"/>
      <c r="R539" s="123"/>
      <c r="S539" s="380"/>
      <c r="T539" s="124"/>
      <c r="U539" s="124"/>
      <c r="V539" s="381"/>
      <c r="W539" s="123">
        <f t="shared" si="130"/>
        <v>250000000</v>
      </c>
      <c r="X539" s="123">
        <f t="shared" si="130"/>
        <v>277749264.33</v>
      </c>
      <c r="Y539" s="123">
        <f t="shared" si="130"/>
        <v>277749264.33</v>
      </c>
      <c r="Z539" s="123">
        <f t="shared" si="130"/>
        <v>277749264.33</v>
      </c>
      <c r="AA539" s="590"/>
      <c r="AB539" s="37"/>
      <c r="AC539" s="37"/>
      <c r="AD539" s="37"/>
      <c r="AE539" s="37"/>
      <c r="AF539" s="37"/>
      <c r="AG539" s="37"/>
      <c r="AH539" s="37"/>
      <c r="AI539" s="37"/>
      <c r="AJ539" s="37"/>
    </row>
    <row r="540" spans="2:36" s="33" customFormat="1" ht="39" customHeight="1">
      <c r="B540" s="594"/>
      <c r="C540" s="594"/>
      <c r="D540" s="217" t="s">
        <v>185</v>
      </c>
      <c r="E540" s="290"/>
      <c r="F540" s="217"/>
      <c r="G540" s="256"/>
      <c r="H540" s="204" t="s">
        <v>184</v>
      </c>
      <c r="I540" s="151">
        <f t="shared" si="131"/>
        <v>250000000</v>
      </c>
      <c r="J540" s="241">
        <f t="shared" si="131"/>
        <v>277749264.33</v>
      </c>
      <c r="K540" s="241">
        <f t="shared" si="131"/>
        <v>277749264.33</v>
      </c>
      <c r="L540" s="241">
        <f t="shared" si="131"/>
        <v>277749264.33</v>
      </c>
      <c r="M540" s="123"/>
      <c r="N540" s="123"/>
      <c r="O540" s="124"/>
      <c r="P540" s="124"/>
      <c r="Q540" s="156"/>
      <c r="R540" s="123"/>
      <c r="S540" s="380"/>
      <c r="T540" s="124"/>
      <c r="U540" s="124"/>
      <c r="V540" s="381"/>
      <c r="W540" s="123">
        <f t="shared" si="130"/>
        <v>250000000</v>
      </c>
      <c r="X540" s="123">
        <f t="shared" si="130"/>
        <v>277749264.33</v>
      </c>
      <c r="Y540" s="123">
        <f t="shared" si="130"/>
        <v>277749264.33</v>
      </c>
      <c r="Z540" s="123">
        <f t="shared" si="130"/>
        <v>277749264.33</v>
      </c>
      <c r="AA540" s="590"/>
      <c r="AB540" s="37"/>
      <c r="AC540" s="37"/>
      <c r="AD540" s="37"/>
      <c r="AE540" s="37"/>
      <c r="AF540" s="37"/>
      <c r="AG540" s="37"/>
      <c r="AH540" s="37"/>
      <c r="AI540" s="37"/>
      <c r="AJ540" s="37"/>
    </row>
    <row r="541" spans="2:36" s="33" customFormat="1" ht="28.5" customHeight="1">
      <c r="B541" s="594"/>
      <c r="C541" s="594"/>
      <c r="D541" s="591"/>
      <c r="E541" s="217" t="s">
        <v>183</v>
      </c>
      <c r="F541" s="217"/>
      <c r="G541" s="256"/>
      <c r="H541" s="204" t="s">
        <v>182</v>
      </c>
      <c r="I541" s="151">
        <f t="shared" si="131"/>
        <v>250000000</v>
      </c>
      <c r="J541" s="241">
        <f t="shared" si="131"/>
        <v>277749264.33</v>
      </c>
      <c r="K541" s="241">
        <f t="shared" si="131"/>
        <v>277749264.33</v>
      </c>
      <c r="L541" s="241">
        <f t="shared" si="131"/>
        <v>277749264.33</v>
      </c>
      <c r="M541" s="123"/>
      <c r="N541" s="123"/>
      <c r="O541" s="124"/>
      <c r="P541" s="124"/>
      <c r="Q541" s="156"/>
      <c r="R541" s="123"/>
      <c r="S541" s="380"/>
      <c r="T541" s="124"/>
      <c r="U541" s="124"/>
      <c r="V541" s="381"/>
      <c r="W541" s="123">
        <f t="shared" si="130"/>
        <v>250000000</v>
      </c>
      <c r="X541" s="123">
        <f t="shared" si="130"/>
        <v>277749264.33</v>
      </c>
      <c r="Y541" s="123">
        <f t="shared" si="130"/>
        <v>277749264.33</v>
      </c>
      <c r="Z541" s="123">
        <f t="shared" si="130"/>
        <v>277749264.33</v>
      </c>
      <c r="AA541" s="590"/>
      <c r="AB541" s="37"/>
      <c r="AC541" s="37"/>
      <c r="AD541" s="37"/>
      <c r="AE541" s="37"/>
      <c r="AF541" s="37"/>
      <c r="AG541" s="37"/>
      <c r="AH541" s="37"/>
      <c r="AI541" s="37"/>
      <c r="AJ541" s="37"/>
    </row>
    <row r="542" spans="2:36" s="33" customFormat="1" ht="35.25" customHeight="1" thickBot="1">
      <c r="B542" s="591"/>
      <c r="C542" s="591"/>
      <c r="D542" s="592"/>
      <c r="E542" s="258"/>
      <c r="F542" s="226" t="s">
        <v>181</v>
      </c>
      <c r="G542" s="183">
        <v>123</v>
      </c>
      <c r="H542" s="376" t="s">
        <v>180</v>
      </c>
      <c r="I542" s="185">
        <v>250000000</v>
      </c>
      <c r="J542" s="185">
        <v>277749264.33</v>
      </c>
      <c r="K542" s="185">
        <v>277749264.33</v>
      </c>
      <c r="L542" s="185">
        <v>277749264.33</v>
      </c>
      <c r="M542" s="291"/>
      <c r="N542" s="291"/>
      <c r="O542" s="140"/>
      <c r="P542" s="140"/>
      <c r="Q542" s="477"/>
      <c r="R542" s="321"/>
      <c r="S542" s="321"/>
      <c r="T542" s="213"/>
      <c r="U542" s="213"/>
      <c r="V542" s="164"/>
      <c r="W542" s="368">
        <f>+I542+M542+R542</f>
        <v>250000000</v>
      </c>
      <c r="X542" s="368">
        <f>+J542+N542+S542</f>
        <v>277749264.33</v>
      </c>
      <c r="Y542" s="368">
        <f>+K542+O542+T542</f>
        <v>277749264.33</v>
      </c>
      <c r="Z542" s="368">
        <f>+L542+P542+U542</f>
        <v>277749264.33</v>
      </c>
      <c r="AA542" s="590"/>
      <c r="AB542" s="37"/>
      <c r="AC542" s="37"/>
      <c r="AD542" s="37"/>
      <c r="AE542" s="37"/>
      <c r="AF542" s="37"/>
      <c r="AG542" s="37"/>
      <c r="AH542" s="37"/>
      <c r="AI542" s="37"/>
      <c r="AJ542" s="37"/>
    </row>
    <row r="543" spans="2:36" s="33" customFormat="1" ht="13.5" thickBot="1">
      <c r="B543" s="602" t="s">
        <v>179</v>
      </c>
      <c r="C543" s="602"/>
      <c r="D543" s="602"/>
      <c r="E543" s="602"/>
      <c r="F543" s="602"/>
      <c r="G543" s="602"/>
      <c r="H543" s="602"/>
      <c r="I543" s="361">
        <f aca="true" t="shared" si="132" ref="I543:P544">I544</f>
        <v>242000000</v>
      </c>
      <c r="J543" s="361">
        <f t="shared" si="132"/>
        <v>404629039</v>
      </c>
      <c r="K543" s="361">
        <f t="shared" si="132"/>
        <v>388392370</v>
      </c>
      <c r="L543" s="361">
        <f t="shared" si="132"/>
        <v>388392370</v>
      </c>
      <c r="M543" s="382">
        <f t="shared" si="132"/>
        <v>18342866522.5</v>
      </c>
      <c r="N543" s="382">
        <f t="shared" si="132"/>
        <v>27558278349.14</v>
      </c>
      <c r="O543" s="382">
        <f t="shared" si="132"/>
        <v>21114806470.809998</v>
      </c>
      <c r="P543" s="382">
        <f t="shared" si="132"/>
        <v>21000450292.809998</v>
      </c>
      <c r="Q543" s="383"/>
      <c r="R543" s="382">
        <f aca="true" t="shared" si="133" ref="R543:U544">R544</f>
        <v>16498696531</v>
      </c>
      <c r="S543" s="382">
        <f t="shared" si="133"/>
        <v>30339381661.82</v>
      </c>
      <c r="T543" s="382">
        <f t="shared" si="133"/>
        <v>26675687473.09</v>
      </c>
      <c r="U543" s="382">
        <f t="shared" si="133"/>
        <v>24741466359.09</v>
      </c>
      <c r="V543" s="362"/>
      <c r="W543" s="20">
        <f aca="true" t="shared" si="134" ref="W543:Z546">I543+M543+R543</f>
        <v>35083563053.5</v>
      </c>
      <c r="X543" s="20">
        <f t="shared" si="134"/>
        <v>58302289049.96</v>
      </c>
      <c r="Y543" s="20">
        <f t="shared" si="134"/>
        <v>48178886313.899994</v>
      </c>
      <c r="Z543" s="20">
        <f t="shared" si="134"/>
        <v>46130309021.899994</v>
      </c>
      <c r="AA543" s="362"/>
      <c r="AB543" s="288"/>
      <c r="AC543" s="288"/>
      <c r="AD543" s="288"/>
      <c r="AE543" s="288"/>
      <c r="AF543" s="288"/>
      <c r="AG543" s="288"/>
      <c r="AH543" s="37"/>
      <c r="AI543" s="37"/>
      <c r="AJ543" s="37"/>
    </row>
    <row r="544" spans="2:27" s="37" customFormat="1" ht="12.75">
      <c r="B544" s="225">
        <v>1</v>
      </c>
      <c r="C544" s="225"/>
      <c r="D544" s="225"/>
      <c r="E544" s="225"/>
      <c r="F544" s="225"/>
      <c r="G544" s="251"/>
      <c r="H544" s="252" t="s">
        <v>68</v>
      </c>
      <c r="I544" s="179">
        <f t="shared" si="132"/>
        <v>242000000</v>
      </c>
      <c r="J544" s="179">
        <f t="shared" si="132"/>
        <v>404629039</v>
      </c>
      <c r="K544" s="179">
        <f t="shared" si="132"/>
        <v>388392370</v>
      </c>
      <c r="L544" s="179">
        <f t="shared" si="132"/>
        <v>388392370</v>
      </c>
      <c r="M544" s="354">
        <f t="shared" si="132"/>
        <v>18342866522.5</v>
      </c>
      <c r="N544" s="354">
        <f t="shared" si="132"/>
        <v>27558278349.14</v>
      </c>
      <c r="O544" s="354">
        <f t="shared" si="132"/>
        <v>21114806470.809998</v>
      </c>
      <c r="P544" s="354">
        <f t="shared" si="132"/>
        <v>21000450292.809998</v>
      </c>
      <c r="Q544" s="384"/>
      <c r="R544" s="354">
        <f t="shared" si="133"/>
        <v>16498696531</v>
      </c>
      <c r="S544" s="354">
        <f t="shared" si="133"/>
        <v>30339381661.82</v>
      </c>
      <c r="T544" s="354">
        <f t="shared" si="133"/>
        <v>26675687473.09</v>
      </c>
      <c r="U544" s="354">
        <f t="shared" si="133"/>
        <v>24741466359.09</v>
      </c>
      <c r="V544" s="54"/>
      <c r="W544" s="385">
        <f t="shared" si="134"/>
        <v>35083563053.5</v>
      </c>
      <c r="X544" s="385">
        <f t="shared" si="134"/>
        <v>58302289049.96</v>
      </c>
      <c r="Y544" s="385">
        <f t="shared" si="134"/>
        <v>48178886313.899994</v>
      </c>
      <c r="Z544" s="385">
        <f t="shared" si="134"/>
        <v>46130309021.899994</v>
      </c>
      <c r="AA544" s="590">
        <v>18</v>
      </c>
    </row>
    <row r="545" spans="2:27" s="37" customFormat="1" ht="25.5">
      <c r="B545" s="591"/>
      <c r="C545" s="217" t="s">
        <v>178</v>
      </c>
      <c r="D545" s="217"/>
      <c r="E545" s="217"/>
      <c r="F545" s="217"/>
      <c r="G545" s="256"/>
      <c r="H545" s="204" t="s">
        <v>177</v>
      </c>
      <c r="I545" s="163">
        <f>I550+I571+I601+I609</f>
        <v>242000000</v>
      </c>
      <c r="J545" s="163">
        <f>J550+J571+J601+J609</f>
        <v>404629039</v>
      </c>
      <c r="K545" s="163">
        <f>K550+K571+K601+K609</f>
        <v>388392370</v>
      </c>
      <c r="L545" s="163">
        <f>L550+L571+L601+L609</f>
        <v>388392370</v>
      </c>
      <c r="M545" s="163">
        <f>M550+M571+M601+M609+M546</f>
        <v>18342866522.5</v>
      </c>
      <c r="N545" s="163">
        <f>N550+N571+N601+N609+N546</f>
        <v>27558278349.14</v>
      </c>
      <c r="O545" s="163">
        <f>O550+O571+O601+O609+O546</f>
        <v>21114806470.809998</v>
      </c>
      <c r="P545" s="163">
        <f>P550+P571+P601+P609+P546</f>
        <v>21000450292.809998</v>
      </c>
      <c r="Q545" s="312"/>
      <c r="R545" s="205">
        <f>R546+R550+R571+R601+R609</f>
        <v>16498696531</v>
      </c>
      <c r="S545" s="205">
        <f>S546+S550+S571+S601+S609</f>
        <v>30339381661.82</v>
      </c>
      <c r="T545" s="205">
        <f>T546+T550+T571+T601+T609</f>
        <v>26675687473.09</v>
      </c>
      <c r="U545" s="205">
        <f>U546+U550+U571+U601+U609</f>
        <v>24741466359.09</v>
      </c>
      <c r="V545" s="64"/>
      <c r="W545" s="386">
        <f t="shared" si="134"/>
        <v>35083563053.5</v>
      </c>
      <c r="X545" s="386">
        <f t="shared" si="134"/>
        <v>58302289049.96</v>
      </c>
      <c r="Y545" s="386">
        <f t="shared" si="134"/>
        <v>48178886313.899994</v>
      </c>
      <c r="Z545" s="386">
        <f t="shared" si="134"/>
        <v>46130309021.899994</v>
      </c>
      <c r="AA545" s="590"/>
    </row>
    <row r="546" spans="2:36" s="33" customFormat="1" ht="12.75">
      <c r="B546" s="592"/>
      <c r="C546" s="591"/>
      <c r="D546" s="591"/>
      <c r="E546" s="591"/>
      <c r="F546" s="591"/>
      <c r="G546" s="591"/>
      <c r="H546" s="212" t="s">
        <v>176</v>
      </c>
      <c r="I546" s="163"/>
      <c r="J546" s="163"/>
      <c r="K546" s="163"/>
      <c r="L546" s="163"/>
      <c r="M546" s="205">
        <f>M547+M548+M549</f>
        <v>4455243097</v>
      </c>
      <c r="N546" s="205">
        <f>N547+N548+N549</f>
        <v>6078384726.91</v>
      </c>
      <c r="O546" s="205">
        <f>O547+O548+O549</f>
        <v>5556162050.809999</v>
      </c>
      <c r="P546" s="205">
        <f>P547+P548+P549</f>
        <v>5556162050.809999</v>
      </c>
      <c r="Q546" s="312"/>
      <c r="R546" s="205">
        <f>R547+R548+R549</f>
        <v>2211028809</v>
      </c>
      <c r="S546" s="205">
        <f>S547+S548+S549</f>
        <v>2310589047.36</v>
      </c>
      <c r="T546" s="205">
        <f>T547+T548+T549</f>
        <v>1981899303</v>
      </c>
      <c r="U546" s="205">
        <f>U547+U548+U549</f>
        <v>1981899303</v>
      </c>
      <c r="V546" s="64"/>
      <c r="W546" s="205">
        <f t="shared" si="134"/>
        <v>6666271906</v>
      </c>
      <c r="X546" s="205">
        <f t="shared" si="134"/>
        <v>8388973774.27</v>
      </c>
      <c r="Y546" s="205">
        <f t="shared" si="134"/>
        <v>7538061353.809999</v>
      </c>
      <c r="Z546" s="205">
        <f t="shared" si="134"/>
        <v>7538061353.809999</v>
      </c>
      <c r="AA546" s="590"/>
      <c r="AB546" s="37"/>
      <c r="AC546" s="37"/>
      <c r="AD546" s="37"/>
      <c r="AE546" s="37"/>
      <c r="AF546" s="37"/>
      <c r="AG546" s="37"/>
      <c r="AH546" s="37"/>
      <c r="AI546" s="37"/>
      <c r="AJ546" s="37"/>
    </row>
    <row r="547" spans="2:36" s="33" customFormat="1" ht="15.75" customHeight="1">
      <c r="B547" s="592"/>
      <c r="C547" s="592"/>
      <c r="D547" s="592"/>
      <c r="E547" s="592"/>
      <c r="F547" s="592"/>
      <c r="G547" s="592"/>
      <c r="H547" s="628" t="s">
        <v>176</v>
      </c>
      <c r="I547" s="502"/>
      <c r="J547" s="628"/>
      <c r="K547" s="552"/>
      <c r="L547" s="141"/>
      <c r="M547" s="351">
        <v>3928623097</v>
      </c>
      <c r="N547" s="294">
        <v>5427411310.61</v>
      </c>
      <c r="O547" s="254">
        <v>5197449450.809999</v>
      </c>
      <c r="P547" s="254">
        <v>5197449450.809999</v>
      </c>
      <c r="Q547" s="480" t="s">
        <v>71</v>
      </c>
      <c r="R547" s="123"/>
      <c r="T547" s="124"/>
      <c r="U547" s="124"/>
      <c r="V547" s="64"/>
      <c r="W547" s="498">
        <f>I546+M546+R546</f>
        <v>6666271906</v>
      </c>
      <c r="X547" s="498">
        <f>J546+N546+S546</f>
        <v>8388973774.27</v>
      </c>
      <c r="Y547" s="498">
        <f>K546+O546+T546</f>
        <v>7538061353.809999</v>
      </c>
      <c r="Z547" s="498">
        <f>L546+P546+U546</f>
        <v>7538061353.809999</v>
      </c>
      <c r="AA547" s="590"/>
      <c r="AB547" s="37"/>
      <c r="AC547" s="37"/>
      <c r="AD547" s="37"/>
      <c r="AE547" s="37"/>
      <c r="AF547" s="37"/>
      <c r="AG547" s="37"/>
      <c r="AH547" s="37"/>
      <c r="AI547" s="37"/>
      <c r="AJ547" s="37"/>
    </row>
    <row r="548" spans="2:36" s="33" customFormat="1" ht="56.25" customHeight="1">
      <c r="B548" s="592"/>
      <c r="C548" s="592"/>
      <c r="D548" s="592"/>
      <c r="E548" s="592"/>
      <c r="F548" s="592"/>
      <c r="G548" s="592"/>
      <c r="H548" s="629"/>
      <c r="I548" s="503"/>
      <c r="J548" s="629"/>
      <c r="K548" s="553"/>
      <c r="L548" s="143"/>
      <c r="M548" s="351">
        <v>0</v>
      </c>
      <c r="N548" s="439">
        <v>40000000</v>
      </c>
      <c r="O548" s="254">
        <f>'[1]Hoja4'!G47</f>
        <v>36260000</v>
      </c>
      <c r="P548" s="254">
        <f>'[1]Hoja4'!H47</f>
        <v>36260000</v>
      </c>
      <c r="Q548" s="480" t="s">
        <v>152</v>
      </c>
      <c r="R548" s="34"/>
      <c r="S548" s="351">
        <v>294560238.36</v>
      </c>
      <c r="T548" s="351">
        <v>159583417</v>
      </c>
      <c r="U548" s="351">
        <v>159583417</v>
      </c>
      <c r="V548" s="292" t="s">
        <v>76</v>
      </c>
      <c r="W548" s="499"/>
      <c r="X548" s="499"/>
      <c r="Y548" s="499"/>
      <c r="Z548" s="499"/>
      <c r="AA548" s="590"/>
      <c r="AB548" s="37"/>
      <c r="AC548" s="37"/>
      <c r="AD548" s="37"/>
      <c r="AE548" s="37"/>
      <c r="AF548" s="37"/>
      <c r="AG548" s="37"/>
      <c r="AH548" s="37"/>
      <c r="AI548" s="37"/>
      <c r="AJ548" s="37"/>
    </row>
    <row r="549" spans="2:36" s="33" customFormat="1" ht="51.75" customHeight="1">
      <c r="B549" s="592"/>
      <c r="C549" s="592"/>
      <c r="D549" s="593"/>
      <c r="E549" s="593"/>
      <c r="F549" s="593"/>
      <c r="G549" s="593"/>
      <c r="H549" s="630"/>
      <c r="I549" s="512"/>
      <c r="J549" s="630"/>
      <c r="K549" s="554"/>
      <c r="L549" s="145"/>
      <c r="M549" s="351">
        <v>526620000</v>
      </c>
      <c r="N549" s="254">
        <v>610973416.3</v>
      </c>
      <c r="O549" s="254">
        <v>322452600</v>
      </c>
      <c r="P549" s="254">
        <v>322452600</v>
      </c>
      <c r="Q549" s="480" t="s">
        <v>175</v>
      </c>
      <c r="R549" s="158">
        <v>2211028809</v>
      </c>
      <c r="S549" s="158">
        <v>2016028809</v>
      </c>
      <c r="T549" s="159">
        <v>1822315886</v>
      </c>
      <c r="U549" s="159">
        <v>1822315886</v>
      </c>
      <c r="V549" s="292" t="s">
        <v>174</v>
      </c>
      <c r="W549" s="500"/>
      <c r="X549" s="500"/>
      <c r="Y549" s="500"/>
      <c r="Z549" s="500"/>
      <c r="AA549" s="590"/>
      <c r="AB549" s="37"/>
      <c r="AC549" s="37"/>
      <c r="AD549" s="37"/>
      <c r="AE549" s="37"/>
      <c r="AF549" s="37"/>
      <c r="AG549" s="37"/>
      <c r="AH549" s="37"/>
      <c r="AI549" s="37"/>
      <c r="AJ549" s="37"/>
    </row>
    <row r="550" spans="2:36" s="33" customFormat="1" ht="38.25">
      <c r="B550" s="592"/>
      <c r="C550" s="592"/>
      <c r="D550" s="217" t="s">
        <v>173</v>
      </c>
      <c r="E550" s="217"/>
      <c r="F550" s="217"/>
      <c r="G550" s="256"/>
      <c r="H550" s="204" t="s">
        <v>172</v>
      </c>
      <c r="I550" s="151">
        <f aca="true" t="shared" si="135" ref="I550:P550">I551+I555+I560+I565+I567+I569</f>
        <v>50000000</v>
      </c>
      <c r="J550" s="151">
        <f t="shared" si="135"/>
        <v>179818867</v>
      </c>
      <c r="K550" s="151">
        <f t="shared" si="135"/>
        <v>179818867</v>
      </c>
      <c r="L550" s="151">
        <f t="shared" si="135"/>
        <v>179818867</v>
      </c>
      <c r="M550" s="151">
        <f t="shared" si="135"/>
        <v>13887623425.5</v>
      </c>
      <c r="N550" s="151">
        <f t="shared" si="135"/>
        <v>20736772405.23</v>
      </c>
      <c r="O550" s="151">
        <f t="shared" si="135"/>
        <v>14861714884</v>
      </c>
      <c r="P550" s="151">
        <f t="shared" si="135"/>
        <v>14747358706</v>
      </c>
      <c r="Q550" s="312"/>
      <c r="R550" s="205">
        <f>R551+R555+R560+R565+R567+R569</f>
        <v>13598665789</v>
      </c>
      <c r="S550" s="205">
        <f>S551+S555+S560+S565+S567+S569</f>
        <v>25440426874.829998</v>
      </c>
      <c r="T550" s="218">
        <f>T551+T555+T560+T565+T567+T569</f>
        <v>23197698319.09</v>
      </c>
      <c r="U550" s="218">
        <f>U551+U555+U560+U565+U567+U569</f>
        <v>21263477204.09</v>
      </c>
      <c r="V550" s="156"/>
      <c r="W550" s="218">
        <f aca="true" t="shared" si="136" ref="W550:Z551">I550+M550+R550</f>
        <v>27536289214.5</v>
      </c>
      <c r="X550" s="218">
        <f t="shared" si="136"/>
        <v>46357018147.06</v>
      </c>
      <c r="Y550" s="218">
        <f t="shared" si="136"/>
        <v>38239232070.09</v>
      </c>
      <c r="Z550" s="218">
        <f t="shared" si="136"/>
        <v>36190654777.09</v>
      </c>
      <c r="AA550" s="590"/>
      <c r="AB550" s="37"/>
      <c r="AC550" s="37"/>
      <c r="AD550" s="37"/>
      <c r="AE550" s="37"/>
      <c r="AF550" s="37"/>
      <c r="AG550" s="37"/>
      <c r="AH550" s="37"/>
      <c r="AI550" s="37"/>
      <c r="AJ550" s="37"/>
    </row>
    <row r="551" spans="2:36" s="33" customFormat="1" ht="63.75">
      <c r="B551" s="592"/>
      <c r="C551" s="592"/>
      <c r="D551" s="591"/>
      <c r="E551" s="217" t="s">
        <v>171</v>
      </c>
      <c r="F551" s="217"/>
      <c r="G551" s="256"/>
      <c r="H551" s="204" t="s">
        <v>170</v>
      </c>
      <c r="I551" s="61"/>
      <c r="J551" s="61"/>
      <c r="K551" s="63"/>
      <c r="L551" s="63"/>
      <c r="M551" s="205">
        <f>+M552+M553+M554</f>
        <v>11995247213.5</v>
      </c>
      <c r="N551" s="205">
        <f>+N552+N553+N554</f>
        <v>16946701214.25</v>
      </c>
      <c r="O551" s="205">
        <f>+O552+O553+O554</f>
        <v>13399439206</v>
      </c>
      <c r="P551" s="205">
        <f>+P552+P553+P554</f>
        <v>13399439206</v>
      </c>
      <c r="Q551" s="480"/>
      <c r="R551" s="61"/>
      <c r="S551" s="61"/>
      <c r="T551" s="61"/>
      <c r="U551" s="61"/>
      <c r="V551" s="62"/>
      <c r="W551" s="218">
        <f t="shared" si="136"/>
        <v>11995247213.5</v>
      </c>
      <c r="X551" s="218">
        <f t="shared" si="136"/>
        <v>16946701214.25</v>
      </c>
      <c r="Y551" s="218">
        <f t="shared" si="136"/>
        <v>13399439206</v>
      </c>
      <c r="Z551" s="218">
        <f t="shared" si="136"/>
        <v>13399439206</v>
      </c>
      <c r="AA551" s="590"/>
      <c r="AB551" s="37"/>
      <c r="AC551" s="37"/>
      <c r="AD551" s="37"/>
      <c r="AE551" s="37"/>
      <c r="AF551" s="37"/>
      <c r="AG551" s="37"/>
      <c r="AH551" s="37"/>
      <c r="AI551" s="37"/>
      <c r="AJ551" s="37"/>
    </row>
    <row r="552" spans="2:36" s="33" customFormat="1" ht="15" customHeight="1">
      <c r="B552" s="592"/>
      <c r="C552" s="592"/>
      <c r="D552" s="592"/>
      <c r="E552" s="594"/>
      <c r="F552" s="595" t="s">
        <v>169</v>
      </c>
      <c r="G552" s="597">
        <v>124</v>
      </c>
      <c r="H552" s="631" t="s">
        <v>168</v>
      </c>
      <c r="I552" s="551"/>
      <c r="J552" s="504"/>
      <c r="K552" s="498"/>
      <c r="L552" s="498"/>
      <c r="M552" s="26">
        <v>3897332600</v>
      </c>
      <c r="N552" s="26">
        <v>12432044590.42</v>
      </c>
      <c r="O552" s="387">
        <v>11047568491</v>
      </c>
      <c r="P552" s="387">
        <v>11047568491</v>
      </c>
      <c r="Q552" s="480" t="s">
        <v>71</v>
      </c>
      <c r="R552" s="548"/>
      <c r="S552" s="548"/>
      <c r="T552" s="541"/>
      <c r="U552" s="541"/>
      <c r="V552" s="771"/>
      <c r="W552" s="530">
        <f>+M552+M553+M554+R552+I552</f>
        <v>11995247213.5</v>
      </c>
      <c r="X552" s="530">
        <f>+N552+N553+N554+S552+J552</f>
        <v>16946701214.25</v>
      </c>
      <c r="Y552" s="530">
        <f>+O552+O553+O554+T552+K552</f>
        <v>13399439206</v>
      </c>
      <c r="Z552" s="530">
        <f>+P552+P553+P554+U552+L552</f>
        <v>13399439206</v>
      </c>
      <c r="AA552" s="590"/>
      <c r="AB552" s="37"/>
      <c r="AC552" s="37"/>
      <c r="AD552" s="37"/>
      <c r="AE552" s="37"/>
      <c r="AF552" s="37"/>
      <c r="AG552" s="37"/>
      <c r="AH552" s="37"/>
      <c r="AI552" s="37"/>
      <c r="AJ552" s="37"/>
    </row>
    <row r="553" spans="2:36" s="33" customFormat="1" ht="15" customHeight="1">
      <c r="B553" s="592"/>
      <c r="C553" s="592"/>
      <c r="D553" s="592"/>
      <c r="E553" s="594"/>
      <c r="F553" s="596"/>
      <c r="G553" s="597"/>
      <c r="H553" s="631"/>
      <c r="I553" s="551"/>
      <c r="J553" s="505"/>
      <c r="K553" s="499"/>
      <c r="L553" s="499"/>
      <c r="M553" s="26">
        <v>5099317465.5</v>
      </c>
      <c r="N553" s="388">
        <v>99127436</v>
      </c>
      <c r="O553" s="388">
        <v>0</v>
      </c>
      <c r="P553" s="388">
        <v>0</v>
      </c>
      <c r="Q553" s="480" t="s">
        <v>167</v>
      </c>
      <c r="R553" s="548"/>
      <c r="S553" s="548"/>
      <c r="T553" s="541"/>
      <c r="U553" s="541"/>
      <c r="V553" s="771"/>
      <c r="W553" s="530"/>
      <c r="X553" s="530"/>
      <c r="Y553" s="530"/>
      <c r="Z553" s="530"/>
      <c r="AA553" s="590"/>
      <c r="AB553" s="37"/>
      <c r="AC553" s="37"/>
      <c r="AD553" s="37"/>
      <c r="AE553" s="37"/>
      <c r="AF553" s="37"/>
      <c r="AG553" s="37"/>
      <c r="AH553" s="37"/>
      <c r="AI553" s="37"/>
      <c r="AJ553" s="37"/>
    </row>
    <row r="554" spans="2:36" s="33" customFormat="1" ht="38.25">
      <c r="B554" s="592"/>
      <c r="C554" s="592"/>
      <c r="D554" s="592"/>
      <c r="E554" s="594"/>
      <c r="F554" s="105" t="s">
        <v>166</v>
      </c>
      <c r="G554" s="597"/>
      <c r="H554" s="631"/>
      <c r="I554" s="551"/>
      <c r="J554" s="513"/>
      <c r="K554" s="500"/>
      <c r="L554" s="500"/>
      <c r="M554" s="26">
        <v>2998597148</v>
      </c>
      <c r="N554" s="26">
        <v>4415529187.83</v>
      </c>
      <c r="O554" s="387">
        <v>2351870715</v>
      </c>
      <c r="P554" s="387">
        <v>2351870715</v>
      </c>
      <c r="Q554" s="480" t="s">
        <v>165</v>
      </c>
      <c r="R554" s="548"/>
      <c r="S554" s="548"/>
      <c r="T554" s="541"/>
      <c r="U554" s="541"/>
      <c r="V554" s="771"/>
      <c r="W554" s="530"/>
      <c r="X554" s="530"/>
      <c r="Y554" s="530"/>
      <c r="Z554" s="530"/>
      <c r="AA554" s="590"/>
      <c r="AB554" s="37"/>
      <c r="AC554" s="37"/>
      <c r="AD554" s="37"/>
      <c r="AE554" s="37"/>
      <c r="AF554" s="37"/>
      <c r="AG554" s="37"/>
      <c r="AH554" s="37"/>
      <c r="AI554" s="37"/>
      <c r="AJ554" s="37"/>
    </row>
    <row r="555" spans="2:36" s="33" customFormat="1" ht="15" customHeight="1">
      <c r="B555" s="592"/>
      <c r="C555" s="592"/>
      <c r="D555" s="592"/>
      <c r="E555" s="591" t="s">
        <v>164</v>
      </c>
      <c r="F555" s="595"/>
      <c r="G555" s="655"/>
      <c r="H555" s="656" t="s">
        <v>163</v>
      </c>
      <c r="I555" s="502"/>
      <c r="J555" s="502"/>
      <c r="K555" s="552"/>
      <c r="L555" s="552"/>
      <c r="M555" s="652">
        <f>M557</f>
        <v>1892376212</v>
      </c>
      <c r="N555" s="652">
        <f>N557</f>
        <v>3398623390.98</v>
      </c>
      <c r="O555" s="652">
        <f>O557</f>
        <v>1078594545</v>
      </c>
      <c r="P555" s="652">
        <f>P557</f>
        <v>964238367</v>
      </c>
      <c r="Q555" s="543"/>
      <c r="R555" s="502">
        <f>+R557+R559+R558</f>
        <v>13598665789</v>
      </c>
      <c r="S555" s="502">
        <f>+S557+S559+S558</f>
        <v>23424775456.44</v>
      </c>
      <c r="T555" s="502">
        <f>+T557+T559+T558</f>
        <v>22434655773.09</v>
      </c>
      <c r="U555" s="502">
        <f>+U557+U559+U558</f>
        <v>20647719358.09</v>
      </c>
      <c r="V555" s="543"/>
      <c r="W555" s="546">
        <f>I555+M555+R555</f>
        <v>15491042001</v>
      </c>
      <c r="X555" s="546">
        <f>J555+N555+S555</f>
        <v>26823398847.42</v>
      </c>
      <c r="Y555" s="546">
        <f>K555+O555+T555</f>
        <v>23513250318.09</v>
      </c>
      <c r="Z555" s="546">
        <f>L555+P555+U555</f>
        <v>21611957725.09</v>
      </c>
      <c r="AA555" s="590"/>
      <c r="AB555" s="37"/>
      <c r="AC555" s="37"/>
      <c r="AD555" s="37"/>
      <c r="AE555" s="37"/>
      <c r="AF555" s="37"/>
      <c r="AG555" s="37"/>
      <c r="AH555" s="37"/>
      <c r="AI555" s="37"/>
      <c r="AJ555" s="37"/>
    </row>
    <row r="556" spans="2:36" s="33" customFormat="1" ht="12.75">
      <c r="B556" s="592"/>
      <c r="C556" s="592"/>
      <c r="D556" s="592"/>
      <c r="E556" s="593"/>
      <c r="F556" s="596"/>
      <c r="G556" s="655"/>
      <c r="H556" s="656"/>
      <c r="I556" s="512"/>
      <c r="J556" s="512"/>
      <c r="K556" s="554"/>
      <c r="L556" s="554"/>
      <c r="M556" s="653"/>
      <c r="N556" s="653"/>
      <c r="O556" s="653"/>
      <c r="P556" s="653"/>
      <c r="Q556" s="544"/>
      <c r="R556" s="512"/>
      <c r="S556" s="512"/>
      <c r="T556" s="512"/>
      <c r="U556" s="512"/>
      <c r="V556" s="544"/>
      <c r="W556" s="547"/>
      <c r="X556" s="547"/>
      <c r="Y556" s="547"/>
      <c r="Z556" s="547"/>
      <c r="AA556" s="590"/>
      <c r="AB556" s="37"/>
      <c r="AC556" s="37"/>
      <c r="AD556" s="37"/>
      <c r="AE556" s="37"/>
      <c r="AF556" s="37"/>
      <c r="AG556" s="37"/>
      <c r="AH556" s="37"/>
      <c r="AI556" s="37"/>
      <c r="AJ556" s="37"/>
    </row>
    <row r="557" spans="2:36" s="33" customFormat="1" ht="12.75" customHeight="1">
      <c r="B557" s="592"/>
      <c r="C557" s="592"/>
      <c r="D557" s="592"/>
      <c r="E557" s="594"/>
      <c r="F557" s="105" t="s">
        <v>162</v>
      </c>
      <c r="G557" s="597">
        <v>125</v>
      </c>
      <c r="H557" s="631" t="s">
        <v>161</v>
      </c>
      <c r="I557" s="570"/>
      <c r="J557" s="570"/>
      <c r="K557" s="565"/>
      <c r="L557" s="565"/>
      <c r="M557" s="558">
        <v>1892376212</v>
      </c>
      <c r="N557" s="558">
        <v>3398623390.98</v>
      </c>
      <c r="O557" s="649">
        <v>1078594545</v>
      </c>
      <c r="P557" s="649">
        <v>964238367</v>
      </c>
      <c r="Q557" s="804" t="s">
        <v>71</v>
      </c>
      <c r="R557" s="150">
        <v>9563390264</v>
      </c>
      <c r="S557" s="150">
        <v>19267312234.3</v>
      </c>
      <c r="T557" s="446">
        <v>18343460889.8</v>
      </c>
      <c r="U557" s="255">
        <v>16556524474.8</v>
      </c>
      <c r="V557" s="292" t="s">
        <v>160</v>
      </c>
      <c r="W557" s="536">
        <f>M557+R557+R559+R558</f>
        <v>15491042001</v>
      </c>
      <c r="X557" s="536">
        <f>N557+S557+S559+S558</f>
        <v>26823398847.42</v>
      </c>
      <c r="Y557" s="536">
        <f>O557+T557+T559+T558</f>
        <v>23513250318.09</v>
      </c>
      <c r="Z557" s="536">
        <f>P557+U557+U559+U558</f>
        <v>21611957725.09</v>
      </c>
      <c r="AA557" s="590"/>
      <c r="AB557" s="37"/>
      <c r="AC557" s="37"/>
      <c r="AD557" s="37"/>
      <c r="AE557" s="37"/>
      <c r="AF557" s="37"/>
      <c r="AG557" s="37"/>
      <c r="AH557" s="37"/>
      <c r="AI557" s="37"/>
      <c r="AJ557" s="37"/>
    </row>
    <row r="558" spans="2:36" s="33" customFormat="1" ht="19.5" customHeight="1">
      <c r="B558" s="592"/>
      <c r="C558" s="592"/>
      <c r="D558" s="592"/>
      <c r="E558" s="594"/>
      <c r="F558" s="105" t="s">
        <v>159</v>
      </c>
      <c r="G558" s="597"/>
      <c r="H558" s="631"/>
      <c r="I558" s="571"/>
      <c r="J558" s="571"/>
      <c r="K558" s="648"/>
      <c r="L558" s="648"/>
      <c r="M558" s="559"/>
      <c r="N558" s="559"/>
      <c r="O558" s="650">
        <v>1065694545</v>
      </c>
      <c r="P558" s="650">
        <v>964238367</v>
      </c>
      <c r="Q558" s="805"/>
      <c r="R558" s="389"/>
      <c r="S558" s="389">
        <v>66268338.85</v>
      </c>
      <c r="T558" s="144"/>
      <c r="U558" s="144"/>
      <c r="V558" s="292" t="s">
        <v>76</v>
      </c>
      <c r="W558" s="537"/>
      <c r="X558" s="537"/>
      <c r="Y558" s="537"/>
      <c r="Z558" s="537"/>
      <c r="AA558" s="590"/>
      <c r="AB558" s="37"/>
      <c r="AC558" s="37"/>
      <c r="AD558" s="37"/>
      <c r="AE558" s="37"/>
      <c r="AF558" s="37"/>
      <c r="AG558" s="37"/>
      <c r="AH558" s="37"/>
      <c r="AI558" s="37"/>
      <c r="AJ558" s="37"/>
    </row>
    <row r="559" spans="2:36" s="33" customFormat="1" ht="19.5" customHeight="1">
      <c r="B559" s="592"/>
      <c r="C559" s="592"/>
      <c r="D559" s="592"/>
      <c r="E559" s="594"/>
      <c r="F559" s="258" t="s">
        <v>158</v>
      </c>
      <c r="G559" s="597"/>
      <c r="H559" s="631"/>
      <c r="I559" s="571"/>
      <c r="J559" s="571"/>
      <c r="K559" s="648"/>
      <c r="L559" s="648"/>
      <c r="M559" s="559"/>
      <c r="N559" s="559"/>
      <c r="O559" s="651">
        <v>1065694545</v>
      </c>
      <c r="P559" s="651">
        <v>964238367</v>
      </c>
      <c r="Q559" s="806"/>
      <c r="R559" s="375">
        <v>4035275525</v>
      </c>
      <c r="S559" s="375">
        <v>4091194883.29</v>
      </c>
      <c r="T559" s="375">
        <v>4091194883.29</v>
      </c>
      <c r="U559" s="375">
        <v>4091194883.29</v>
      </c>
      <c r="V559" s="292" t="s">
        <v>157</v>
      </c>
      <c r="W559" s="537"/>
      <c r="X559" s="537"/>
      <c r="Y559" s="537"/>
      <c r="Z559" s="537"/>
      <c r="AA559" s="590"/>
      <c r="AB559" s="37"/>
      <c r="AC559" s="37"/>
      <c r="AD559" s="37"/>
      <c r="AE559" s="37"/>
      <c r="AF559" s="37"/>
      <c r="AG559" s="37"/>
      <c r="AH559" s="37"/>
      <c r="AI559" s="37"/>
      <c r="AJ559" s="37"/>
    </row>
    <row r="560" spans="2:36" s="33" customFormat="1" ht="57" customHeight="1">
      <c r="B560" s="592"/>
      <c r="C560" s="592"/>
      <c r="D560" s="592"/>
      <c r="E560" s="217" t="s">
        <v>156</v>
      </c>
      <c r="F560" s="217"/>
      <c r="G560" s="251"/>
      <c r="H560" s="252" t="s">
        <v>155</v>
      </c>
      <c r="I560" s="151">
        <f>SUM(I561)</f>
        <v>10000000</v>
      </c>
      <c r="J560" s="241">
        <f>SUM(J561)</f>
        <v>172018867</v>
      </c>
      <c r="K560" s="241">
        <f>SUM(K561)</f>
        <v>172018867</v>
      </c>
      <c r="L560" s="241">
        <f>SUM(L561)</f>
        <v>172018867</v>
      </c>
      <c r="M560" s="205"/>
      <c r="N560" s="205">
        <f>SUM(N561:N563)</f>
        <v>191447800</v>
      </c>
      <c r="O560" s="205">
        <f>SUM(O561:O563)</f>
        <v>183681133</v>
      </c>
      <c r="P560" s="205">
        <f>SUM(P561:P563)</f>
        <v>183681133</v>
      </c>
      <c r="Q560" s="312"/>
      <c r="R560" s="205"/>
      <c r="S560" s="205"/>
      <c r="T560" s="205"/>
      <c r="U560" s="205"/>
      <c r="V560" s="62"/>
      <c r="W560" s="218">
        <f>I560+M560+R560</f>
        <v>10000000</v>
      </c>
      <c r="X560" s="218">
        <f>J560+N560+S560</f>
        <v>363466667</v>
      </c>
      <c r="Y560" s="218">
        <f>K560+O560+T560</f>
        <v>355700000</v>
      </c>
      <c r="Z560" s="218">
        <f>L560+P560+U560</f>
        <v>355700000</v>
      </c>
      <c r="AA560" s="590"/>
      <c r="AB560" s="37"/>
      <c r="AC560" s="37"/>
      <c r="AD560" s="37"/>
      <c r="AE560" s="37"/>
      <c r="AF560" s="37"/>
      <c r="AG560" s="37"/>
      <c r="AH560" s="37"/>
      <c r="AI560" s="37"/>
      <c r="AJ560" s="37"/>
    </row>
    <row r="561" spans="2:36" s="33" customFormat="1" ht="12.75">
      <c r="B561" s="592"/>
      <c r="C561" s="592"/>
      <c r="D561" s="592"/>
      <c r="E561" s="594"/>
      <c r="F561" s="217" t="s">
        <v>154</v>
      </c>
      <c r="G561" s="598">
        <v>128</v>
      </c>
      <c r="H561" s="622" t="s">
        <v>153</v>
      </c>
      <c r="I561" s="550">
        <v>10000000</v>
      </c>
      <c r="J561" s="504">
        <v>172018867</v>
      </c>
      <c r="K561" s="504">
        <v>172018867</v>
      </c>
      <c r="L561" s="504">
        <v>172018867</v>
      </c>
      <c r="M561" s="642"/>
      <c r="N561" s="694">
        <v>20000000</v>
      </c>
      <c r="O561" s="694">
        <v>12233333</v>
      </c>
      <c r="P561" s="694">
        <v>12233333</v>
      </c>
      <c r="Q561" s="543" t="s">
        <v>152</v>
      </c>
      <c r="R561" s="518"/>
      <c r="S561" s="518"/>
      <c r="T561" s="518"/>
      <c r="U561" s="518"/>
      <c r="V561" s="518"/>
      <c r="W561" s="538">
        <f>I561+M561+R561</f>
        <v>10000000</v>
      </c>
      <c r="X561" s="538">
        <f>J561+N561+N563</f>
        <v>363466667</v>
      </c>
      <c r="Y561" s="538">
        <f>K561+O561+O563</f>
        <v>355700000</v>
      </c>
      <c r="Z561" s="538">
        <f>L561+P561+P563</f>
        <v>355700000</v>
      </c>
      <c r="AA561" s="590"/>
      <c r="AB561" s="37"/>
      <c r="AC561" s="37"/>
      <c r="AD561" s="37"/>
      <c r="AE561" s="37"/>
      <c r="AF561" s="37"/>
      <c r="AG561" s="37"/>
      <c r="AH561" s="37"/>
      <c r="AI561" s="37"/>
      <c r="AJ561" s="37"/>
    </row>
    <row r="562" spans="2:36" s="33" customFormat="1" ht="12.75">
      <c r="B562" s="592"/>
      <c r="C562" s="592"/>
      <c r="D562" s="592"/>
      <c r="E562" s="594"/>
      <c r="F562" s="217" t="s">
        <v>151</v>
      </c>
      <c r="G562" s="598"/>
      <c r="H562" s="623"/>
      <c r="I562" s="550"/>
      <c r="J562" s="505"/>
      <c r="K562" s="505"/>
      <c r="L562" s="505"/>
      <c r="M562" s="643"/>
      <c r="N562" s="694"/>
      <c r="O562" s="694"/>
      <c r="P562" s="694"/>
      <c r="Q562" s="544"/>
      <c r="R562" s="519"/>
      <c r="S562" s="519"/>
      <c r="T562" s="519"/>
      <c r="U562" s="519"/>
      <c r="V562" s="519"/>
      <c r="W562" s="539"/>
      <c r="X562" s="539"/>
      <c r="Y562" s="539"/>
      <c r="Z562" s="539"/>
      <c r="AA562" s="590"/>
      <c r="AB562" s="37"/>
      <c r="AC562" s="37"/>
      <c r="AD562" s="37"/>
      <c r="AE562" s="37"/>
      <c r="AF562" s="37"/>
      <c r="AG562" s="37"/>
      <c r="AH562" s="37"/>
      <c r="AI562" s="37"/>
      <c r="AJ562" s="37"/>
    </row>
    <row r="563" spans="2:36" s="33" customFormat="1" ht="12.75">
      <c r="B563" s="592"/>
      <c r="C563" s="592"/>
      <c r="D563" s="592"/>
      <c r="E563" s="594"/>
      <c r="F563" s="217" t="s">
        <v>150</v>
      </c>
      <c r="G563" s="598"/>
      <c r="H563" s="623"/>
      <c r="I563" s="550"/>
      <c r="J563" s="505"/>
      <c r="K563" s="505"/>
      <c r="L563" s="505"/>
      <c r="M563" s="643"/>
      <c r="N563" s="518">
        <v>171447800</v>
      </c>
      <c r="O563" s="518">
        <v>171447800</v>
      </c>
      <c r="P563" s="518">
        <v>171447800</v>
      </c>
      <c r="Q563" s="506" t="s">
        <v>71</v>
      </c>
      <c r="R563" s="519"/>
      <c r="S563" s="519"/>
      <c r="T563" s="519"/>
      <c r="U563" s="519"/>
      <c r="V563" s="519"/>
      <c r="W563" s="539"/>
      <c r="X563" s="539"/>
      <c r="Y563" s="539"/>
      <c r="Z563" s="539"/>
      <c r="AA563" s="590"/>
      <c r="AB563" s="37"/>
      <c r="AC563" s="37"/>
      <c r="AD563" s="37"/>
      <c r="AE563" s="37"/>
      <c r="AF563" s="37"/>
      <c r="AG563" s="37"/>
      <c r="AH563" s="37"/>
      <c r="AI563" s="37"/>
      <c r="AJ563" s="37"/>
    </row>
    <row r="564" spans="2:36" s="33" customFormat="1" ht="38.25" customHeight="1">
      <c r="B564" s="592"/>
      <c r="C564" s="592"/>
      <c r="D564" s="592"/>
      <c r="E564" s="594"/>
      <c r="F564" s="217" t="s">
        <v>149</v>
      </c>
      <c r="G564" s="598"/>
      <c r="H564" s="634"/>
      <c r="I564" s="550"/>
      <c r="J564" s="513"/>
      <c r="K564" s="513"/>
      <c r="L564" s="513"/>
      <c r="M564" s="644"/>
      <c r="N564" s="520"/>
      <c r="O564" s="520"/>
      <c r="P564" s="520"/>
      <c r="Q564" s="508"/>
      <c r="R564" s="520"/>
      <c r="S564" s="520"/>
      <c r="T564" s="520"/>
      <c r="U564" s="520"/>
      <c r="V564" s="520"/>
      <c r="W564" s="540"/>
      <c r="X564" s="540"/>
      <c r="Y564" s="540"/>
      <c r="Z564" s="540"/>
      <c r="AA564" s="590"/>
      <c r="AB564" s="37"/>
      <c r="AC564" s="37"/>
      <c r="AD564" s="37"/>
      <c r="AE564" s="37"/>
      <c r="AF564" s="37"/>
      <c r="AG564" s="37"/>
      <c r="AH564" s="37"/>
      <c r="AI564" s="37"/>
      <c r="AJ564" s="37"/>
    </row>
    <row r="565" spans="2:36" s="33" customFormat="1" ht="12.75">
      <c r="B565" s="592"/>
      <c r="C565" s="592"/>
      <c r="D565" s="592"/>
      <c r="E565" s="217" t="s">
        <v>148</v>
      </c>
      <c r="F565" s="217"/>
      <c r="G565" s="256"/>
      <c r="H565" s="204" t="s">
        <v>147</v>
      </c>
      <c r="I565" s="151">
        <f>I566</f>
        <v>10000000</v>
      </c>
      <c r="J565" s="241"/>
      <c r="K565" s="241"/>
      <c r="L565" s="241"/>
      <c r="M565" s="205"/>
      <c r="N565" s="205"/>
      <c r="O565" s="218"/>
      <c r="P565" s="218"/>
      <c r="Q565" s="312"/>
      <c r="R565" s="205"/>
      <c r="S565" s="205">
        <f>S566</f>
        <v>2015651418.39</v>
      </c>
      <c r="T565" s="205">
        <f>T566</f>
        <v>763042546</v>
      </c>
      <c r="U565" s="205">
        <f>U566</f>
        <v>615757846</v>
      </c>
      <c r="V565" s="62"/>
      <c r="W565" s="130">
        <f>I565+M565+R565</f>
        <v>10000000</v>
      </c>
      <c r="X565" s="130">
        <f>J565+N565+S565</f>
        <v>2015651418.39</v>
      </c>
      <c r="Y565" s="130">
        <f>K565+O565+T565</f>
        <v>763042546</v>
      </c>
      <c r="Z565" s="130">
        <f>L565+P565+U565</f>
        <v>615757846</v>
      </c>
      <c r="AA565" s="590"/>
      <c r="AB565" s="37"/>
      <c r="AC565" s="37"/>
      <c r="AD565" s="37"/>
      <c r="AE565" s="37"/>
      <c r="AF565" s="37"/>
      <c r="AG565" s="37"/>
      <c r="AH565" s="37"/>
      <c r="AI565" s="37"/>
      <c r="AJ565" s="37"/>
    </row>
    <row r="566" spans="2:36" s="33" customFormat="1" ht="63.75">
      <c r="B566" s="592"/>
      <c r="C566" s="592"/>
      <c r="D566" s="592"/>
      <c r="E566" s="217"/>
      <c r="F566" s="217" t="s">
        <v>146</v>
      </c>
      <c r="G566" s="256">
        <v>129</v>
      </c>
      <c r="H566" s="390" t="s">
        <v>145</v>
      </c>
      <c r="I566" s="294">
        <v>10000000</v>
      </c>
      <c r="J566" s="254"/>
      <c r="K566" s="254"/>
      <c r="L566" s="254"/>
      <c r="M566" s="351"/>
      <c r="N566" s="351"/>
      <c r="O566" s="275"/>
      <c r="P566" s="275"/>
      <c r="Q566" s="480"/>
      <c r="R566" s="150"/>
      <c r="S566" s="150">
        <v>2015651418.39</v>
      </c>
      <c r="T566" s="448">
        <v>763042546</v>
      </c>
      <c r="U566" s="255">
        <v>615757846</v>
      </c>
      <c r="V566" s="292" t="s">
        <v>76</v>
      </c>
      <c r="W566" s="387">
        <f>I565+M565+R565</f>
        <v>10000000</v>
      </c>
      <c r="X566" s="387">
        <f>J565+N565+S565</f>
        <v>2015651418.39</v>
      </c>
      <c r="Y566" s="387">
        <f>K565+O565+T565</f>
        <v>763042546</v>
      </c>
      <c r="Z566" s="387">
        <f>L565+P565+U565</f>
        <v>615757846</v>
      </c>
      <c r="AA566" s="590"/>
      <c r="AB566" s="37"/>
      <c r="AC566" s="37"/>
      <c r="AD566" s="37"/>
      <c r="AE566" s="37"/>
      <c r="AF566" s="37"/>
      <c r="AG566" s="37"/>
      <c r="AH566" s="37"/>
      <c r="AI566" s="37"/>
      <c r="AJ566" s="37"/>
    </row>
    <row r="567" spans="2:36" s="33" customFormat="1" ht="25.5">
      <c r="B567" s="592"/>
      <c r="C567" s="592"/>
      <c r="D567" s="592"/>
      <c r="E567" s="217" t="s">
        <v>144</v>
      </c>
      <c r="F567" s="217"/>
      <c r="G567" s="256"/>
      <c r="H567" s="204" t="s">
        <v>143</v>
      </c>
      <c r="I567" s="151">
        <f>I568</f>
        <v>10000000</v>
      </c>
      <c r="J567" s="151">
        <f>J568</f>
        <v>7800000</v>
      </c>
      <c r="K567" s="151">
        <f>K568</f>
        <v>7800000</v>
      </c>
      <c r="L567" s="151">
        <f>L568</f>
        <v>7800000</v>
      </c>
      <c r="M567" s="205"/>
      <c r="N567" s="205"/>
      <c r="O567" s="218"/>
      <c r="P567" s="218"/>
      <c r="Q567" s="312"/>
      <c r="R567" s="205"/>
      <c r="S567" s="205"/>
      <c r="T567" s="218"/>
      <c r="U567" s="218"/>
      <c r="V567" s="62"/>
      <c r="W567" s="130">
        <f aca="true" t="shared" si="137" ref="W567:Z572">I567+M567+R567</f>
        <v>10000000</v>
      </c>
      <c r="X567" s="130">
        <f t="shared" si="137"/>
        <v>7800000</v>
      </c>
      <c r="Y567" s="130">
        <f t="shared" si="137"/>
        <v>7800000</v>
      </c>
      <c r="Z567" s="130">
        <f t="shared" si="137"/>
        <v>7800000</v>
      </c>
      <c r="AA567" s="590"/>
      <c r="AB567" s="37"/>
      <c r="AC567" s="37"/>
      <c r="AD567" s="37"/>
      <c r="AE567" s="37"/>
      <c r="AF567" s="37"/>
      <c r="AG567" s="37"/>
      <c r="AH567" s="37"/>
      <c r="AI567" s="37"/>
      <c r="AJ567" s="37"/>
    </row>
    <row r="568" spans="2:36" s="33" customFormat="1" ht="38.25">
      <c r="B568" s="592"/>
      <c r="C568" s="592"/>
      <c r="D568" s="592"/>
      <c r="E568" s="217"/>
      <c r="F568" s="217" t="s">
        <v>142</v>
      </c>
      <c r="G568" s="256">
        <v>130</v>
      </c>
      <c r="H568" s="390" t="s">
        <v>141</v>
      </c>
      <c r="I568" s="294">
        <v>10000000</v>
      </c>
      <c r="J568" s="294">
        <v>7800000</v>
      </c>
      <c r="K568" s="294">
        <v>7800000</v>
      </c>
      <c r="L568" s="294">
        <v>7800000</v>
      </c>
      <c r="M568" s="351"/>
      <c r="N568" s="351"/>
      <c r="O568" s="275"/>
      <c r="P568" s="275"/>
      <c r="Q568" s="480"/>
      <c r="R568" s="150"/>
      <c r="S568" s="150"/>
      <c r="T568" s="255"/>
      <c r="U568" s="255"/>
      <c r="V568" s="62"/>
      <c r="W568" s="387">
        <f t="shared" si="137"/>
        <v>10000000</v>
      </c>
      <c r="X568" s="387">
        <f t="shared" si="137"/>
        <v>7800000</v>
      </c>
      <c r="Y568" s="387">
        <f t="shared" si="137"/>
        <v>7800000</v>
      </c>
      <c r="Z568" s="387">
        <f t="shared" si="137"/>
        <v>7800000</v>
      </c>
      <c r="AA568" s="590"/>
      <c r="AB568" s="37"/>
      <c r="AC568" s="37"/>
      <c r="AD568" s="37"/>
      <c r="AE568" s="37"/>
      <c r="AF568" s="37"/>
      <c r="AG568" s="37"/>
      <c r="AH568" s="37"/>
      <c r="AI568" s="37"/>
      <c r="AJ568" s="37"/>
    </row>
    <row r="569" spans="2:36" s="33" customFormat="1" ht="25.5">
      <c r="B569" s="592"/>
      <c r="C569" s="592"/>
      <c r="D569" s="592"/>
      <c r="E569" s="217" t="s">
        <v>140</v>
      </c>
      <c r="F569" s="217"/>
      <c r="G569" s="256"/>
      <c r="H569" s="204" t="s">
        <v>139</v>
      </c>
      <c r="I569" s="151">
        <f aca="true" t="shared" si="138" ref="I569:P569">I570</f>
        <v>20000000</v>
      </c>
      <c r="J569" s="151"/>
      <c r="K569" s="151"/>
      <c r="L569" s="151"/>
      <c r="M569" s="205"/>
      <c r="N569" s="205">
        <f t="shared" si="138"/>
        <v>200000000</v>
      </c>
      <c r="O569" s="205">
        <f t="shared" si="138"/>
        <v>200000000</v>
      </c>
      <c r="P569" s="205">
        <f t="shared" si="138"/>
        <v>200000000</v>
      </c>
      <c r="Q569" s="205"/>
      <c r="R569" s="205"/>
      <c r="S569" s="205"/>
      <c r="T569" s="205"/>
      <c r="U569" s="205"/>
      <c r="V569" s="62"/>
      <c r="W569" s="130">
        <f t="shared" si="137"/>
        <v>20000000</v>
      </c>
      <c r="X569" s="130">
        <f t="shared" si="137"/>
        <v>200000000</v>
      </c>
      <c r="Y569" s="130">
        <f t="shared" si="137"/>
        <v>200000000</v>
      </c>
      <c r="Z569" s="130">
        <f t="shared" si="137"/>
        <v>200000000</v>
      </c>
      <c r="AA569" s="590"/>
      <c r="AB569" s="37"/>
      <c r="AC569" s="37"/>
      <c r="AD569" s="37"/>
      <c r="AE569" s="37"/>
      <c r="AF569" s="37"/>
      <c r="AG569" s="37"/>
      <c r="AH569" s="37"/>
      <c r="AI569" s="37"/>
      <c r="AJ569" s="37"/>
    </row>
    <row r="570" spans="2:36" s="33" customFormat="1" ht="38.25">
      <c r="B570" s="592"/>
      <c r="C570" s="592"/>
      <c r="D570" s="593"/>
      <c r="E570" s="217"/>
      <c r="F570" s="217" t="s">
        <v>138</v>
      </c>
      <c r="G570" s="256">
        <v>131</v>
      </c>
      <c r="H570" s="148" t="s">
        <v>137</v>
      </c>
      <c r="I570" s="293">
        <v>20000000</v>
      </c>
      <c r="J570" s="293"/>
      <c r="K570" s="244"/>
      <c r="L570" s="244"/>
      <c r="M570" s="351"/>
      <c r="N570" s="150">
        <v>200000000</v>
      </c>
      <c r="O570" s="150">
        <v>200000000</v>
      </c>
      <c r="P570" s="150">
        <v>200000000</v>
      </c>
      <c r="Q570" s="481" t="s">
        <v>71</v>
      </c>
      <c r="R570" s="150"/>
      <c r="S570" s="150"/>
      <c r="T570" s="150"/>
      <c r="U570" s="150"/>
      <c r="V570" s="255"/>
      <c r="W570" s="387">
        <f t="shared" si="137"/>
        <v>20000000</v>
      </c>
      <c r="X570" s="387">
        <f t="shared" si="137"/>
        <v>200000000</v>
      </c>
      <c r="Y570" s="387">
        <f t="shared" si="137"/>
        <v>200000000</v>
      </c>
      <c r="Z570" s="387">
        <f t="shared" si="137"/>
        <v>200000000</v>
      </c>
      <c r="AA570" s="590"/>
      <c r="AB570" s="37"/>
      <c r="AC570" s="37"/>
      <c r="AD570" s="37"/>
      <c r="AE570" s="37"/>
      <c r="AF570" s="37"/>
      <c r="AG570" s="37"/>
      <c r="AH570" s="37"/>
      <c r="AI570" s="37"/>
      <c r="AJ570" s="37"/>
    </row>
    <row r="571" spans="2:36" s="33" customFormat="1" ht="27" customHeight="1">
      <c r="B571" s="592"/>
      <c r="C571" s="592"/>
      <c r="D571" s="225" t="s">
        <v>136</v>
      </c>
      <c r="E571" s="198"/>
      <c r="F571" s="217"/>
      <c r="G571" s="256"/>
      <c r="H571" s="252" t="s">
        <v>135</v>
      </c>
      <c r="I571" s="151">
        <f aca="true" t="shared" si="139" ref="I571:P571">I572+I583+I590+I592+I594</f>
        <v>132000000</v>
      </c>
      <c r="J571" s="151">
        <f t="shared" si="139"/>
        <v>106467133</v>
      </c>
      <c r="K571" s="151">
        <f t="shared" si="139"/>
        <v>97859503</v>
      </c>
      <c r="L571" s="151">
        <f t="shared" si="139"/>
        <v>97859503</v>
      </c>
      <c r="M571" s="151"/>
      <c r="N571" s="151">
        <f t="shared" si="139"/>
        <v>299189217</v>
      </c>
      <c r="O571" s="151">
        <f t="shared" si="139"/>
        <v>252997536</v>
      </c>
      <c r="P571" s="151">
        <f t="shared" si="139"/>
        <v>252997536</v>
      </c>
      <c r="Q571" s="151"/>
      <c r="R571" s="205">
        <f>R572+R583+R590+R592+R594</f>
        <v>689001933</v>
      </c>
      <c r="S571" s="205">
        <f>S572+S583+S590+S592+S594</f>
        <v>2102165773.34</v>
      </c>
      <c r="T571" s="205">
        <f>T572+T583+T590+T592+T594</f>
        <v>1253482853</v>
      </c>
      <c r="U571" s="205">
        <f>U572+U583+U590+U592+U594</f>
        <v>1253482854</v>
      </c>
      <c r="V571" s="62"/>
      <c r="W571" s="130">
        <f t="shared" si="137"/>
        <v>821001933</v>
      </c>
      <c r="X571" s="130">
        <f t="shared" si="137"/>
        <v>2507822123.34</v>
      </c>
      <c r="Y571" s="130">
        <f t="shared" si="137"/>
        <v>1604339892</v>
      </c>
      <c r="Z571" s="130">
        <f t="shared" si="137"/>
        <v>1604339893</v>
      </c>
      <c r="AA571" s="590"/>
      <c r="AB571" s="37"/>
      <c r="AC571" s="37"/>
      <c r="AD571" s="37"/>
      <c r="AE571" s="37"/>
      <c r="AF571" s="37"/>
      <c r="AG571" s="37"/>
      <c r="AH571" s="37"/>
      <c r="AI571" s="37"/>
      <c r="AJ571" s="37"/>
    </row>
    <row r="572" spans="2:36" s="33" customFormat="1" ht="38.25">
      <c r="B572" s="592"/>
      <c r="C572" s="592"/>
      <c r="D572" s="591"/>
      <c r="E572" s="217" t="s">
        <v>134</v>
      </c>
      <c r="F572" s="217"/>
      <c r="G572" s="256"/>
      <c r="H572" s="204" t="s">
        <v>133</v>
      </c>
      <c r="I572" s="151">
        <f aca="true" t="shared" si="140" ref="I572:P572">I573+I581</f>
        <v>52000000</v>
      </c>
      <c r="J572" s="151">
        <f t="shared" si="140"/>
        <v>38617133</v>
      </c>
      <c r="K572" s="151">
        <f t="shared" si="140"/>
        <v>38617133</v>
      </c>
      <c r="L572" s="151">
        <f t="shared" si="140"/>
        <v>38617133</v>
      </c>
      <c r="M572" s="205"/>
      <c r="N572" s="205">
        <f t="shared" si="140"/>
        <v>49481333</v>
      </c>
      <c r="O572" s="218">
        <f t="shared" si="140"/>
        <v>49481333</v>
      </c>
      <c r="P572" s="218">
        <f t="shared" si="140"/>
        <v>49481333</v>
      </c>
      <c r="Q572" s="218"/>
      <c r="R572" s="205"/>
      <c r="S572" s="205">
        <f>S573+S578+S581+S582</f>
        <v>659598353.71</v>
      </c>
      <c r="T572" s="205">
        <f>T573+T578+T581+T582</f>
        <v>272504519</v>
      </c>
      <c r="U572" s="205">
        <f>U573+U578+U581+U582</f>
        <v>272504519</v>
      </c>
      <c r="V572" s="62"/>
      <c r="W572" s="130">
        <f t="shared" si="137"/>
        <v>52000000</v>
      </c>
      <c r="X572" s="130">
        <f t="shared" si="137"/>
        <v>747696819.71</v>
      </c>
      <c r="Y572" s="130">
        <f t="shared" si="137"/>
        <v>360602985</v>
      </c>
      <c r="Z572" s="130">
        <f t="shared" si="137"/>
        <v>360602985</v>
      </c>
      <c r="AA572" s="590"/>
      <c r="AB572" s="37"/>
      <c r="AC572" s="37"/>
      <c r="AD572" s="37"/>
      <c r="AE572" s="37"/>
      <c r="AF572" s="37"/>
      <c r="AG572" s="37"/>
      <c r="AH572" s="37"/>
      <c r="AI572" s="37"/>
      <c r="AJ572" s="37"/>
    </row>
    <row r="573" spans="2:36" s="33" customFormat="1" ht="12.75">
      <c r="B573" s="592"/>
      <c r="C573" s="592"/>
      <c r="D573" s="592"/>
      <c r="E573" s="591"/>
      <c r="F573" s="105" t="s">
        <v>132</v>
      </c>
      <c r="G573" s="636">
        <v>132</v>
      </c>
      <c r="H573" s="640" t="s">
        <v>131</v>
      </c>
      <c r="I573" s="504">
        <v>42000000</v>
      </c>
      <c r="J573" s="504">
        <v>37800000</v>
      </c>
      <c r="K573" s="504">
        <v>37800000</v>
      </c>
      <c r="L573" s="504">
        <v>37800000</v>
      </c>
      <c r="M573" s="558"/>
      <c r="N573" s="558">
        <v>49481333</v>
      </c>
      <c r="O573" s="558">
        <v>49481333</v>
      </c>
      <c r="P573" s="558">
        <v>49481333</v>
      </c>
      <c r="Q573" s="572" t="s">
        <v>71</v>
      </c>
      <c r="R573" s="783"/>
      <c r="S573" s="548">
        <v>12510689.23</v>
      </c>
      <c r="T573" s="548">
        <v>0</v>
      </c>
      <c r="U573" s="548">
        <v>0</v>
      </c>
      <c r="V573" s="550" t="s">
        <v>76</v>
      </c>
      <c r="W573" s="531">
        <f>I573+M573+R573</f>
        <v>42000000</v>
      </c>
      <c r="X573" s="531">
        <f>J573+N573+S573+S578</f>
        <v>222092022.23000002</v>
      </c>
      <c r="Y573" s="531">
        <f>K573+O573+T573+T578</f>
        <v>189591333</v>
      </c>
      <c r="Z573" s="531">
        <f>L573+P573+U573+U578</f>
        <v>189591333</v>
      </c>
      <c r="AA573" s="590"/>
      <c r="AB573" s="37"/>
      <c r="AC573" s="37"/>
      <c r="AD573" s="37"/>
      <c r="AE573" s="37"/>
      <c r="AF573" s="37"/>
      <c r="AG573" s="37"/>
      <c r="AH573" s="37"/>
      <c r="AI573" s="37"/>
      <c r="AJ573" s="37"/>
    </row>
    <row r="574" spans="2:36" s="33" customFormat="1" ht="12.75">
      <c r="B574" s="592"/>
      <c r="C574" s="592"/>
      <c r="D574" s="592"/>
      <c r="E574" s="592"/>
      <c r="F574" s="105" t="s">
        <v>130</v>
      </c>
      <c r="G574" s="637"/>
      <c r="H574" s="654"/>
      <c r="I574" s="505"/>
      <c r="J574" s="505"/>
      <c r="K574" s="505"/>
      <c r="L574" s="505"/>
      <c r="M574" s="559"/>
      <c r="N574" s="559"/>
      <c r="O574" s="559"/>
      <c r="P574" s="559"/>
      <c r="Q574" s="573"/>
      <c r="R574" s="784"/>
      <c r="S574" s="548"/>
      <c r="T574" s="548"/>
      <c r="U574" s="548"/>
      <c r="V574" s="548"/>
      <c r="W574" s="542"/>
      <c r="X574" s="542"/>
      <c r="Y574" s="542"/>
      <c r="Z574" s="542"/>
      <c r="AA574" s="590"/>
      <c r="AB574" s="37"/>
      <c r="AC574" s="37"/>
      <c r="AD574" s="37"/>
      <c r="AE574" s="37"/>
      <c r="AF574" s="37"/>
      <c r="AG574" s="37"/>
      <c r="AH574" s="37"/>
      <c r="AI574" s="37"/>
      <c r="AJ574" s="37"/>
    </row>
    <row r="575" spans="2:36" s="33" customFormat="1" ht="12.75">
      <c r="B575" s="592"/>
      <c r="C575" s="592"/>
      <c r="D575" s="592"/>
      <c r="E575" s="592"/>
      <c r="F575" s="105" t="s">
        <v>129</v>
      </c>
      <c r="G575" s="637"/>
      <c r="H575" s="654"/>
      <c r="I575" s="505"/>
      <c r="J575" s="505"/>
      <c r="K575" s="505"/>
      <c r="L575" s="505"/>
      <c r="M575" s="559"/>
      <c r="N575" s="559"/>
      <c r="O575" s="559"/>
      <c r="P575" s="559"/>
      <c r="Q575" s="573"/>
      <c r="R575" s="784"/>
      <c r="S575" s="548"/>
      <c r="T575" s="548"/>
      <c r="U575" s="548"/>
      <c r="V575" s="548"/>
      <c r="W575" s="542"/>
      <c r="X575" s="542"/>
      <c r="Y575" s="542"/>
      <c r="Z575" s="542"/>
      <c r="AA575" s="590"/>
      <c r="AB575" s="37"/>
      <c r="AC575" s="37"/>
      <c r="AD575" s="37"/>
      <c r="AE575" s="37"/>
      <c r="AF575" s="37"/>
      <c r="AG575" s="37"/>
      <c r="AH575" s="37"/>
      <c r="AI575" s="37"/>
      <c r="AJ575" s="37"/>
    </row>
    <row r="576" spans="2:36" s="33" customFormat="1" ht="12.75">
      <c r="B576" s="592"/>
      <c r="C576" s="592"/>
      <c r="D576" s="592"/>
      <c r="E576" s="592"/>
      <c r="F576" s="105" t="s">
        <v>128</v>
      </c>
      <c r="G576" s="637"/>
      <c r="H576" s="654"/>
      <c r="I576" s="505"/>
      <c r="J576" s="505"/>
      <c r="K576" s="505"/>
      <c r="L576" s="505"/>
      <c r="M576" s="559"/>
      <c r="N576" s="559"/>
      <c r="O576" s="559"/>
      <c r="P576" s="559"/>
      <c r="Q576" s="573"/>
      <c r="R576" s="784"/>
      <c r="S576" s="548"/>
      <c r="T576" s="548"/>
      <c r="U576" s="548"/>
      <c r="V576" s="548"/>
      <c r="W576" s="542"/>
      <c r="X576" s="542"/>
      <c r="Y576" s="542"/>
      <c r="Z576" s="542"/>
      <c r="AA576" s="590"/>
      <c r="AB576" s="37"/>
      <c r="AC576" s="37"/>
      <c r="AD576" s="37"/>
      <c r="AE576" s="37"/>
      <c r="AF576" s="37"/>
      <c r="AG576" s="37"/>
      <c r="AH576" s="37"/>
      <c r="AI576" s="37"/>
      <c r="AJ576" s="37"/>
    </row>
    <row r="577" spans="2:36" s="33" customFormat="1" ht="12.75">
      <c r="B577" s="592"/>
      <c r="C577" s="592"/>
      <c r="D577" s="592"/>
      <c r="E577" s="592"/>
      <c r="F577" s="105" t="s">
        <v>127</v>
      </c>
      <c r="G577" s="637"/>
      <c r="H577" s="654"/>
      <c r="I577" s="505"/>
      <c r="J577" s="505"/>
      <c r="K577" s="505"/>
      <c r="L577" s="505"/>
      <c r="M577" s="559"/>
      <c r="N577" s="559"/>
      <c r="O577" s="559"/>
      <c r="P577" s="559"/>
      <c r="Q577" s="573"/>
      <c r="R577" s="784"/>
      <c r="S577" s="548"/>
      <c r="T577" s="548"/>
      <c r="U577" s="548"/>
      <c r="V577" s="548"/>
      <c r="W577" s="542"/>
      <c r="X577" s="542"/>
      <c r="Y577" s="542"/>
      <c r="Z577" s="542"/>
      <c r="AA577" s="590"/>
      <c r="AB577" s="37"/>
      <c r="AC577" s="37"/>
      <c r="AD577" s="37"/>
      <c r="AE577" s="37"/>
      <c r="AF577" s="37"/>
      <c r="AG577" s="37"/>
      <c r="AH577" s="37"/>
      <c r="AI577" s="37"/>
      <c r="AJ577" s="37"/>
    </row>
    <row r="578" spans="2:36" s="33" customFormat="1" ht="12.75">
      <c r="B578" s="592"/>
      <c r="C578" s="592"/>
      <c r="D578" s="592"/>
      <c r="E578" s="592"/>
      <c r="F578" s="105" t="s">
        <v>126</v>
      </c>
      <c r="G578" s="637"/>
      <c r="H578" s="654"/>
      <c r="I578" s="505"/>
      <c r="J578" s="505"/>
      <c r="K578" s="505"/>
      <c r="L578" s="505"/>
      <c r="M578" s="559"/>
      <c r="N578" s="559"/>
      <c r="O578" s="559"/>
      <c r="P578" s="559"/>
      <c r="Q578" s="573"/>
      <c r="R578" s="784"/>
      <c r="S578" s="548">
        <v>122300000</v>
      </c>
      <c r="T578" s="548">
        <v>102310000</v>
      </c>
      <c r="U578" s="548">
        <v>102310000</v>
      </c>
      <c r="V578" s="498" t="s">
        <v>1042</v>
      </c>
      <c r="W578" s="542"/>
      <c r="X578" s="542"/>
      <c r="Y578" s="542"/>
      <c r="Z578" s="542"/>
      <c r="AA578" s="590"/>
      <c r="AB578" s="37"/>
      <c r="AC578" s="37"/>
      <c r="AD578" s="37"/>
      <c r="AE578" s="37"/>
      <c r="AF578" s="37"/>
      <c r="AG578" s="37"/>
      <c r="AH578" s="37"/>
      <c r="AI578" s="37"/>
      <c r="AJ578" s="37"/>
    </row>
    <row r="579" spans="2:36" s="33" customFormat="1" ht="25.5">
      <c r="B579" s="592"/>
      <c r="C579" s="592"/>
      <c r="D579" s="592"/>
      <c r="E579" s="592"/>
      <c r="F579" s="105" t="s">
        <v>125</v>
      </c>
      <c r="G579" s="637"/>
      <c r="H579" s="654"/>
      <c r="I579" s="505"/>
      <c r="J579" s="505"/>
      <c r="K579" s="505"/>
      <c r="L579" s="505"/>
      <c r="M579" s="559"/>
      <c r="N579" s="559"/>
      <c r="O579" s="559"/>
      <c r="P579" s="559"/>
      <c r="Q579" s="573"/>
      <c r="R579" s="784"/>
      <c r="S579" s="548"/>
      <c r="T579" s="548"/>
      <c r="U579" s="548"/>
      <c r="V579" s="499"/>
      <c r="W579" s="542"/>
      <c r="X579" s="542"/>
      <c r="Y579" s="542"/>
      <c r="Z579" s="542"/>
      <c r="AA579" s="590"/>
      <c r="AB579" s="37"/>
      <c r="AC579" s="37"/>
      <c r="AD579" s="37"/>
      <c r="AE579" s="37"/>
      <c r="AF579" s="37"/>
      <c r="AG579" s="37"/>
      <c r="AH579" s="37"/>
      <c r="AI579" s="37"/>
      <c r="AJ579" s="37"/>
    </row>
    <row r="580" spans="2:36" s="33" customFormat="1" ht="25.5">
      <c r="B580" s="592"/>
      <c r="C580" s="592"/>
      <c r="D580" s="592"/>
      <c r="E580" s="592"/>
      <c r="F580" s="105" t="s">
        <v>124</v>
      </c>
      <c r="G580" s="638"/>
      <c r="H580" s="641"/>
      <c r="I580" s="513"/>
      <c r="J580" s="513"/>
      <c r="K580" s="513"/>
      <c r="L580" s="513"/>
      <c r="M580" s="560"/>
      <c r="N580" s="560"/>
      <c r="O580" s="560"/>
      <c r="P580" s="560"/>
      <c r="Q580" s="577"/>
      <c r="R580" s="785"/>
      <c r="S580" s="548"/>
      <c r="T580" s="548"/>
      <c r="U580" s="548"/>
      <c r="V580" s="500"/>
      <c r="W580" s="532"/>
      <c r="X580" s="532"/>
      <c r="Y580" s="532"/>
      <c r="Z580" s="532"/>
      <c r="AA580" s="590"/>
      <c r="AB580" s="37"/>
      <c r="AC580" s="37"/>
      <c r="AD580" s="37"/>
      <c r="AE580" s="37"/>
      <c r="AF580" s="37"/>
      <c r="AG580" s="37"/>
      <c r="AH580" s="37"/>
      <c r="AI580" s="37"/>
      <c r="AJ580" s="37"/>
    </row>
    <row r="581" spans="2:36" s="33" customFormat="1" ht="28.5" customHeight="1">
      <c r="B581" s="592"/>
      <c r="C581" s="592"/>
      <c r="D581" s="592"/>
      <c r="E581" s="592"/>
      <c r="F581" s="591" t="s">
        <v>123</v>
      </c>
      <c r="G581" s="636">
        <v>133</v>
      </c>
      <c r="H581" s="640" t="s">
        <v>122</v>
      </c>
      <c r="I581" s="504">
        <v>10000000</v>
      </c>
      <c r="J581" s="498">
        <v>817133</v>
      </c>
      <c r="K581" s="498">
        <v>817133</v>
      </c>
      <c r="L581" s="498">
        <v>817133</v>
      </c>
      <c r="M581" s="509"/>
      <c r="N581" s="509"/>
      <c r="O581" s="514"/>
      <c r="P581" s="514"/>
      <c r="Q581" s="498"/>
      <c r="R581" s="783"/>
      <c r="S581" s="389">
        <v>474787664.48</v>
      </c>
      <c r="T581" s="144">
        <v>170194519</v>
      </c>
      <c r="U581" s="144">
        <v>170194519</v>
      </c>
      <c r="V581" s="301" t="s">
        <v>76</v>
      </c>
      <c r="W581" s="498">
        <f>I581+M581+R581</f>
        <v>10000000</v>
      </c>
      <c r="X581" s="498">
        <f>J581+N581+S581+S582</f>
        <v>525604797.48</v>
      </c>
      <c r="Y581" s="498">
        <f>K581+O581+T581+T582</f>
        <v>171011652</v>
      </c>
      <c r="Z581" s="498">
        <f>L581+P581+U581+U582</f>
        <v>171011652</v>
      </c>
      <c r="AA581" s="590"/>
      <c r="AB581" s="37"/>
      <c r="AC581" s="37"/>
      <c r="AD581" s="37"/>
      <c r="AE581" s="37"/>
      <c r="AF581" s="37"/>
      <c r="AG581" s="37"/>
      <c r="AH581" s="37"/>
      <c r="AI581" s="37"/>
      <c r="AJ581" s="37"/>
    </row>
    <row r="582" spans="2:36" s="33" customFormat="1" ht="28.5" customHeight="1">
      <c r="B582" s="592"/>
      <c r="C582" s="592"/>
      <c r="D582" s="592"/>
      <c r="E582" s="593"/>
      <c r="F582" s="593"/>
      <c r="G582" s="638"/>
      <c r="H582" s="641"/>
      <c r="I582" s="513"/>
      <c r="J582" s="500"/>
      <c r="K582" s="500"/>
      <c r="L582" s="500"/>
      <c r="M582" s="511"/>
      <c r="N582" s="511"/>
      <c r="O582" s="516"/>
      <c r="P582" s="516"/>
      <c r="Q582" s="500"/>
      <c r="R582" s="785"/>
      <c r="S582" s="389">
        <v>50000000</v>
      </c>
      <c r="T582" s="144">
        <v>0</v>
      </c>
      <c r="U582" s="144">
        <v>0</v>
      </c>
      <c r="V582" s="301" t="s">
        <v>1042</v>
      </c>
      <c r="W582" s="500"/>
      <c r="X582" s="500"/>
      <c r="Y582" s="500"/>
      <c r="Z582" s="499"/>
      <c r="AA582" s="590"/>
      <c r="AB582" s="37"/>
      <c r="AC582" s="37"/>
      <c r="AD582" s="37"/>
      <c r="AE582" s="37"/>
      <c r="AF582" s="37"/>
      <c r="AG582" s="37"/>
      <c r="AH582" s="37"/>
      <c r="AI582" s="37"/>
      <c r="AJ582" s="37"/>
    </row>
    <row r="583" spans="2:36" s="33" customFormat="1" ht="25.5">
      <c r="B583" s="592"/>
      <c r="C583" s="592"/>
      <c r="D583" s="592"/>
      <c r="E583" s="217" t="s">
        <v>121</v>
      </c>
      <c r="F583" s="217"/>
      <c r="G583" s="251"/>
      <c r="H583" s="252" t="s">
        <v>120</v>
      </c>
      <c r="I583" s="151">
        <f>I584</f>
        <v>30000000</v>
      </c>
      <c r="J583" s="151">
        <f>J584</f>
        <v>19350000</v>
      </c>
      <c r="K583" s="151">
        <f>K584</f>
        <v>19350000</v>
      </c>
      <c r="L583" s="151">
        <f>L584</f>
        <v>19350000</v>
      </c>
      <c r="M583" s="205"/>
      <c r="N583" s="205"/>
      <c r="O583" s="205"/>
      <c r="P583" s="205"/>
      <c r="Q583" s="312"/>
      <c r="R583" s="205"/>
      <c r="S583" s="205">
        <f>S584</f>
        <v>251950000</v>
      </c>
      <c r="T583" s="205">
        <f>T584</f>
        <v>207933897</v>
      </c>
      <c r="U583" s="205">
        <f>U584</f>
        <v>207933898</v>
      </c>
      <c r="V583" s="62"/>
      <c r="W583" s="218">
        <f aca="true" t="shared" si="141" ref="W583:Z584">I583+M583+R583</f>
        <v>30000000</v>
      </c>
      <c r="X583" s="218">
        <f t="shared" si="141"/>
        <v>271300000</v>
      </c>
      <c r="Y583" s="218">
        <f t="shared" si="141"/>
        <v>227283897</v>
      </c>
      <c r="Z583" s="218">
        <f t="shared" si="141"/>
        <v>227283898</v>
      </c>
      <c r="AA583" s="590"/>
      <c r="AB583" s="37"/>
      <c r="AC583" s="37"/>
      <c r="AD583" s="37"/>
      <c r="AE583" s="37"/>
      <c r="AF583" s="37"/>
      <c r="AG583" s="37"/>
      <c r="AH583" s="37"/>
      <c r="AI583" s="37"/>
      <c r="AJ583" s="37"/>
    </row>
    <row r="584" spans="2:36" s="33" customFormat="1" ht="12.75">
      <c r="B584" s="592"/>
      <c r="C584" s="592"/>
      <c r="D584" s="592"/>
      <c r="E584" s="594"/>
      <c r="F584" s="217" t="s">
        <v>119</v>
      </c>
      <c r="G584" s="609">
        <v>134</v>
      </c>
      <c r="H584" s="622" t="s">
        <v>118</v>
      </c>
      <c r="I584" s="504">
        <v>30000000</v>
      </c>
      <c r="J584" s="504">
        <v>19350000</v>
      </c>
      <c r="K584" s="504">
        <v>19350000</v>
      </c>
      <c r="L584" s="504">
        <v>19350000</v>
      </c>
      <c r="M584" s="567"/>
      <c r="N584" s="567"/>
      <c r="O584" s="567"/>
      <c r="P584" s="567"/>
      <c r="Q584" s="567"/>
      <c r="R584" s="504"/>
      <c r="S584" s="504">
        <v>251950000</v>
      </c>
      <c r="T584" s="504">
        <v>207933897</v>
      </c>
      <c r="U584" s="504">
        <v>207933898</v>
      </c>
      <c r="V584" s="543" t="s">
        <v>1046</v>
      </c>
      <c r="W584" s="531">
        <f t="shared" si="141"/>
        <v>30000000</v>
      </c>
      <c r="X584" s="531">
        <f t="shared" si="141"/>
        <v>271300000</v>
      </c>
      <c r="Y584" s="531">
        <f t="shared" si="141"/>
        <v>227283897</v>
      </c>
      <c r="Z584" s="531">
        <f t="shared" si="141"/>
        <v>227283898</v>
      </c>
      <c r="AA584" s="590"/>
      <c r="AB584" s="37"/>
      <c r="AC584" s="37"/>
      <c r="AD584" s="37"/>
      <c r="AE584" s="37"/>
      <c r="AF584" s="37"/>
      <c r="AG584" s="37"/>
      <c r="AH584" s="37"/>
      <c r="AI584" s="37"/>
      <c r="AJ584" s="37"/>
    </row>
    <row r="585" spans="2:36" s="33" customFormat="1" ht="12.75">
      <c r="B585" s="592"/>
      <c r="C585" s="592"/>
      <c r="D585" s="592"/>
      <c r="E585" s="594"/>
      <c r="F585" s="217" t="s">
        <v>117</v>
      </c>
      <c r="G585" s="610"/>
      <c r="H585" s="623"/>
      <c r="I585" s="505"/>
      <c r="J585" s="505"/>
      <c r="K585" s="505"/>
      <c r="L585" s="505"/>
      <c r="M585" s="568"/>
      <c r="N585" s="568"/>
      <c r="O585" s="568"/>
      <c r="P585" s="568"/>
      <c r="Q585" s="568"/>
      <c r="R585" s="505"/>
      <c r="S585" s="505"/>
      <c r="T585" s="505"/>
      <c r="U585" s="505"/>
      <c r="V585" s="545"/>
      <c r="W585" s="542"/>
      <c r="X585" s="542"/>
      <c r="Y585" s="542"/>
      <c r="Z585" s="542"/>
      <c r="AA585" s="590"/>
      <c r="AB585" s="37"/>
      <c r="AC585" s="37"/>
      <c r="AD585" s="37"/>
      <c r="AE585" s="37"/>
      <c r="AF585" s="37"/>
      <c r="AG585" s="37"/>
      <c r="AH585" s="37"/>
      <c r="AI585" s="37"/>
      <c r="AJ585" s="37"/>
    </row>
    <row r="586" spans="2:36" s="33" customFormat="1" ht="12.75">
      <c r="B586" s="592"/>
      <c r="C586" s="592"/>
      <c r="D586" s="592"/>
      <c r="E586" s="594"/>
      <c r="F586" s="217" t="s">
        <v>116</v>
      </c>
      <c r="G586" s="610"/>
      <c r="H586" s="623"/>
      <c r="I586" s="505"/>
      <c r="J586" s="505"/>
      <c r="K586" s="505"/>
      <c r="L586" s="505"/>
      <c r="M586" s="568"/>
      <c r="N586" s="568"/>
      <c r="O586" s="568"/>
      <c r="P586" s="568"/>
      <c r="Q586" s="568"/>
      <c r="R586" s="505"/>
      <c r="S586" s="505"/>
      <c r="T586" s="505"/>
      <c r="U586" s="505"/>
      <c r="V586" s="545"/>
      <c r="W586" s="542"/>
      <c r="X586" s="542"/>
      <c r="Y586" s="542"/>
      <c r="Z586" s="542"/>
      <c r="AA586" s="590"/>
      <c r="AB586" s="37"/>
      <c r="AC586" s="37"/>
      <c r="AD586" s="37"/>
      <c r="AE586" s="37"/>
      <c r="AF586" s="37"/>
      <c r="AG586" s="37"/>
      <c r="AH586" s="37"/>
      <c r="AI586" s="37"/>
      <c r="AJ586" s="37"/>
    </row>
    <row r="587" spans="2:36" s="33" customFormat="1" ht="12.75">
      <c r="B587" s="592"/>
      <c r="C587" s="592"/>
      <c r="D587" s="592"/>
      <c r="E587" s="594"/>
      <c r="F587" s="217" t="s">
        <v>115</v>
      </c>
      <c r="G587" s="610"/>
      <c r="H587" s="623"/>
      <c r="I587" s="505"/>
      <c r="J587" s="505"/>
      <c r="K587" s="505"/>
      <c r="L587" s="505"/>
      <c r="M587" s="568"/>
      <c r="N587" s="568"/>
      <c r="O587" s="568"/>
      <c r="P587" s="568"/>
      <c r="Q587" s="568"/>
      <c r="R587" s="505"/>
      <c r="S587" s="505"/>
      <c r="T587" s="505"/>
      <c r="U587" s="505"/>
      <c r="V587" s="545"/>
      <c r="W587" s="542"/>
      <c r="X587" s="542"/>
      <c r="Y587" s="542"/>
      <c r="Z587" s="542"/>
      <c r="AA587" s="590"/>
      <c r="AB587" s="37"/>
      <c r="AC587" s="37"/>
      <c r="AD587" s="37"/>
      <c r="AE587" s="37"/>
      <c r="AF587" s="37"/>
      <c r="AG587" s="37"/>
      <c r="AH587" s="37"/>
      <c r="AI587" s="37"/>
      <c r="AJ587" s="37"/>
    </row>
    <row r="588" spans="2:36" s="33" customFormat="1" ht="25.5">
      <c r="B588" s="592"/>
      <c r="C588" s="592"/>
      <c r="D588" s="592"/>
      <c r="E588" s="594"/>
      <c r="F588" s="217" t="s">
        <v>114</v>
      </c>
      <c r="G588" s="610"/>
      <c r="H588" s="623"/>
      <c r="I588" s="505"/>
      <c r="J588" s="505"/>
      <c r="K588" s="505"/>
      <c r="L588" s="505"/>
      <c r="M588" s="568"/>
      <c r="N588" s="568"/>
      <c r="O588" s="568"/>
      <c r="P588" s="568"/>
      <c r="Q588" s="568"/>
      <c r="R588" s="505"/>
      <c r="S588" s="505"/>
      <c r="T588" s="505"/>
      <c r="U588" s="505"/>
      <c r="V588" s="545"/>
      <c r="W588" s="542"/>
      <c r="X588" s="542"/>
      <c r="Y588" s="542"/>
      <c r="Z588" s="542"/>
      <c r="AA588" s="590"/>
      <c r="AB588" s="37"/>
      <c r="AC588" s="37"/>
      <c r="AD588" s="37"/>
      <c r="AE588" s="37"/>
      <c r="AF588" s="37"/>
      <c r="AG588" s="37"/>
      <c r="AH588" s="37"/>
      <c r="AI588" s="37"/>
      <c r="AJ588" s="37"/>
    </row>
    <row r="589" spans="2:36" s="33" customFormat="1" ht="25.5">
      <c r="B589" s="592"/>
      <c r="C589" s="592"/>
      <c r="D589" s="592"/>
      <c r="E589" s="594"/>
      <c r="F589" s="217" t="s">
        <v>113</v>
      </c>
      <c r="G589" s="639"/>
      <c r="H589" s="634"/>
      <c r="I589" s="513"/>
      <c r="J589" s="513"/>
      <c r="K589" s="513"/>
      <c r="L589" s="513"/>
      <c r="M589" s="569"/>
      <c r="N589" s="569"/>
      <c r="O589" s="569"/>
      <c r="P589" s="569"/>
      <c r="Q589" s="569"/>
      <c r="R589" s="513"/>
      <c r="S589" s="513"/>
      <c r="T589" s="513"/>
      <c r="U589" s="513"/>
      <c r="V589" s="544"/>
      <c r="W589" s="532">
        <f aca="true" t="shared" si="142" ref="W589:Z595">I589+M589+R589</f>
        <v>0</v>
      </c>
      <c r="X589" s="532">
        <f t="shared" si="142"/>
        <v>0</v>
      </c>
      <c r="Y589" s="532">
        <f t="shared" si="142"/>
        <v>0</v>
      </c>
      <c r="Z589" s="532">
        <f t="shared" si="142"/>
        <v>0</v>
      </c>
      <c r="AA589" s="590"/>
      <c r="AB589" s="37"/>
      <c r="AC589" s="37"/>
      <c r="AD589" s="37"/>
      <c r="AE589" s="37"/>
      <c r="AF589" s="37"/>
      <c r="AG589" s="37"/>
      <c r="AH589" s="37"/>
      <c r="AI589" s="37"/>
      <c r="AJ589" s="37"/>
    </row>
    <row r="590" spans="2:36" s="33" customFormat="1" ht="51">
      <c r="B590" s="592"/>
      <c r="C590" s="592"/>
      <c r="D590" s="592"/>
      <c r="E590" s="217" t="s">
        <v>112</v>
      </c>
      <c r="F590" s="217"/>
      <c r="G590" s="256"/>
      <c r="H590" s="204" t="s">
        <v>111</v>
      </c>
      <c r="I590" s="151">
        <f>I591</f>
        <v>10000000</v>
      </c>
      <c r="J590" s="151">
        <f>J591</f>
        <v>9000000</v>
      </c>
      <c r="K590" s="151">
        <f>K591</f>
        <v>9000000</v>
      </c>
      <c r="L590" s="151">
        <f>L591</f>
        <v>9000000</v>
      </c>
      <c r="M590" s="205"/>
      <c r="N590" s="205"/>
      <c r="O590" s="205"/>
      <c r="P590" s="205"/>
      <c r="Q590" s="312"/>
      <c r="R590" s="205"/>
      <c r="S590" s="205">
        <f>S591</f>
        <v>8000000</v>
      </c>
      <c r="T590" s="205">
        <f>T591</f>
        <v>4500000</v>
      </c>
      <c r="U590" s="205">
        <f>U591</f>
        <v>4500000</v>
      </c>
      <c r="V590" s="62"/>
      <c r="W590" s="218">
        <f t="shared" si="142"/>
        <v>10000000</v>
      </c>
      <c r="X590" s="218">
        <f t="shared" si="142"/>
        <v>17000000</v>
      </c>
      <c r="Y590" s="218">
        <f t="shared" si="142"/>
        <v>13500000</v>
      </c>
      <c r="Z590" s="218">
        <f t="shared" si="142"/>
        <v>13500000</v>
      </c>
      <c r="AA590" s="590"/>
      <c r="AB590" s="37"/>
      <c r="AC590" s="37"/>
      <c r="AD590" s="37"/>
      <c r="AE590" s="37"/>
      <c r="AF590" s="37"/>
      <c r="AG590" s="37"/>
      <c r="AH590" s="37"/>
      <c r="AI590" s="37"/>
      <c r="AJ590" s="37"/>
    </row>
    <row r="591" spans="2:36" s="33" customFormat="1" ht="63.75">
      <c r="B591" s="592"/>
      <c r="C591" s="592"/>
      <c r="D591" s="592"/>
      <c r="E591" s="217"/>
      <c r="F591" s="217" t="s">
        <v>110</v>
      </c>
      <c r="G591" s="256">
        <v>135</v>
      </c>
      <c r="H591" s="81" t="s">
        <v>109</v>
      </c>
      <c r="I591" s="294">
        <v>10000000</v>
      </c>
      <c r="J591" s="294">
        <v>9000000</v>
      </c>
      <c r="K591" s="294">
        <v>9000000</v>
      </c>
      <c r="L591" s="294">
        <v>9000000</v>
      </c>
      <c r="M591" s="351"/>
      <c r="N591" s="351"/>
      <c r="O591" s="351"/>
      <c r="P591" s="351"/>
      <c r="Q591" s="494"/>
      <c r="R591" s="150"/>
      <c r="S591" s="351">
        <v>8000000</v>
      </c>
      <c r="T591" s="351">
        <v>4500000</v>
      </c>
      <c r="U591" s="351">
        <v>4500000</v>
      </c>
      <c r="V591" s="243" t="s">
        <v>1046</v>
      </c>
      <c r="W591" s="391">
        <f t="shared" si="142"/>
        <v>10000000</v>
      </c>
      <c r="X591" s="275">
        <f t="shared" si="142"/>
        <v>17000000</v>
      </c>
      <c r="Y591" s="275">
        <f t="shared" si="142"/>
        <v>13500000</v>
      </c>
      <c r="Z591" s="275">
        <f t="shared" si="142"/>
        <v>13500000</v>
      </c>
      <c r="AA591" s="590"/>
      <c r="AB591" s="37"/>
      <c r="AC591" s="37"/>
      <c r="AD591" s="37"/>
      <c r="AE591" s="37"/>
      <c r="AF591" s="37"/>
      <c r="AG591" s="37"/>
      <c r="AH591" s="37"/>
      <c r="AI591" s="37"/>
      <c r="AJ591" s="37"/>
    </row>
    <row r="592" spans="2:36" s="33" customFormat="1" ht="38.25">
      <c r="B592" s="592"/>
      <c r="C592" s="592"/>
      <c r="D592" s="592"/>
      <c r="E592" s="217" t="s">
        <v>108</v>
      </c>
      <c r="F592" s="217"/>
      <c r="G592" s="256"/>
      <c r="H592" s="204" t="s">
        <v>107</v>
      </c>
      <c r="I592" s="151">
        <f>I593</f>
        <v>10000000</v>
      </c>
      <c r="J592" s="151">
        <f>J593</f>
        <v>10000000</v>
      </c>
      <c r="K592" s="151">
        <f>K593</f>
        <v>10000000</v>
      </c>
      <c r="L592" s="151">
        <f>L593</f>
        <v>10000000</v>
      </c>
      <c r="M592" s="205"/>
      <c r="N592" s="218"/>
      <c r="O592" s="218"/>
      <c r="P592" s="218"/>
      <c r="Q592" s="282"/>
      <c r="R592" s="205"/>
      <c r="S592" s="205">
        <f>S593</f>
        <v>10000000</v>
      </c>
      <c r="T592" s="205">
        <f>T593</f>
        <v>7100000</v>
      </c>
      <c r="U592" s="205">
        <f>U593</f>
        <v>7100000</v>
      </c>
      <c r="V592" s="62"/>
      <c r="W592" s="218">
        <f t="shared" si="142"/>
        <v>10000000</v>
      </c>
      <c r="X592" s="218">
        <f t="shared" si="142"/>
        <v>20000000</v>
      </c>
      <c r="Y592" s="218">
        <f t="shared" si="142"/>
        <v>17100000</v>
      </c>
      <c r="Z592" s="218">
        <f t="shared" si="142"/>
        <v>17100000</v>
      </c>
      <c r="AA592" s="590"/>
      <c r="AB592" s="37"/>
      <c r="AC592" s="37"/>
      <c r="AD592" s="37"/>
      <c r="AE592" s="37"/>
      <c r="AF592" s="37"/>
      <c r="AG592" s="37"/>
      <c r="AH592" s="37"/>
      <c r="AI592" s="37"/>
      <c r="AJ592" s="37"/>
    </row>
    <row r="593" spans="2:36" s="33" customFormat="1" ht="51">
      <c r="B593" s="592"/>
      <c r="C593" s="592"/>
      <c r="D593" s="592"/>
      <c r="E593" s="217"/>
      <c r="F593" s="217" t="s">
        <v>106</v>
      </c>
      <c r="G593" s="25">
        <v>136</v>
      </c>
      <c r="H593" s="81" t="s">
        <v>105</v>
      </c>
      <c r="I593" s="294">
        <v>10000000</v>
      </c>
      <c r="J593" s="294">
        <v>10000000</v>
      </c>
      <c r="K593" s="294">
        <v>10000000</v>
      </c>
      <c r="L593" s="294">
        <v>10000000</v>
      </c>
      <c r="M593" s="351"/>
      <c r="N593" s="275"/>
      <c r="O593" s="275"/>
      <c r="P593" s="275"/>
      <c r="Q593" s="482"/>
      <c r="R593" s="150"/>
      <c r="S593" s="150">
        <v>10000000</v>
      </c>
      <c r="T593" s="255">
        <v>7100000</v>
      </c>
      <c r="U593" s="255">
        <v>7100000</v>
      </c>
      <c r="V593" s="292" t="s">
        <v>1046</v>
      </c>
      <c r="W593" s="387">
        <f t="shared" si="142"/>
        <v>10000000</v>
      </c>
      <c r="X593" s="387">
        <f t="shared" si="142"/>
        <v>20000000</v>
      </c>
      <c r="Y593" s="387">
        <f t="shared" si="142"/>
        <v>17100000</v>
      </c>
      <c r="Z593" s="387">
        <f t="shared" si="142"/>
        <v>17100000</v>
      </c>
      <c r="AA593" s="590"/>
      <c r="AB593" s="37"/>
      <c r="AC593" s="37"/>
      <c r="AD593" s="37"/>
      <c r="AE593" s="37"/>
      <c r="AF593" s="37"/>
      <c r="AG593" s="37"/>
      <c r="AH593" s="37"/>
      <c r="AI593" s="37"/>
      <c r="AJ593" s="37"/>
    </row>
    <row r="594" spans="2:36" s="33" customFormat="1" ht="63.75">
      <c r="B594" s="592"/>
      <c r="C594" s="592"/>
      <c r="D594" s="592"/>
      <c r="E594" s="217" t="s">
        <v>104</v>
      </c>
      <c r="F594" s="217"/>
      <c r="G594" s="256"/>
      <c r="H594" s="204" t="s">
        <v>103</v>
      </c>
      <c r="I594" s="151">
        <f aca="true" t="shared" si="143" ref="I594:P594">I595+I597+I599</f>
        <v>30000000</v>
      </c>
      <c r="J594" s="151">
        <f t="shared" si="143"/>
        <v>29500000</v>
      </c>
      <c r="K594" s="151">
        <f t="shared" si="143"/>
        <v>20892370</v>
      </c>
      <c r="L594" s="151">
        <f t="shared" si="143"/>
        <v>20892370</v>
      </c>
      <c r="M594" s="218"/>
      <c r="N594" s="218">
        <f t="shared" si="143"/>
        <v>249707884</v>
      </c>
      <c r="O594" s="218">
        <f t="shared" si="143"/>
        <v>203516203</v>
      </c>
      <c r="P594" s="218">
        <f t="shared" si="143"/>
        <v>203516203</v>
      </c>
      <c r="Q594" s="282"/>
      <c r="R594" s="218">
        <f>R595+R597+R599+R598+R600</f>
        <v>689001933</v>
      </c>
      <c r="S594" s="218">
        <f>S595+S597+S599+S598+S600</f>
        <v>1172617419.6299999</v>
      </c>
      <c r="T594" s="218">
        <f>T595+T597+T599+T598+T600</f>
        <v>761444437</v>
      </c>
      <c r="U594" s="218">
        <f>U595+U597+U599+U598+U600</f>
        <v>761444437</v>
      </c>
      <c r="V594" s="236"/>
      <c r="W594" s="218">
        <f t="shared" si="142"/>
        <v>719001933</v>
      </c>
      <c r="X594" s="218">
        <f t="shared" si="142"/>
        <v>1451825303.6299999</v>
      </c>
      <c r="Y594" s="218">
        <f t="shared" si="142"/>
        <v>985853010</v>
      </c>
      <c r="Z594" s="218">
        <f t="shared" si="142"/>
        <v>985853010</v>
      </c>
      <c r="AA594" s="590"/>
      <c r="AB594" s="37"/>
      <c r="AC594" s="37"/>
      <c r="AD594" s="37"/>
      <c r="AE594" s="37"/>
      <c r="AF594" s="37"/>
      <c r="AG594" s="37"/>
      <c r="AH594" s="37"/>
      <c r="AI594" s="37"/>
      <c r="AJ594" s="37"/>
    </row>
    <row r="595" spans="2:36" s="33" customFormat="1" ht="15" customHeight="1">
      <c r="B595" s="592"/>
      <c r="C595" s="592"/>
      <c r="D595" s="592"/>
      <c r="E595" s="591"/>
      <c r="F595" s="217" t="s">
        <v>102</v>
      </c>
      <c r="G595" s="636">
        <v>137</v>
      </c>
      <c r="H595" s="622" t="s">
        <v>101</v>
      </c>
      <c r="I595" s="504">
        <v>30000000</v>
      </c>
      <c r="J595" s="504">
        <v>29500000</v>
      </c>
      <c r="K595" s="498">
        <v>20892370</v>
      </c>
      <c r="L595" s="498">
        <v>20892370</v>
      </c>
      <c r="M595" s="531"/>
      <c r="N595" s="531">
        <v>249707884</v>
      </c>
      <c r="O595" s="531">
        <v>203516203</v>
      </c>
      <c r="P595" s="531">
        <v>203516203</v>
      </c>
      <c r="Q595" s="572" t="s">
        <v>71</v>
      </c>
      <c r="R595" s="531"/>
      <c r="S595" s="531">
        <v>150000000</v>
      </c>
      <c r="T595" s="531">
        <v>100772233</v>
      </c>
      <c r="U595" s="531">
        <v>100772233</v>
      </c>
      <c r="V595" s="543" t="str">
        <f>V593</f>
        <v>SGP SALUD
 PUBLICA (61)</v>
      </c>
      <c r="W595" s="533">
        <f t="shared" si="142"/>
        <v>30000000</v>
      </c>
      <c r="X595" s="533">
        <f t="shared" si="142"/>
        <v>429207884</v>
      </c>
      <c r="Y595" s="533">
        <f t="shared" si="142"/>
        <v>325180806</v>
      </c>
      <c r="Z595" s="533">
        <f t="shared" si="142"/>
        <v>325180806</v>
      </c>
      <c r="AA595" s="590"/>
      <c r="AB595" s="37"/>
      <c r="AC595" s="37"/>
      <c r="AD595" s="37"/>
      <c r="AE595" s="37"/>
      <c r="AF595" s="37"/>
      <c r="AG595" s="37"/>
      <c r="AH595" s="37"/>
      <c r="AI595" s="37"/>
      <c r="AJ595" s="37"/>
    </row>
    <row r="596" spans="2:36" s="33" customFormat="1" ht="15" customHeight="1">
      <c r="B596" s="592"/>
      <c r="C596" s="592"/>
      <c r="D596" s="592"/>
      <c r="E596" s="592"/>
      <c r="F596" s="105" t="s">
        <v>100</v>
      </c>
      <c r="G596" s="638"/>
      <c r="H596" s="634"/>
      <c r="I596" s="513"/>
      <c r="J596" s="513"/>
      <c r="K596" s="500"/>
      <c r="L596" s="500"/>
      <c r="M596" s="532"/>
      <c r="N596" s="532"/>
      <c r="O596" s="532"/>
      <c r="P596" s="532"/>
      <c r="Q596" s="577"/>
      <c r="R596" s="532"/>
      <c r="S596" s="532"/>
      <c r="T596" s="532"/>
      <c r="U596" s="532"/>
      <c r="V596" s="544"/>
      <c r="W596" s="534"/>
      <c r="X596" s="534"/>
      <c r="Y596" s="534"/>
      <c r="Z596" s="534"/>
      <c r="AA596" s="590"/>
      <c r="AB596" s="37"/>
      <c r="AC596" s="37"/>
      <c r="AD596" s="37"/>
      <c r="AE596" s="37"/>
      <c r="AF596" s="37"/>
      <c r="AG596" s="37"/>
      <c r="AH596" s="37"/>
      <c r="AI596" s="37"/>
      <c r="AJ596" s="37"/>
    </row>
    <row r="597" spans="2:36" s="33" customFormat="1" ht="24" customHeight="1">
      <c r="B597" s="592"/>
      <c r="C597" s="592"/>
      <c r="D597" s="592"/>
      <c r="E597" s="592"/>
      <c r="F597" s="591" t="s">
        <v>99</v>
      </c>
      <c r="G597" s="645">
        <v>126</v>
      </c>
      <c r="H597" s="622" t="s">
        <v>98</v>
      </c>
      <c r="I597" s="504"/>
      <c r="J597" s="504"/>
      <c r="K597" s="498"/>
      <c r="L597" s="498"/>
      <c r="M597" s="498"/>
      <c r="N597" s="498"/>
      <c r="O597" s="498"/>
      <c r="P597" s="498"/>
      <c r="Q597" s="498"/>
      <c r="R597" s="514">
        <v>500000000</v>
      </c>
      <c r="S597" s="238">
        <v>513755593.73</v>
      </c>
      <c r="T597" s="238">
        <v>316943083</v>
      </c>
      <c r="U597" s="238">
        <v>316943083</v>
      </c>
      <c r="V597" s="243" t="s">
        <v>97</v>
      </c>
      <c r="W597" s="495">
        <f>J597+M597+R597+R598</f>
        <v>500000000</v>
      </c>
      <c r="X597" s="495">
        <f>K597+N597+S597+S598</f>
        <v>725242640.08</v>
      </c>
      <c r="Y597" s="495">
        <f>L597+O597+T597+T598</f>
        <v>384980129</v>
      </c>
      <c r="Z597" s="495">
        <f>M597+P597+U597+U598</f>
        <v>384980129</v>
      </c>
      <c r="AA597" s="590"/>
      <c r="AB597" s="37"/>
      <c r="AC597" s="37"/>
      <c r="AD597" s="37"/>
      <c r="AE597" s="37"/>
      <c r="AF597" s="37"/>
      <c r="AG597" s="37"/>
      <c r="AH597" s="37"/>
      <c r="AI597" s="37"/>
      <c r="AJ597" s="37"/>
    </row>
    <row r="598" spans="2:36" s="33" customFormat="1" ht="29.25" customHeight="1">
      <c r="B598" s="592"/>
      <c r="C598" s="592"/>
      <c r="D598" s="592"/>
      <c r="E598" s="592"/>
      <c r="F598" s="593"/>
      <c r="G598" s="646"/>
      <c r="H598" s="634"/>
      <c r="I598" s="513"/>
      <c r="J598" s="513"/>
      <c r="K598" s="500"/>
      <c r="L598" s="500"/>
      <c r="M598" s="500"/>
      <c r="N598" s="500"/>
      <c r="O598" s="500"/>
      <c r="P598" s="500"/>
      <c r="Q598" s="500"/>
      <c r="R598" s="516"/>
      <c r="S598" s="238">
        <v>211487046.35</v>
      </c>
      <c r="T598" s="238">
        <v>68037046</v>
      </c>
      <c r="U598" s="238">
        <v>68037046</v>
      </c>
      <c r="V598" s="254" t="s">
        <v>76</v>
      </c>
      <c r="W598" s="497"/>
      <c r="X598" s="497"/>
      <c r="Y598" s="497"/>
      <c r="Z598" s="497"/>
      <c r="AA598" s="590"/>
      <c r="AB598" s="37"/>
      <c r="AC598" s="37"/>
      <c r="AD598" s="37"/>
      <c r="AE598" s="37"/>
      <c r="AF598" s="37"/>
      <c r="AG598" s="37"/>
      <c r="AH598" s="37"/>
      <c r="AI598" s="37"/>
      <c r="AJ598" s="37"/>
    </row>
    <row r="599" spans="2:36" s="33" customFormat="1" ht="27" customHeight="1">
      <c r="B599" s="592"/>
      <c r="C599" s="592"/>
      <c r="D599" s="592"/>
      <c r="E599" s="592"/>
      <c r="F599" s="591" t="s">
        <v>96</v>
      </c>
      <c r="G599" s="645">
        <v>127</v>
      </c>
      <c r="H599" s="622" t="s">
        <v>95</v>
      </c>
      <c r="I599" s="504"/>
      <c r="J599" s="504"/>
      <c r="K599" s="498"/>
      <c r="L599" s="498"/>
      <c r="M599" s="498"/>
      <c r="N599" s="498"/>
      <c r="O599" s="498"/>
      <c r="P599" s="498"/>
      <c r="Q599" s="498"/>
      <c r="R599" s="514">
        <v>189001933</v>
      </c>
      <c r="S599" s="238">
        <v>234751933</v>
      </c>
      <c r="T599" s="238">
        <v>219195332</v>
      </c>
      <c r="U599" s="238">
        <v>219195332</v>
      </c>
      <c r="V599" s="243" t="s">
        <v>94</v>
      </c>
      <c r="W599" s="495">
        <f>+R599+R600+M599+I599</f>
        <v>189001933</v>
      </c>
      <c r="X599" s="495">
        <f>+S599+S600+N599+J599</f>
        <v>297374779.55</v>
      </c>
      <c r="Y599" s="495">
        <f>+T599+T600+O599+K599</f>
        <v>275692075</v>
      </c>
      <c r="Z599" s="495">
        <f>+U599+U600+P599+L599</f>
        <v>275692075</v>
      </c>
      <c r="AA599" s="590"/>
      <c r="AB599" s="37"/>
      <c r="AC599" s="37"/>
      <c r="AD599" s="37"/>
      <c r="AE599" s="37"/>
      <c r="AF599" s="37"/>
      <c r="AG599" s="37"/>
      <c r="AH599" s="37"/>
      <c r="AI599" s="37"/>
      <c r="AJ599" s="37"/>
    </row>
    <row r="600" spans="2:36" s="33" customFormat="1" ht="27" customHeight="1">
      <c r="B600" s="592"/>
      <c r="C600" s="592"/>
      <c r="D600" s="593"/>
      <c r="E600" s="593"/>
      <c r="F600" s="593"/>
      <c r="G600" s="646"/>
      <c r="H600" s="634"/>
      <c r="I600" s="513"/>
      <c r="J600" s="513"/>
      <c r="K600" s="500"/>
      <c r="L600" s="500"/>
      <c r="M600" s="500"/>
      <c r="N600" s="500"/>
      <c r="O600" s="500"/>
      <c r="P600" s="500"/>
      <c r="Q600" s="500"/>
      <c r="R600" s="516"/>
      <c r="S600" s="275">
        <v>62622846.55</v>
      </c>
      <c r="T600" s="238">
        <v>56496743</v>
      </c>
      <c r="U600" s="238">
        <v>56496743</v>
      </c>
      <c r="V600" s="254" t="s">
        <v>76</v>
      </c>
      <c r="W600" s="497"/>
      <c r="X600" s="497"/>
      <c r="Y600" s="497"/>
      <c r="Z600" s="497"/>
      <c r="AA600" s="590"/>
      <c r="AB600" s="37"/>
      <c r="AC600" s="37"/>
      <c r="AD600" s="37"/>
      <c r="AE600" s="37"/>
      <c r="AF600" s="37"/>
      <c r="AG600" s="37"/>
      <c r="AH600" s="37"/>
      <c r="AI600" s="37"/>
      <c r="AJ600" s="37"/>
    </row>
    <row r="601" spans="2:36" s="33" customFormat="1" ht="25.5">
      <c r="B601" s="592"/>
      <c r="C601" s="592"/>
      <c r="D601" s="217" t="s">
        <v>93</v>
      </c>
      <c r="E601" s="217"/>
      <c r="F601" s="217"/>
      <c r="G601" s="256"/>
      <c r="H601" s="204" t="s">
        <v>1043</v>
      </c>
      <c r="I601" s="151">
        <f aca="true" t="shared" si="144" ref="I601:P601">I602+I605</f>
        <v>40000000</v>
      </c>
      <c r="J601" s="151">
        <f t="shared" si="144"/>
        <v>63540000</v>
      </c>
      <c r="K601" s="241">
        <f t="shared" si="144"/>
        <v>63540000</v>
      </c>
      <c r="L601" s="241">
        <f t="shared" si="144"/>
        <v>63540000</v>
      </c>
      <c r="M601" s="218"/>
      <c r="N601" s="218">
        <f t="shared" si="144"/>
        <v>50000000</v>
      </c>
      <c r="O601" s="218">
        <f t="shared" si="144"/>
        <v>50000000</v>
      </c>
      <c r="P601" s="218">
        <f t="shared" si="144"/>
        <v>50000000</v>
      </c>
      <c r="Q601" s="282"/>
      <c r="R601" s="218"/>
      <c r="S601" s="218">
        <f>S602+S605</f>
        <v>6155313.57</v>
      </c>
      <c r="T601" s="218">
        <f>T602+T605</f>
        <v>5760000</v>
      </c>
      <c r="U601" s="218">
        <f>U602+U605</f>
        <v>5760000</v>
      </c>
      <c r="V601" s="218"/>
      <c r="W601" s="218">
        <f aca="true" t="shared" si="145" ref="W601:Z602">I601+M601+R601</f>
        <v>40000000</v>
      </c>
      <c r="X601" s="218">
        <f t="shared" si="145"/>
        <v>119695313.57</v>
      </c>
      <c r="Y601" s="218">
        <f t="shared" si="145"/>
        <v>119300000</v>
      </c>
      <c r="Z601" s="218">
        <f t="shared" si="145"/>
        <v>119300000</v>
      </c>
      <c r="AA601" s="590"/>
      <c r="AB601" s="37"/>
      <c r="AC601" s="37"/>
      <c r="AD601" s="37"/>
      <c r="AE601" s="37"/>
      <c r="AF601" s="37"/>
      <c r="AG601" s="37"/>
      <c r="AH601" s="37"/>
      <c r="AI601" s="37"/>
      <c r="AJ601" s="37"/>
    </row>
    <row r="602" spans="2:36" s="33" customFormat="1" ht="25.5">
      <c r="B602" s="592"/>
      <c r="C602" s="592"/>
      <c r="D602" s="594"/>
      <c r="E602" s="217" t="s">
        <v>92</v>
      </c>
      <c r="F602" s="217"/>
      <c r="G602" s="256"/>
      <c r="H602" s="204" t="s">
        <v>91</v>
      </c>
      <c r="I602" s="151">
        <f aca="true" t="shared" si="146" ref="I602:P602">I603</f>
        <v>20000000</v>
      </c>
      <c r="J602" s="151">
        <f t="shared" si="146"/>
        <v>30780000</v>
      </c>
      <c r="K602" s="241">
        <f t="shared" si="146"/>
        <v>30780000</v>
      </c>
      <c r="L602" s="241">
        <f t="shared" si="146"/>
        <v>30780000</v>
      </c>
      <c r="M602" s="218"/>
      <c r="N602" s="218">
        <f t="shared" si="146"/>
        <v>25000000</v>
      </c>
      <c r="O602" s="218">
        <f t="shared" si="146"/>
        <v>25000000</v>
      </c>
      <c r="P602" s="218">
        <f t="shared" si="146"/>
        <v>25000000</v>
      </c>
      <c r="Q602" s="282"/>
      <c r="R602" s="218"/>
      <c r="S602" s="218">
        <f>S603</f>
        <v>6155313.57</v>
      </c>
      <c r="T602" s="218">
        <f>T603</f>
        <v>5760000</v>
      </c>
      <c r="U602" s="218">
        <f>U603</f>
        <v>5760000</v>
      </c>
      <c r="V602" s="236"/>
      <c r="W602" s="218">
        <f t="shared" si="145"/>
        <v>20000000</v>
      </c>
      <c r="X602" s="218">
        <f t="shared" si="145"/>
        <v>61935313.57</v>
      </c>
      <c r="Y602" s="218">
        <f t="shared" si="145"/>
        <v>61540000</v>
      </c>
      <c r="Z602" s="218">
        <f t="shared" si="145"/>
        <v>61540000</v>
      </c>
      <c r="AA602" s="590"/>
      <c r="AB602" s="37"/>
      <c r="AC602" s="37"/>
      <c r="AD602" s="37"/>
      <c r="AE602" s="37"/>
      <c r="AF602" s="37"/>
      <c r="AG602" s="37"/>
      <c r="AH602" s="37"/>
      <c r="AI602" s="37"/>
      <c r="AJ602" s="37"/>
    </row>
    <row r="603" spans="2:36" s="33" customFormat="1" ht="12.75">
      <c r="B603" s="592"/>
      <c r="C603" s="592"/>
      <c r="D603" s="594"/>
      <c r="E603" s="591"/>
      <c r="F603" s="591" t="s">
        <v>90</v>
      </c>
      <c r="G603" s="609">
        <v>138</v>
      </c>
      <c r="H603" s="622" t="s">
        <v>89</v>
      </c>
      <c r="I603" s="504">
        <v>20000000</v>
      </c>
      <c r="J603" s="504">
        <v>30780000</v>
      </c>
      <c r="K603" s="504">
        <v>30780000</v>
      </c>
      <c r="L603" s="504">
        <v>30780000</v>
      </c>
      <c r="M603" s="498"/>
      <c r="N603" s="498">
        <v>25000000</v>
      </c>
      <c r="O603" s="498">
        <v>25000000</v>
      </c>
      <c r="P603" s="498">
        <v>25000000</v>
      </c>
      <c r="Q603" s="572" t="s">
        <v>71</v>
      </c>
      <c r="R603" s="514"/>
      <c r="S603" s="514">
        <v>6155313.57</v>
      </c>
      <c r="T603" s="514">
        <v>5760000</v>
      </c>
      <c r="U603" s="514">
        <v>5760000</v>
      </c>
      <c r="V603" s="572" t="str">
        <f>V600</f>
        <v>COFINANCIACION         
NACIONAL (65)</v>
      </c>
      <c r="W603" s="498">
        <f>J603+M603+R603</f>
        <v>30780000</v>
      </c>
      <c r="X603" s="498">
        <f>K603+N603+S603</f>
        <v>61935313.57</v>
      </c>
      <c r="Y603" s="498">
        <f>L603+O603+T603</f>
        <v>61540000</v>
      </c>
      <c r="Z603" s="498">
        <f>L603+P603+U603</f>
        <v>61540000</v>
      </c>
      <c r="AA603" s="590"/>
      <c r="AB603" s="37"/>
      <c r="AC603" s="37"/>
      <c r="AD603" s="37"/>
      <c r="AE603" s="37"/>
      <c r="AF603" s="37"/>
      <c r="AG603" s="37"/>
      <c r="AH603" s="37"/>
      <c r="AI603" s="37"/>
      <c r="AJ603" s="37"/>
    </row>
    <row r="604" spans="2:36" s="33" customFormat="1" ht="12.75">
      <c r="B604" s="592"/>
      <c r="C604" s="592"/>
      <c r="D604" s="594"/>
      <c r="E604" s="592"/>
      <c r="F604" s="592"/>
      <c r="G604" s="610"/>
      <c r="H604" s="634"/>
      <c r="I604" s="513"/>
      <c r="J604" s="505"/>
      <c r="K604" s="505"/>
      <c r="L604" s="505"/>
      <c r="M604" s="499"/>
      <c r="N604" s="499"/>
      <c r="O604" s="499"/>
      <c r="P604" s="499"/>
      <c r="Q604" s="573"/>
      <c r="R604" s="516"/>
      <c r="S604" s="516"/>
      <c r="T604" s="516"/>
      <c r="U604" s="516"/>
      <c r="V604" s="577"/>
      <c r="W604" s="500"/>
      <c r="X604" s="500"/>
      <c r="Y604" s="500"/>
      <c r="Z604" s="500">
        <f>L604+P604+U604</f>
        <v>0</v>
      </c>
      <c r="AA604" s="590"/>
      <c r="AB604" s="37"/>
      <c r="AC604" s="37"/>
      <c r="AD604" s="37"/>
      <c r="AE604" s="37"/>
      <c r="AF604" s="37"/>
      <c r="AG604" s="37"/>
      <c r="AH604" s="37"/>
      <c r="AI604" s="37"/>
      <c r="AJ604" s="37"/>
    </row>
    <row r="605" spans="2:36" s="33" customFormat="1" ht="25.5">
      <c r="B605" s="592"/>
      <c r="C605" s="592"/>
      <c r="D605" s="594"/>
      <c r="E605" s="217" t="s">
        <v>88</v>
      </c>
      <c r="F605" s="217"/>
      <c r="G605" s="256"/>
      <c r="H605" s="204" t="s">
        <v>87</v>
      </c>
      <c r="I605" s="151">
        <f aca="true" t="shared" si="147" ref="I605:P605">I606</f>
        <v>20000000</v>
      </c>
      <c r="J605" s="151">
        <f t="shared" si="147"/>
        <v>32760000</v>
      </c>
      <c r="K605" s="241">
        <f t="shared" si="147"/>
        <v>32760000</v>
      </c>
      <c r="L605" s="241">
        <f t="shared" si="147"/>
        <v>32760000</v>
      </c>
      <c r="M605" s="218"/>
      <c r="N605" s="218">
        <f t="shared" si="147"/>
        <v>25000000</v>
      </c>
      <c r="O605" s="218">
        <f t="shared" si="147"/>
        <v>25000000</v>
      </c>
      <c r="P605" s="218">
        <f t="shared" si="147"/>
        <v>25000000</v>
      </c>
      <c r="Q605" s="282"/>
      <c r="R605" s="218"/>
      <c r="S605" s="218"/>
      <c r="T605" s="218"/>
      <c r="U605" s="218"/>
      <c r="V605" s="236"/>
      <c r="W605" s="218">
        <f aca="true" t="shared" si="148" ref="W605:Y606">I605+M605+R605</f>
        <v>20000000</v>
      </c>
      <c r="X605" s="218">
        <f t="shared" si="148"/>
        <v>57760000</v>
      </c>
      <c r="Y605" s="218">
        <f t="shared" si="148"/>
        <v>57760000</v>
      </c>
      <c r="Z605" s="218">
        <f>L605+P605+U605</f>
        <v>57760000</v>
      </c>
      <c r="AA605" s="590"/>
      <c r="AB605" s="37"/>
      <c r="AC605" s="37"/>
      <c r="AD605" s="37"/>
      <c r="AE605" s="37"/>
      <c r="AF605" s="37"/>
      <c r="AG605" s="37"/>
      <c r="AH605" s="37"/>
      <c r="AI605" s="37"/>
      <c r="AJ605" s="37"/>
    </row>
    <row r="606" spans="2:36" s="33" customFormat="1" ht="25.5">
      <c r="B606" s="592"/>
      <c r="C606" s="592"/>
      <c r="D606" s="594"/>
      <c r="E606" s="647"/>
      <c r="F606" s="217" t="s">
        <v>86</v>
      </c>
      <c r="G606" s="598">
        <v>139</v>
      </c>
      <c r="H606" s="633" t="s">
        <v>85</v>
      </c>
      <c r="I606" s="550">
        <v>20000000</v>
      </c>
      <c r="J606" s="550">
        <v>32760000</v>
      </c>
      <c r="K606" s="550">
        <v>32760000</v>
      </c>
      <c r="L606" s="550">
        <v>32760000</v>
      </c>
      <c r="M606" s="564"/>
      <c r="N606" s="564">
        <v>25000000</v>
      </c>
      <c r="O606" s="564">
        <v>25000000</v>
      </c>
      <c r="P606" s="564">
        <v>25000000</v>
      </c>
      <c r="Q606" s="584" t="s">
        <v>71</v>
      </c>
      <c r="R606" s="541"/>
      <c r="S606" s="541"/>
      <c r="T606" s="541"/>
      <c r="U606" s="535"/>
      <c r="V606" s="535"/>
      <c r="W606" s="530">
        <f t="shared" si="148"/>
        <v>20000000</v>
      </c>
      <c r="X606" s="530">
        <f t="shared" si="148"/>
        <v>57760000</v>
      </c>
      <c r="Y606" s="530">
        <f t="shared" si="148"/>
        <v>57760000</v>
      </c>
      <c r="Z606" s="530">
        <f>L606+P606+U606</f>
        <v>57760000</v>
      </c>
      <c r="AA606" s="590"/>
      <c r="AB606" s="37"/>
      <c r="AC606" s="37"/>
      <c r="AD606" s="37"/>
      <c r="AE606" s="37"/>
      <c r="AF606" s="37"/>
      <c r="AG606" s="37"/>
      <c r="AH606" s="37"/>
      <c r="AI606" s="37"/>
      <c r="AJ606" s="37"/>
    </row>
    <row r="607" spans="2:36" s="33" customFormat="1" ht="25.5">
      <c r="B607" s="592"/>
      <c r="C607" s="592"/>
      <c r="D607" s="594"/>
      <c r="E607" s="647"/>
      <c r="F607" s="217" t="s">
        <v>84</v>
      </c>
      <c r="G607" s="598"/>
      <c r="H607" s="633"/>
      <c r="I607" s="550"/>
      <c r="J607" s="550"/>
      <c r="K607" s="550"/>
      <c r="L607" s="550"/>
      <c r="M607" s="564"/>
      <c r="N607" s="564"/>
      <c r="O607" s="564"/>
      <c r="P607" s="564"/>
      <c r="Q607" s="584"/>
      <c r="R607" s="541"/>
      <c r="S607" s="541"/>
      <c r="T607" s="541"/>
      <c r="U607" s="535"/>
      <c r="V607" s="535"/>
      <c r="W607" s="530"/>
      <c r="X607" s="530"/>
      <c r="Y607" s="530"/>
      <c r="Z607" s="530"/>
      <c r="AA607" s="590"/>
      <c r="AB607" s="37"/>
      <c r="AC607" s="37"/>
      <c r="AD607" s="37"/>
      <c r="AE607" s="37"/>
      <c r="AF607" s="37"/>
      <c r="AG607" s="37"/>
      <c r="AH607" s="37"/>
      <c r="AI607" s="37"/>
      <c r="AJ607" s="37"/>
    </row>
    <row r="608" spans="2:36" s="33" customFormat="1" ht="25.5">
      <c r="B608" s="592"/>
      <c r="C608" s="592"/>
      <c r="D608" s="594"/>
      <c r="E608" s="647"/>
      <c r="F608" s="217" t="s">
        <v>83</v>
      </c>
      <c r="G608" s="598"/>
      <c r="H608" s="633"/>
      <c r="I608" s="550"/>
      <c r="J608" s="550"/>
      <c r="K608" s="550"/>
      <c r="L608" s="550"/>
      <c r="M608" s="564"/>
      <c r="N608" s="564"/>
      <c r="O608" s="564"/>
      <c r="P608" s="564"/>
      <c r="Q608" s="584"/>
      <c r="R608" s="541"/>
      <c r="S608" s="541"/>
      <c r="T608" s="541"/>
      <c r="U608" s="535"/>
      <c r="V608" s="535"/>
      <c r="W608" s="530"/>
      <c r="X608" s="530"/>
      <c r="Y608" s="530"/>
      <c r="Z608" s="530"/>
      <c r="AA608" s="590"/>
      <c r="AB608" s="37"/>
      <c r="AC608" s="37"/>
      <c r="AD608" s="37"/>
      <c r="AE608" s="37"/>
      <c r="AF608" s="37"/>
      <c r="AG608" s="37"/>
      <c r="AH608" s="37"/>
      <c r="AI608" s="37"/>
      <c r="AJ608" s="37"/>
    </row>
    <row r="609" spans="2:36" s="33" customFormat="1" ht="16.5" customHeight="1">
      <c r="B609" s="592"/>
      <c r="C609" s="592"/>
      <c r="D609" s="217" t="s">
        <v>82</v>
      </c>
      <c r="E609" s="217"/>
      <c r="F609" s="217"/>
      <c r="G609" s="256"/>
      <c r="H609" s="204" t="s">
        <v>81</v>
      </c>
      <c r="I609" s="151">
        <f aca="true" t="shared" si="149" ref="I609:P609">I610+I612</f>
        <v>20000000</v>
      </c>
      <c r="J609" s="151">
        <f t="shared" si="149"/>
        <v>54803039</v>
      </c>
      <c r="K609" s="151">
        <f t="shared" si="149"/>
        <v>47174000</v>
      </c>
      <c r="L609" s="151">
        <f t="shared" si="149"/>
        <v>47174000</v>
      </c>
      <c r="M609" s="218"/>
      <c r="N609" s="218">
        <f t="shared" si="149"/>
        <v>393932000</v>
      </c>
      <c r="O609" s="218">
        <f t="shared" si="149"/>
        <v>393932000</v>
      </c>
      <c r="P609" s="218">
        <f t="shared" si="149"/>
        <v>393932000</v>
      </c>
      <c r="Q609" s="282"/>
      <c r="R609" s="218"/>
      <c r="S609" s="218">
        <f>S610+S612</f>
        <v>480044652.72</v>
      </c>
      <c r="T609" s="218">
        <f>T610+T612</f>
        <v>236846998</v>
      </c>
      <c r="U609" s="218">
        <f>U610+U612</f>
        <v>236846998</v>
      </c>
      <c r="V609" s="236"/>
      <c r="W609" s="218">
        <f aca="true" t="shared" si="150" ref="W609:W622">I609+M609+R609</f>
        <v>20000000</v>
      </c>
      <c r="X609" s="218">
        <f aca="true" t="shared" si="151" ref="X609:X622">J609+N609+S609</f>
        <v>928779691.72</v>
      </c>
      <c r="Y609" s="218">
        <f aca="true" t="shared" si="152" ref="Y609:Y622">K609+O609+T609</f>
        <v>677952998</v>
      </c>
      <c r="Z609" s="218">
        <f aca="true" t="shared" si="153" ref="Z609:Z622">L609+P609+U609</f>
        <v>677952998</v>
      </c>
      <c r="AA609" s="590"/>
      <c r="AB609" s="37"/>
      <c r="AC609" s="37"/>
      <c r="AD609" s="37"/>
      <c r="AE609" s="37"/>
      <c r="AF609" s="37"/>
      <c r="AG609" s="37"/>
      <c r="AH609" s="37"/>
      <c r="AI609" s="37"/>
      <c r="AJ609" s="37"/>
    </row>
    <row r="610" spans="2:36" s="33" customFormat="1" ht="25.5">
      <c r="B610" s="592"/>
      <c r="C610" s="592"/>
      <c r="D610" s="594"/>
      <c r="E610" s="217" t="s">
        <v>80</v>
      </c>
      <c r="F610" s="217"/>
      <c r="G610" s="256"/>
      <c r="H610" s="204" t="s">
        <v>79</v>
      </c>
      <c r="I610" s="151">
        <f>I611</f>
        <v>10000000</v>
      </c>
      <c r="J610" s="151">
        <f>J611</f>
        <v>45629039</v>
      </c>
      <c r="K610" s="241">
        <f>K611</f>
        <v>38000000</v>
      </c>
      <c r="L610" s="241">
        <f>L611</f>
        <v>38000000</v>
      </c>
      <c r="M610" s="218"/>
      <c r="N610" s="218"/>
      <c r="O610" s="218"/>
      <c r="P610" s="218"/>
      <c r="Q610" s="282"/>
      <c r="R610" s="218"/>
      <c r="S610" s="218">
        <f>S611</f>
        <v>480044652.72</v>
      </c>
      <c r="T610" s="218">
        <f>T611</f>
        <v>236846998</v>
      </c>
      <c r="U610" s="218">
        <f>U611</f>
        <v>236846998</v>
      </c>
      <c r="V610" s="218"/>
      <c r="W610" s="218">
        <f t="shared" si="150"/>
        <v>10000000</v>
      </c>
      <c r="X610" s="218">
        <f t="shared" si="151"/>
        <v>525673691.72</v>
      </c>
      <c r="Y610" s="218">
        <f t="shared" si="152"/>
        <v>274846998</v>
      </c>
      <c r="Z610" s="218">
        <f t="shared" si="153"/>
        <v>274846998</v>
      </c>
      <c r="AA610" s="590"/>
      <c r="AB610" s="37"/>
      <c r="AC610" s="37"/>
      <c r="AD610" s="37"/>
      <c r="AE610" s="37"/>
      <c r="AF610" s="37"/>
      <c r="AG610" s="37"/>
      <c r="AH610" s="37"/>
      <c r="AI610" s="37"/>
      <c r="AJ610" s="37"/>
    </row>
    <row r="611" spans="2:36" s="33" customFormat="1" ht="63.75">
      <c r="B611" s="592"/>
      <c r="C611" s="592"/>
      <c r="D611" s="594"/>
      <c r="E611" s="217"/>
      <c r="F611" s="217" t="s">
        <v>78</v>
      </c>
      <c r="G611" s="256">
        <v>140</v>
      </c>
      <c r="H611" s="148" t="s">
        <v>77</v>
      </c>
      <c r="I611" s="293">
        <v>10000000</v>
      </c>
      <c r="J611" s="293">
        <v>45629039</v>
      </c>
      <c r="K611" s="244">
        <v>38000000</v>
      </c>
      <c r="L611" s="244">
        <v>38000000</v>
      </c>
      <c r="M611" s="275"/>
      <c r="N611" s="275"/>
      <c r="O611" s="275"/>
      <c r="P611" s="275"/>
      <c r="Q611" s="482"/>
      <c r="R611" s="255"/>
      <c r="S611" s="255">
        <v>480044652.72</v>
      </c>
      <c r="T611" s="255">
        <v>236846998</v>
      </c>
      <c r="U611" s="255">
        <v>236846998</v>
      </c>
      <c r="V611" s="243" t="s">
        <v>76</v>
      </c>
      <c r="W611" s="275">
        <f t="shared" si="150"/>
        <v>10000000</v>
      </c>
      <c r="X611" s="275">
        <f t="shared" si="151"/>
        <v>525673691.72</v>
      </c>
      <c r="Y611" s="275">
        <f t="shared" si="152"/>
        <v>274846998</v>
      </c>
      <c r="Z611" s="275">
        <f t="shared" si="153"/>
        <v>274846998</v>
      </c>
      <c r="AA611" s="590"/>
      <c r="AB611" s="37"/>
      <c r="AC611" s="37"/>
      <c r="AD611" s="37"/>
      <c r="AE611" s="37"/>
      <c r="AF611" s="37"/>
      <c r="AG611" s="37"/>
      <c r="AH611" s="37"/>
      <c r="AI611" s="37"/>
      <c r="AJ611" s="37"/>
    </row>
    <row r="612" spans="2:36" s="33" customFormat="1" ht="25.5">
      <c r="B612" s="592"/>
      <c r="C612" s="592"/>
      <c r="D612" s="594"/>
      <c r="E612" s="217" t="s">
        <v>75</v>
      </c>
      <c r="F612" s="217"/>
      <c r="G612" s="256"/>
      <c r="H612" s="252" t="s">
        <v>74</v>
      </c>
      <c r="I612" s="151">
        <f aca="true" t="shared" si="154" ref="I612:P612">I613</f>
        <v>10000000</v>
      </c>
      <c r="J612" s="151">
        <f t="shared" si="154"/>
        <v>9174000</v>
      </c>
      <c r="K612" s="241">
        <f t="shared" si="154"/>
        <v>9174000</v>
      </c>
      <c r="L612" s="241">
        <f t="shared" si="154"/>
        <v>9174000</v>
      </c>
      <c r="M612" s="218"/>
      <c r="N612" s="218">
        <f t="shared" si="154"/>
        <v>393932000</v>
      </c>
      <c r="O612" s="218">
        <f t="shared" si="154"/>
        <v>393932000</v>
      </c>
      <c r="P612" s="218">
        <f t="shared" si="154"/>
        <v>393932000</v>
      </c>
      <c r="Q612" s="282"/>
      <c r="R612" s="218"/>
      <c r="S612" s="218"/>
      <c r="T612" s="218"/>
      <c r="U612" s="218"/>
      <c r="V612" s="236"/>
      <c r="W612" s="218">
        <f t="shared" si="150"/>
        <v>10000000</v>
      </c>
      <c r="X612" s="218">
        <f t="shared" si="151"/>
        <v>403106000</v>
      </c>
      <c r="Y612" s="218">
        <f t="shared" si="152"/>
        <v>403106000</v>
      </c>
      <c r="Z612" s="218">
        <f t="shared" si="153"/>
        <v>403106000</v>
      </c>
      <c r="AA612" s="590"/>
      <c r="AB612" s="37"/>
      <c r="AC612" s="37"/>
      <c r="AD612" s="37"/>
      <c r="AE612" s="37"/>
      <c r="AF612" s="37"/>
      <c r="AG612" s="37"/>
      <c r="AH612" s="37"/>
      <c r="AI612" s="37"/>
      <c r="AJ612" s="37"/>
    </row>
    <row r="613" spans="2:36" s="33" customFormat="1" ht="31.5" customHeight="1" thickBot="1">
      <c r="B613" s="592"/>
      <c r="C613" s="592"/>
      <c r="D613" s="591"/>
      <c r="E613" s="258"/>
      <c r="F613" s="258" t="s">
        <v>73</v>
      </c>
      <c r="G613" s="392">
        <v>141</v>
      </c>
      <c r="H613" s="184" t="s">
        <v>72</v>
      </c>
      <c r="I613" s="296">
        <v>10000000</v>
      </c>
      <c r="J613" s="296">
        <v>9174000</v>
      </c>
      <c r="K613" s="296">
        <v>9174000</v>
      </c>
      <c r="L613" s="296">
        <v>9174000</v>
      </c>
      <c r="M613" s="393"/>
      <c r="N613" s="393">
        <v>393932000</v>
      </c>
      <c r="O613" s="393">
        <v>393932000</v>
      </c>
      <c r="P613" s="393">
        <v>393932000</v>
      </c>
      <c r="Q613" s="474" t="s">
        <v>71</v>
      </c>
      <c r="R613" s="140"/>
      <c r="S613" s="140"/>
      <c r="T613" s="140"/>
      <c r="U613" s="140"/>
      <c r="V613" s="260"/>
      <c r="W613" s="391">
        <f t="shared" si="150"/>
        <v>10000000</v>
      </c>
      <c r="X613" s="391">
        <f t="shared" si="151"/>
        <v>403106000</v>
      </c>
      <c r="Y613" s="391">
        <f t="shared" si="152"/>
        <v>403106000</v>
      </c>
      <c r="Z613" s="391">
        <f t="shared" si="153"/>
        <v>403106000</v>
      </c>
      <c r="AA613" s="590"/>
      <c r="AB613" s="37"/>
      <c r="AC613" s="37"/>
      <c r="AD613" s="37"/>
      <c r="AE613" s="37"/>
      <c r="AF613" s="37"/>
      <c r="AG613" s="37"/>
      <c r="AH613" s="37"/>
      <c r="AI613" s="37"/>
      <c r="AJ613" s="37"/>
    </row>
    <row r="614" spans="2:36" s="33" customFormat="1" ht="21" customHeight="1" thickBot="1">
      <c r="B614" s="625" t="s">
        <v>70</v>
      </c>
      <c r="C614" s="625"/>
      <c r="D614" s="625"/>
      <c r="E614" s="625"/>
      <c r="F614" s="625"/>
      <c r="G614" s="625"/>
      <c r="H614" s="625"/>
      <c r="I614" s="394">
        <f>I615+I634+I648</f>
        <v>151271054.41</v>
      </c>
      <c r="J614" s="394">
        <f>J615+J634+J648</f>
        <v>250000000</v>
      </c>
      <c r="K614" s="394">
        <f>K615+K634+K648</f>
        <v>250000000</v>
      </c>
      <c r="L614" s="394">
        <f>L615+L634+L648</f>
        <v>250000000</v>
      </c>
      <c r="M614" s="395">
        <f>M615+M634+M648</f>
        <v>0</v>
      </c>
      <c r="N614" s="395"/>
      <c r="O614" s="395"/>
      <c r="P614" s="395"/>
      <c r="Q614" s="396"/>
      <c r="R614" s="395">
        <v>0</v>
      </c>
      <c r="S614" s="395"/>
      <c r="T614" s="395"/>
      <c r="U614" s="395"/>
      <c r="V614" s="396"/>
      <c r="W614" s="395">
        <f t="shared" si="150"/>
        <v>151271054.41</v>
      </c>
      <c r="X614" s="395">
        <f t="shared" si="151"/>
        <v>250000000</v>
      </c>
      <c r="Y614" s="395">
        <f t="shared" si="152"/>
        <v>250000000</v>
      </c>
      <c r="Z614" s="395">
        <f t="shared" si="153"/>
        <v>250000000</v>
      </c>
      <c r="AA614" s="396"/>
      <c r="AB614" s="37"/>
      <c r="AC614" s="37"/>
      <c r="AD614" s="37"/>
      <c r="AE614" s="37"/>
      <c r="AF614" s="37"/>
      <c r="AG614" s="37"/>
      <c r="AH614" s="37"/>
      <c r="AI614" s="37"/>
      <c r="AJ614" s="37"/>
    </row>
    <row r="615" spans="2:36" s="33" customFormat="1" ht="13.5" thickBot="1">
      <c r="B615" s="602" t="s">
        <v>69</v>
      </c>
      <c r="C615" s="602"/>
      <c r="D615" s="602"/>
      <c r="E615" s="602"/>
      <c r="F615" s="602"/>
      <c r="G615" s="602"/>
      <c r="H615" s="602"/>
      <c r="I615" s="361">
        <f aca="true" t="shared" si="155" ref="I615:M616">I616</f>
        <v>25000000</v>
      </c>
      <c r="J615" s="361">
        <f t="shared" si="155"/>
        <v>250000000</v>
      </c>
      <c r="K615" s="361">
        <f t="shared" si="155"/>
        <v>250000000</v>
      </c>
      <c r="L615" s="361">
        <f t="shared" si="155"/>
        <v>250000000</v>
      </c>
      <c r="M615" s="363">
        <f t="shared" si="155"/>
        <v>0</v>
      </c>
      <c r="N615" s="363"/>
      <c r="O615" s="363"/>
      <c r="P615" s="363"/>
      <c r="Q615" s="370"/>
      <c r="R615" s="363">
        <f>R616</f>
        <v>0</v>
      </c>
      <c r="S615" s="363"/>
      <c r="T615" s="363"/>
      <c r="U615" s="363"/>
      <c r="V615" s="397"/>
      <c r="W615" s="382">
        <f t="shared" si="150"/>
        <v>25000000</v>
      </c>
      <c r="X615" s="382">
        <f t="shared" si="151"/>
        <v>250000000</v>
      </c>
      <c r="Y615" s="382">
        <f t="shared" si="152"/>
        <v>250000000</v>
      </c>
      <c r="Z615" s="382">
        <f t="shared" si="153"/>
        <v>250000000</v>
      </c>
      <c r="AA615" s="397"/>
      <c r="AB615" s="37"/>
      <c r="AC615" s="37"/>
      <c r="AD615" s="37"/>
      <c r="AE615" s="37"/>
      <c r="AF615" s="37"/>
      <c r="AG615" s="37"/>
      <c r="AH615" s="37"/>
      <c r="AI615" s="37"/>
      <c r="AJ615" s="37"/>
    </row>
    <row r="616" spans="2:36" s="33" customFormat="1" ht="12.75">
      <c r="B616" s="225">
        <v>1</v>
      </c>
      <c r="C616" s="225"/>
      <c r="D616" s="225"/>
      <c r="E616" s="225"/>
      <c r="F616" s="225"/>
      <c r="G616" s="225"/>
      <c r="H616" s="345" t="s">
        <v>68</v>
      </c>
      <c r="I616" s="398">
        <f t="shared" si="155"/>
        <v>25000000</v>
      </c>
      <c r="J616" s="398">
        <f t="shared" si="155"/>
        <v>250000000</v>
      </c>
      <c r="K616" s="398">
        <f t="shared" si="155"/>
        <v>250000000</v>
      </c>
      <c r="L616" s="398">
        <f t="shared" si="155"/>
        <v>250000000</v>
      </c>
      <c r="M616" s="399"/>
      <c r="N616" s="399"/>
      <c r="O616" s="215"/>
      <c r="P616" s="215"/>
      <c r="Q616" s="400"/>
      <c r="R616" s="399"/>
      <c r="S616" s="399"/>
      <c r="T616" s="215"/>
      <c r="U616" s="215"/>
      <c r="V616" s="174"/>
      <c r="W616" s="401">
        <f t="shared" si="150"/>
        <v>25000000</v>
      </c>
      <c r="X616" s="401">
        <f t="shared" si="151"/>
        <v>250000000</v>
      </c>
      <c r="Y616" s="401">
        <f t="shared" si="152"/>
        <v>250000000</v>
      </c>
      <c r="Z616" s="401">
        <f t="shared" si="153"/>
        <v>250000000</v>
      </c>
      <c r="AA616" s="590">
        <v>6</v>
      </c>
      <c r="AB616" s="37"/>
      <c r="AC616" s="37"/>
      <c r="AD616" s="37"/>
      <c r="AE616" s="37"/>
      <c r="AF616" s="37"/>
      <c r="AG616" s="37"/>
      <c r="AH616" s="37"/>
      <c r="AI616" s="37"/>
      <c r="AJ616" s="37"/>
    </row>
    <row r="617" spans="2:36" s="33" customFormat="1" ht="12.75">
      <c r="B617" s="591"/>
      <c r="C617" s="217" t="s">
        <v>67</v>
      </c>
      <c r="D617" s="217"/>
      <c r="E617" s="217"/>
      <c r="F617" s="217"/>
      <c r="G617" s="217"/>
      <c r="H617" s="290" t="s">
        <v>66</v>
      </c>
      <c r="I617" s="402">
        <f>I618+I628+I631</f>
        <v>25000000</v>
      </c>
      <c r="J617" s="402">
        <f>J618+J628+J631</f>
        <v>250000000</v>
      </c>
      <c r="K617" s="402">
        <f>K618+K628+K631</f>
        <v>250000000</v>
      </c>
      <c r="L617" s="402">
        <f>L618+L628+L631</f>
        <v>250000000</v>
      </c>
      <c r="M617" s="403"/>
      <c r="N617" s="403"/>
      <c r="O617" s="124"/>
      <c r="P617" s="124"/>
      <c r="Q617" s="404"/>
      <c r="R617" s="403"/>
      <c r="S617" s="403"/>
      <c r="T617" s="124"/>
      <c r="U617" s="124"/>
      <c r="V617" s="62"/>
      <c r="W617" s="405">
        <f t="shared" si="150"/>
        <v>25000000</v>
      </c>
      <c r="X617" s="405">
        <f t="shared" si="151"/>
        <v>250000000</v>
      </c>
      <c r="Y617" s="405">
        <f t="shared" si="152"/>
        <v>250000000</v>
      </c>
      <c r="Z617" s="405">
        <f t="shared" si="153"/>
        <v>250000000</v>
      </c>
      <c r="AA617" s="590"/>
      <c r="AB617" s="37"/>
      <c r="AC617" s="37"/>
      <c r="AD617" s="37"/>
      <c r="AE617" s="37"/>
      <c r="AF617" s="37"/>
      <c r="AG617" s="37"/>
      <c r="AH617" s="37"/>
      <c r="AI617" s="37"/>
      <c r="AJ617" s="37"/>
    </row>
    <row r="618" spans="2:36" s="33" customFormat="1" ht="38.25">
      <c r="B618" s="592"/>
      <c r="C618" s="591"/>
      <c r="D618" s="217" t="s">
        <v>65</v>
      </c>
      <c r="E618" s="217"/>
      <c r="F618" s="217"/>
      <c r="G618" s="217"/>
      <c r="H618" s="204" t="s">
        <v>64</v>
      </c>
      <c r="I618" s="402">
        <f>I619+I621+I624+I626</f>
        <v>16000000</v>
      </c>
      <c r="J618" s="402">
        <f>J619+J621+J624+J626</f>
        <v>201000000</v>
      </c>
      <c r="K618" s="402">
        <f>K619+K621+K624+K626</f>
        <v>201000000</v>
      </c>
      <c r="L618" s="402">
        <f>L619+L621+L624+L626</f>
        <v>201000000</v>
      </c>
      <c r="M618" s="403"/>
      <c r="N618" s="403"/>
      <c r="O618" s="124"/>
      <c r="P618" s="124"/>
      <c r="Q618" s="404"/>
      <c r="R618" s="403"/>
      <c r="S618" s="403"/>
      <c r="T618" s="124"/>
      <c r="U618" s="124"/>
      <c r="V618" s="62"/>
      <c r="W618" s="405">
        <f t="shared" si="150"/>
        <v>16000000</v>
      </c>
      <c r="X618" s="405">
        <f t="shared" si="151"/>
        <v>201000000</v>
      </c>
      <c r="Y618" s="405">
        <f t="shared" si="152"/>
        <v>201000000</v>
      </c>
      <c r="Z618" s="405">
        <f t="shared" si="153"/>
        <v>201000000</v>
      </c>
      <c r="AA618" s="590"/>
      <c r="AB618" s="37"/>
      <c r="AC618" s="37"/>
      <c r="AD618" s="37"/>
      <c r="AE618" s="37"/>
      <c r="AF618" s="37"/>
      <c r="AG618" s="37"/>
      <c r="AH618" s="37"/>
      <c r="AI618" s="37"/>
      <c r="AJ618" s="37"/>
    </row>
    <row r="619" spans="2:36" s="33" customFormat="1" ht="25.5">
      <c r="B619" s="592"/>
      <c r="C619" s="592"/>
      <c r="D619" s="591"/>
      <c r="E619" s="258" t="s">
        <v>63</v>
      </c>
      <c r="F619" s="217"/>
      <c r="G619" s="217"/>
      <c r="H619" s="406" t="s">
        <v>62</v>
      </c>
      <c r="I619" s="402">
        <f>I620</f>
        <v>5000000</v>
      </c>
      <c r="J619" s="402">
        <f>J620</f>
        <v>5000000</v>
      </c>
      <c r="K619" s="402">
        <f>K620</f>
        <v>5000000</v>
      </c>
      <c r="L619" s="402">
        <f>L620</f>
        <v>5000000</v>
      </c>
      <c r="M619" s="403"/>
      <c r="N619" s="403"/>
      <c r="O619" s="124"/>
      <c r="P619" s="124"/>
      <c r="Q619" s="404"/>
      <c r="R619" s="403"/>
      <c r="S619" s="403"/>
      <c r="T619" s="124"/>
      <c r="U619" s="124"/>
      <c r="V619" s="62"/>
      <c r="W619" s="405">
        <f t="shared" si="150"/>
        <v>5000000</v>
      </c>
      <c r="X619" s="405">
        <f t="shared" si="151"/>
        <v>5000000</v>
      </c>
      <c r="Y619" s="405">
        <f t="shared" si="152"/>
        <v>5000000</v>
      </c>
      <c r="Z619" s="405">
        <f t="shared" si="153"/>
        <v>5000000</v>
      </c>
      <c r="AA619" s="590"/>
      <c r="AB619" s="37"/>
      <c r="AC619" s="37"/>
      <c r="AD619" s="37"/>
      <c r="AE619" s="37"/>
      <c r="AF619" s="37"/>
      <c r="AG619" s="37"/>
      <c r="AH619" s="37"/>
      <c r="AI619" s="37"/>
      <c r="AJ619" s="37"/>
    </row>
    <row r="620" spans="2:36" s="33" customFormat="1" ht="63.75">
      <c r="B620" s="592"/>
      <c r="C620" s="592"/>
      <c r="D620" s="592"/>
      <c r="E620" s="217"/>
      <c r="F620" s="258" t="s">
        <v>61</v>
      </c>
      <c r="G620" s="407">
        <v>143</v>
      </c>
      <c r="H620" s="148" t="s">
        <v>60</v>
      </c>
      <c r="I620" s="408">
        <v>5000000</v>
      </c>
      <c r="J620" s="408">
        <v>5000000</v>
      </c>
      <c r="K620" s="408">
        <v>5000000</v>
      </c>
      <c r="L620" s="408">
        <v>5000000</v>
      </c>
      <c r="M620" s="150"/>
      <c r="N620" s="150"/>
      <c r="O620" s="255"/>
      <c r="P620" s="255"/>
      <c r="Q620" s="480"/>
      <c r="R620" s="150"/>
      <c r="S620" s="150"/>
      <c r="T620" s="255"/>
      <c r="U620" s="255"/>
      <c r="V620" s="62"/>
      <c r="W620" s="409">
        <f t="shared" si="150"/>
        <v>5000000</v>
      </c>
      <c r="X620" s="409">
        <f t="shared" si="151"/>
        <v>5000000</v>
      </c>
      <c r="Y620" s="409">
        <f t="shared" si="152"/>
        <v>5000000</v>
      </c>
      <c r="Z620" s="409">
        <f t="shared" si="153"/>
        <v>5000000</v>
      </c>
      <c r="AA620" s="590"/>
      <c r="AB620" s="37"/>
      <c r="AC620" s="37"/>
      <c r="AD620" s="37"/>
      <c r="AE620" s="37"/>
      <c r="AF620" s="37"/>
      <c r="AG620" s="37"/>
      <c r="AH620" s="37"/>
      <c r="AI620" s="37"/>
      <c r="AJ620" s="37"/>
    </row>
    <row r="621" spans="2:36" s="33" customFormat="1" ht="25.5">
      <c r="B621" s="592"/>
      <c r="C621" s="592"/>
      <c r="D621" s="592"/>
      <c r="E621" s="258" t="s">
        <v>59</v>
      </c>
      <c r="F621" s="256"/>
      <c r="G621" s="256"/>
      <c r="H621" s="204" t="s">
        <v>58</v>
      </c>
      <c r="I621" s="402">
        <f>I622</f>
        <v>1000000</v>
      </c>
      <c r="J621" s="402">
        <f>J622</f>
        <v>101000000</v>
      </c>
      <c r="K621" s="402">
        <f>K622</f>
        <v>101000000</v>
      </c>
      <c r="L621" s="402">
        <f>L622</f>
        <v>101000000</v>
      </c>
      <c r="M621" s="403"/>
      <c r="N621" s="403"/>
      <c r="O621" s="124"/>
      <c r="P621" s="124"/>
      <c r="Q621" s="404"/>
      <c r="R621" s="403"/>
      <c r="S621" s="403"/>
      <c r="T621" s="124"/>
      <c r="U621" s="124"/>
      <c r="V621" s="62"/>
      <c r="W621" s="405">
        <f t="shared" si="150"/>
        <v>1000000</v>
      </c>
      <c r="X621" s="405">
        <f t="shared" si="151"/>
        <v>101000000</v>
      </c>
      <c r="Y621" s="405">
        <f t="shared" si="152"/>
        <v>101000000</v>
      </c>
      <c r="Z621" s="405">
        <f t="shared" si="153"/>
        <v>101000000</v>
      </c>
      <c r="AA621" s="590"/>
      <c r="AB621" s="37"/>
      <c r="AC621" s="37"/>
      <c r="AD621" s="37"/>
      <c r="AE621" s="37"/>
      <c r="AF621" s="37"/>
      <c r="AG621" s="37"/>
      <c r="AH621" s="37"/>
      <c r="AI621" s="37"/>
      <c r="AJ621" s="37"/>
    </row>
    <row r="622" spans="2:36" s="33" customFormat="1" ht="25.5">
      <c r="B622" s="592"/>
      <c r="C622" s="592"/>
      <c r="D622" s="592"/>
      <c r="E622" s="594"/>
      <c r="F622" s="217" t="s">
        <v>57</v>
      </c>
      <c r="G622" s="632">
        <v>144</v>
      </c>
      <c r="H622" s="599" t="s">
        <v>56</v>
      </c>
      <c r="I622" s="605">
        <v>1000000</v>
      </c>
      <c r="J622" s="605">
        <v>101000000</v>
      </c>
      <c r="K622" s="605">
        <v>101000000</v>
      </c>
      <c r="L622" s="605">
        <v>101000000</v>
      </c>
      <c r="M622" s="509"/>
      <c r="N622" s="509"/>
      <c r="O622" s="514"/>
      <c r="P622" s="140"/>
      <c r="Q622" s="543"/>
      <c r="R622" s="509"/>
      <c r="S622" s="509"/>
      <c r="T622" s="514"/>
      <c r="U622" s="140"/>
      <c r="V622" s="555"/>
      <c r="W622" s="766">
        <f t="shared" si="150"/>
        <v>1000000</v>
      </c>
      <c r="X622" s="766">
        <f t="shared" si="151"/>
        <v>101000000</v>
      </c>
      <c r="Y622" s="766">
        <f t="shared" si="152"/>
        <v>101000000</v>
      </c>
      <c r="Z622" s="766">
        <f t="shared" si="153"/>
        <v>101000000</v>
      </c>
      <c r="AA622" s="590"/>
      <c r="AB622" s="37"/>
      <c r="AC622" s="37"/>
      <c r="AD622" s="37"/>
      <c r="AE622" s="37"/>
      <c r="AF622" s="37"/>
      <c r="AG622" s="37"/>
      <c r="AH622" s="37"/>
      <c r="AI622" s="37"/>
      <c r="AJ622" s="37"/>
    </row>
    <row r="623" spans="2:36" s="33" customFormat="1" ht="25.5">
      <c r="B623" s="592"/>
      <c r="C623" s="592"/>
      <c r="D623" s="592"/>
      <c r="E623" s="594"/>
      <c r="F623" s="258" t="s">
        <v>55</v>
      </c>
      <c r="G623" s="632"/>
      <c r="H623" s="601"/>
      <c r="I623" s="635"/>
      <c r="J623" s="635"/>
      <c r="K623" s="635"/>
      <c r="L623" s="635"/>
      <c r="M623" s="511"/>
      <c r="N623" s="511"/>
      <c r="O623" s="516"/>
      <c r="P623" s="144"/>
      <c r="Q623" s="544"/>
      <c r="R623" s="511"/>
      <c r="S623" s="511"/>
      <c r="T623" s="516"/>
      <c r="U623" s="144"/>
      <c r="V623" s="557"/>
      <c r="W623" s="767"/>
      <c r="X623" s="767"/>
      <c r="Y623" s="767"/>
      <c r="Z623" s="767"/>
      <c r="AA623" s="590"/>
      <c r="AB623" s="37"/>
      <c r="AC623" s="37"/>
      <c r="AD623" s="37"/>
      <c r="AE623" s="37"/>
      <c r="AF623" s="37"/>
      <c r="AG623" s="37"/>
      <c r="AH623" s="37"/>
      <c r="AI623" s="37"/>
      <c r="AJ623" s="37"/>
    </row>
    <row r="624" spans="2:36" s="33" customFormat="1" ht="25.5">
      <c r="B624" s="592"/>
      <c r="C624" s="592"/>
      <c r="D624" s="592"/>
      <c r="E624" s="258" t="s">
        <v>54</v>
      </c>
      <c r="F624" s="217"/>
      <c r="G624" s="217"/>
      <c r="H624" s="406" t="s">
        <v>53</v>
      </c>
      <c r="I624" s="402">
        <f>I625</f>
        <v>5000000</v>
      </c>
      <c r="J624" s="402">
        <f>J625</f>
        <v>90000000</v>
      </c>
      <c r="K624" s="402">
        <f>K625</f>
        <v>90000000</v>
      </c>
      <c r="L624" s="402">
        <f>L625</f>
        <v>90000000</v>
      </c>
      <c r="M624" s="403"/>
      <c r="N624" s="403"/>
      <c r="O624" s="124"/>
      <c r="P624" s="124"/>
      <c r="Q624" s="404"/>
      <c r="R624" s="403"/>
      <c r="S624" s="403"/>
      <c r="T624" s="124"/>
      <c r="U624" s="124"/>
      <c r="V624" s="62"/>
      <c r="W624" s="405">
        <f aca="true" t="shared" si="156" ref="W624:W644">I624+M624+R624</f>
        <v>5000000</v>
      </c>
      <c r="X624" s="405">
        <f aca="true" t="shared" si="157" ref="X624:X634">J624+N624+S624</f>
        <v>90000000</v>
      </c>
      <c r="Y624" s="405">
        <f aca="true" t="shared" si="158" ref="Y624:Y634">K624+O624+T624</f>
        <v>90000000</v>
      </c>
      <c r="Z624" s="405">
        <f aca="true" t="shared" si="159" ref="Z624:Z634">L624+P624+U624</f>
        <v>90000000</v>
      </c>
      <c r="AA624" s="590"/>
      <c r="AB624" s="37"/>
      <c r="AC624" s="37"/>
      <c r="AD624" s="37"/>
      <c r="AE624" s="37"/>
      <c r="AF624" s="37"/>
      <c r="AG624" s="37"/>
      <c r="AH624" s="37"/>
      <c r="AI624" s="37"/>
      <c r="AJ624" s="37"/>
    </row>
    <row r="625" spans="2:36" s="33" customFormat="1" ht="38.25">
      <c r="B625" s="592"/>
      <c r="C625" s="592"/>
      <c r="D625" s="592"/>
      <c r="E625" s="217"/>
      <c r="F625" s="258" t="s">
        <v>52</v>
      </c>
      <c r="G625" s="407">
        <v>145</v>
      </c>
      <c r="H625" s="148" t="s">
        <v>51</v>
      </c>
      <c r="I625" s="408">
        <v>5000000</v>
      </c>
      <c r="J625" s="408">
        <v>90000000</v>
      </c>
      <c r="K625" s="408">
        <v>90000000</v>
      </c>
      <c r="L625" s="408">
        <v>90000000</v>
      </c>
      <c r="M625" s="150"/>
      <c r="N625" s="150"/>
      <c r="O625" s="255"/>
      <c r="P625" s="255"/>
      <c r="Q625" s="480"/>
      <c r="R625" s="150"/>
      <c r="S625" s="150"/>
      <c r="T625" s="255"/>
      <c r="U625" s="255"/>
      <c r="V625" s="62"/>
      <c r="W625" s="409">
        <f t="shared" si="156"/>
        <v>5000000</v>
      </c>
      <c r="X625" s="409">
        <f t="shared" si="157"/>
        <v>90000000</v>
      </c>
      <c r="Y625" s="409">
        <f t="shared" si="158"/>
        <v>90000000</v>
      </c>
      <c r="Z625" s="409">
        <f t="shared" si="159"/>
        <v>90000000</v>
      </c>
      <c r="AA625" s="590"/>
      <c r="AB625" s="37"/>
      <c r="AC625" s="37"/>
      <c r="AD625" s="37"/>
      <c r="AE625" s="37"/>
      <c r="AF625" s="37"/>
      <c r="AG625" s="37"/>
      <c r="AH625" s="37"/>
      <c r="AI625" s="37"/>
      <c r="AJ625" s="37"/>
    </row>
    <row r="626" spans="2:36" s="33" customFormat="1" ht="25.5">
      <c r="B626" s="592"/>
      <c r="C626" s="592"/>
      <c r="D626" s="592"/>
      <c r="E626" s="217" t="s">
        <v>50</v>
      </c>
      <c r="F626" s="217"/>
      <c r="G626" s="217"/>
      <c r="H626" s="252" t="s">
        <v>49</v>
      </c>
      <c r="I626" s="402">
        <f>I627</f>
        <v>5000000</v>
      </c>
      <c r="J626" s="402">
        <f>J627</f>
        <v>5000000</v>
      </c>
      <c r="K626" s="402">
        <f>K627</f>
        <v>5000000</v>
      </c>
      <c r="L626" s="402">
        <f>L627</f>
        <v>5000000</v>
      </c>
      <c r="M626" s="403"/>
      <c r="N626" s="403"/>
      <c r="O626" s="124"/>
      <c r="P626" s="124"/>
      <c r="Q626" s="404"/>
      <c r="R626" s="403"/>
      <c r="S626" s="403"/>
      <c r="T626" s="124"/>
      <c r="U626" s="124"/>
      <c r="V626" s="410"/>
      <c r="W626" s="405">
        <f t="shared" si="156"/>
        <v>5000000</v>
      </c>
      <c r="X626" s="405">
        <f t="shared" si="157"/>
        <v>5000000</v>
      </c>
      <c r="Y626" s="405">
        <f t="shared" si="158"/>
        <v>5000000</v>
      </c>
      <c r="Z626" s="405">
        <f t="shared" si="159"/>
        <v>5000000</v>
      </c>
      <c r="AA626" s="590"/>
      <c r="AB626" s="37"/>
      <c r="AC626" s="37"/>
      <c r="AD626" s="37"/>
      <c r="AE626" s="37"/>
      <c r="AF626" s="37"/>
      <c r="AG626" s="37"/>
      <c r="AH626" s="37"/>
      <c r="AI626" s="37"/>
      <c r="AJ626" s="37"/>
    </row>
    <row r="627" spans="2:36" s="33" customFormat="1" ht="51">
      <c r="B627" s="592"/>
      <c r="C627" s="592"/>
      <c r="D627" s="592"/>
      <c r="E627" s="217"/>
      <c r="F627" s="258" t="s">
        <v>48</v>
      </c>
      <c r="G627" s="25">
        <v>146</v>
      </c>
      <c r="H627" s="148" t="s">
        <v>47</v>
      </c>
      <c r="I627" s="408">
        <v>5000000</v>
      </c>
      <c r="J627" s="408">
        <v>5000000</v>
      </c>
      <c r="K627" s="408">
        <v>5000000</v>
      </c>
      <c r="L627" s="408">
        <v>5000000</v>
      </c>
      <c r="M627" s="150"/>
      <c r="N627" s="150"/>
      <c r="O627" s="255"/>
      <c r="P627" s="255"/>
      <c r="Q627" s="480"/>
      <c r="R627" s="150"/>
      <c r="S627" s="150"/>
      <c r="T627" s="255"/>
      <c r="U627" s="255"/>
      <c r="V627" s="62"/>
      <c r="W627" s="409">
        <f t="shared" si="156"/>
        <v>5000000</v>
      </c>
      <c r="X627" s="409">
        <f t="shared" si="157"/>
        <v>5000000</v>
      </c>
      <c r="Y627" s="409">
        <f t="shared" si="158"/>
        <v>5000000</v>
      </c>
      <c r="Z627" s="409">
        <f t="shared" si="159"/>
        <v>5000000</v>
      </c>
      <c r="AA627" s="590"/>
      <c r="AB627" s="37"/>
      <c r="AC627" s="37"/>
      <c r="AD627" s="37"/>
      <c r="AE627" s="37"/>
      <c r="AF627" s="37"/>
      <c r="AG627" s="37"/>
      <c r="AH627" s="37"/>
      <c r="AI627" s="37"/>
      <c r="AJ627" s="37"/>
    </row>
    <row r="628" spans="2:36" s="33" customFormat="1" ht="25.5">
      <c r="B628" s="592"/>
      <c r="C628" s="592"/>
      <c r="D628" s="217" t="s">
        <v>46</v>
      </c>
      <c r="E628" s="217"/>
      <c r="F628" s="217"/>
      <c r="G628" s="217"/>
      <c r="H628" s="290" t="s">
        <v>45</v>
      </c>
      <c r="I628" s="402">
        <f aca="true" t="shared" si="160" ref="I628:L629">I629</f>
        <v>5000000</v>
      </c>
      <c r="J628" s="402">
        <f t="shared" si="160"/>
        <v>35000000</v>
      </c>
      <c r="K628" s="402">
        <f t="shared" si="160"/>
        <v>35000000</v>
      </c>
      <c r="L628" s="402">
        <f t="shared" si="160"/>
        <v>35000000</v>
      </c>
      <c r="M628" s="403"/>
      <c r="N628" s="403"/>
      <c r="O628" s="124"/>
      <c r="P628" s="124"/>
      <c r="Q628" s="404"/>
      <c r="R628" s="403"/>
      <c r="S628" s="403"/>
      <c r="T628" s="124"/>
      <c r="U628" s="124"/>
      <c r="V628" s="62"/>
      <c r="W628" s="405">
        <f t="shared" si="156"/>
        <v>5000000</v>
      </c>
      <c r="X628" s="405">
        <f t="shared" si="157"/>
        <v>35000000</v>
      </c>
      <c r="Y628" s="405">
        <f t="shared" si="158"/>
        <v>35000000</v>
      </c>
      <c r="Z628" s="405">
        <f t="shared" si="159"/>
        <v>35000000</v>
      </c>
      <c r="AA628" s="590"/>
      <c r="AB628" s="37"/>
      <c r="AC628" s="37"/>
      <c r="AD628" s="37"/>
      <c r="AE628" s="37"/>
      <c r="AF628" s="37"/>
      <c r="AG628" s="37"/>
      <c r="AH628" s="37"/>
      <c r="AI628" s="37"/>
      <c r="AJ628" s="37"/>
    </row>
    <row r="629" spans="2:36" s="33" customFormat="1" ht="102" customHeight="1">
      <c r="B629" s="592"/>
      <c r="C629" s="592"/>
      <c r="D629" s="591"/>
      <c r="E629" s="258" t="s">
        <v>44</v>
      </c>
      <c r="F629" s="258"/>
      <c r="G629" s="406"/>
      <c r="H629" s="252" t="s">
        <v>43</v>
      </c>
      <c r="I629" s="402">
        <f t="shared" si="160"/>
        <v>5000000</v>
      </c>
      <c r="J629" s="402">
        <f t="shared" si="160"/>
        <v>35000000</v>
      </c>
      <c r="K629" s="241">
        <f t="shared" si="160"/>
        <v>35000000</v>
      </c>
      <c r="L629" s="241">
        <f t="shared" si="160"/>
        <v>35000000</v>
      </c>
      <c r="M629" s="403"/>
      <c r="N629" s="403"/>
      <c r="O629" s="124"/>
      <c r="P629" s="124"/>
      <c r="Q629" s="404"/>
      <c r="R629" s="403"/>
      <c r="S629" s="403"/>
      <c r="T629" s="124"/>
      <c r="U629" s="124"/>
      <c r="V629" s="62"/>
      <c r="W629" s="405">
        <f t="shared" si="156"/>
        <v>5000000</v>
      </c>
      <c r="X629" s="405">
        <f t="shared" si="157"/>
        <v>35000000</v>
      </c>
      <c r="Y629" s="405">
        <f t="shared" si="158"/>
        <v>35000000</v>
      </c>
      <c r="Z629" s="405">
        <f t="shared" si="159"/>
        <v>35000000</v>
      </c>
      <c r="AA629" s="590"/>
      <c r="AB629" s="37"/>
      <c r="AC629" s="37"/>
      <c r="AD629" s="37"/>
      <c r="AE629" s="37"/>
      <c r="AF629" s="37"/>
      <c r="AG629" s="37"/>
      <c r="AH629" s="37"/>
      <c r="AI629" s="37"/>
      <c r="AJ629" s="37"/>
    </row>
    <row r="630" spans="2:36" s="33" customFormat="1" ht="51">
      <c r="B630" s="592"/>
      <c r="C630" s="592"/>
      <c r="D630" s="593"/>
      <c r="E630" s="217"/>
      <c r="F630" s="258" t="s">
        <v>42</v>
      </c>
      <c r="G630" s="407">
        <v>147</v>
      </c>
      <c r="H630" s="411" t="s">
        <v>41</v>
      </c>
      <c r="I630" s="408">
        <v>5000000</v>
      </c>
      <c r="J630" s="408">
        <v>35000000</v>
      </c>
      <c r="K630" s="408">
        <v>35000000</v>
      </c>
      <c r="L630" s="408">
        <v>35000000</v>
      </c>
      <c r="M630" s="150"/>
      <c r="N630" s="150"/>
      <c r="O630" s="255"/>
      <c r="P630" s="255"/>
      <c r="Q630" s="480"/>
      <c r="R630" s="150"/>
      <c r="S630" s="150"/>
      <c r="T630" s="255"/>
      <c r="U630" s="255"/>
      <c r="V630" s="62"/>
      <c r="W630" s="409">
        <f t="shared" si="156"/>
        <v>5000000</v>
      </c>
      <c r="X630" s="409">
        <f t="shared" si="157"/>
        <v>35000000</v>
      </c>
      <c r="Y630" s="409">
        <f t="shared" si="158"/>
        <v>35000000</v>
      </c>
      <c r="Z630" s="409">
        <f t="shared" si="159"/>
        <v>35000000</v>
      </c>
      <c r="AA630" s="590"/>
      <c r="AB630" s="37"/>
      <c r="AC630" s="37"/>
      <c r="AD630" s="37"/>
      <c r="AE630" s="37"/>
      <c r="AF630" s="37"/>
      <c r="AG630" s="37"/>
      <c r="AH630" s="37"/>
      <c r="AI630" s="37"/>
      <c r="AJ630" s="37"/>
    </row>
    <row r="631" spans="2:36" s="33" customFormat="1" ht="18" customHeight="1">
      <c r="B631" s="592"/>
      <c r="C631" s="592"/>
      <c r="D631" s="217" t="s">
        <v>40</v>
      </c>
      <c r="E631" s="217"/>
      <c r="F631" s="217"/>
      <c r="G631" s="225"/>
      <c r="H631" s="252" t="s">
        <v>39</v>
      </c>
      <c r="I631" s="402">
        <f aca="true" t="shared" si="161" ref="I631:L632">I632</f>
        <v>4000000</v>
      </c>
      <c r="J631" s="402">
        <f t="shared" si="161"/>
        <v>14000000</v>
      </c>
      <c r="K631" s="402">
        <f t="shared" si="161"/>
        <v>14000000</v>
      </c>
      <c r="L631" s="402">
        <f t="shared" si="161"/>
        <v>14000000</v>
      </c>
      <c r="M631" s="403"/>
      <c r="N631" s="403"/>
      <c r="O631" s="124"/>
      <c r="P631" s="124"/>
      <c r="Q631" s="404"/>
      <c r="R631" s="403"/>
      <c r="S631" s="403"/>
      <c r="T631" s="124"/>
      <c r="U631" s="124"/>
      <c r="V631" s="62"/>
      <c r="W631" s="405">
        <f t="shared" si="156"/>
        <v>4000000</v>
      </c>
      <c r="X631" s="405">
        <f t="shared" si="157"/>
        <v>14000000</v>
      </c>
      <c r="Y631" s="405">
        <f t="shared" si="158"/>
        <v>14000000</v>
      </c>
      <c r="Z631" s="405">
        <f t="shared" si="159"/>
        <v>14000000</v>
      </c>
      <c r="AA631" s="590"/>
      <c r="AB631" s="37"/>
      <c r="AC631" s="37"/>
      <c r="AD631" s="37"/>
      <c r="AE631" s="37"/>
      <c r="AF631" s="37"/>
      <c r="AG631" s="37"/>
      <c r="AH631" s="37"/>
      <c r="AI631" s="37"/>
      <c r="AJ631" s="37"/>
    </row>
    <row r="632" spans="2:36" s="33" customFormat="1" ht="63.75">
      <c r="B632" s="592"/>
      <c r="C632" s="592"/>
      <c r="D632" s="591"/>
      <c r="E632" s="217" t="s">
        <v>38</v>
      </c>
      <c r="F632" s="217"/>
      <c r="G632" s="217"/>
      <c r="H632" s="252" t="s">
        <v>37</v>
      </c>
      <c r="I632" s="402">
        <f t="shared" si="161"/>
        <v>4000000</v>
      </c>
      <c r="J632" s="402">
        <f t="shared" si="161"/>
        <v>14000000</v>
      </c>
      <c r="K632" s="402">
        <f t="shared" si="161"/>
        <v>14000000</v>
      </c>
      <c r="L632" s="402">
        <f t="shared" si="161"/>
        <v>14000000</v>
      </c>
      <c r="M632" s="403"/>
      <c r="N632" s="403"/>
      <c r="O632" s="124"/>
      <c r="P632" s="124"/>
      <c r="Q632" s="404"/>
      <c r="R632" s="403"/>
      <c r="S632" s="403"/>
      <c r="T632" s="124"/>
      <c r="U632" s="124"/>
      <c r="V632" s="62"/>
      <c r="W632" s="405">
        <f t="shared" si="156"/>
        <v>4000000</v>
      </c>
      <c r="X632" s="405">
        <f t="shared" si="157"/>
        <v>14000000</v>
      </c>
      <c r="Y632" s="405">
        <f t="shared" si="158"/>
        <v>14000000</v>
      </c>
      <c r="Z632" s="405">
        <f t="shared" si="159"/>
        <v>14000000</v>
      </c>
      <c r="AA632" s="590"/>
      <c r="AB632" s="37"/>
      <c r="AC632" s="37"/>
      <c r="AD632" s="37"/>
      <c r="AE632" s="37"/>
      <c r="AF632" s="37"/>
      <c r="AG632" s="37"/>
      <c r="AH632" s="37"/>
      <c r="AI632" s="37"/>
      <c r="AJ632" s="37"/>
    </row>
    <row r="633" spans="2:36" s="33" customFormat="1" ht="64.5" thickBot="1">
      <c r="B633" s="592"/>
      <c r="C633" s="592"/>
      <c r="D633" s="592"/>
      <c r="E633" s="258"/>
      <c r="F633" s="258" t="s">
        <v>36</v>
      </c>
      <c r="G633" s="412">
        <v>148</v>
      </c>
      <c r="H633" s="413" t="s">
        <v>35</v>
      </c>
      <c r="I633" s="414">
        <v>4000000</v>
      </c>
      <c r="J633" s="415">
        <v>14000000</v>
      </c>
      <c r="K633" s="415">
        <v>14000000</v>
      </c>
      <c r="L633" s="415">
        <v>14000000</v>
      </c>
      <c r="M633" s="291"/>
      <c r="N633" s="291"/>
      <c r="O633" s="140"/>
      <c r="P633" s="140"/>
      <c r="Q633" s="477"/>
      <c r="R633" s="291"/>
      <c r="S633" s="291"/>
      <c r="T633" s="140"/>
      <c r="U633" s="140"/>
      <c r="V633" s="164"/>
      <c r="W633" s="416">
        <f t="shared" si="156"/>
        <v>4000000</v>
      </c>
      <c r="X633" s="416">
        <f t="shared" si="157"/>
        <v>14000000</v>
      </c>
      <c r="Y633" s="416">
        <f t="shared" si="158"/>
        <v>14000000</v>
      </c>
      <c r="Z633" s="416">
        <f t="shared" si="159"/>
        <v>14000000</v>
      </c>
      <c r="AA633" s="590"/>
      <c r="AB633" s="37"/>
      <c r="AC633" s="37"/>
      <c r="AD633" s="37"/>
      <c r="AE633" s="37"/>
      <c r="AF633" s="37"/>
      <c r="AG633" s="37"/>
      <c r="AH633" s="37"/>
      <c r="AI633" s="37"/>
      <c r="AJ633" s="37"/>
    </row>
    <row r="634" spans="2:256" s="33" customFormat="1" ht="13.5" thickBot="1">
      <c r="B634" s="602" t="s">
        <v>34</v>
      </c>
      <c r="C634" s="602"/>
      <c r="D634" s="602"/>
      <c r="E634" s="602"/>
      <c r="F634" s="602"/>
      <c r="G634" s="602"/>
      <c r="H634" s="602"/>
      <c r="I634" s="361">
        <f>I635+I640</f>
        <v>112671706.28</v>
      </c>
      <c r="J634" s="361">
        <f>J635+J640</f>
        <v>0</v>
      </c>
      <c r="K634" s="361">
        <f>K635+K640</f>
        <v>0</v>
      </c>
      <c r="L634" s="361">
        <f>L635+L640</f>
        <v>0</v>
      </c>
      <c r="M634" s="363">
        <f>M635+M640</f>
        <v>0</v>
      </c>
      <c r="N634" s="363"/>
      <c r="O634" s="363"/>
      <c r="P634" s="363"/>
      <c r="Q634" s="370"/>
      <c r="R634" s="363">
        <f>R635+R640</f>
        <v>0</v>
      </c>
      <c r="S634" s="363"/>
      <c r="T634" s="363"/>
      <c r="U634" s="363"/>
      <c r="V634" s="397"/>
      <c r="W634" s="188">
        <f t="shared" si="156"/>
        <v>112671706.28</v>
      </c>
      <c r="X634" s="188">
        <f t="shared" si="157"/>
        <v>0</v>
      </c>
      <c r="Y634" s="188">
        <f t="shared" si="158"/>
        <v>0</v>
      </c>
      <c r="Z634" s="188">
        <f t="shared" si="159"/>
        <v>0</v>
      </c>
      <c r="AA634" s="188"/>
      <c r="AB634" s="188">
        <f aca="true" t="shared" si="162" ref="AB634:AJ634">N634+R634+W634</f>
        <v>112671706.28</v>
      </c>
      <c r="AC634" s="188">
        <f t="shared" si="162"/>
        <v>0</v>
      </c>
      <c r="AD634" s="188">
        <f t="shared" si="162"/>
        <v>0</v>
      </c>
      <c r="AE634" s="188">
        <f t="shared" si="162"/>
        <v>0</v>
      </c>
      <c r="AF634" s="188">
        <f t="shared" si="162"/>
        <v>0</v>
      </c>
      <c r="AG634" s="188">
        <f t="shared" si="162"/>
        <v>225343412.56</v>
      </c>
      <c r="AH634" s="188">
        <f t="shared" si="162"/>
        <v>0</v>
      </c>
      <c r="AI634" s="188">
        <f t="shared" si="162"/>
        <v>0</v>
      </c>
      <c r="AJ634" s="472">
        <f t="shared" si="162"/>
        <v>0</v>
      </c>
      <c r="AK634" s="473"/>
      <c r="AL634" s="473"/>
      <c r="AM634" s="473"/>
      <c r="AN634" s="473"/>
      <c r="AO634" s="473"/>
      <c r="AP634" s="473"/>
      <c r="AQ634" s="473"/>
      <c r="AR634" s="473"/>
      <c r="AS634" s="473"/>
      <c r="AT634" s="473"/>
      <c r="AU634" s="473"/>
      <c r="AV634" s="473"/>
      <c r="AW634" s="473"/>
      <c r="AX634" s="473"/>
      <c r="AY634" s="473"/>
      <c r="AZ634" s="473"/>
      <c r="BA634" s="473"/>
      <c r="BB634" s="473"/>
      <c r="BC634" s="473"/>
      <c r="BD634" s="473"/>
      <c r="BE634" s="473"/>
      <c r="BF634" s="473"/>
      <c r="BG634" s="473"/>
      <c r="BH634" s="473"/>
      <c r="BI634" s="473"/>
      <c r="BJ634" s="473"/>
      <c r="BK634" s="473"/>
      <c r="BL634" s="473"/>
      <c r="BM634" s="473"/>
      <c r="BN634" s="473"/>
      <c r="BO634" s="473"/>
      <c r="BP634" s="473"/>
      <c r="BQ634" s="473"/>
      <c r="BR634" s="473"/>
      <c r="BS634" s="473"/>
      <c r="BT634" s="473"/>
      <c r="BU634" s="473"/>
      <c r="BV634" s="473"/>
      <c r="BW634" s="473"/>
      <c r="BX634" s="473"/>
      <c r="BY634" s="473"/>
      <c r="BZ634" s="473"/>
      <c r="CA634" s="473"/>
      <c r="CB634" s="473"/>
      <c r="CC634" s="473"/>
      <c r="CD634" s="473"/>
      <c r="CE634" s="473"/>
      <c r="CF634" s="473"/>
      <c r="CG634" s="473"/>
      <c r="CH634" s="473"/>
      <c r="CI634" s="473"/>
      <c r="CJ634" s="473"/>
      <c r="CK634" s="473"/>
      <c r="CL634" s="473"/>
      <c r="CM634" s="473"/>
      <c r="CN634" s="473"/>
      <c r="CO634" s="473"/>
      <c r="CP634" s="473"/>
      <c r="CQ634" s="473"/>
      <c r="CR634" s="473"/>
      <c r="CS634" s="473"/>
      <c r="CT634" s="473"/>
      <c r="CU634" s="473"/>
      <c r="CV634" s="473"/>
      <c r="CW634" s="473"/>
      <c r="CX634" s="473"/>
      <c r="CY634" s="473"/>
      <c r="CZ634" s="473"/>
      <c r="DA634" s="473"/>
      <c r="DB634" s="473"/>
      <c r="DC634" s="473"/>
      <c r="DD634" s="473"/>
      <c r="DE634" s="473"/>
      <c r="DF634" s="473"/>
      <c r="DG634" s="473"/>
      <c r="DH634" s="473"/>
      <c r="DI634" s="473"/>
      <c r="DJ634" s="473"/>
      <c r="DK634" s="473"/>
      <c r="DL634" s="473"/>
      <c r="DM634" s="473"/>
      <c r="DN634" s="473"/>
      <c r="DO634" s="473"/>
      <c r="DP634" s="473"/>
      <c r="DQ634" s="473"/>
      <c r="DR634" s="473"/>
      <c r="DS634" s="473"/>
      <c r="DT634" s="473"/>
      <c r="DU634" s="473"/>
      <c r="DV634" s="473"/>
      <c r="DW634" s="473"/>
      <c r="DX634" s="473"/>
      <c r="DY634" s="473"/>
      <c r="DZ634" s="473"/>
      <c r="EA634" s="473"/>
      <c r="EB634" s="473"/>
      <c r="EC634" s="473"/>
      <c r="ED634" s="473"/>
      <c r="EE634" s="473"/>
      <c r="EF634" s="473"/>
      <c r="EG634" s="473"/>
      <c r="EH634" s="473"/>
      <c r="EI634" s="473"/>
      <c r="EJ634" s="473"/>
      <c r="EK634" s="473"/>
      <c r="EL634" s="473"/>
      <c r="EM634" s="473"/>
      <c r="EN634" s="473"/>
      <c r="EO634" s="473"/>
      <c r="EP634" s="473"/>
      <c r="EQ634" s="473"/>
      <c r="ER634" s="473"/>
      <c r="ES634" s="473"/>
      <c r="ET634" s="473"/>
      <c r="EU634" s="473"/>
      <c r="EV634" s="473"/>
      <c r="EW634" s="473"/>
      <c r="EX634" s="473"/>
      <c r="EY634" s="473"/>
      <c r="EZ634" s="473"/>
      <c r="FA634" s="473"/>
      <c r="FB634" s="473"/>
      <c r="FC634" s="473"/>
      <c r="FD634" s="473"/>
      <c r="FE634" s="473"/>
      <c r="FF634" s="473"/>
      <c r="FG634" s="473"/>
      <c r="FH634" s="473"/>
      <c r="FI634" s="473"/>
      <c r="FJ634" s="473"/>
      <c r="FK634" s="473"/>
      <c r="FL634" s="473"/>
      <c r="FM634" s="473"/>
      <c r="FN634" s="473"/>
      <c r="FO634" s="473"/>
      <c r="FP634" s="473"/>
      <c r="FQ634" s="473"/>
      <c r="FR634" s="473"/>
      <c r="FS634" s="473"/>
      <c r="FT634" s="473"/>
      <c r="FU634" s="473"/>
      <c r="FV634" s="473"/>
      <c r="FW634" s="473"/>
      <c r="FX634" s="473"/>
      <c r="FY634" s="473"/>
      <c r="FZ634" s="473"/>
      <c r="GA634" s="473"/>
      <c r="GB634" s="473"/>
      <c r="GC634" s="473"/>
      <c r="GD634" s="473"/>
      <c r="GE634" s="473"/>
      <c r="GF634" s="473"/>
      <c r="GG634" s="473"/>
      <c r="GH634" s="473"/>
      <c r="GI634" s="473"/>
      <c r="GJ634" s="473"/>
      <c r="GK634" s="473"/>
      <c r="GL634" s="473"/>
      <c r="GM634" s="473"/>
      <c r="GN634" s="473"/>
      <c r="GO634" s="473"/>
      <c r="GP634" s="473"/>
      <c r="GQ634" s="473"/>
      <c r="GR634" s="473"/>
      <c r="GS634" s="473"/>
      <c r="GT634" s="473"/>
      <c r="GU634" s="473"/>
      <c r="GV634" s="473"/>
      <c r="GW634" s="473"/>
      <c r="GX634" s="473"/>
      <c r="GY634" s="473"/>
      <c r="GZ634" s="473"/>
      <c r="HA634" s="473"/>
      <c r="HB634" s="473"/>
      <c r="HC634" s="473"/>
      <c r="HD634" s="473"/>
      <c r="HE634" s="473"/>
      <c r="HF634" s="473"/>
      <c r="HG634" s="473"/>
      <c r="HH634" s="473"/>
      <c r="HI634" s="473"/>
      <c r="HJ634" s="473"/>
      <c r="HK634" s="473"/>
      <c r="HL634" s="473"/>
      <c r="HM634" s="473"/>
      <c r="HN634" s="473"/>
      <c r="HO634" s="473"/>
      <c r="HP634" s="473"/>
      <c r="HQ634" s="473"/>
      <c r="HR634" s="473"/>
      <c r="HS634" s="473"/>
      <c r="HT634" s="473"/>
      <c r="HU634" s="473"/>
      <c r="HV634" s="473"/>
      <c r="HW634" s="473"/>
      <c r="HX634" s="473"/>
      <c r="HY634" s="473"/>
      <c r="HZ634" s="473"/>
      <c r="IA634" s="473"/>
      <c r="IB634" s="473"/>
      <c r="IC634" s="473"/>
      <c r="ID634" s="473"/>
      <c r="IE634" s="473"/>
      <c r="IF634" s="473"/>
      <c r="IG634" s="473"/>
      <c r="IH634" s="473"/>
      <c r="II634" s="473"/>
      <c r="IJ634" s="473"/>
      <c r="IK634" s="473"/>
      <c r="IL634" s="473"/>
      <c r="IM634" s="473"/>
      <c r="IN634" s="473"/>
      <c r="IO634" s="473"/>
      <c r="IP634" s="473"/>
      <c r="IQ634" s="473"/>
      <c r="IR634" s="473"/>
      <c r="IS634" s="473"/>
      <c r="IT634" s="473"/>
      <c r="IU634" s="473"/>
      <c r="IV634" s="473"/>
    </row>
    <row r="635" spans="2:36" s="33" customFormat="1" ht="12.75">
      <c r="B635" s="225">
        <v>2</v>
      </c>
      <c r="C635" s="345"/>
      <c r="D635" s="345"/>
      <c r="E635" s="345"/>
      <c r="F635" s="225"/>
      <c r="G635" s="251"/>
      <c r="H635" s="252" t="s">
        <v>33</v>
      </c>
      <c r="I635" s="180">
        <f>I636</f>
        <v>12671706.28</v>
      </c>
      <c r="J635" s="180"/>
      <c r="K635" s="145"/>
      <c r="L635" s="145"/>
      <c r="M635" s="354"/>
      <c r="N635" s="354"/>
      <c r="O635" s="355"/>
      <c r="P635" s="355"/>
      <c r="Q635" s="384"/>
      <c r="R635" s="354"/>
      <c r="S635" s="354"/>
      <c r="T635" s="355"/>
      <c r="U635" s="355"/>
      <c r="V635" s="301"/>
      <c r="W635" s="417">
        <f t="shared" si="156"/>
        <v>12671706.28</v>
      </c>
      <c r="X635" s="417"/>
      <c r="Y635" s="417"/>
      <c r="Z635" s="417"/>
      <c r="AA635" s="590">
        <v>2</v>
      </c>
      <c r="AB635" s="37"/>
      <c r="AC635" s="37"/>
      <c r="AD635" s="37"/>
      <c r="AE635" s="37"/>
      <c r="AF635" s="37"/>
      <c r="AG635" s="37"/>
      <c r="AH635" s="37"/>
      <c r="AI635" s="37"/>
      <c r="AJ635" s="37"/>
    </row>
    <row r="636" spans="2:36" s="33" customFormat="1" ht="25.5">
      <c r="B636" s="607"/>
      <c r="C636" s="217" t="s">
        <v>32</v>
      </c>
      <c r="D636" s="217"/>
      <c r="E636" s="217"/>
      <c r="F636" s="217"/>
      <c r="G636" s="251"/>
      <c r="H636" s="252" t="s">
        <v>31</v>
      </c>
      <c r="I636" s="180">
        <f>I637</f>
        <v>12671706.28</v>
      </c>
      <c r="J636" s="180"/>
      <c r="K636" s="145"/>
      <c r="L636" s="145"/>
      <c r="M636" s="300"/>
      <c r="N636" s="300"/>
      <c r="O636" s="127"/>
      <c r="P636" s="127"/>
      <c r="Q636" s="479"/>
      <c r="R636" s="300"/>
      <c r="S636" s="300"/>
      <c r="T636" s="127"/>
      <c r="U636" s="127"/>
      <c r="V636" s="301"/>
      <c r="W636" s="418">
        <f t="shared" si="156"/>
        <v>12671706.28</v>
      </c>
      <c r="X636" s="418"/>
      <c r="Y636" s="418"/>
      <c r="Z636" s="418"/>
      <c r="AA636" s="590"/>
      <c r="AB636" s="37"/>
      <c r="AC636" s="37"/>
      <c r="AD636" s="37"/>
      <c r="AE636" s="37"/>
      <c r="AF636" s="37"/>
      <c r="AG636" s="37"/>
      <c r="AH636" s="37"/>
      <c r="AI636" s="37"/>
      <c r="AJ636" s="37"/>
    </row>
    <row r="637" spans="2:36" s="33" customFormat="1" ht="38.25">
      <c r="B637" s="608"/>
      <c r="C637" s="591"/>
      <c r="D637" s="217" t="s">
        <v>30</v>
      </c>
      <c r="E637" s="198"/>
      <c r="F637" s="217"/>
      <c r="G637" s="256"/>
      <c r="H637" s="204" t="s">
        <v>29</v>
      </c>
      <c r="I637" s="180">
        <f>I638</f>
        <v>12671706.28</v>
      </c>
      <c r="J637" s="180"/>
      <c r="K637" s="145"/>
      <c r="L637" s="145"/>
      <c r="M637" s="354"/>
      <c r="N637" s="354"/>
      <c r="O637" s="355"/>
      <c r="P637" s="355"/>
      <c r="Q637" s="384"/>
      <c r="R637" s="354"/>
      <c r="S637" s="354"/>
      <c r="T637" s="355"/>
      <c r="U637" s="355"/>
      <c r="V637" s="301"/>
      <c r="W637" s="418">
        <f t="shared" si="156"/>
        <v>12671706.28</v>
      </c>
      <c r="X637" s="418"/>
      <c r="Y637" s="418"/>
      <c r="Z637" s="418"/>
      <c r="AA637" s="590"/>
      <c r="AB637" s="37"/>
      <c r="AC637" s="37"/>
      <c r="AD637" s="37"/>
      <c r="AE637" s="37"/>
      <c r="AF637" s="37"/>
      <c r="AG637" s="37"/>
      <c r="AH637" s="37"/>
      <c r="AI637" s="37"/>
      <c r="AJ637" s="37"/>
    </row>
    <row r="638" spans="2:36" s="33" customFormat="1" ht="25.5">
      <c r="B638" s="608"/>
      <c r="C638" s="592"/>
      <c r="D638" s="32"/>
      <c r="E638" s="217" t="s">
        <v>28</v>
      </c>
      <c r="F638" s="217"/>
      <c r="G638" s="251"/>
      <c r="H638" s="204" t="s">
        <v>27</v>
      </c>
      <c r="I638" s="180">
        <f>+I639</f>
        <v>12671706.28</v>
      </c>
      <c r="J638" s="180"/>
      <c r="K638" s="145"/>
      <c r="L638" s="145"/>
      <c r="M638" s="354"/>
      <c r="N638" s="354"/>
      <c r="O638" s="355"/>
      <c r="P638" s="355"/>
      <c r="Q638" s="384"/>
      <c r="R638" s="354"/>
      <c r="S638" s="354"/>
      <c r="T638" s="355"/>
      <c r="U638" s="355"/>
      <c r="V638" s="301"/>
      <c r="W638" s="418">
        <f t="shared" si="156"/>
        <v>12671706.28</v>
      </c>
      <c r="X638" s="418"/>
      <c r="Y638" s="418"/>
      <c r="Z638" s="418"/>
      <c r="AA638" s="590"/>
      <c r="AB638" s="37"/>
      <c r="AC638" s="37"/>
      <c r="AD638" s="37"/>
      <c r="AE638" s="37"/>
      <c r="AF638" s="37"/>
      <c r="AG638" s="37"/>
      <c r="AH638" s="37"/>
      <c r="AI638" s="37"/>
      <c r="AJ638" s="37"/>
    </row>
    <row r="639" spans="2:36" s="33" customFormat="1" ht="63.75">
      <c r="B639" s="626"/>
      <c r="C639" s="593"/>
      <c r="D639" s="32"/>
      <c r="E639" s="353"/>
      <c r="F639" s="217" t="s">
        <v>26</v>
      </c>
      <c r="G639" s="251">
        <v>110</v>
      </c>
      <c r="H639" s="357" t="s">
        <v>25</v>
      </c>
      <c r="I639" s="300">
        <v>12671706.28</v>
      </c>
      <c r="J639" s="300"/>
      <c r="K639" s="127"/>
      <c r="L639" s="127"/>
      <c r="M639" s="300"/>
      <c r="N639" s="300"/>
      <c r="O639" s="127"/>
      <c r="P639" s="127"/>
      <c r="Q639" s="479"/>
      <c r="R639" s="300"/>
      <c r="S639" s="300"/>
      <c r="T639" s="127"/>
      <c r="U639" s="127"/>
      <c r="V639" s="301"/>
      <c r="W639" s="358">
        <f t="shared" si="156"/>
        <v>12671706.28</v>
      </c>
      <c r="X639" s="358"/>
      <c r="Y639" s="358"/>
      <c r="Z639" s="358"/>
      <c r="AA639" s="590"/>
      <c r="AB639" s="37"/>
      <c r="AC639" s="37"/>
      <c r="AD639" s="37"/>
      <c r="AE639" s="37"/>
      <c r="AF639" s="37"/>
      <c r="AG639" s="37"/>
      <c r="AH639" s="37"/>
      <c r="AI639" s="37"/>
      <c r="AJ639" s="37"/>
    </row>
    <row r="640" spans="2:36" s="33" customFormat="1" ht="12.75">
      <c r="B640" s="217">
        <v>3</v>
      </c>
      <c r="C640" s="217"/>
      <c r="D640" s="217"/>
      <c r="E640" s="217"/>
      <c r="F640" s="217"/>
      <c r="G640" s="256"/>
      <c r="H640" s="204" t="s">
        <v>24</v>
      </c>
      <c r="I640" s="151">
        <f>I641</f>
        <v>100000000</v>
      </c>
      <c r="J640" s="151"/>
      <c r="K640" s="241"/>
      <c r="L640" s="241"/>
      <c r="M640" s="205"/>
      <c r="N640" s="205"/>
      <c r="O640" s="218"/>
      <c r="P640" s="218"/>
      <c r="Q640" s="312"/>
      <c r="R640" s="205"/>
      <c r="S640" s="205"/>
      <c r="T640" s="218"/>
      <c r="U640" s="218"/>
      <c r="V640" s="62"/>
      <c r="W640" s="325">
        <f t="shared" si="156"/>
        <v>100000000</v>
      </c>
      <c r="X640" s="325"/>
      <c r="Y640" s="325"/>
      <c r="Z640" s="325"/>
      <c r="AA640" s="590"/>
      <c r="AB640" s="37"/>
      <c r="AC640" s="37"/>
      <c r="AD640" s="37"/>
      <c r="AE640" s="37"/>
      <c r="AF640" s="37"/>
      <c r="AG640" s="37"/>
      <c r="AH640" s="37"/>
      <c r="AI640" s="37"/>
      <c r="AJ640" s="37"/>
    </row>
    <row r="641" spans="2:36" s="33" customFormat="1" ht="38.25">
      <c r="B641" s="591"/>
      <c r="C641" s="217" t="s">
        <v>23</v>
      </c>
      <c r="D641" s="217"/>
      <c r="E641" s="290"/>
      <c r="F641" s="217"/>
      <c r="G641" s="256"/>
      <c r="H641" s="204" t="s">
        <v>22</v>
      </c>
      <c r="I641" s="151">
        <f>I642</f>
        <v>100000000</v>
      </c>
      <c r="J641" s="151"/>
      <c r="K641" s="241"/>
      <c r="L641" s="241"/>
      <c r="M641" s="205"/>
      <c r="N641" s="205"/>
      <c r="O641" s="218"/>
      <c r="P641" s="218"/>
      <c r="Q641" s="312"/>
      <c r="R641" s="205"/>
      <c r="S641" s="205"/>
      <c r="T641" s="218"/>
      <c r="U641" s="218"/>
      <c r="V641" s="62"/>
      <c r="W641" s="325">
        <f t="shared" si="156"/>
        <v>100000000</v>
      </c>
      <c r="X641" s="325"/>
      <c r="Y641" s="325"/>
      <c r="Z641" s="325"/>
      <c r="AA641" s="590"/>
      <c r="AB641" s="37"/>
      <c r="AC641" s="37"/>
      <c r="AD641" s="37"/>
      <c r="AE641" s="37"/>
      <c r="AF641" s="37"/>
      <c r="AG641" s="37"/>
      <c r="AH641" s="37"/>
      <c r="AI641" s="37"/>
      <c r="AJ641" s="37"/>
    </row>
    <row r="642" spans="2:36" s="33" customFormat="1" ht="25.5">
      <c r="B642" s="592"/>
      <c r="C642" s="591"/>
      <c r="D642" s="217" t="s">
        <v>21</v>
      </c>
      <c r="E642" s="290"/>
      <c r="F642" s="217"/>
      <c r="G642" s="217"/>
      <c r="H642" s="290" t="s">
        <v>20</v>
      </c>
      <c r="I642" s="151">
        <f>I643</f>
        <v>100000000</v>
      </c>
      <c r="J642" s="151"/>
      <c r="K642" s="241"/>
      <c r="L642" s="241"/>
      <c r="M642" s="205"/>
      <c r="N642" s="205"/>
      <c r="O642" s="218"/>
      <c r="P642" s="218"/>
      <c r="Q642" s="312"/>
      <c r="R642" s="205"/>
      <c r="S642" s="205"/>
      <c r="T642" s="218"/>
      <c r="U642" s="218"/>
      <c r="V642" s="62"/>
      <c r="W642" s="325">
        <f t="shared" si="156"/>
        <v>100000000</v>
      </c>
      <c r="X642" s="325"/>
      <c r="Y642" s="325"/>
      <c r="Z642" s="325"/>
      <c r="AA642" s="590"/>
      <c r="AB642" s="37"/>
      <c r="AC642" s="37"/>
      <c r="AD642" s="37"/>
      <c r="AE642" s="37"/>
      <c r="AF642" s="37"/>
      <c r="AG642" s="37"/>
      <c r="AH642" s="37"/>
      <c r="AI642" s="37"/>
      <c r="AJ642" s="37"/>
    </row>
    <row r="643" spans="2:36" s="33" customFormat="1" ht="38.25">
      <c r="B643" s="592"/>
      <c r="C643" s="592"/>
      <c r="D643" s="591"/>
      <c r="E643" s="406" t="s">
        <v>19</v>
      </c>
      <c r="F643" s="258"/>
      <c r="G643" s="406"/>
      <c r="H643" s="204" t="s">
        <v>18</v>
      </c>
      <c r="I643" s="151">
        <f>I644</f>
        <v>100000000</v>
      </c>
      <c r="J643" s="151"/>
      <c r="K643" s="241"/>
      <c r="L643" s="241"/>
      <c r="M643" s="205"/>
      <c r="N643" s="205"/>
      <c r="O643" s="218"/>
      <c r="P643" s="218"/>
      <c r="Q643" s="312"/>
      <c r="R643" s="205"/>
      <c r="S643" s="205"/>
      <c r="T643" s="218"/>
      <c r="U643" s="218"/>
      <c r="V643" s="62"/>
      <c r="W643" s="325">
        <f t="shared" si="156"/>
        <v>100000000</v>
      </c>
      <c r="X643" s="325"/>
      <c r="Y643" s="325"/>
      <c r="Z643" s="325"/>
      <c r="AA643" s="590"/>
      <c r="AB643" s="37"/>
      <c r="AC643" s="37"/>
      <c r="AD643" s="37"/>
      <c r="AE643" s="37"/>
      <c r="AF643" s="37"/>
      <c r="AG643" s="37"/>
      <c r="AH643" s="37"/>
      <c r="AI643" s="37"/>
      <c r="AJ643" s="37"/>
    </row>
    <row r="644" spans="2:36" s="33" customFormat="1" ht="25.5">
      <c r="B644" s="592"/>
      <c r="C644" s="592"/>
      <c r="D644" s="592"/>
      <c r="E644" s="594"/>
      <c r="F644" s="217" t="s">
        <v>17</v>
      </c>
      <c r="G644" s="609">
        <v>142</v>
      </c>
      <c r="H644" s="622" t="s">
        <v>16</v>
      </c>
      <c r="I644" s="504">
        <v>100000000</v>
      </c>
      <c r="J644" s="504"/>
      <c r="K644" s="498"/>
      <c r="L644" s="498"/>
      <c r="M644" s="504"/>
      <c r="N644" s="504"/>
      <c r="O644" s="498"/>
      <c r="P644" s="125"/>
      <c r="Q644" s="543"/>
      <c r="R644" s="504"/>
      <c r="S644" s="504"/>
      <c r="T644" s="498"/>
      <c r="U644" s="125"/>
      <c r="V644" s="543"/>
      <c r="W644" s="567">
        <f t="shared" si="156"/>
        <v>100000000</v>
      </c>
      <c r="X644" s="567"/>
      <c r="Y644" s="567"/>
      <c r="Z644" s="567"/>
      <c r="AA644" s="590"/>
      <c r="AB644" s="37"/>
      <c r="AC644" s="37"/>
      <c r="AD644" s="37"/>
      <c r="AE644" s="37"/>
      <c r="AF644" s="37"/>
      <c r="AG644" s="37"/>
      <c r="AH644" s="37"/>
      <c r="AI644" s="37"/>
      <c r="AJ644" s="37"/>
    </row>
    <row r="645" spans="2:36" s="33" customFormat="1" ht="25.5">
      <c r="B645" s="592"/>
      <c r="C645" s="592"/>
      <c r="D645" s="592"/>
      <c r="E645" s="594"/>
      <c r="F645" s="217" t="s">
        <v>15</v>
      </c>
      <c r="G645" s="610"/>
      <c r="H645" s="623"/>
      <c r="I645" s="505"/>
      <c r="J645" s="505"/>
      <c r="K645" s="499"/>
      <c r="L645" s="499"/>
      <c r="M645" s="505"/>
      <c r="N645" s="505"/>
      <c r="O645" s="499"/>
      <c r="P645" s="126"/>
      <c r="Q645" s="545"/>
      <c r="R645" s="505"/>
      <c r="S645" s="505"/>
      <c r="T645" s="499"/>
      <c r="U645" s="126"/>
      <c r="V645" s="545"/>
      <c r="W645" s="568"/>
      <c r="X645" s="568"/>
      <c r="Y645" s="568"/>
      <c r="Z645" s="568"/>
      <c r="AA645" s="590"/>
      <c r="AB645" s="37"/>
      <c r="AC645" s="37"/>
      <c r="AD645" s="37"/>
      <c r="AE645" s="37"/>
      <c r="AF645" s="37"/>
      <c r="AG645" s="37"/>
      <c r="AH645" s="37"/>
      <c r="AI645" s="37"/>
      <c r="AJ645" s="37"/>
    </row>
    <row r="646" spans="2:36" s="33" customFormat="1" ht="25.5">
      <c r="B646" s="592"/>
      <c r="C646" s="592"/>
      <c r="D646" s="592"/>
      <c r="E646" s="594"/>
      <c r="F646" s="217" t="s">
        <v>14</v>
      </c>
      <c r="G646" s="610"/>
      <c r="H646" s="623"/>
      <c r="I646" s="505"/>
      <c r="J646" s="505"/>
      <c r="K646" s="499"/>
      <c r="L646" s="499"/>
      <c r="M646" s="505"/>
      <c r="N646" s="505"/>
      <c r="O646" s="499"/>
      <c r="P646" s="126"/>
      <c r="Q646" s="545"/>
      <c r="R646" s="505"/>
      <c r="S646" s="505"/>
      <c r="T646" s="499"/>
      <c r="U646" s="126"/>
      <c r="V646" s="545"/>
      <c r="W646" s="568"/>
      <c r="X646" s="568"/>
      <c r="Y646" s="568"/>
      <c r="Z646" s="568"/>
      <c r="AA646" s="590"/>
      <c r="AB646" s="37"/>
      <c r="AC646" s="37"/>
      <c r="AD646" s="37"/>
      <c r="AE646" s="37"/>
      <c r="AF646" s="37"/>
      <c r="AG646" s="37"/>
      <c r="AH646" s="37"/>
      <c r="AI646" s="37"/>
      <c r="AJ646" s="37"/>
    </row>
    <row r="647" spans="2:36" s="33" customFormat="1" ht="26.25" thickBot="1">
      <c r="B647" s="592"/>
      <c r="C647" s="592"/>
      <c r="D647" s="592"/>
      <c r="E647" s="591"/>
      <c r="F647" s="258" t="s">
        <v>13</v>
      </c>
      <c r="G647" s="610"/>
      <c r="H647" s="624"/>
      <c r="I647" s="505"/>
      <c r="J647" s="505"/>
      <c r="K647" s="499"/>
      <c r="L647" s="499"/>
      <c r="M647" s="505"/>
      <c r="N647" s="505"/>
      <c r="O647" s="499"/>
      <c r="P647" s="126"/>
      <c r="Q647" s="545"/>
      <c r="R647" s="505"/>
      <c r="S647" s="505"/>
      <c r="T647" s="499"/>
      <c r="U647" s="126"/>
      <c r="V647" s="545"/>
      <c r="W647" s="568"/>
      <c r="X647" s="568"/>
      <c r="Y647" s="568"/>
      <c r="Z647" s="568"/>
      <c r="AA647" s="590"/>
      <c r="AB647" s="37"/>
      <c r="AC647" s="37"/>
      <c r="AD647" s="37"/>
      <c r="AE647" s="37"/>
      <c r="AF647" s="37"/>
      <c r="AG647" s="37"/>
      <c r="AH647" s="37"/>
      <c r="AI647" s="37"/>
      <c r="AJ647" s="37"/>
    </row>
    <row r="648" spans="2:36" s="33" customFormat="1" ht="13.5" thickBot="1">
      <c r="B648" s="602" t="s">
        <v>12</v>
      </c>
      <c r="C648" s="602"/>
      <c r="D648" s="602"/>
      <c r="E648" s="602"/>
      <c r="F648" s="602"/>
      <c r="G648" s="602"/>
      <c r="H648" s="602"/>
      <c r="I648" s="361">
        <f>I649</f>
        <v>13599348.13</v>
      </c>
      <c r="J648" s="361">
        <f>J649</f>
        <v>0</v>
      </c>
      <c r="K648" s="361">
        <f>K649</f>
        <v>0</v>
      </c>
      <c r="L648" s="361">
        <f>L649</f>
        <v>0</v>
      </c>
      <c r="M648" s="363">
        <f>M649</f>
        <v>0</v>
      </c>
      <c r="N648" s="363"/>
      <c r="O648" s="363"/>
      <c r="P648" s="363"/>
      <c r="Q648" s="370"/>
      <c r="R648" s="363">
        <f>R649</f>
        <v>0</v>
      </c>
      <c r="S648" s="363"/>
      <c r="T648" s="363"/>
      <c r="U648" s="363"/>
      <c r="V648" s="397"/>
      <c r="W648" s="188">
        <f>I648+M648+R648</f>
        <v>13599348.13</v>
      </c>
      <c r="X648" s="188">
        <f>J648+N648+S648</f>
        <v>0</v>
      </c>
      <c r="Y648" s="188">
        <f>K648+O648+T648</f>
        <v>0</v>
      </c>
      <c r="Z648" s="188">
        <f>L648+P648+U648</f>
        <v>0</v>
      </c>
      <c r="AA648" s="419"/>
      <c r="AB648" s="37"/>
      <c r="AC648" s="37"/>
      <c r="AD648" s="37"/>
      <c r="AE648" s="37"/>
      <c r="AF648" s="37"/>
      <c r="AG648" s="37"/>
      <c r="AH648" s="37"/>
      <c r="AI648" s="37"/>
      <c r="AJ648" s="37"/>
    </row>
    <row r="649" spans="2:36" s="33" customFormat="1" ht="12.75">
      <c r="B649" s="191">
        <v>1</v>
      </c>
      <c r="C649" s="192"/>
      <c r="D649" s="192"/>
      <c r="E649" s="192"/>
      <c r="F649" s="420"/>
      <c r="G649" s="421"/>
      <c r="H649" s="421" t="s">
        <v>11</v>
      </c>
      <c r="I649" s="398">
        <f>I650</f>
        <v>13599348.13</v>
      </c>
      <c r="J649" s="398"/>
      <c r="K649" s="145"/>
      <c r="L649" s="145"/>
      <c r="M649" s="399"/>
      <c r="N649" s="399"/>
      <c r="O649" s="399"/>
      <c r="P649" s="399"/>
      <c r="Q649" s="400"/>
      <c r="R649" s="399"/>
      <c r="S649" s="399"/>
      <c r="T649" s="399"/>
      <c r="U649" s="399"/>
      <c r="V649" s="422"/>
      <c r="W649" s="385">
        <f>I649+M649+R649</f>
        <v>13599348.13</v>
      </c>
      <c r="X649" s="385"/>
      <c r="Y649" s="385"/>
      <c r="Z649" s="385"/>
      <c r="AA649" s="610">
        <v>1</v>
      </c>
      <c r="AB649" s="37"/>
      <c r="AC649" s="37"/>
      <c r="AD649" s="37"/>
      <c r="AE649" s="37"/>
      <c r="AF649" s="37"/>
      <c r="AG649" s="37"/>
      <c r="AH649" s="37"/>
      <c r="AI649" s="37"/>
      <c r="AJ649" s="37"/>
    </row>
    <row r="650" spans="2:36" s="33" customFormat="1" ht="12.75">
      <c r="B650" s="616"/>
      <c r="C650" s="423" t="s">
        <v>10</v>
      </c>
      <c r="D650" s="198"/>
      <c r="E650" s="198"/>
      <c r="F650" s="199"/>
      <c r="G650" s="198"/>
      <c r="H650" s="198" t="s">
        <v>9</v>
      </c>
      <c r="I650" s="402">
        <f>I651</f>
        <v>13599348.13</v>
      </c>
      <c r="J650" s="402"/>
      <c r="K650" s="241"/>
      <c r="L650" s="241"/>
      <c r="M650" s="403"/>
      <c r="N650" s="403"/>
      <c r="O650" s="403"/>
      <c r="P650" s="403"/>
      <c r="Q650" s="404"/>
      <c r="R650" s="403"/>
      <c r="S650" s="403"/>
      <c r="T650" s="403"/>
      <c r="U650" s="403"/>
      <c r="V650" s="424"/>
      <c r="W650" s="386">
        <f>I650+M650+R650</f>
        <v>13599348.13</v>
      </c>
      <c r="X650" s="386"/>
      <c r="Y650" s="386"/>
      <c r="Z650" s="386"/>
      <c r="AA650" s="610"/>
      <c r="AB650" s="37"/>
      <c r="AC650" s="37"/>
      <c r="AD650" s="37"/>
      <c r="AE650" s="37"/>
      <c r="AF650" s="37"/>
      <c r="AG650" s="37"/>
      <c r="AH650" s="37"/>
      <c r="AI650" s="37"/>
      <c r="AJ650" s="37"/>
    </row>
    <row r="651" spans="2:36" s="33" customFormat="1" ht="12.75">
      <c r="B651" s="617"/>
      <c r="C651" s="618"/>
      <c r="D651" s="425" t="s">
        <v>8</v>
      </c>
      <c r="E651" s="426"/>
      <c r="F651" s="425"/>
      <c r="G651" s="425"/>
      <c r="H651" s="427" t="s">
        <v>7</v>
      </c>
      <c r="I651" s="402">
        <f>I652</f>
        <v>13599348.13</v>
      </c>
      <c r="J651" s="402"/>
      <c r="K651" s="241"/>
      <c r="L651" s="241"/>
      <c r="M651" s="403"/>
      <c r="N651" s="403"/>
      <c r="O651" s="403"/>
      <c r="P651" s="403"/>
      <c r="Q651" s="404"/>
      <c r="R651" s="403"/>
      <c r="S651" s="403"/>
      <c r="T651" s="403"/>
      <c r="U651" s="403"/>
      <c r="V651" s="428"/>
      <c r="W651" s="386">
        <f>I651+M651+R651</f>
        <v>13599348.13</v>
      </c>
      <c r="X651" s="386"/>
      <c r="Y651" s="386"/>
      <c r="Z651" s="386"/>
      <c r="AA651" s="610"/>
      <c r="AB651" s="37"/>
      <c r="AC651" s="37"/>
      <c r="AD651" s="37"/>
      <c r="AE651" s="37"/>
      <c r="AF651" s="37"/>
      <c r="AG651" s="37"/>
      <c r="AH651" s="37"/>
      <c r="AI651" s="37"/>
      <c r="AJ651" s="37"/>
    </row>
    <row r="652" spans="2:36" s="33" customFormat="1" ht="12.75">
      <c r="B652" s="617"/>
      <c r="C652" s="619"/>
      <c r="D652" s="618"/>
      <c r="E652" s="425" t="s">
        <v>6</v>
      </c>
      <c r="F652" s="425"/>
      <c r="G652" s="425"/>
      <c r="H652" s="427" t="s">
        <v>5</v>
      </c>
      <c r="I652" s="402">
        <f>I653</f>
        <v>13599348.13</v>
      </c>
      <c r="J652" s="402"/>
      <c r="K652" s="241"/>
      <c r="L652" s="241"/>
      <c r="M652" s="403"/>
      <c r="N652" s="403"/>
      <c r="O652" s="403"/>
      <c r="P652" s="403"/>
      <c r="Q652" s="404"/>
      <c r="R652" s="403"/>
      <c r="S652" s="403"/>
      <c r="T652" s="403"/>
      <c r="U652" s="403"/>
      <c r="V652" s="428"/>
      <c r="W652" s="386">
        <f>I652+M652+R652</f>
        <v>13599348.13</v>
      </c>
      <c r="X652" s="386"/>
      <c r="Y652" s="386"/>
      <c r="Z652" s="386"/>
      <c r="AA652" s="610"/>
      <c r="AB652" s="37"/>
      <c r="AC652" s="37"/>
      <c r="AD652" s="37"/>
      <c r="AE652" s="37"/>
      <c r="AF652" s="37"/>
      <c r="AG652" s="37"/>
      <c r="AH652" s="37"/>
      <c r="AI652" s="37"/>
      <c r="AJ652" s="37"/>
    </row>
    <row r="653" spans="2:36" s="33" customFormat="1" ht="12.75">
      <c r="B653" s="617"/>
      <c r="C653" s="619"/>
      <c r="D653" s="619"/>
      <c r="E653" s="607"/>
      <c r="F653" s="425" t="s">
        <v>4</v>
      </c>
      <c r="G653" s="607">
        <v>28</v>
      </c>
      <c r="H653" s="603" t="s">
        <v>3</v>
      </c>
      <c r="I653" s="605">
        <v>13599348.13</v>
      </c>
      <c r="J653" s="605"/>
      <c r="K653" s="498"/>
      <c r="L653" s="498"/>
      <c r="M653" s="611"/>
      <c r="N653" s="611"/>
      <c r="O653" s="620"/>
      <c r="P653" s="620"/>
      <c r="Q653" s="769"/>
      <c r="R653" s="611"/>
      <c r="S653" s="611"/>
      <c r="T653" s="611"/>
      <c r="U653" s="611"/>
      <c r="V653" s="607"/>
      <c r="W653" s="766">
        <f>I653+M653+R653</f>
        <v>13599348.13</v>
      </c>
      <c r="X653" s="766"/>
      <c r="Y653" s="766"/>
      <c r="Z653" s="766"/>
      <c r="AA653" s="610"/>
      <c r="AB653" s="37"/>
      <c r="AC653" s="37"/>
      <c r="AD653" s="37"/>
      <c r="AE653" s="37"/>
      <c r="AF653" s="37"/>
      <c r="AG653" s="37"/>
      <c r="AH653" s="37"/>
      <c r="AI653" s="37"/>
      <c r="AJ653" s="37"/>
    </row>
    <row r="654" spans="2:36" s="33" customFormat="1" ht="12.75">
      <c r="B654" s="617"/>
      <c r="C654" s="619"/>
      <c r="D654" s="619"/>
      <c r="E654" s="608"/>
      <c r="F654" s="425" t="s">
        <v>2</v>
      </c>
      <c r="G654" s="608"/>
      <c r="H654" s="604"/>
      <c r="I654" s="606"/>
      <c r="J654" s="606"/>
      <c r="K654" s="499"/>
      <c r="L654" s="499"/>
      <c r="M654" s="612"/>
      <c r="N654" s="612"/>
      <c r="O654" s="621"/>
      <c r="P654" s="621"/>
      <c r="Q654" s="770"/>
      <c r="R654" s="612"/>
      <c r="S654" s="612"/>
      <c r="T654" s="612"/>
      <c r="U654" s="612"/>
      <c r="V654" s="608"/>
      <c r="W654" s="768"/>
      <c r="X654" s="768"/>
      <c r="Y654" s="768"/>
      <c r="Z654" s="768"/>
      <c r="AA654" s="610"/>
      <c r="AB654" s="37"/>
      <c r="AC654" s="37"/>
      <c r="AD654" s="37"/>
      <c r="AE654" s="37"/>
      <c r="AF654" s="37"/>
      <c r="AG654" s="37"/>
      <c r="AH654" s="37"/>
      <c r="AI654" s="37"/>
      <c r="AJ654" s="37"/>
    </row>
    <row r="655" spans="2:36" s="33" customFormat="1" ht="13.5" thickBot="1">
      <c r="B655" s="617"/>
      <c r="C655" s="619"/>
      <c r="D655" s="619"/>
      <c r="E655" s="608"/>
      <c r="F655" s="429" t="s">
        <v>1</v>
      </c>
      <c r="G655" s="608"/>
      <c r="H655" s="604"/>
      <c r="I655" s="606"/>
      <c r="J655" s="606"/>
      <c r="K655" s="499"/>
      <c r="L655" s="499"/>
      <c r="M655" s="612"/>
      <c r="N655" s="612"/>
      <c r="O655" s="621"/>
      <c r="P655" s="621"/>
      <c r="Q655" s="770"/>
      <c r="R655" s="612"/>
      <c r="S655" s="612"/>
      <c r="T655" s="612"/>
      <c r="U655" s="612"/>
      <c r="V655" s="608"/>
      <c r="W655" s="768"/>
      <c r="X655" s="768"/>
      <c r="Y655" s="768"/>
      <c r="Z655" s="768"/>
      <c r="AA655" s="610"/>
      <c r="AB655" s="37"/>
      <c r="AC655" s="37"/>
      <c r="AD655" s="37"/>
      <c r="AE655" s="37"/>
      <c r="AF655" s="37"/>
      <c r="AG655" s="37"/>
      <c r="AH655" s="37"/>
      <c r="AI655" s="37"/>
      <c r="AJ655" s="37"/>
    </row>
    <row r="656" spans="2:36" s="33" customFormat="1" ht="13.5" thickBot="1">
      <c r="B656" s="613" t="s">
        <v>0</v>
      </c>
      <c r="C656" s="614"/>
      <c r="D656" s="614"/>
      <c r="E656" s="614"/>
      <c r="F656" s="614"/>
      <c r="G656" s="614"/>
      <c r="H656" s="615"/>
      <c r="I656" s="430">
        <f aca="true" t="shared" si="163" ref="I656:Z656">I12+I614</f>
        <v>12118538765.723112</v>
      </c>
      <c r="J656" s="430">
        <f t="shared" si="163"/>
        <v>26954447985.700005</v>
      </c>
      <c r="K656" s="430">
        <f t="shared" si="163"/>
        <v>25489266998.29001</v>
      </c>
      <c r="L656" s="430">
        <f t="shared" si="163"/>
        <v>25489266998.29001</v>
      </c>
      <c r="M656" s="430">
        <f>M12+M614</f>
        <v>30143607807.5</v>
      </c>
      <c r="N656" s="430">
        <f t="shared" si="163"/>
        <v>88486301603.63998</v>
      </c>
      <c r="O656" s="430">
        <f t="shared" si="163"/>
        <v>55880668309.299995</v>
      </c>
      <c r="P656" s="430">
        <f t="shared" si="163"/>
        <v>55766312131.299995</v>
      </c>
      <c r="Q656" s="430">
        <f t="shared" si="163"/>
        <v>0</v>
      </c>
      <c r="R656" s="430">
        <f t="shared" si="163"/>
        <v>110557469030</v>
      </c>
      <c r="S656" s="430">
        <f t="shared" si="163"/>
        <v>138097916782.39</v>
      </c>
      <c r="T656" s="430">
        <f t="shared" si="163"/>
        <v>132300516506.19</v>
      </c>
      <c r="U656" s="430">
        <f t="shared" si="163"/>
        <v>130366295391.86</v>
      </c>
      <c r="V656" s="430">
        <f t="shared" si="163"/>
        <v>0</v>
      </c>
      <c r="W656" s="430">
        <f t="shared" si="163"/>
        <v>152819615603.2231</v>
      </c>
      <c r="X656" s="430">
        <f t="shared" si="163"/>
        <v>253538666371.72995</v>
      </c>
      <c r="Y656" s="430">
        <f t="shared" si="163"/>
        <v>213670451813.78</v>
      </c>
      <c r="Z656" s="430">
        <f t="shared" si="163"/>
        <v>211621874521.44998</v>
      </c>
      <c r="AA656" s="431">
        <f>SUM(AA14:AA655)</f>
        <v>148</v>
      </c>
      <c r="AB656" s="37"/>
      <c r="AC656" s="37"/>
      <c r="AD656" s="37"/>
      <c r="AE656" s="37"/>
      <c r="AF656" s="37"/>
      <c r="AG656" s="37"/>
      <c r="AH656" s="37"/>
      <c r="AI656" s="37"/>
      <c r="AJ656" s="37"/>
    </row>
    <row r="657" ht="18.75" customHeight="1"/>
    <row r="658" ht="13.5" thickBot="1"/>
    <row r="659" spans="3:12" ht="16.5" thickBot="1">
      <c r="C659" s="787" t="s">
        <v>1060</v>
      </c>
      <c r="D659" s="788"/>
      <c r="E659" s="788"/>
      <c r="F659" s="788"/>
      <c r="G659" s="788"/>
      <c r="H659" s="788"/>
      <c r="I659" s="788"/>
      <c r="J659" s="788"/>
      <c r="K659" s="789"/>
      <c r="L659" s="464"/>
    </row>
    <row r="660" spans="2:8" ht="13.5" thickBot="1">
      <c r="B660" s="456"/>
      <c r="C660" s="790"/>
      <c r="D660" s="790"/>
      <c r="E660" s="790"/>
      <c r="F660" s="790"/>
      <c r="G660" s="790"/>
      <c r="H660" s="790"/>
    </row>
    <row r="661" spans="2:11" ht="62.25" customHeight="1" thickBot="1">
      <c r="B661" s="456"/>
      <c r="C661" s="791" t="s">
        <v>1057</v>
      </c>
      <c r="D661" s="792"/>
      <c r="E661" s="792"/>
      <c r="F661" s="792"/>
      <c r="G661" s="792"/>
      <c r="H661" s="793"/>
      <c r="I661" s="459" t="s">
        <v>1059</v>
      </c>
      <c r="J661" s="459" t="s">
        <v>1058</v>
      </c>
      <c r="K661" s="459" t="s">
        <v>1061</v>
      </c>
    </row>
    <row r="662" spans="2:11" ht="15" customHeight="1">
      <c r="B662" s="456"/>
      <c r="C662" s="794" t="s">
        <v>1052</v>
      </c>
      <c r="D662" s="795"/>
      <c r="E662" s="795"/>
      <c r="F662" s="795"/>
      <c r="G662" s="795"/>
      <c r="H662" s="796"/>
      <c r="I662" s="457">
        <v>22874220771.159996</v>
      </c>
      <c r="J662" s="457">
        <v>18995611969.29</v>
      </c>
      <c r="K662" s="458">
        <f>I662-J662</f>
        <v>3878608801.869995</v>
      </c>
    </row>
    <row r="663" spans="2:11" ht="15" customHeight="1">
      <c r="B663" s="456"/>
      <c r="C663" s="797" t="s">
        <v>179</v>
      </c>
      <c r="D663" s="798"/>
      <c r="E663" s="798"/>
      <c r="F663" s="798"/>
      <c r="G663" s="798"/>
      <c r="H663" s="799"/>
      <c r="I663" s="455">
        <v>2548078512.000004</v>
      </c>
      <c r="J663" s="455">
        <v>2179739980</v>
      </c>
      <c r="K663" s="458">
        <f aca="true" t="shared" si="164" ref="K663:K673">I663-J663</f>
        <v>368338532.0000038</v>
      </c>
    </row>
    <row r="664" spans="2:11" ht="15" customHeight="1">
      <c r="B664" s="456"/>
      <c r="C664" s="797" t="s">
        <v>227</v>
      </c>
      <c r="D664" s="798"/>
      <c r="E664" s="798"/>
      <c r="F664" s="798"/>
      <c r="G664" s="798"/>
      <c r="H664" s="799"/>
      <c r="I664" s="455">
        <v>77750000</v>
      </c>
      <c r="J664" s="455">
        <v>77750000</v>
      </c>
      <c r="K664" s="458">
        <f t="shared" si="164"/>
        <v>0</v>
      </c>
    </row>
    <row r="665" spans="2:11" ht="15" customHeight="1">
      <c r="B665" s="456"/>
      <c r="C665" s="797" t="s">
        <v>579</v>
      </c>
      <c r="D665" s="798"/>
      <c r="E665" s="798"/>
      <c r="F665" s="798"/>
      <c r="G665" s="798"/>
      <c r="H665" s="799"/>
      <c r="I665" s="455">
        <v>11750000</v>
      </c>
      <c r="J665" s="455">
        <v>3184500</v>
      </c>
      <c r="K665" s="458">
        <f t="shared" si="164"/>
        <v>8565500</v>
      </c>
    </row>
    <row r="666" spans="2:11" ht="15" customHeight="1">
      <c r="B666" s="456"/>
      <c r="C666" s="797" t="s">
        <v>1051</v>
      </c>
      <c r="D666" s="798"/>
      <c r="E666" s="798"/>
      <c r="F666" s="798"/>
      <c r="G666" s="798"/>
      <c r="H666" s="799"/>
      <c r="I666" s="455">
        <v>434015276.0300007</v>
      </c>
      <c r="J666" s="455">
        <v>432206990.03</v>
      </c>
      <c r="K666" s="458">
        <f t="shared" si="164"/>
        <v>1808286.0000007153</v>
      </c>
    </row>
    <row r="667" spans="2:11" ht="15" customHeight="1">
      <c r="B667" s="456"/>
      <c r="C667" s="797" t="s">
        <v>807</v>
      </c>
      <c r="D667" s="798"/>
      <c r="E667" s="798"/>
      <c r="F667" s="798"/>
      <c r="G667" s="798"/>
      <c r="H667" s="799"/>
      <c r="I667" s="455">
        <v>19450000</v>
      </c>
      <c r="J667" s="455">
        <v>19449350</v>
      </c>
      <c r="K667" s="458">
        <f t="shared" si="164"/>
        <v>650</v>
      </c>
    </row>
    <row r="668" spans="2:11" ht="15" customHeight="1">
      <c r="B668" s="456"/>
      <c r="C668" s="797" t="s">
        <v>1053</v>
      </c>
      <c r="D668" s="798"/>
      <c r="E668" s="798"/>
      <c r="F668" s="798"/>
      <c r="G668" s="798"/>
      <c r="H668" s="799"/>
      <c r="I668" s="455">
        <v>41500000</v>
      </c>
      <c r="J668" s="455">
        <v>0</v>
      </c>
      <c r="K668" s="458">
        <f t="shared" si="164"/>
        <v>41500000</v>
      </c>
    </row>
    <row r="669" spans="2:11" ht="15" customHeight="1">
      <c r="B669" s="456"/>
      <c r="C669" s="797" t="s">
        <v>1055</v>
      </c>
      <c r="D669" s="798"/>
      <c r="E669" s="798"/>
      <c r="F669" s="798"/>
      <c r="G669" s="798"/>
      <c r="H669" s="799"/>
      <c r="I669" s="455">
        <v>16500000</v>
      </c>
      <c r="J669" s="455">
        <v>15391862</v>
      </c>
      <c r="K669" s="458">
        <f t="shared" si="164"/>
        <v>1108138</v>
      </c>
    </row>
    <row r="670" spans="2:11" ht="15" customHeight="1">
      <c r="B670" s="456"/>
      <c r="C670" s="797" t="s">
        <v>237</v>
      </c>
      <c r="D670" s="798"/>
      <c r="E670" s="798"/>
      <c r="F670" s="798"/>
      <c r="G670" s="798"/>
      <c r="H670" s="799"/>
      <c r="I670" s="455">
        <v>1000000</v>
      </c>
      <c r="J670" s="455">
        <v>0</v>
      </c>
      <c r="K670" s="458">
        <f t="shared" si="164"/>
        <v>1000000</v>
      </c>
    </row>
    <row r="671" spans="2:11" ht="15" customHeight="1">
      <c r="B671" s="456"/>
      <c r="C671" s="797" t="s">
        <v>1054</v>
      </c>
      <c r="D671" s="798"/>
      <c r="E671" s="798"/>
      <c r="F671" s="798"/>
      <c r="G671" s="798"/>
      <c r="H671" s="799"/>
      <c r="I671" s="455">
        <v>974920488</v>
      </c>
      <c r="J671" s="455">
        <v>981683818</v>
      </c>
      <c r="K671" s="458">
        <f t="shared" si="164"/>
        <v>-6763330</v>
      </c>
    </row>
    <row r="672" spans="2:11" ht="15" customHeight="1" thickBot="1">
      <c r="B672" s="456"/>
      <c r="C672" s="800" t="s">
        <v>1050</v>
      </c>
      <c r="D672" s="801"/>
      <c r="E672" s="801"/>
      <c r="F672" s="801"/>
      <c r="G672" s="801"/>
      <c r="H672" s="802"/>
      <c r="I672" s="460">
        <v>110304177.0000003</v>
      </c>
      <c r="J672" s="460">
        <v>110303577</v>
      </c>
      <c r="K672" s="462">
        <f t="shared" si="164"/>
        <v>600.0000002980232</v>
      </c>
    </row>
    <row r="673" spans="2:11" ht="15" customHeight="1" thickBot="1">
      <c r="B673" s="456"/>
      <c r="C673" s="803" t="s">
        <v>1056</v>
      </c>
      <c r="D673" s="803"/>
      <c r="E673" s="803"/>
      <c r="F673" s="803"/>
      <c r="G673" s="803"/>
      <c r="H673" s="803"/>
      <c r="I673" s="461">
        <v>27109489224.190002</v>
      </c>
      <c r="J673" s="461">
        <v>22815322046.32</v>
      </c>
      <c r="K673" s="463">
        <f t="shared" si="164"/>
        <v>4294167177.8700027</v>
      </c>
    </row>
    <row r="674" ht="12.75"/>
  </sheetData>
  <sheetProtection/>
  <mergeCells count="2024">
    <mergeCell ref="Z597:Z598"/>
    <mergeCell ref="N597:N598"/>
    <mergeCell ref="O597:O598"/>
    <mergeCell ref="C670:H670"/>
    <mergeCell ref="C671:H671"/>
    <mergeCell ref="C672:H672"/>
    <mergeCell ref="C673:H673"/>
    <mergeCell ref="Q557:Q559"/>
    <mergeCell ref="Z561:Z564"/>
    <mergeCell ref="D572:D600"/>
    <mergeCell ref="R599:R600"/>
    <mergeCell ref="R597:R598"/>
    <mergeCell ref="O584:O589"/>
    <mergeCell ref="C664:H664"/>
    <mergeCell ref="C665:H665"/>
    <mergeCell ref="C666:H666"/>
    <mergeCell ref="C667:H667"/>
    <mergeCell ref="C668:H668"/>
    <mergeCell ref="C669:H669"/>
    <mergeCell ref="B3:AA3"/>
    <mergeCell ref="C659:K659"/>
    <mergeCell ref="C660:H660"/>
    <mergeCell ref="C661:H661"/>
    <mergeCell ref="C662:H662"/>
    <mergeCell ref="C663:H663"/>
    <mergeCell ref="X599:X600"/>
    <mergeCell ref="Y599:Y600"/>
    <mergeCell ref="Z599:Z600"/>
    <mergeCell ref="N599:N600"/>
    <mergeCell ref="G462:G464"/>
    <mergeCell ref="H462:H464"/>
    <mergeCell ref="I479:I480"/>
    <mergeCell ref="N561:N562"/>
    <mergeCell ref="O561:O562"/>
    <mergeCell ref="P561:P562"/>
    <mergeCell ref="P500:P502"/>
    <mergeCell ref="N468:N469"/>
    <mergeCell ref="O468:O469"/>
    <mergeCell ref="L227:L234"/>
    <mergeCell ref="L240:L241"/>
    <mergeCell ref="L236:L238"/>
    <mergeCell ref="N563:N564"/>
    <mergeCell ref="O563:O564"/>
    <mergeCell ref="P563:P564"/>
    <mergeCell ref="Q563:Q564"/>
    <mergeCell ref="S561:S564"/>
    <mergeCell ref="T561:T564"/>
    <mergeCell ref="Q561:Q562"/>
    <mergeCell ref="Z348:Z349"/>
    <mergeCell ref="L354:L356"/>
    <mergeCell ref="N355:N356"/>
    <mergeCell ref="O355:O356"/>
    <mergeCell ref="P355:P356"/>
    <mergeCell ref="Q355:Q356"/>
    <mergeCell ref="M348:M349"/>
    <mergeCell ref="M354:M356"/>
    <mergeCell ref="S603:S604"/>
    <mergeCell ref="Z595:Z596"/>
    <mergeCell ref="W597:W598"/>
    <mergeCell ref="X597:X598"/>
    <mergeCell ref="Y597:Y598"/>
    <mergeCell ref="V552:V554"/>
    <mergeCell ref="W581:W582"/>
    <mergeCell ref="Z603:Z604"/>
    <mergeCell ref="U561:U564"/>
    <mergeCell ref="V561:V564"/>
    <mergeCell ref="V603:V604"/>
    <mergeCell ref="W603:W604"/>
    <mergeCell ref="X603:X604"/>
    <mergeCell ref="Y603:Y604"/>
    <mergeCell ref="M603:M604"/>
    <mergeCell ref="N603:N604"/>
    <mergeCell ref="O603:O604"/>
    <mergeCell ref="P603:P604"/>
    <mergeCell ref="Q603:Q604"/>
    <mergeCell ref="R603:R604"/>
    <mergeCell ref="Z557:Z559"/>
    <mergeCell ref="Z555:Z556"/>
    <mergeCell ref="M185:M186"/>
    <mergeCell ref="Z606:Z608"/>
    <mergeCell ref="U606:U608"/>
    <mergeCell ref="L606:L608"/>
    <mergeCell ref="P606:P608"/>
    <mergeCell ref="Z547:Z549"/>
    <mergeCell ref="T603:T604"/>
    <mergeCell ref="U603:U604"/>
    <mergeCell ref="W557:W559"/>
    <mergeCell ref="W561:W564"/>
    <mergeCell ref="R561:R564"/>
    <mergeCell ref="W573:W580"/>
    <mergeCell ref="V573:V577"/>
    <mergeCell ref="V578:V580"/>
    <mergeCell ref="R573:R580"/>
    <mergeCell ref="Z552:Z554"/>
    <mergeCell ref="U552:U554"/>
    <mergeCell ref="Y552:Y554"/>
    <mergeCell ref="X555:X556"/>
    <mergeCell ref="X552:X554"/>
    <mergeCell ref="N555:N556"/>
    <mergeCell ref="R552:R554"/>
    <mergeCell ref="Q555:Q556"/>
    <mergeCell ref="Z573:Z580"/>
    <mergeCell ref="Z581:Z582"/>
    <mergeCell ref="L584:L589"/>
    <mergeCell ref="P584:P589"/>
    <mergeCell ref="Z584:Z589"/>
    <mergeCell ref="N584:N589"/>
    <mergeCell ref="X581:X582"/>
    <mergeCell ref="T578:T580"/>
    <mergeCell ref="U584:U589"/>
    <mergeCell ref="L581:L582"/>
    <mergeCell ref="V408:V409"/>
    <mergeCell ref="W408:W409"/>
    <mergeCell ref="X416:X417"/>
    <mergeCell ref="V416:V417"/>
    <mergeCell ref="Y416:Y417"/>
    <mergeCell ref="J597:J598"/>
    <mergeCell ref="M581:M582"/>
    <mergeCell ref="S578:S580"/>
    <mergeCell ref="L573:L580"/>
    <mergeCell ref="P573:P580"/>
    <mergeCell ref="Z382:Z384"/>
    <mergeCell ref="Z376:Z380"/>
    <mergeCell ref="Z368:Z374"/>
    <mergeCell ref="Z426:Z429"/>
    <mergeCell ref="Z421:Z422"/>
    <mergeCell ref="Z416:Z417"/>
    <mergeCell ref="Z408:Z409"/>
    <mergeCell ref="P462:P464"/>
    <mergeCell ref="P466:P467"/>
    <mergeCell ref="Z435:Z439"/>
    <mergeCell ref="Z447:Z454"/>
    <mergeCell ref="Z456:Z459"/>
    <mergeCell ref="Z462:Z464"/>
    <mergeCell ref="Z466:Z467"/>
    <mergeCell ref="P456:P459"/>
    <mergeCell ref="X354:X356"/>
    <mergeCell ref="Y354:Y356"/>
    <mergeCell ref="Z470:Z471"/>
    <mergeCell ref="Z479:Z480"/>
    <mergeCell ref="Z488:Z491"/>
    <mergeCell ref="Z493:Z494"/>
    <mergeCell ref="Z468:Z469"/>
    <mergeCell ref="Z395:Z396"/>
    <mergeCell ref="Z391:Z393"/>
    <mergeCell ref="Z386:Z388"/>
    <mergeCell ref="L335:L340"/>
    <mergeCell ref="N336:N337"/>
    <mergeCell ref="N338:N340"/>
    <mergeCell ref="L342:L343"/>
    <mergeCell ref="N342:N343"/>
    <mergeCell ref="Q342:Q343"/>
    <mergeCell ref="O342:O343"/>
    <mergeCell ref="M342:M343"/>
    <mergeCell ref="P336:P337"/>
    <mergeCell ref="P338:P340"/>
    <mergeCell ref="Q336:Q337"/>
    <mergeCell ref="Q338:Q340"/>
    <mergeCell ref="Z335:Z340"/>
    <mergeCell ref="U338:U340"/>
    <mergeCell ref="U336:U337"/>
    <mergeCell ref="T338:T340"/>
    <mergeCell ref="R338:R340"/>
    <mergeCell ref="X335:X340"/>
    <mergeCell ref="Y526:Y527"/>
    <mergeCell ref="P447:P454"/>
    <mergeCell ref="P435:P439"/>
    <mergeCell ref="Z500:Z502"/>
    <mergeCell ref="W342:W343"/>
    <mergeCell ref="X342:X343"/>
    <mergeCell ref="Y342:Y343"/>
    <mergeCell ref="Z342:Z343"/>
    <mergeCell ref="Z354:Z356"/>
    <mergeCell ref="U354:U356"/>
    <mergeCell ref="N622:N623"/>
    <mergeCell ref="L514:L515"/>
    <mergeCell ref="Z512:Z513"/>
    <mergeCell ref="Z514:Z515"/>
    <mergeCell ref="L526:L527"/>
    <mergeCell ref="Z526:Z527"/>
    <mergeCell ref="L533:L536"/>
    <mergeCell ref="P533:P536"/>
    <mergeCell ref="U533:U536"/>
    <mergeCell ref="Z533:Z536"/>
    <mergeCell ref="Z331:Z333"/>
    <mergeCell ref="N325:N326"/>
    <mergeCell ref="Z622:Z623"/>
    <mergeCell ref="L644:L647"/>
    <mergeCell ref="Z644:Z647"/>
    <mergeCell ref="L653:L655"/>
    <mergeCell ref="P653:P655"/>
    <mergeCell ref="U653:U655"/>
    <mergeCell ref="Z653:Z655"/>
    <mergeCell ref="S653:S655"/>
    <mergeCell ref="L331:L333"/>
    <mergeCell ref="R331:R333"/>
    <mergeCell ref="S331:S333"/>
    <mergeCell ref="T331:T333"/>
    <mergeCell ref="U331:U333"/>
    <mergeCell ref="V331:V333"/>
    <mergeCell ref="M331:M333"/>
    <mergeCell ref="X493:X494"/>
    <mergeCell ref="Y493:Y494"/>
    <mergeCell ref="W493:W494"/>
    <mergeCell ref="Y470:Y471"/>
    <mergeCell ref="V470:V471"/>
    <mergeCell ref="W470:W471"/>
    <mergeCell ref="X479:X480"/>
    <mergeCell ref="Y479:Y480"/>
    <mergeCell ref="Y468:Y469"/>
    <mergeCell ref="X456:X459"/>
    <mergeCell ref="Y456:Y459"/>
    <mergeCell ref="S456:S459"/>
    <mergeCell ref="T456:T459"/>
    <mergeCell ref="Y488:Y491"/>
    <mergeCell ref="X470:X471"/>
    <mergeCell ref="X488:X491"/>
    <mergeCell ref="S462:S464"/>
    <mergeCell ref="T462:T464"/>
    <mergeCell ref="S468:S469"/>
    <mergeCell ref="T468:T469"/>
    <mergeCell ref="W468:W469"/>
    <mergeCell ref="V468:V469"/>
    <mergeCell ref="X468:X469"/>
    <mergeCell ref="M368:M374"/>
    <mergeCell ref="X408:X409"/>
    <mergeCell ref="Y408:Y409"/>
    <mergeCell ref="Y421:Y422"/>
    <mergeCell ref="Y500:Y502"/>
    <mergeCell ref="X500:X502"/>
    <mergeCell ref="V500:V502"/>
    <mergeCell ref="W500:W502"/>
    <mergeCell ref="W462:W464"/>
    <mergeCell ref="W447:W454"/>
    <mergeCell ref="Y395:Y396"/>
    <mergeCell ref="X395:X396"/>
    <mergeCell ref="V395:V396"/>
    <mergeCell ref="W395:W396"/>
    <mergeCell ref="W382:W384"/>
    <mergeCell ref="M376:M380"/>
    <mergeCell ref="W391:W393"/>
    <mergeCell ref="S391:S393"/>
    <mergeCell ref="T391:T393"/>
    <mergeCell ref="X386:X388"/>
    <mergeCell ref="Y386:Y388"/>
    <mergeCell ref="X391:X393"/>
    <mergeCell ref="Y391:Y393"/>
    <mergeCell ref="X348:X349"/>
    <mergeCell ref="Y348:Y349"/>
    <mergeCell ref="Y335:Y340"/>
    <mergeCell ref="X331:X333"/>
    <mergeCell ref="X421:X422"/>
    <mergeCell ref="L368:L374"/>
    <mergeCell ref="L376:L380"/>
    <mergeCell ref="L382:L384"/>
    <mergeCell ref="L386:L388"/>
    <mergeCell ref="N368:N374"/>
    <mergeCell ref="L297:L298"/>
    <mergeCell ref="L301:L302"/>
    <mergeCell ref="L308:L310"/>
    <mergeCell ref="L313:L314"/>
    <mergeCell ref="U301:U302"/>
    <mergeCell ref="U297:U298"/>
    <mergeCell ref="S308:S310"/>
    <mergeCell ref="T308:T310"/>
    <mergeCell ref="O297:O298"/>
    <mergeCell ref="P297:P298"/>
    <mergeCell ref="P342:P343"/>
    <mergeCell ref="Z277:Z281"/>
    <mergeCell ref="Z284:Z285"/>
    <mergeCell ref="Z297:Z298"/>
    <mergeCell ref="Z301:Z302"/>
    <mergeCell ref="X301:X302"/>
    <mergeCell ref="Y301:Y302"/>
    <mergeCell ref="X277:X281"/>
    <mergeCell ref="Y277:Y281"/>
    <mergeCell ref="Z321:Z326"/>
    <mergeCell ref="Z199:Z200"/>
    <mergeCell ref="Z202:Z205"/>
    <mergeCell ref="Z308:Z310"/>
    <mergeCell ref="Z313:Z314"/>
    <mergeCell ref="L321:L326"/>
    <mergeCell ref="U321:U324"/>
    <mergeCell ref="U325:U326"/>
    <mergeCell ref="O322:O324"/>
    <mergeCell ref="P322:P324"/>
    <mergeCell ref="O325:O326"/>
    <mergeCell ref="Z251:Z253"/>
    <mergeCell ref="Z257:Z258"/>
    <mergeCell ref="Z261:Z262"/>
    <mergeCell ref="Z264:Z265"/>
    <mergeCell ref="Z208:Z211"/>
    <mergeCell ref="Z213:Z214"/>
    <mergeCell ref="Z218:Z219"/>
    <mergeCell ref="Z221:Z225"/>
    <mergeCell ref="Z227:Z234"/>
    <mergeCell ref="Z236:Z238"/>
    <mergeCell ref="N199:N200"/>
    <mergeCell ref="O156:O161"/>
    <mergeCell ref="Q199:Q200"/>
    <mergeCell ref="N227:N234"/>
    <mergeCell ref="Z240:Z241"/>
    <mergeCell ref="Z246:Z249"/>
    <mergeCell ref="Z182:Z183"/>
    <mergeCell ref="Z185:Z186"/>
    <mergeCell ref="Z188:Z189"/>
    <mergeCell ref="Z195:Z196"/>
    <mergeCell ref="P236:P238"/>
    <mergeCell ref="U236:U238"/>
    <mergeCell ref="X227:X234"/>
    <mergeCell ref="Y227:Y234"/>
    <mergeCell ref="Y208:Y211"/>
    <mergeCell ref="Q221:Q225"/>
    <mergeCell ref="Q213:Q214"/>
    <mergeCell ref="X213:X214"/>
    <mergeCell ref="Y213:Y214"/>
    <mergeCell ref="T236:T238"/>
    <mergeCell ref="W213:W214"/>
    <mergeCell ref="X218:X219"/>
    <mergeCell ref="Y218:Y219"/>
    <mergeCell ref="X221:X225"/>
    <mergeCell ref="Y221:Y225"/>
    <mergeCell ref="N221:N225"/>
    <mergeCell ref="Q182:Q183"/>
    <mergeCell ref="T188:T189"/>
    <mergeCell ref="Z138:Z139"/>
    <mergeCell ref="Z141:Z144"/>
    <mergeCell ref="Z146:Z147"/>
    <mergeCell ref="Z152:Z154"/>
    <mergeCell ref="Z156:Z161"/>
    <mergeCell ref="Z166:Z170"/>
    <mergeCell ref="Y138:Y139"/>
    <mergeCell ref="Y182:Y183"/>
    <mergeCell ref="Y152:Y154"/>
    <mergeCell ref="O152:O154"/>
    <mergeCell ref="O199:O200"/>
    <mergeCell ref="P125:P129"/>
    <mergeCell ref="O202:O205"/>
    <mergeCell ref="T199:T200"/>
    <mergeCell ref="S166:S170"/>
    <mergeCell ref="X188:X189"/>
    <mergeCell ref="Y188:Y189"/>
    <mergeCell ref="X202:X205"/>
    <mergeCell ref="Y166:Y170"/>
    <mergeCell ref="X208:X211"/>
    <mergeCell ref="V208:V211"/>
    <mergeCell ref="W208:W211"/>
    <mergeCell ref="T202:T205"/>
    <mergeCell ref="S199:S200"/>
    <mergeCell ref="Y202:Y205"/>
    <mergeCell ref="S208:S211"/>
    <mergeCell ref="X185:X186"/>
    <mergeCell ref="Y185:Y186"/>
    <mergeCell ref="T138:T139"/>
    <mergeCell ref="X71:X74"/>
    <mergeCell ref="T65:T69"/>
    <mergeCell ref="S65:S69"/>
    <mergeCell ref="S71:S74"/>
    <mergeCell ref="V59:V63"/>
    <mergeCell ref="W71:W74"/>
    <mergeCell ref="S115:S117"/>
    <mergeCell ref="Y146:Y147"/>
    <mergeCell ref="X141:X144"/>
    <mergeCell ref="Y141:Y144"/>
    <mergeCell ref="S141:S144"/>
    <mergeCell ref="T141:T144"/>
    <mergeCell ref="J146:J147"/>
    <mergeCell ref="K146:K147"/>
    <mergeCell ref="V141:V144"/>
    <mergeCell ref="W141:W144"/>
    <mergeCell ref="L132:L134"/>
    <mergeCell ref="P132:P134"/>
    <mergeCell ref="Z132:Z134"/>
    <mergeCell ref="L125:L129"/>
    <mergeCell ref="K10:L10"/>
    <mergeCell ref="I9:L9"/>
    <mergeCell ref="M10:M11"/>
    <mergeCell ref="N10:N11"/>
    <mergeCell ref="T52:T53"/>
    <mergeCell ref="X52:X53"/>
    <mergeCell ref="O557:O559"/>
    <mergeCell ref="N240:N241"/>
    <mergeCell ref="O240:O241"/>
    <mergeCell ref="O236:O238"/>
    <mergeCell ref="N213:N214"/>
    <mergeCell ref="X533:X536"/>
    <mergeCell ref="S533:S536"/>
    <mergeCell ref="T533:T536"/>
    <mergeCell ref="V533:V536"/>
    <mergeCell ref="W533:W536"/>
    <mergeCell ref="J573:J580"/>
    <mergeCell ref="K573:K580"/>
    <mergeCell ref="O555:O556"/>
    <mergeCell ref="S552:S554"/>
    <mergeCell ref="S555:S556"/>
    <mergeCell ref="Q581:Q582"/>
    <mergeCell ref="J555:J556"/>
    <mergeCell ref="J557:J559"/>
    <mergeCell ref="K557:K559"/>
    <mergeCell ref="N557:N559"/>
    <mergeCell ref="Q10:Q11"/>
    <mergeCell ref="T10:U10"/>
    <mergeCell ref="V10:V11"/>
    <mergeCell ref="Y7:Z8"/>
    <mergeCell ref="Y9:Y11"/>
    <mergeCell ref="X526:X527"/>
    <mergeCell ref="R447:R454"/>
    <mergeCell ref="S10:S11"/>
    <mergeCell ref="Z9:Z11"/>
    <mergeCell ref="X7:X11"/>
    <mergeCell ref="T622:T623"/>
    <mergeCell ref="V644:V647"/>
    <mergeCell ref="W644:W647"/>
    <mergeCell ref="W622:W623"/>
    <mergeCell ref="V622:V623"/>
    <mergeCell ref="AA7:AA11"/>
    <mergeCell ref="Y533:Y536"/>
    <mergeCell ref="Z125:Z129"/>
    <mergeCell ref="X138:X139"/>
    <mergeCell ref="T146:T147"/>
    <mergeCell ref="S644:S647"/>
    <mergeCell ref="T644:T647"/>
    <mergeCell ref="X653:X655"/>
    <mergeCell ref="Y653:Y655"/>
    <mergeCell ref="Q653:Q655"/>
    <mergeCell ref="R653:R655"/>
    <mergeCell ref="W653:W655"/>
    <mergeCell ref="T653:T655"/>
    <mergeCell ref="D509:D515"/>
    <mergeCell ref="X622:X623"/>
    <mergeCell ref="Y622:Y623"/>
    <mergeCell ref="X644:X647"/>
    <mergeCell ref="Y644:Y647"/>
    <mergeCell ref="S622:S623"/>
    <mergeCell ref="J622:J623"/>
    <mergeCell ref="K622:K623"/>
    <mergeCell ref="O622:O623"/>
    <mergeCell ref="L622:L623"/>
    <mergeCell ref="K512:K513"/>
    <mergeCell ref="J514:J515"/>
    <mergeCell ref="K514:K515"/>
    <mergeCell ref="N512:N513"/>
    <mergeCell ref="O512:O513"/>
    <mergeCell ref="S512:S513"/>
    <mergeCell ref="S514:S515"/>
    <mergeCell ref="L512:L513"/>
    <mergeCell ref="B507:B520"/>
    <mergeCell ref="C517:C520"/>
    <mergeCell ref="D518:D520"/>
    <mergeCell ref="X514:X515"/>
    <mergeCell ref="Y514:Y515"/>
    <mergeCell ref="X512:X513"/>
    <mergeCell ref="Y512:Y513"/>
    <mergeCell ref="N514:N515"/>
    <mergeCell ref="O514:O515"/>
    <mergeCell ref="J512:J513"/>
    <mergeCell ref="R533:R536"/>
    <mergeCell ref="S395:S396"/>
    <mergeCell ref="T395:T396"/>
    <mergeCell ref="Q395:Q396"/>
    <mergeCell ref="S421:S422"/>
    <mergeCell ref="S479:S480"/>
    <mergeCell ref="S470:S471"/>
    <mergeCell ref="T512:T513"/>
    <mergeCell ref="T500:T502"/>
    <mergeCell ref="T466:T467"/>
    <mergeCell ref="V435:V439"/>
    <mergeCell ref="Q533:Q536"/>
    <mergeCell ref="R435:R439"/>
    <mergeCell ref="T479:T480"/>
    <mergeCell ref="W386:W388"/>
    <mergeCell ref="V391:V393"/>
    <mergeCell ref="V526:V527"/>
    <mergeCell ref="W526:W527"/>
    <mergeCell ref="W514:W515"/>
    <mergeCell ref="R391:R393"/>
    <mergeCell ref="T277:T281"/>
    <mergeCell ref="S264:S265"/>
    <mergeCell ref="T264:T265"/>
    <mergeCell ref="P264:P265"/>
    <mergeCell ref="R284:R285"/>
    <mergeCell ref="S284:S285"/>
    <mergeCell ref="T284:T285"/>
    <mergeCell ref="W335:W340"/>
    <mergeCell ref="X264:X265"/>
    <mergeCell ref="Y264:Y265"/>
    <mergeCell ref="S277:S281"/>
    <mergeCell ref="Q368:Q374"/>
    <mergeCell ref="U342:U343"/>
    <mergeCell ref="V342:V343"/>
    <mergeCell ref="S342:S343"/>
    <mergeCell ref="T342:T343"/>
    <mergeCell ref="Q277:Q281"/>
    <mergeCell ref="Q514:Q515"/>
    <mergeCell ref="Q391:Q393"/>
    <mergeCell ref="S526:S527"/>
    <mergeCell ref="S336:S337"/>
    <mergeCell ref="T336:T337"/>
    <mergeCell ref="V336:V337"/>
    <mergeCell ref="S338:S340"/>
    <mergeCell ref="R354:R356"/>
    <mergeCell ref="T435:T439"/>
    <mergeCell ref="S408:S409"/>
    <mergeCell ref="Y313:Y314"/>
    <mergeCell ref="V297:V298"/>
    <mergeCell ref="W297:W298"/>
    <mergeCell ref="V308:V310"/>
    <mergeCell ref="W308:W310"/>
    <mergeCell ref="N533:N536"/>
    <mergeCell ref="S435:S439"/>
    <mergeCell ref="T408:T409"/>
    <mergeCell ref="V488:V491"/>
    <mergeCell ref="O488:O491"/>
    <mergeCell ref="W264:W265"/>
    <mergeCell ref="W261:W262"/>
    <mergeCell ref="V264:V265"/>
    <mergeCell ref="W236:W238"/>
    <mergeCell ref="W240:W241"/>
    <mergeCell ref="X313:X314"/>
    <mergeCell ref="W331:W333"/>
    <mergeCell ref="V313:V314"/>
    <mergeCell ref="W313:W314"/>
    <mergeCell ref="W277:W281"/>
    <mergeCell ref="V284:V285"/>
    <mergeCell ref="W284:W285"/>
    <mergeCell ref="V301:V302"/>
    <mergeCell ref="W301:W302"/>
    <mergeCell ref="X236:X238"/>
    <mergeCell ref="Y236:Y238"/>
    <mergeCell ref="X240:X241"/>
    <mergeCell ref="Y240:Y241"/>
    <mergeCell ref="X246:X249"/>
    <mergeCell ref="Y246:Y249"/>
    <mergeCell ref="X251:X253"/>
    <mergeCell ref="Y251:Y253"/>
    <mergeCell ref="X257:X258"/>
    <mergeCell ref="Y257:Y258"/>
    <mergeCell ref="X261:X262"/>
    <mergeCell ref="Y261:Y262"/>
    <mergeCell ref="S202:S205"/>
    <mergeCell ref="W188:W189"/>
    <mergeCell ref="W182:W183"/>
    <mergeCell ref="W125:W129"/>
    <mergeCell ref="O125:O129"/>
    <mergeCell ref="L156:L161"/>
    <mergeCell ref="L166:L170"/>
    <mergeCell ref="P156:P161"/>
    <mergeCell ref="L146:L147"/>
    <mergeCell ref="T156:T161"/>
    <mergeCell ref="M188:M189"/>
    <mergeCell ref="N202:N205"/>
    <mergeCell ref="X156:X161"/>
    <mergeCell ref="X166:X170"/>
    <mergeCell ref="W185:W186"/>
    <mergeCell ref="V166:V170"/>
    <mergeCell ref="X182:X183"/>
    <mergeCell ref="U182:U183"/>
    <mergeCell ref="U185:U186"/>
    <mergeCell ref="S156:S161"/>
    <mergeCell ref="J79:J84"/>
    <mergeCell ref="V104:V106"/>
    <mergeCell ref="R115:R117"/>
    <mergeCell ref="R152:R154"/>
    <mergeCell ref="Y156:Y161"/>
    <mergeCell ref="W109:W110"/>
    <mergeCell ref="Q132:Q134"/>
    <mergeCell ref="R132:R134"/>
    <mergeCell ref="V132:V134"/>
    <mergeCell ref="W132:W134"/>
    <mergeCell ref="M90:M93"/>
    <mergeCell ref="Q90:Q93"/>
    <mergeCell ref="R98:R100"/>
    <mergeCell ref="O138:O139"/>
    <mergeCell ref="M138:M139"/>
    <mergeCell ref="K79:K84"/>
    <mergeCell ref="N79:N84"/>
    <mergeCell ref="N132:N134"/>
    <mergeCell ref="O132:O134"/>
    <mergeCell ref="K132:K134"/>
    <mergeCell ref="J152:J154"/>
    <mergeCell ref="K152:K154"/>
    <mergeCell ref="J156:J161"/>
    <mergeCell ref="K156:K161"/>
    <mergeCell ref="W156:W161"/>
    <mergeCell ref="N156:N161"/>
    <mergeCell ref="L152:L154"/>
    <mergeCell ref="V152:V154"/>
    <mergeCell ref="W152:W154"/>
    <mergeCell ref="W52:W53"/>
    <mergeCell ref="S52:S53"/>
    <mergeCell ref="O79:O84"/>
    <mergeCell ref="V52:V53"/>
    <mergeCell ref="N41:N44"/>
    <mergeCell ref="Y71:Y74"/>
    <mergeCell ref="Y52:Y53"/>
    <mergeCell ref="R79:R84"/>
    <mergeCell ref="S79:S84"/>
    <mergeCell ref="K59:K63"/>
    <mergeCell ref="V79:V84"/>
    <mergeCell ref="T71:T74"/>
    <mergeCell ref="S45:S47"/>
    <mergeCell ref="W146:W147"/>
    <mergeCell ref="Q138:Q139"/>
    <mergeCell ref="R138:R139"/>
    <mergeCell ref="X152:X154"/>
    <mergeCell ref="Y195:Y196"/>
    <mergeCell ref="Y199:Y200"/>
    <mergeCell ref="X195:X196"/>
    <mergeCell ref="X199:X200"/>
    <mergeCell ref="S146:S147"/>
    <mergeCell ref="X146:X147"/>
    <mergeCell ref="Q115:Q117"/>
    <mergeCell ref="Q421:Q422"/>
    <mergeCell ref="V421:V422"/>
    <mergeCell ref="V348:V349"/>
    <mergeCell ref="Q308:Q310"/>
    <mergeCell ref="R182:R183"/>
    <mergeCell ref="Q166:Q170"/>
    <mergeCell ref="R146:R147"/>
    <mergeCell ref="V146:V147"/>
    <mergeCell ref="S125:S129"/>
    <mergeCell ref="AA544:AA613"/>
    <mergeCell ref="AA616:AA633"/>
    <mergeCell ref="J166:J170"/>
    <mergeCell ref="K166:K170"/>
    <mergeCell ref="L479:L480"/>
    <mergeCell ref="Q493:Q494"/>
    <mergeCell ref="Q470:Q471"/>
    <mergeCell ref="M421:M422"/>
    <mergeCell ref="Q416:Q417"/>
    <mergeCell ref="M416:M417"/>
    <mergeCell ref="R90:R93"/>
    <mergeCell ref="S41:S44"/>
    <mergeCell ref="X59:X63"/>
    <mergeCell ref="W79:W84"/>
    <mergeCell ref="AA635:AA647"/>
    <mergeCell ref="AA649:AA655"/>
    <mergeCell ref="AA506:AA519"/>
    <mergeCell ref="AA522:AA527"/>
    <mergeCell ref="AA529:AA536"/>
    <mergeCell ref="AA538:AA542"/>
    <mergeCell ref="V138:V139"/>
    <mergeCell ref="W138:W139"/>
    <mergeCell ref="S138:S139"/>
    <mergeCell ref="O35:O38"/>
    <mergeCell ref="W98:W100"/>
    <mergeCell ref="V90:V93"/>
    <mergeCell ref="W90:W93"/>
    <mergeCell ref="Q65:Q69"/>
    <mergeCell ref="R65:R69"/>
    <mergeCell ref="V65:V69"/>
    <mergeCell ref="N125:N129"/>
    <mergeCell ref="T125:T129"/>
    <mergeCell ref="X125:X129"/>
    <mergeCell ref="Y125:Y129"/>
    <mergeCell ref="X132:X134"/>
    <mergeCell ref="Y132:Y134"/>
    <mergeCell ref="R125:R129"/>
    <mergeCell ref="S132:S134"/>
    <mergeCell ref="T132:T134"/>
    <mergeCell ref="AA496:AA504"/>
    <mergeCell ref="X35:X38"/>
    <mergeCell ref="AA172:AA271"/>
    <mergeCell ref="S35:S38"/>
    <mergeCell ref="T35:T38"/>
    <mergeCell ref="X45:X50"/>
    <mergeCell ref="AA273:AA315"/>
    <mergeCell ref="AA317:AA362"/>
    <mergeCell ref="AA364:AA429"/>
    <mergeCell ref="AA431:AA494"/>
    <mergeCell ref="H354:H356"/>
    <mergeCell ref="G331:G333"/>
    <mergeCell ref="H331:H333"/>
    <mergeCell ref="G342:G343"/>
    <mergeCell ref="B6:W6"/>
    <mergeCell ref="W115:W117"/>
    <mergeCell ref="D114:D119"/>
    <mergeCell ref="R109:R110"/>
    <mergeCell ref="Q104:Q106"/>
    <mergeCell ref="V115:V117"/>
    <mergeCell ref="D97:D106"/>
    <mergeCell ref="B318:B362"/>
    <mergeCell ref="C319:C362"/>
    <mergeCell ref="D347:D362"/>
    <mergeCell ref="E354:E356"/>
    <mergeCell ref="G354:G356"/>
    <mergeCell ref="G109:G110"/>
    <mergeCell ref="B4:AA4"/>
    <mergeCell ref="B5:AA5"/>
    <mergeCell ref="AA86:AA119"/>
    <mergeCell ref="R104:R106"/>
    <mergeCell ref="E98:E100"/>
    <mergeCell ref="G98:G100"/>
    <mergeCell ref="H98:H100"/>
    <mergeCell ref="Q98:Q100"/>
    <mergeCell ref="V98:V100"/>
    <mergeCell ref="I435:I439"/>
    <mergeCell ref="M447:M454"/>
    <mergeCell ref="I456:I459"/>
    <mergeCell ref="M488:M491"/>
    <mergeCell ref="L462:L464"/>
    <mergeCell ref="L466:L467"/>
    <mergeCell ref="L468:L469"/>
    <mergeCell ref="L470:L471"/>
    <mergeCell ref="L488:L491"/>
    <mergeCell ref="M468:M469"/>
    <mergeCell ref="I348:I349"/>
    <mergeCell ref="H115:H117"/>
    <mergeCell ref="K368:K374"/>
    <mergeCell ref="E115:E117"/>
    <mergeCell ref="G115:G117"/>
    <mergeCell ref="D108:D112"/>
    <mergeCell ref="D328:D345"/>
    <mergeCell ref="J354:J356"/>
    <mergeCell ref="K354:K356"/>
    <mergeCell ref="J182:J183"/>
    <mergeCell ref="I493:I494"/>
    <mergeCell ref="M493:M494"/>
    <mergeCell ref="J368:J374"/>
    <mergeCell ref="D413:D422"/>
    <mergeCell ref="M470:M471"/>
    <mergeCell ref="I104:I106"/>
    <mergeCell ref="M104:M106"/>
    <mergeCell ref="G104:G106"/>
    <mergeCell ref="H104:H106"/>
    <mergeCell ref="I109:I110"/>
    <mergeCell ref="H500:H502"/>
    <mergeCell ref="C508:C515"/>
    <mergeCell ref="M514:M515"/>
    <mergeCell ref="D446:D459"/>
    <mergeCell ref="I447:I454"/>
    <mergeCell ref="E456:E459"/>
    <mergeCell ref="E462:E464"/>
    <mergeCell ref="G456:G459"/>
    <mergeCell ref="H456:H459"/>
    <mergeCell ref="I488:I491"/>
    <mergeCell ref="G514:G515"/>
    <mergeCell ref="H514:H515"/>
    <mergeCell ref="I514:I515"/>
    <mergeCell ref="R512:R513"/>
    <mergeCell ref="Q500:Q502"/>
    <mergeCell ref="B430:H430"/>
    <mergeCell ref="B497:B504"/>
    <mergeCell ref="C498:C504"/>
    <mergeCell ref="D499:D504"/>
    <mergeCell ref="G500:G502"/>
    <mergeCell ref="B505:H505"/>
    <mergeCell ref="W512:W513"/>
    <mergeCell ref="H512:H513"/>
    <mergeCell ref="I512:I513"/>
    <mergeCell ref="M512:M513"/>
    <mergeCell ref="Q512:Q513"/>
    <mergeCell ref="V512:V513"/>
    <mergeCell ref="E512:E515"/>
    <mergeCell ref="V514:V515"/>
    <mergeCell ref="R514:R515"/>
    <mergeCell ref="W479:W480"/>
    <mergeCell ref="J456:J459"/>
    <mergeCell ref="K456:K459"/>
    <mergeCell ref="K470:K471"/>
    <mergeCell ref="M479:M480"/>
    <mergeCell ref="Q479:Q480"/>
    <mergeCell ref="R479:R480"/>
    <mergeCell ref="J468:J469"/>
    <mergeCell ref="Q468:Q469"/>
    <mergeCell ref="T470:T471"/>
    <mergeCell ref="R468:R469"/>
    <mergeCell ref="R470:R471"/>
    <mergeCell ref="Q462:Q464"/>
    <mergeCell ref="K493:K494"/>
    <mergeCell ref="J493:J494"/>
    <mergeCell ref="R493:R494"/>
    <mergeCell ref="N493:N494"/>
    <mergeCell ref="O493:O494"/>
    <mergeCell ref="J479:J480"/>
    <mergeCell ref="Q488:Q491"/>
    <mergeCell ref="W456:W459"/>
    <mergeCell ref="R456:R459"/>
    <mergeCell ref="C445:C471"/>
    <mergeCell ref="D461:D471"/>
    <mergeCell ref="E466:E471"/>
    <mergeCell ref="C473:C494"/>
    <mergeCell ref="E493:E494"/>
    <mergeCell ref="V447:V454"/>
    <mergeCell ref="H447:H454"/>
    <mergeCell ref="S466:S467"/>
    <mergeCell ref="E395:E396"/>
    <mergeCell ref="G395:G396"/>
    <mergeCell ref="H395:H396"/>
    <mergeCell ref="I470:I471"/>
    <mergeCell ref="E447:E454"/>
    <mergeCell ref="G447:G454"/>
    <mergeCell ref="G470:G471"/>
    <mergeCell ref="I466:I467"/>
    <mergeCell ref="I408:I409"/>
    <mergeCell ref="H408:H409"/>
    <mergeCell ref="J408:J409"/>
    <mergeCell ref="K408:K409"/>
    <mergeCell ref="N408:N409"/>
    <mergeCell ref="D400:D403"/>
    <mergeCell ref="M408:M409"/>
    <mergeCell ref="Q408:Q409"/>
    <mergeCell ref="G416:G417"/>
    <mergeCell ref="I421:I422"/>
    <mergeCell ref="E416:E417"/>
    <mergeCell ref="D405:D411"/>
    <mergeCell ref="E408:E409"/>
    <mergeCell ref="G408:G409"/>
    <mergeCell ref="V456:V459"/>
    <mergeCell ref="I468:I469"/>
    <mergeCell ref="M466:M467"/>
    <mergeCell ref="D320:D326"/>
    <mergeCell ref="E321:E326"/>
    <mergeCell ref="G321:G326"/>
    <mergeCell ref="H321:H326"/>
    <mergeCell ref="I321:I326"/>
    <mergeCell ref="G421:G422"/>
    <mergeCell ref="H421:H422"/>
    <mergeCell ref="H416:H417"/>
    <mergeCell ref="L421:L422"/>
    <mergeCell ref="L416:L417"/>
    <mergeCell ref="I500:I502"/>
    <mergeCell ref="V493:V494"/>
    <mergeCell ref="R462:R464"/>
    <mergeCell ref="I462:I464"/>
    <mergeCell ref="M462:M464"/>
    <mergeCell ref="M456:M459"/>
    <mergeCell ref="V462:V464"/>
    <mergeCell ref="K416:K417"/>
    <mergeCell ref="J421:J422"/>
    <mergeCell ref="K421:K422"/>
    <mergeCell ref="N421:N422"/>
    <mergeCell ref="J416:J417"/>
    <mergeCell ref="I416:I417"/>
    <mergeCell ref="E426:E429"/>
    <mergeCell ref="G426:G429"/>
    <mergeCell ref="H426:H429"/>
    <mergeCell ref="M426:M429"/>
    <mergeCell ref="I426:I429"/>
    <mergeCell ref="J426:J429"/>
    <mergeCell ref="K426:K429"/>
    <mergeCell ref="L426:L429"/>
    <mergeCell ref="R382:R384"/>
    <mergeCell ref="M382:M384"/>
    <mergeCell ref="R395:R396"/>
    <mergeCell ref="K391:K393"/>
    <mergeCell ref="N391:N393"/>
    <mergeCell ref="M395:M396"/>
    <mergeCell ref="M391:M393"/>
    <mergeCell ref="N395:N396"/>
    <mergeCell ref="O391:O393"/>
    <mergeCell ref="L391:L393"/>
    <mergeCell ref="H391:H393"/>
    <mergeCell ref="I391:I393"/>
    <mergeCell ref="M386:M388"/>
    <mergeCell ref="E386:E388"/>
    <mergeCell ref="G386:G388"/>
    <mergeCell ref="H386:H388"/>
    <mergeCell ref="I386:I388"/>
    <mergeCell ref="J391:J393"/>
    <mergeCell ref="O376:O380"/>
    <mergeCell ref="V386:V388"/>
    <mergeCell ref="Q376:Q380"/>
    <mergeCell ref="S386:S388"/>
    <mergeCell ref="T386:T388"/>
    <mergeCell ref="I395:I396"/>
    <mergeCell ref="K395:K396"/>
    <mergeCell ref="O395:O396"/>
    <mergeCell ref="L395:L396"/>
    <mergeCell ref="I382:I384"/>
    <mergeCell ref="L348:L349"/>
    <mergeCell ref="O368:O374"/>
    <mergeCell ref="V382:V384"/>
    <mergeCell ref="E376:E380"/>
    <mergeCell ref="G376:G380"/>
    <mergeCell ref="H376:H380"/>
    <mergeCell ref="E382:E384"/>
    <mergeCell ref="G382:G384"/>
    <mergeCell ref="H382:H384"/>
    <mergeCell ref="R376:R380"/>
    <mergeCell ref="S382:S384"/>
    <mergeCell ref="J386:J388"/>
    <mergeCell ref="N382:N384"/>
    <mergeCell ref="O382:O384"/>
    <mergeCell ref="Q386:Q388"/>
    <mergeCell ref="K386:K388"/>
    <mergeCell ref="J382:J384"/>
    <mergeCell ref="K382:K384"/>
    <mergeCell ref="R386:R388"/>
    <mergeCell ref="Q382:Q384"/>
    <mergeCell ref="E335:E340"/>
    <mergeCell ref="G335:G340"/>
    <mergeCell ref="H335:H340"/>
    <mergeCell ref="I376:I380"/>
    <mergeCell ref="V376:V380"/>
    <mergeCell ref="J376:J380"/>
    <mergeCell ref="K376:K380"/>
    <mergeCell ref="N376:N380"/>
    <mergeCell ref="S354:S356"/>
    <mergeCell ref="T354:T356"/>
    <mergeCell ref="I368:I374"/>
    <mergeCell ref="J342:J343"/>
    <mergeCell ref="K342:K343"/>
    <mergeCell ref="M335:M340"/>
    <mergeCell ref="O336:O337"/>
    <mergeCell ref="O338:O340"/>
    <mergeCell ref="K335:K340"/>
    <mergeCell ref="I354:I356"/>
    <mergeCell ref="J348:J349"/>
    <mergeCell ref="K348:K349"/>
    <mergeCell ref="E331:E333"/>
    <mergeCell ref="J331:J333"/>
    <mergeCell ref="K331:K333"/>
    <mergeCell ref="R336:R337"/>
    <mergeCell ref="J335:J340"/>
    <mergeCell ref="F342:F343"/>
    <mergeCell ref="I331:I333"/>
    <mergeCell ref="H342:H343"/>
    <mergeCell ref="I342:I343"/>
    <mergeCell ref="R342:R343"/>
    <mergeCell ref="R321:R324"/>
    <mergeCell ref="B316:H316"/>
    <mergeCell ref="E368:E374"/>
    <mergeCell ref="G368:G374"/>
    <mergeCell ref="H368:H374"/>
    <mergeCell ref="H348:H349"/>
    <mergeCell ref="B363:H363"/>
    <mergeCell ref="E351:E352"/>
    <mergeCell ref="E348:E349"/>
    <mergeCell ref="G348:G349"/>
    <mergeCell ref="K313:K314"/>
    <mergeCell ref="O308:O310"/>
    <mergeCell ref="N322:N324"/>
    <mergeCell ref="Q325:Q326"/>
    <mergeCell ref="Q322:Q324"/>
    <mergeCell ref="J321:J326"/>
    <mergeCell ref="K321:K326"/>
    <mergeCell ref="M321:M326"/>
    <mergeCell ref="K308:K310"/>
    <mergeCell ref="J313:J314"/>
    <mergeCell ref="N301:N302"/>
    <mergeCell ref="I308:I310"/>
    <mergeCell ref="Q313:Q314"/>
    <mergeCell ref="J308:J310"/>
    <mergeCell ref="M308:M310"/>
    <mergeCell ref="M313:M314"/>
    <mergeCell ref="N313:N314"/>
    <mergeCell ref="O313:O314"/>
    <mergeCell ref="N297:N298"/>
    <mergeCell ref="O277:O281"/>
    <mergeCell ref="I284:I285"/>
    <mergeCell ref="I277:I281"/>
    <mergeCell ref="Q284:Q285"/>
    <mergeCell ref="I335:I340"/>
    <mergeCell ref="I313:I314"/>
    <mergeCell ref="J301:J302"/>
    <mergeCell ref="K301:K302"/>
    <mergeCell ref="M301:M302"/>
    <mergeCell ref="J261:J262"/>
    <mergeCell ref="K261:K262"/>
    <mergeCell ref="J240:J241"/>
    <mergeCell ref="M257:M258"/>
    <mergeCell ref="E297:E298"/>
    <mergeCell ref="G297:G298"/>
    <mergeCell ref="H297:H298"/>
    <mergeCell ref="M297:M298"/>
    <mergeCell ref="G277:G281"/>
    <mergeCell ref="H277:H281"/>
    <mergeCell ref="M264:M265"/>
    <mergeCell ref="E301:E302"/>
    <mergeCell ref="G301:G302"/>
    <mergeCell ref="H301:H302"/>
    <mergeCell ref="E312:E315"/>
    <mergeCell ref="G313:G314"/>
    <mergeCell ref="H313:H314"/>
    <mergeCell ref="H308:H310"/>
    <mergeCell ref="E308:E310"/>
    <mergeCell ref="G308:G310"/>
    <mergeCell ref="I301:I302"/>
    <mergeCell ref="H284:H285"/>
    <mergeCell ref="B272:H272"/>
    <mergeCell ref="M277:M281"/>
    <mergeCell ref="E277:E282"/>
    <mergeCell ref="L277:L281"/>
    <mergeCell ref="E284:E285"/>
    <mergeCell ref="G284:G285"/>
    <mergeCell ref="J297:J298"/>
    <mergeCell ref="L284:L285"/>
    <mergeCell ref="H246:H249"/>
    <mergeCell ref="I246:I249"/>
    <mergeCell ref="M246:M249"/>
    <mergeCell ref="B294:B315"/>
    <mergeCell ref="C295:C315"/>
    <mergeCell ref="D296:D298"/>
    <mergeCell ref="D300:D315"/>
    <mergeCell ref="I297:I298"/>
    <mergeCell ref="C216:C265"/>
    <mergeCell ref="E304:E306"/>
    <mergeCell ref="J236:J238"/>
    <mergeCell ref="R221:R225"/>
    <mergeCell ref="U240:U241"/>
    <mergeCell ref="R240:R241"/>
    <mergeCell ref="O227:O234"/>
    <mergeCell ref="P227:P234"/>
    <mergeCell ref="R227:R234"/>
    <mergeCell ref="M240:M241"/>
    <mergeCell ref="K240:K241"/>
    <mergeCell ref="T240:T241"/>
    <mergeCell ref="E227:E234"/>
    <mergeCell ref="G227:G234"/>
    <mergeCell ref="H227:H234"/>
    <mergeCell ref="I227:I234"/>
    <mergeCell ref="M227:M234"/>
    <mergeCell ref="Q227:Q234"/>
    <mergeCell ref="J227:J234"/>
    <mergeCell ref="L251:L253"/>
    <mergeCell ref="Q257:Q258"/>
    <mergeCell ref="R261:R262"/>
    <mergeCell ref="W246:W249"/>
    <mergeCell ref="V221:V225"/>
    <mergeCell ref="W221:W225"/>
    <mergeCell ref="V227:V234"/>
    <mergeCell ref="W227:W234"/>
    <mergeCell ref="Q246:Q249"/>
    <mergeCell ref="N251:N253"/>
    <mergeCell ref="D260:D265"/>
    <mergeCell ref="E264:E265"/>
    <mergeCell ref="G264:G265"/>
    <mergeCell ref="E261:E262"/>
    <mergeCell ref="D243:D258"/>
    <mergeCell ref="J246:J249"/>
    <mergeCell ref="E257:E258"/>
    <mergeCell ref="G257:G258"/>
    <mergeCell ref="H257:H258"/>
    <mergeCell ref="I257:I258"/>
    <mergeCell ref="O257:O258"/>
    <mergeCell ref="O246:O249"/>
    <mergeCell ref="P246:P249"/>
    <mergeCell ref="P251:P253"/>
    <mergeCell ref="C267:C271"/>
    <mergeCell ref="B274:B287"/>
    <mergeCell ref="C275:C287"/>
    <mergeCell ref="D276:D287"/>
    <mergeCell ref="E251:E253"/>
    <mergeCell ref="G251:G253"/>
    <mergeCell ref="B289:B292"/>
    <mergeCell ref="C290:C292"/>
    <mergeCell ref="D291:D292"/>
    <mergeCell ref="R277:R281"/>
    <mergeCell ref="D268:D271"/>
    <mergeCell ref="W251:W253"/>
    <mergeCell ref="V277:V281"/>
    <mergeCell ref="V261:V262"/>
    <mergeCell ref="M284:M285"/>
    <mergeCell ref="R264:R265"/>
    <mergeCell ref="R236:R238"/>
    <mergeCell ref="T246:T249"/>
    <mergeCell ref="S236:S238"/>
    <mergeCell ref="V246:V249"/>
    <mergeCell ref="S240:S241"/>
    <mergeCell ref="H261:H262"/>
    <mergeCell ref="I261:I262"/>
    <mergeCell ref="V251:V253"/>
    <mergeCell ref="R246:R249"/>
    <mergeCell ref="R251:R253"/>
    <mergeCell ref="N264:N265"/>
    <mergeCell ref="O264:O265"/>
    <mergeCell ref="P240:P241"/>
    <mergeCell ref="J257:J258"/>
    <mergeCell ref="R257:R258"/>
    <mergeCell ref="P257:P258"/>
    <mergeCell ref="J251:J253"/>
    <mergeCell ref="L261:L262"/>
    <mergeCell ref="O251:O253"/>
    <mergeCell ref="Q261:Q262"/>
    <mergeCell ref="G246:G249"/>
    <mergeCell ref="Q236:Q238"/>
    <mergeCell ref="V236:V238"/>
    <mergeCell ref="G261:G262"/>
    <mergeCell ref="L264:L265"/>
    <mergeCell ref="K264:K265"/>
    <mergeCell ref="H264:H265"/>
    <mergeCell ref="I264:I265"/>
    <mergeCell ref="Q264:Q265"/>
    <mergeCell ref="J264:J265"/>
    <mergeCell ref="W257:W258"/>
    <mergeCell ref="N246:N249"/>
    <mergeCell ref="H240:H241"/>
    <mergeCell ref="I240:I241"/>
    <mergeCell ref="E236:E238"/>
    <mergeCell ref="G236:G238"/>
    <mergeCell ref="H236:H238"/>
    <mergeCell ref="I236:I238"/>
    <mergeCell ref="H251:H253"/>
    <mergeCell ref="E246:E249"/>
    <mergeCell ref="I251:I253"/>
    <mergeCell ref="M251:M253"/>
    <mergeCell ref="K236:K238"/>
    <mergeCell ref="N257:N258"/>
    <mergeCell ref="L246:L249"/>
    <mergeCell ref="L257:L258"/>
    <mergeCell ref="N236:N238"/>
    <mergeCell ref="M236:M238"/>
    <mergeCell ref="K246:K249"/>
    <mergeCell ref="K251:K253"/>
    <mergeCell ref="K221:K225"/>
    <mergeCell ref="K218:K219"/>
    <mergeCell ref="J221:J225"/>
    <mergeCell ref="V218:V219"/>
    <mergeCell ref="M261:M262"/>
    <mergeCell ref="Q251:Q253"/>
    <mergeCell ref="V257:V258"/>
    <mergeCell ref="K257:K258"/>
    <mergeCell ref="V240:V241"/>
    <mergeCell ref="Q240:Q241"/>
    <mergeCell ref="H218:H219"/>
    <mergeCell ref="I218:I219"/>
    <mergeCell ref="J218:J219"/>
    <mergeCell ref="R218:R219"/>
    <mergeCell ref="J213:J214"/>
    <mergeCell ref="K213:K214"/>
    <mergeCell ref="H213:H214"/>
    <mergeCell ref="L218:L219"/>
    <mergeCell ref="M218:M219"/>
    <mergeCell ref="L199:L200"/>
    <mergeCell ref="L202:L205"/>
    <mergeCell ref="N208:N211"/>
    <mergeCell ref="C191:C214"/>
    <mergeCell ref="Q218:Q219"/>
    <mergeCell ref="V213:V214"/>
    <mergeCell ref="S213:S214"/>
    <mergeCell ref="T213:T214"/>
    <mergeCell ref="R213:R214"/>
    <mergeCell ref="G218:G219"/>
    <mergeCell ref="O221:O225"/>
    <mergeCell ref="S218:S219"/>
    <mergeCell ref="T221:T225"/>
    <mergeCell ref="S221:S225"/>
    <mergeCell ref="L208:L211"/>
    <mergeCell ref="L213:L214"/>
    <mergeCell ref="M208:M211"/>
    <mergeCell ref="O213:O214"/>
    <mergeCell ref="L221:L225"/>
    <mergeCell ref="R208:R211"/>
    <mergeCell ref="W199:W200"/>
    <mergeCell ref="W202:W205"/>
    <mergeCell ref="W195:W196"/>
    <mergeCell ref="V199:V200"/>
    <mergeCell ref="E240:E241"/>
    <mergeCell ref="G240:G241"/>
    <mergeCell ref="K227:K234"/>
    <mergeCell ref="N218:N219"/>
    <mergeCell ref="O218:O219"/>
    <mergeCell ref="P221:P225"/>
    <mergeCell ref="D217:D241"/>
    <mergeCell ref="R199:R200"/>
    <mergeCell ref="S195:S196"/>
    <mergeCell ref="T195:T196"/>
    <mergeCell ref="K202:K205"/>
    <mergeCell ref="M202:M205"/>
    <mergeCell ref="L195:L196"/>
    <mergeCell ref="M199:M200"/>
    <mergeCell ref="T218:T219"/>
    <mergeCell ref="P218:P219"/>
    <mergeCell ref="M213:M214"/>
    <mergeCell ref="K208:K211"/>
    <mergeCell ref="J199:J200"/>
    <mergeCell ref="W218:W219"/>
    <mergeCell ref="E221:E225"/>
    <mergeCell ref="G221:G225"/>
    <mergeCell ref="H221:H225"/>
    <mergeCell ref="I221:I225"/>
    <mergeCell ref="M221:M225"/>
    <mergeCell ref="E218:E219"/>
    <mergeCell ref="E199:E200"/>
    <mergeCell ref="G199:G200"/>
    <mergeCell ref="H199:H200"/>
    <mergeCell ref="I199:I200"/>
    <mergeCell ref="K199:K200"/>
    <mergeCell ref="J208:J211"/>
    <mergeCell ref="Q202:Q205"/>
    <mergeCell ref="V202:V205"/>
    <mergeCell ref="R202:R205"/>
    <mergeCell ref="D207:D214"/>
    <mergeCell ref="E208:E211"/>
    <mergeCell ref="G208:G211"/>
    <mergeCell ref="H208:H211"/>
    <mergeCell ref="I208:I211"/>
    <mergeCell ref="Q208:Q211"/>
    <mergeCell ref="D198:D205"/>
    <mergeCell ref="I213:I214"/>
    <mergeCell ref="I202:I205"/>
    <mergeCell ref="E202:E205"/>
    <mergeCell ref="G202:G205"/>
    <mergeCell ref="H202:H205"/>
    <mergeCell ref="J202:J205"/>
    <mergeCell ref="E213:E214"/>
    <mergeCell ref="G213:G214"/>
    <mergeCell ref="V182:V183"/>
    <mergeCell ref="M195:M196"/>
    <mergeCell ref="G182:G183"/>
    <mergeCell ref="D179:D189"/>
    <mergeCell ref="K182:K183"/>
    <mergeCell ref="J185:J186"/>
    <mergeCell ref="K185:K186"/>
    <mergeCell ref="K188:K189"/>
    <mergeCell ref="K195:K196"/>
    <mergeCell ref="M182:M183"/>
    <mergeCell ref="R195:R196"/>
    <mergeCell ref="J195:J196"/>
    <mergeCell ref="H182:H183"/>
    <mergeCell ref="R185:R186"/>
    <mergeCell ref="T182:T183"/>
    <mergeCell ref="S185:S186"/>
    <mergeCell ref="T185:T186"/>
    <mergeCell ref="S182:S183"/>
    <mergeCell ref="L182:L183"/>
    <mergeCell ref="L185:L186"/>
    <mergeCell ref="V188:V189"/>
    <mergeCell ref="I185:I186"/>
    <mergeCell ref="Q185:Q186"/>
    <mergeCell ref="V185:V186"/>
    <mergeCell ref="I182:I183"/>
    <mergeCell ref="G195:G196"/>
    <mergeCell ref="H195:H196"/>
    <mergeCell ref="I195:I196"/>
    <mergeCell ref="Q195:Q196"/>
    <mergeCell ref="V195:V196"/>
    <mergeCell ref="G152:G154"/>
    <mergeCell ref="H152:H154"/>
    <mergeCell ref="D192:D196"/>
    <mergeCell ref="E195:E196"/>
    <mergeCell ref="I188:I189"/>
    <mergeCell ref="Q188:Q189"/>
    <mergeCell ref="G188:G189"/>
    <mergeCell ref="L188:L189"/>
    <mergeCell ref="D175:D176"/>
    <mergeCell ref="N152:N154"/>
    <mergeCell ref="I166:I170"/>
    <mergeCell ref="W166:W170"/>
    <mergeCell ref="Q156:Q161"/>
    <mergeCell ref="R156:R161"/>
    <mergeCell ref="V156:V161"/>
    <mergeCell ref="O166:O170"/>
    <mergeCell ref="H166:H170"/>
    <mergeCell ref="E156:E161"/>
    <mergeCell ref="H185:H186"/>
    <mergeCell ref="E188:E189"/>
    <mergeCell ref="H188:H189"/>
    <mergeCell ref="B171:H171"/>
    <mergeCell ref="B149:B161"/>
    <mergeCell ref="C151:C161"/>
    <mergeCell ref="D151:D161"/>
    <mergeCell ref="E152:E154"/>
    <mergeCell ref="E132:E134"/>
    <mergeCell ref="E185:E186"/>
    <mergeCell ref="G185:G186"/>
    <mergeCell ref="M166:M170"/>
    <mergeCell ref="B173:B271"/>
    <mergeCell ref="C174:C176"/>
    <mergeCell ref="C178:C189"/>
    <mergeCell ref="D165:D170"/>
    <mergeCell ref="E166:E170"/>
    <mergeCell ref="G166:G170"/>
    <mergeCell ref="I152:I154"/>
    <mergeCell ref="S152:S154"/>
    <mergeCell ref="T152:T154"/>
    <mergeCell ref="N166:N170"/>
    <mergeCell ref="B122:B147"/>
    <mergeCell ref="C123:C134"/>
    <mergeCell ref="D124:D129"/>
    <mergeCell ref="E125:E129"/>
    <mergeCell ref="G125:G129"/>
    <mergeCell ref="D131:D134"/>
    <mergeCell ref="J138:J139"/>
    <mergeCell ref="K138:K139"/>
    <mergeCell ref="N138:N139"/>
    <mergeCell ref="L138:L139"/>
    <mergeCell ref="L141:L144"/>
    <mergeCell ref="G156:G161"/>
    <mergeCell ref="H156:H161"/>
    <mergeCell ref="I156:I161"/>
    <mergeCell ref="M156:M161"/>
    <mergeCell ref="M152:M154"/>
    <mergeCell ref="B163:B170"/>
    <mergeCell ref="C164:C170"/>
    <mergeCell ref="T166:T170"/>
    <mergeCell ref="R166:R170"/>
    <mergeCell ref="D137:D147"/>
    <mergeCell ref="E138:E139"/>
    <mergeCell ref="C136:C147"/>
    <mergeCell ref="G138:G139"/>
    <mergeCell ref="H138:H139"/>
    <mergeCell ref="I138:I139"/>
    <mergeCell ref="C88:C119"/>
    <mergeCell ref="D89:D95"/>
    <mergeCell ref="E104:E106"/>
    <mergeCell ref="T79:T84"/>
    <mergeCell ref="J71:J74"/>
    <mergeCell ref="N65:N69"/>
    <mergeCell ref="Q79:Q84"/>
    <mergeCell ref="M109:M110"/>
    <mergeCell ref="J104:J106"/>
    <mergeCell ref="E109:E110"/>
    <mergeCell ref="H141:H144"/>
    <mergeCell ref="I141:I144"/>
    <mergeCell ref="M141:M144"/>
    <mergeCell ref="J141:J144"/>
    <mergeCell ref="K141:K144"/>
    <mergeCell ref="N141:N144"/>
    <mergeCell ref="O41:O44"/>
    <mergeCell ref="Q41:Q44"/>
    <mergeCell ref="P35:P38"/>
    <mergeCell ref="Q71:Q74"/>
    <mergeCell ref="C23:C38"/>
    <mergeCell ref="D55:D56"/>
    <mergeCell ref="D40:D53"/>
    <mergeCell ref="Q45:Q50"/>
    <mergeCell ref="N59:N63"/>
    <mergeCell ref="M25:M33"/>
    <mergeCell ref="I25:I33"/>
    <mergeCell ref="H25:H33"/>
    <mergeCell ref="O25:O33"/>
    <mergeCell ref="Q125:Q129"/>
    <mergeCell ref="W104:W106"/>
    <mergeCell ref="W25:W33"/>
    <mergeCell ref="Q109:Q110"/>
    <mergeCell ref="V109:V110"/>
    <mergeCell ref="V35:V38"/>
    <mergeCell ref="O45:O50"/>
    <mergeCell ref="N35:N38"/>
    <mergeCell ref="M41:M44"/>
    <mergeCell ref="M45:M50"/>
    <mergeCell ref="M52:M53"/>
    <mergeCell ref="M59:M63"/>
    <mergeCell ref="I41:I44"/>
    <mergeCell ref="I65:I69"/>
    <mergeCell ref="I59:I63"/>
    <mergeCell ref="I71:I74"/>
    <mergeCell ref="M71:M74"/>
    <mergeCell ref="K41:K44"/>
    <mergeCell ref="H35:H38"/>
    <mergeCell ref="M35:M38"/>
    <mergeCell ref="Q35:Q38"/>
    <mergeCell ref="G146:G147"/>
    <mergeCell ref="H146:H147"/>
    <mergeCell ref="I146:I147"/>
    <mergeCell ref="M146:M147"/>
    <mergeCell ref="J45:J50"/>
    <mergeCell ref="K45:K50"/>
    <mergeCell ref="N45:N50"/>
    <mergeCell ref="G35:G38"/>
    <mergeCell ref="W35:W38"/>
    <mergeCell ref="W41:W44"/>
    <mergeCell ref="W45:W50"/>
    <mergeCell ref="R35:R38"/>
    <mergeCell ref="S25:S33"/>
    <mergeCell ref="T25:T33"/>
    <mergeCell ref="V48:V50"/>
    <mergeCell ref="T45:T47"/>
    <mergeCell ref="R41:R44"/>
    <mergeCell ref="S59:S63"/>
    <mergeCell ref="O59:O63"/>
    <mergeCell ref="R59:R63"/>
    <mergeCell ref="V45:V47"/>
    <mergeCell ref="R45:R47"/>
    <mergeCell ref="U45:U47"/>
    <mergeCell ref="R48:R50"/>
    <mergeCell ref="S48:S50"/>
    <mergeCell ref="N25:N33"/>
    <mergeCell ref="J35:J38"/>
    <mergeCell ref="J41:J44"/>
    <mergeCell ref="M65:M69"/>
    <mergeCell ref="W65:W69"/>
    <mergeCell ref="R71:R74"/>
    <mergeCell ref="V71:V74"/>
    <mergeCell ref="Q59:Q63"/>
    <mergeCell ref="O65:O69"/>
    <mergeCell ref="U59:U63"/>
    <mergeCell ref="E8:E11"/>
    <mergeCell ref="B12:H12"/>
    <mergeCell ref="B39:B53"/>
    <mergeCell ref="D58:D74"/>
    <mergeCell ref="K35:K38"/>
    <mergeCell ref="J25:J33"/>
    <mergeCell ref="I35:I38"/>
    <mergeCell ref="K25:K33"/>
    <mergeCell ref="G52:G53"/>
    <mergeCell ref="I45:I50"/>
    <mergeCell ref="C39:C53"/>
    <mergeCell ref="G25:G33"/>
    <mergeCell ref="G7:H7"/>
    <mergeCell ref="I7:V7"/>
    <mergeCell ref="G41:G44"/>
    <mergeCell ref="B15:B22"/>
    <mergeCell ref="I8:Q8"/>
    <mergeCell ref="D8:D11"/>
    <mergeCell ref="O10:P10"/>
    <mergeCell ref="R10:R11"/>
    <mergeCell ref="B54:B74"/>
    <mergeCell ref="C54:C74"/>
    <mergeCell ref="H41:H44"/>
    <mergeCell ref="B13:H13"/>
    <mergeCell ref="D17:D22"/>
    <mergeCell ref="C16:C22"/>
    <mergeCell ref="B23:B38"/>
    <mergeCell ref="E24:E33"/>
    <mergeCell ref="D24:D38"/>
    <mergeCell ref="E34:E38"/>
    <mergeCell ref="G79:G84"/>
    <mergeCell ref="E59:E63"/>
    <mergeCell ref="B7:B11"/>
    <mergeCell ref="C7:F7"/>
    <mergeCell ref="K65:K69"/>
    <mergeCell ref="I52:I53"/>
    <mergeCell ref="J65:J69"/>
    <mergeCell ref="J52:J53"/>
    <mergeCell ref="K52:K53"/>
    <mergeCell ref="J59:J63"/>
    <mergeCell ref="G45:G50"/>
    <mergeCell ref="H45:H50"/>
    <mergeCell ref="E41:E50"/>
    <mergeCell ref="H52:H53"/>
    <mergeCell ref="E52:E53"/>
    <mergeCell ref="E71:E74"/>
    <mergeCell ref="H65:H69"/>
    <mergeCell ref="H71:H74"/>
    <mergeCell ref="H59:H63"/>
    <mergeCell ref="E65:E69"/>
    <mergeCell ref="M9:Q9"/>
    <mergeCell ref="I10:I11"/>
    <mergeCell ref="J10:J11"/>
    <mergeCell ref="E488:E491"/>
    <mergeCell ref="G488:G491"/>
    <mergeCell ref="H488:H491"/>
    <mergeCell ref="I79:I84"/>
    <mergeCell ref="G59:G63"/>
    <mergeCell ref="G65:G69"/>
    <mergeCell ref="G71:G74"/>
    <mergeCell ref="I90:I93"/>
    <mergeCell ref="I526:I527"/>
    <mergeCell ref="M526:M527"/>
    <mergeCell ref="W7:W11"/>
    <mergeCell ref="C8:C11"/>
    <mergeCell ref="F8:F11"/>
    <mergeCell ref="G8:H8"/>
    <mergeCell ref="R8:V9"/>
    <mergeCell ref="G9:G11"/>
    <mergeCell ref="H9:H11"/>
    <mergeCell ref="B365:B396"/>
    <mergeCell ref="C366:C396"/>
    <mergeCell ref="D367:D388"/>
    <mergeCell ref="D390:D396"/>
    <mergeCell ref="E435:E439"/>
    <mergeCell ref="G466:G467"/>
    <mergeCell ref="E391:E393"/>
    <mergeCell ref="G391:G393"/>
    <mergeCell ref="C424:C429"/>
    <mergeCell ref="D425:D429"/>
    <mergeCell ref="B495:H495"/>
    <mergeCell ref="H470:H471"/>
    <mergeCell ref="G493:G494"/>
    <mergeCell ref="G479:G480"/>
    <mergeCell ref="D474:D482"/>
    <mergeCell ref="D434:D443"/>
    <mergeCell ref="D484:D485"/>
    <mergeCell ref="D487:D494"/>
    <mergeCell ref="B432:B494"/>
    <mergeCell ref="H493:H494"/>
    <mergeCell ref="B85:H85"/>
    <mergeCell ref="E90:E93"/>
    <mergeCell ref="B76:B84"/>
    <mergeCell ref="C77:C84"/>
    <mergeCell ref="G90:G93"/>
    <mergeCell ref="H90:H93"/>
    <mergeCell ref="B87:B119"/>
    <mergeCell ref="D78:D84"/>
    <mergeCell ref="E79:E84"/>
    <mergeCell ref="H79:H84"/>
    <mergeCell ref="N462:N464"/>
    <mergeCell ref="O462:O464"/>
    <mergeCell ref="G132:G134"/>
    <mergeCell ref="O533:O536"/>
    <mergeCell ref="Q466:Q467"/>
    <mergeCell ref="G533:G536"/>
    <mergeCell ref="G512:G513"/>
    <mergeCell ref="B521:H521"/>
    <mergeCell ref="H466:H467"/>
    <mergeCell ref="G468:G469"/>
    <mergeCell ref="E146:E147"/>
    <mergeCell ref="E141:E144"/>
    <mergeCell ref="H109:H110"/>
    <mergeCell ref="I115:I117"/>
    <mergeCell ref="M115:M117"/>
    <mergeCell ref="L435:L439"/>
    <mergeCell ref="J395:J396"/>
    <mergeCell ref="I132:I134"/>
    <mergeCell ref="M132:M134"/>
    <mergeCell ref="G141:G144"/>
    <mergeCell ref="P325:P326"/>
    <mergeCell ref="J109:J110"/>
    <mergeCell ref="K109:K110"/>
    <mergeCell ref="N109:N110"/>
    <mergeCell ref="O109:O110"/>
    <mergeCell ref="J115:J117"/>
    <mergeCell ref="K115:K117"/>
    <mergeCell ref="N115:N117"/>
    <mergeCell ref="O115:O117"/>
    <mergeCell ref="O284:O285"/>
    <mergeCell ref="N435:N439"/>
    <mergeCell ref="O435:O439"/>
    <mergeCell ref="M435:M439"/>
    <mergeCell ref="H526:H527"/>
    <mergeCell ref="H125:H129"/>
    <mergeCell ref="H132:H134"/>
    <mergeCell ref="I125:I129"/>
    <mergeCell ref="L447:L454"/>
    <mergeCell ref="N479:N480"/>
    <mergeCell ref="O479:O480"/>
    <mergeCell ref="D532:D536"/>
    <mergeCell ref="E533:E536"/>
    <mergeCell ref="K533:K536"/>
    <mergeCell ref="K435:K439"/>
    <mergeCell ref="J447:J454"/>
    <mergeCell ref="K447:K454"/>
    <mergeCell ref="J470:J471"/>
    <mergeCell ref="J462:J464"/>
    <mergeCell ref="K462:K464"/>
    <mergeCell ref="H468:H469"/>
    <mergeCell ref="O416:O417"/>
    <mergeCell ref="R408:R409"/>
    <mergeCell ref="R466:R467"/>
    <mergeCell ref="O386:O388"/>
    <mergeCell ref="O408:O409"/>
    <mergeCell ref="Q435:Q439"/>
    <mergeCell ref="Q447:Q454"/>
    <mergeCell ref="O421:O422"/>
    <mergeCell ref="R421:R422"/>
    <mergeCell ref="R416:R417"/>
    <mergeCell ref="B120:H120"/>
    <mergeCell ref="B528:H528"/>
    <mergeCell ref="B523:B527"/>
    <mergeCell ref="C524:C527"/>
    <mergeCell ref="J533:J536"/>
    <mergeCell ref="D525:D527"/>
    <mergeCell ref="E526:E527"/>
    <mergeCell ref="G526:G527"/>
    <mergeCell ref="B530:B536"/>
    <mergeCell ref="C531:C536"/>
    <mergeCell ref="L408:L409"/>
    <mergeCell ref="T421:T422"/>
    <mergeCell ref="W421:W422"/>
    <mergeCell ref="I98:I100"/>
    <mergeCell ref="M98:M100"/>
    <mergeCell ref="M125:M129"/>
    <mergeCell ref="J125:J129"/>
    <mergeCell ref="K125:K129"/>
    <mergeCell ref="N386:N388"/>
    <mergeCell ref="N416:N417"/>
    <mergeCell ref="V555:V556"/>
    <mergeCell ref="W555:W556"/>
    <mergeCell ref="T552:T554"/>
    <mergeCell ref="T555:T556"/>
    <mergeCell ref="B537:H537"/>
    <mergeCell ref="G546:G549"/>
    <mergeCell ref="L552:L554"/>
    <mergeCell ref="M555:M556"/>
    <mergeCell ref="K555:K556"/>
    <mergeCell ref="C540:C542"/>
    <mergeCell ref="H552:H554"/>
    <mergeCell ref="I552:I554"/>
    <mergeCell ref="D541:D542"/>
    <mergeCell ref="D546:D549"/>
    <mergeCell ref="K547:K549"/>
    <mergeCell ref="K552:K554"/>
    <mergeCell ref="G555:G556"/>
    <mergeCell ref="H555:H556"/>
    <mergeCell ref="E546:E549"/>
    <mergeCell ref="F555:F556"/>
    <mergeCell ref="I555:I556"/>
    <mergeCell ref="I561:I564"/>
    <mergeCell ref="B398:B429"/>
    <mergeCell ref="C399:C422"/>
    <mergeCell ref="H479:H480"/>
    <mergeCell ref="C433:C443"/>
    <mergeCell ref="W552:W554"/>
    <mergeCell ref="H547:H549"/>
    <mergeCell ref="I547:I549"/>
    <mergeCell ref="W547:W549"/>
    <mergeCell ref="J552:J554"/>
    <mergeCell ref="S573:S577"/>
    <mergeCell ref="R555:R556"/>
    <mergeCell ref="P557:P559"/>
    <mergeCell ref="P555:P556"/>
    <mergeCell ref="I603:I604"/>
    <mergeCell ref="M599:M600"/>
    <mergeCell ref="K597:K598"/>
    <mergeCell ref="L597:L598"/>
    <mergeCell ref="M597:M598"/>
    <mergeCell ref="K581:K582"/>
    <mergeCell ref="L557:L559"/>
    <mergeCell ref="L555:L556"/>
    <mergeCell ref="E603:E604"/>
    <mergeCell ref="F603:F604"/>
    <mergeCell ref="G603:G604"/>
    <mergeCell ref="J603:J604"/>
    <mergeCell ref="K603:K604"/>
    <mergeCell ref="L603:L604"/>
    <mergeCell ref="H603:H604"/>
    <mergeCell ref="F599:F600"/>
    <mergeCell ref="E555:E556"/>
    <mergeCell ref="E561:E564"/>
    <mergeCell ref="G561:G564"/>
    <mergeCell ref="H561:H564"/>
    <mergeCell ref="D602:D608"/>
    <mergeCell ref="E606:E608"/>
    <mergeCell ref="E595:E600"/>
    <mergeCell ref="G599:G600"/>
    <mergeCell ref="H573:H580"/>
    <mergeCell ref="G595:G596"/>
    <mergeCell ref="B543:H543"/>
    <mergeCell ref="B539:B542"/>
    <mergeCell ref="L561:L564"/>
    <mergeCell ref="M561:M564"/>
    <mergeCell ref="B545:B613"/>
    <mergeCell ref="G597:G598"/>
    <mergeCell ref="H599:H600"/>
    <mergeCell ref="I597:I598"/>
    <mergeCell ref="M595:M596"/>
    <mergeCell ref="H584:H589"/>
    <mergeCell ref="I557:I559"/>
    <mergeCell ref="M557:M559"/>
    <mergeCell ref="H597:H598"/>
    <mergeCell ref="H581:H582"/>
    <mergeCell ref="I581:I582"/>
    <mergeCell ref="F546:F549"/>
    <mergeCell ref="I584:I589"/>
    <mergeCell ref="L595:L596"/>
    <mergeCell ref="K595:K596"/>
    <mergeCell ref="J595:J596"/>
    <mergeCell ref="G573:G580"/>
    <mergeCell ref="E584:E589"/>
    <mergeCell ref="G584:G589"/>
    <mergeCell ref="F581:F582"/>
    <mergeCell ref="G557:G559"/>
    <mergeCell ref="H557:H559"/>
    <mergeCell ref="G581:G582"/>
    <mergeCell ref="E557:E559"/>
    <mergeCell ref="E573:E582"/>
    <mergeCell ref="M573:M580"/>
    <mergeCell ref="N573:N580"/>
    <mergeCell ref="Q622:Q623"/>
    <mergeCell ref="R622:R623"/>
    <mergeCell ref="Q597:Q598"/>
    <mergeCell ref="J599:J600"/>
    <mergeCell ref="K599:K600"/>
    <mergeCell ref="N595:N596"/>
    <mergeCell ref="J581:J582"/>
    <mergeCell ref="L599:L600"/>
    <mergeCell ref="M606:M608"/>
    <mergeCell ref="J606:J608"/>
    <mergeCell ref="K606:K608"/>
    <mergeCell ref="Q606:Q608"/>
    <mergeCell ref="R584:R589"/>
    <mergeCell ref="M584:M589"/>
    <mergeCell ref="Q584:Q589"/>
    <mergeCell ref="K584:K589"/>
    <mergeCell ref="P597:P598"/>
    <mergeCell ref="O599:O600"/>
    <mergeCell ref="R606:R608"/>
    <mergeCell ref="R595:R596"/>
    <mergeCell ref="Q595:Q596"/>
    <mergeCell ref="O595:O596"/>
    <mergeCell ref="O581:O582"/>
    <mergeCell ref="P581:P582"/>
    <mergeCell ref="P595:P596"/>
    <mergeCell ref="R581:R582"/>
    <mergeCell ref="P599:P600"/>
    <mergeCell ref="Q599:Q600"/>
    <mergeCell ref="I606:I608"/>
    <mergeCell ref="D629:D630"/>
    <mergeCell ref="G606:G608"/>
    <mergeCell ref="H606:H608"/>
    <mergeCell ref="D632:D633"/>
    <mergeCell ref="H595:H596"/>
    <mergeCell ref="I595:I596"/>
    <mergeCell ref="I622:I623"/>
    <mergeCell ref="I599:I600"/>
    <mergeCell ref="F597:F598"/>
    <mergeCell ref="I533:I536"/>
    <mergeCell ref="M533:M536"/>
    <mergeCell ref="J547:J549"/>
    <mergeCell ref="H533:H536"/>
    <mergeCell ref="Q573:Q580"/>
    <mergeCell ref="J584:J589"/>
    <mergeCell ref="N581:N582"/>
    <mergeCell ref="K561:K564"/>
    <mergeCell ref="J561:J564"/>
    <mergeCell ref="I573:I580"/>
    <mergeCell ref="D610:D613"/>
    <mergeCell ref="B636:B639"/>
    <mergeCell ref="C637:C639"/>
    <mergeCell ref="B634:H634"/>
    <mergeCell ref="N606:N608"/>
    <mergeCell ref="O606:O608"/>
    <mergeCell ref="C618:C633"/>
    <mergeCell ref="D619:D627"/>
    <mergeCell ref="G622:G623"/>
    <mergeCell ref="H622:H623"/>
    <mergeCell ref="R644:R647"/>
    <mergeCell ref="J644:J647"/>
    <mergeCell ref="K644:K647"/>
    <mergeCell ref="B615:H615"/>
    <mergeCell ref="B614:H614"/>
    <mergeCell ref="B617:B633"/>
    <mergeCell ref="E622:E623"/>
    <mergeCell ref="M622:M623"/>
    <mergeCell ref="N644:N647"/>
    <mergeCell ref="O644:O647"/>
    <mergeCell ref="N653:N655"/>
    <mergeCell ref="O653:O655"/>
    <mergeCell ref="H644:H647"/>
    <mergeCell ref="I644:I647"/>
    <mergeCell ref="M644:M647"/>
    <mergeCell ref="Q644:Q647"/>
    <mergeCell ref="E644:E647"/>
    <mergeCell ref="G644:G647"/>
    <mergeCell ref="M653:M655"/>
    <mergeCell ref="B656:H656"/>
    <mergeCell ref="V653:V655"/>
    <mergeCell ref="B650:B655"/>
    <mergeCell ref="C651:C655"/>
    <mergeCell ref="D652:D655"/>
    <mergeCell ref="J653:J655"/>
    <mergeCell ref="K653:K655"/>
    <mergeCell ref="K104:K106"/>
    <mergeCell ref="N104:N106"/>
    <mergeCell ref="B648:H648"/>
    <mergeCell ref="H653:H655"/>
    <mergeCell ref="I653:I655"/>
    <mergeCell ref="E653:E655"/>
    <mergeCell ref="G653:G655"/>
    <mergeCell ref="B641:B647"/>
    <mergeCell ref="C642:C647"/>
    <mergeCell ref="D643:D647"/>
    <mergeCell ref="K71:K74"/>
    <mergeCell ref="N71:N74"/>
    <mergeCell ref="O71:O74"/>
    <mergeCell ref="S98:S100"/>
    <mergeCell ref="T98:T100"/>
    <mergeCell ref="X104:X106"/>
    <mergeCell ref="S104:S106"/>
    <mergeCell ref="T104:T106"/>
    <mergeCell ref="S90:S93"/>
    <mergeCell ref="T90:T93"/>
    <mergeCell ref="G435:G439"/>
    <mergeCell ref="H435:H439"/>
    <mergeCell ref="X98:X100"/>
    <mergeCell ref="Y98:Y100"/>
    <mergeCell ref="J90:J93"/>
    <mergeCell ref="K90:K93"/>
    <mergeCell ref="J98:J100"/>
    <mergeCell ref="K98:K100"/>
    <mergeCell ref="N90:N93"/>
    <mergeCell ref="O90:O93"/>
    <mergeCell ref="S188:S189"/>
    <mergeCell ref="X308:X310"/>
    <mergeCell ref="N284:N285"/>
    <mergeCell ref="AA121:AA170"/>
    <mergeCell ref="AA14:AA84"/>
    <mergeCell ref="C546:C613"/>
    <mergeCell ref="D551:D570"/>
    <mergeCell ref="E552:E554"/>
    <mergeCell ref="F552:F553"/>
    <mergeCell ref="G552:G554"/>
    <mergeCell ref="J132:J134"/>
    <mergeCell ref="Q152:Q154"/>
    <mergeCell ref="Q141:Q144"/>
    <mergeCell ref="R141:R144"/>
    <mergeCell ref="J188:J189"/>
    <mergeCell ref="R188:R189"/>
    <mergeCell ref="Q146:Q147"/>
    <mergeCell ref="O146:O147"/>
    <mergeCell ref="O141:O144"/>
    <mergeCell ref="N146:N147"/>
    <mergeCell ref="T257:T258"/>
    <mergeCell ref="S227:S234"/>
    <mergeCell ref="T227:T234"/>
    <mergeCell ref="S251:S253"/>
    <mergeCell ref="T251:T253"/>
    <mergeCell ref="S246:S249"/>
    <mergeCell ref="K297:K298"/>
    <mergeCell ref="T208:T211"/>
    <mergeCell ref="O208:O211"/>
    <mergeCell ref="J277:J281"/>
    <mergeCell ref="K277:K281"/>
    <mergeCell ref="J284:J285"/>
    <mergeCell ref="K284:K285"/>
    <mergeCell ref="N277:N281"/>
    <mergeCell ref="S261:S262"/>
    <mergeCell ref="T261:T262"/>
    <mergeCell ref="S321:S324"/>
    <mergeCell ref="T321:T324"/>
    <mergeCell ref="V321:V324"/>
    <mergeCell ref="X115:X117"/>
    <mergeCell ref="Y115:Y117"/>
    <mergeCell ref="L115:L117"/>
    <mergeCell ref="P115:P117"/>
    <mergeCell ref="V125:V129"/>
    <mergeCell ref="N308:N310"/>
    <mergeCell ref="S257:S258"/>
    <mergeCell ref="Q297:Q298"/>
    <mergeCell ref="Q301:Q302"/>
    <mergeCell ref="R301:R302"/>
    <mergeCell ref="R313:R314"/>
    <mergeCell ref="R308:R310"/>
    <mergeCell ref="O301:O302"/>
    <mergeCell ref="R297:R298"/>
    <mergeCell ref="Y284:Y285"/>
    <mergeCell ref="X297:X298"/>
    <mergeCell ref="Y297:Y298"/>
    <mergeCell ref="Y308:Y310"/>
    <mergeCell ref="X284:X285"/>
    <mergeCell ref="S297:S298"/>
    <mergeCell ref="T297:T298"/>
    <mergeCell ref="S301:S302"/>
    <mergeCell ref="T301:T302"/>
    <mergeCell ref="R368:R374"/>
    <mergeCell ref="W354:W356"/>
    <mergeCell ref="R348:R349"/>
    <mergeCell ref="S348:S349"/>
    <mergeCell ref="W376:W380"/>
    <mergeCell ref="U348:U349"/>
    <mergeCell ref="T348:T349"/>
    <mergeCell ref="S376:S380"/>
    <mergeCell ref="T376:T380"/>
    <mergeCell ref="X376:X380"/>
    <mergeCell ref="Y376:Y380"/>
    <mergeCell ref="S368:S374"/>
    <mergeCell ref="T368:T374"/>
    <mergeCell ref="W348:W349"/>
    <mergeCell ref="V368:V374"/>
    <mergeCell ref="W368:W374"/>
    <mergeCell ref="V354:V356"/>
    <mergeCell ref="V338:V340"/>
    <mergeCell ref="Y321:Y326"/>
    <mergeCell ref="X368:X374"/>
    <mergeCell ref="Y368:Y374"/>
    <mergeCell ref="Y331:Y333"/>
    <mergeCell ref="W321:W326"/>
    <mergeCell ref="Y447:Y454"/>
    <mergeCell ref="W435:W439"/>
    <mergeCell ref="V325:V326"/>
    <mergeCell ref="T325:T326"/>
    <mergeCell ref="R325:R326"/>
    <mergeCell ref="S325:S326"/>
    <mergeCell ref="X382:X384"/>
    <mergeCell ref="Y382:Y384"/>
    <mergeCell ref="T382:T384"/>
    <mergeCell ref="X321:X326"/>
    <mergeCell ref="S416:S417"/>
    <mergeCell ref="T416:T417"/>
    <mergeCell ref="W416:W417"/>
    <mergeCell ref="X435:X439"/>
    <mergeCell ref="Y435:Y439"/>
    <mergeCell ref="N447:N454"/>
    <mergeCell ref="O447:O454"/>
    <mergeCell ref="S447:S454"/>
    <mergeCell ref="T447:T454"/>
    <mergeCell ref="X447:X454"/>
    <mergeCell ref="X426:X429"/>
    <mergeCell ref="Y426:Y429"/>
    <mergeCell ref="N426:N429"/>
    <mergeCell ref="O426:O429"/>
    <mergeCell ref="S426:S429"/>
    <mergeCell ref="T426:T429"/>
    <mergeCell ref="W426:W429"/>
    <mergeCell ref="V426:V429"/>
    <mergeCell ref="Q426:Q429"/>
    <mergeCell ref="R426:R429"/>
    <mergeCell ref="N456:N459"/>
    <mergeCell ref="O456:O459"/>
    <mergeCell ref="J435:J439"/>
    <mergeCell ref="K468:K469"/>
    <mergeCell ref="W488:W491"/>
    <mergeCell ref="J526:J527"/>
    <mergeCell ref="K526:K527"/>
    <mergeCell ref="T526:T527"/>
    <mergeCell ref="R526:R527"/>
    <mergeCell ref="T514:T515"/>
    <mergeCell ref="O573:O580"/>
    <mergeCell ref="X462:X464"/>
    <mergeCell ref="Y462:Y464"/>
    <mergeCell ref="N466:N467"/>
    <mergeCell ref="O466:O467"/>
    <mergeCell ref="X466:X467"/>
    <mergeCell ref="Y466:Y467"/>
    <mergeCell ref="W466:W467"/>
    <mergeCell ref="V466:V467"/>
    <mergeCell ref="V479:V480"/>
    <mergeCell ref="K488:K491"/>
    <mergeCell ref="M500:M502"/>
    <mergeCell ref="L493:L494"/>
    <mergeCell ref="N470:N471"/>
    <mergeCell ref="O470:O471"/>
    <mergeCell ref="L500:L502"/>
    <mergeCell ref="K479:K480"/>
    <mergeCell ref="N488:N491"/>
    <mergeCell ref="J466:J467"/>
    <mergeCell ref="K466:K467"/>
    <mergeCell ref="J500:J502"/>
    <mergeCell ref="K500:K502"/>
    <mergeCell ref="S488:S491"/>
    <mergeCell ref="S493:S494"/>
    <mergeCell ref="N500:N502"/>
    <mergeCell ref="O500:O502"/>
    <mergeCell ref="R488:R491"/>
    <mergeCell ref="J488:J491"/>
    <mergeCell ref="U555:U556"/>
    <mergeCell ref="T573:T577"/>
    <mergeCell ref="U573:U577"/>
    <mergeCell ref="U578:U580"/>
    <mergeCell ref="Q456:Q459"/>
    <mergeCell ref="L456:L459"/>
    <mergeCell ref="T488:T491"/>
    <mergeCell ref="T493:T494"/>
    <mergeCell ref="R500:R502"/>
    <mergeCell ref="S500:S502"/>
    <mergeCell ref="V584:V589"/>
    <mergeCell ref="Y547:Y549"/>
    <mergeCell ref="U595:U596"/>
    <mergeCell ref="X584:X589"/>
    <mergeCell ref="Y584:Y589"/>
    <mergeCell ref="X557:X559"/>
    <mergeCell ref="X573:X580"/>
    <mergeCell ref="Y573:Y580"/>
    <mergeCell ref="Y555:Y556"/>
    <mergeCell ref="Y581:Y582"/>
    <mergeCell ref="Y606:Y608"/>
    <mergeCell ref="Y557:Y559"/>
    <mergeCell ref="X561:X564"/>
    <mergeCell ref="Y561:Y564"/>
    <mergeCell ref="S606:S608"/>
    <mergeCell ref="T606:T608"/>
    <mergeCell ref="Y595:Y596"/>
    <mergeCell ref="W595:W596"/>
    <mergeCell ref="W606:W608"/>
    <mergeCell ref="W584:W589"/>
    <mergeCell ref="X606:X608"/>
    <mergeCell ref="S595:S596"/>
    <mergeCell ref="T595:T596"/>
    <mergeCell ref="X595:X596"/>
    <mergeCell ref="X547:X549"/>
    <mergeCell ref="V606:V608"/>
    <mergeCell ref="S584:S589"/>
    <mergeCell ref="T584:T589"/>
    <mergeCell ref="V595:V596"/>
    <mergeCell ref="W599:W600"/>
    <mergeCell ref="V25:V33"/>
    <mergeCell ref="Q25:Q33"/>
    <mergeCell ref="X25:X33"/>
    <mergeCell ref="Y25:Y33"/>
    <mergeCell ref="Y35:Y38"/>
    <mergeCell ref="X41:X44"/>
    <mergeCell ref="Y41:Y44"/>
    <mergeCell ref="U25:U33"/>
    <mergeCell ref="T41:T44"/>
    <mergeCell ref="R25:R33"/>
    <mergeCell ref="Z45:Z50"/>
    <mergeCell ref="Z52:Z53"/>
    <mergeCell ref="N52:N53"/>
    <mergeCell ref="O52:O53"/>
    <mergeCell ref="P52:P53"/>
    <mergeCell ref="U52:U53"/>
    <mergeCell ref="Q52:Q53"/>
    <mergeCell ref="R52:R53"/>
    <mergeCell ref="T48:T50"/>
    <mergeCell ref="Y45:Y50"/>
    <mergeCell ref="Z25:Z33"/>
    <mergeCell ref="U35:U38"/>
    <mergeCell ref="Z35:Z38"/>
    <mergeCell ref="L45:L50"/>
    <mergeCell ref="U41:U44"/>
    <mergeCell ref="Z41:Z44"/>
    <mergeCell ref="P41:P44"/>
    <mergeCell ref="U48:U50"/>
    <mergeCell ref="V41:V44"/>
    <mergeCell ref="P45:P50"/>
    <mergeCell ref="L109:L110"/>
    <mergeCell ref="Z109:Z110"/>
    <mergeCell ref="O104:O106"/>
    <mergeCell ref="Y79:Y84"/>
    <mergeCell ref="Y59:Y63"/>
    <mergeCell ref="X79:X84"/>
    <mergeCell ref="X65:X69"/>
    <mergeCell ref="Y65:Y69"/>
    <mergeCell ref="X90:X93"/>
    <mergeCell ref="N98:N100"/>
    <mergeCell ref="S109:S110"/>
    <mergeCell ref="L90:L93"/>
    <mergeCell ref="Z90:Z93"/>
    <mergeCell ref="Z98:Z100"/>
    <mergeCell ref="L98:L100"/>
    <mergeCell ref="P98:P100"/>
    <mergeCell ref="Y90:Y93"/>
    <mergeCell ref="X109:X110"/>
    <mergeCell ref="Y109:Y110"/>
    <mergeCell ref="Z104:Z106"/>
    <mergeCell ref="L79:L84"/>
    <mergeCell ref="U79:U84"/>
    <mergeCell ref="Z79:Z84"/>
    <mergeCell ref="M79:M84"/>
    <mergeCell ref="W59:W63"/>
    <mergeCell ref="Y104:Y106"/>
    <mergeCell ref="L104:L106"/>
    <mergeCell ref="P104:P106"/>
    <mergeCell ref="O98:O100"/>
    <mergeCell ref="T59:T63"/>
    <mergeCell ref="Z115:Z117"/>
    <mergeCell ref="Z59:Z63"/>
    <mergeCell ref="U65:U69"/>
    <mergeCell ref="Z65:Z69"/>
    <mergeCell ref="U71:U74"/>
    <mergeCell ref="Z71:Z74"/>
  </mergeCells>
  <printOptions/>
  <pageMargins left="1" right="1" top="1" bottom="1" header="0.5" footer="0.5"/>
  <pageSetup horizontalDpi="600" verticalDpi="600" orientation="landscape" paperSize="5" scale="40" r:id="rId4"/>
  <headerFooter>
    <oddFooter>&amp;CPágina &amp;P</oddFooter>
  </headerFooter>
  <ignoredErrors>
    <ignoredError sqref="X51:Z51 I136:L136 N136:Q136 I150:L150 N150:Q150 W272:Z272 I294:L294 N294:Q294 S294 W307:Z307 W329:Z329 W345:Z345 W358:Z358 M358 W401:Z412 W414:Z423 I431:N431 W431:AA467 W472:AA477 W468:W471 AA468:AA471 W481:AA494 W478:W480 AA478:AA480 I506:L519 J520:L520 W510:Z510 W542:Z542 W566:Z566 W511:Z511 W363:Z363 I177:N178 I498:M498 W176:Z176" formula="1"/>
    <ignoredError sqref="B75 B86 B506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="80" zoomScaleNormal="80" zoomScalePageLayoutView="0" workbookViewId="0" topLeftCell="E1">
      <selection activeCell="B25" sqref="B25:S25"/>
    </sheetView>
  </sheetViews>
  <sheetFormatPr defaultColWidth="0" defaultRowHeight="15" zeroHeight="1"/>
  <cols>
    <col min="1" max="1" width="7.00390625" style="0" customWidth="1"/>
    <col min="2" max="2" width="11.421875" style="0" customWidth="1"/>
    <col min="3" max="3" width="23.00390625" style="0" customWidth="1"/>
    <col min="4" max="4" width="15.140625" style="0" customWidth="1"/>
    <col min="5" max="5" width="13.7109375" style="0" customWidth="1"/>
    <col min="6" max="6" width="14.8515625" style="0" customWidth="1"/>
    <col min="7" max="7" width="16.8515625" style="0" customWidth="1"/>
    <col min="8" max="8" width="15.7109375" style="0" customWidth="1"/>
    <col min="9" max="9" width="11.00390625" style="0" customWidth="1"/>
    <col min="10" max="11" width="11.421875" style="0" customWidth="1"/>
    <col min="12" max="12" width="18.57421875" style="0" customWidth="1"/>
    <col min="13" max="13" width="11.421875" style="0" customWidth="1"/>
    <col min="14" max="14" width="22.57421875" style="0" customWidth="1"/>
    <col min="15" max="21" width="11.421875" style="0" customWidth="1"/>
    <col min="22" max="16384" width="11.421875" style="0" hidden="1" customWidth="1"/>
  </cols>
  <sheetData>
    <row r="1" ht="130.5" customHeight="1" thickBot="1"/>
    <row r="2" spans="2:19" ht="19.5" thickBot="1">
      <c r="B2" s="838" t="s">
        <v>1039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40"/>
    </row>
    <row r="3" spans="2:10" ht="30" customHeight="1" thickBot="1">
      <c r="B3" s="814"/>
      <c r="C3" s="814"/>
      <c r="D3" s="814"/>
      <c r="E3" s="814"/>
      <c r="F3" s="814"/>
      <c r="G3" s="814"/>
      <c r="H3" s="814"/>
      <c r="I3" s="814"/>
      <c r="J3" s="814"/>
    </row>
    <row r="4" spans="2:10" ht="15.75" thickBot="1">
      <c r="B4" s="808" t="s">
        <v>1038</v>
      </c>
      <c r="C4" s="808" t="s">
        <v>1037</v>
      </c>
      <c r="D4" s="809" t="s">
        <v>1036</v>
      </c>
      <c r="E4" s="809"/>
      <c r="F4" s="809"/>
      <c r="G4" s="809" t="s">
        <v>1035</v>
      </c>
      <c r="H4" s="809"/>
      <c r="I4" s="809"/>
      <c r="J4" s="808" t="s">
        <v>1034</v>
      </c>
    </row>
    <row r="5" spans="2:10" ht="51.75" thickBot="1">
      <c r="B5" s="808"/>
      <c r="C5" s="808"/>
      <c r="D5" s="465" t="s">
        <v>1033</v>
      </c>
      <c r="E5" s="465" t="s">
        <v>1032</v>
      </c>
      <c r="F5" s="465" t="s">
        <v>1031</v>
      </c>
      <c r="G5" s="465" t="s">
        <v>1033</v>
      </c>
      <c r="H5" s="465" t="s">
        <v>1032</v>
      </c>
      <c r="I5" s="465" t="s">
        <v>1031</v>
      </c>
      <c r="J5" s="808"/>
    </row>
    <row r="6" spans="2:14" ht="15">
      <c r="B6" s="12">
        <v>1</v>
      </c>
      <c r="C6" s="31" t="s">
        <v>1030</v>
      </c>
      <c r="D6" s="30">
        <v>97347</v>
      </c>
      <c r="E6" s="29">
        <f aca="true" t="shared" si="0" ref="E6:E22">D6*100/D$22</f>
        <v>63.7939395528061</v>
      </c>
      <c r="F6" s="811">
        <f>E6+E7+E8</f>
        <v>90.6603056436604</v>
      </c>
      <c r="G6" s="449">
        <v>110116</v>
      </c>
      <c r="H6" s="450">
        <f>G6*100/G$22</f>
        <v>51.535545467309404</v>
      </c>
      <c r="I6" s="811">
        <f>H6+H7+H8</f>
        <v>87.5817849955539</v>
      </c>
      <c r="J6" s="28">
        <v>11</v>
      </c>
      <c r="M6" s="16"/>
      <c r="N6" s="467"/>
    </row>
    <row r="7" spans="2:14" ht="15">
      <c r="B7" s="7">
        <v>2</v>
      </c>
      <c r="C7" s="27" t="s">
        <v>1029</v>
      </c>
      <c r="D7" s="26">
        <v>34860</v>
      </c>
      <c r="E7" s="5">
        <f t="shared" si="0"/>
        <v>22.844635508139138</v>
      </c>
      <c r="F7" s="608"/>
      <c r="G7" s="449">
        <v>48179</v>
      </c>
      <c r="H7" s="450">
        <f aca="true" t="shared" si="1" ref="H7:H21">G7*100/G$22</f>
        <v>22.54832217906117</v>
      </c>
      <c r="I7" s="811"/>
      <c r="J7" s="25">
        <v>18</v>
      </c>
      <c r="M7" s="16"/>
      <c r="N7" s="467"/>
    </row>
    <row r="8" spans="2:14" ht="16.5" customHeight="1">
      <c r="B8" s="7">
        <v>3</v>
      </c>
      <c r="C8" s="27" t="s">
        <v>1028</v>
      </c>
      <c r="D8" s="26">
        <v>6137</v>
      </c>
      <c r="E8" s="5">
        <f t="shared" si="0"/>
        <v>4.0217305827151435</v>
      </c>
      <c r="F8" s="626"/>
      <c r="G8" s="449">
        <v>28841</v>
      </c>
      <c r="H8" s="450">
        <f t="shared" si="1"/>
        <v>13.49791734918332</v>
      </c>
      <c r="I8" s="813"/>
      <c r="J8" s="25">
        <v>13</v>
      </c>
      <c r="M8" s="16"/>
      <c r="N8" s="467"/>
    </row>
    <row r="9" spans="2:14" ht="15">
      <c r="B9" s="7">
        <v>4</v>
      </c>
      <c r="C9" s="27" t="s">
        <v>1027</v>
      </c>
      <c r="D9" s="26">
        <v>3596</v>
      </c>
      <c r="E9" s="5">
        <f t="shared" si="0"/>
        <v>2.356549319772471</v>
      </c>
      <c r="F9" s="810">
        <v>9.34</v>
      </c>
      <c r="G9" s="449">
        <v>9946</v>
      </c>
      <c r="H9" s="450">
        <f t="shared" si="1"/>
        <v>4.654841578134507</v>
      </c>
      <c r="I9" s="810">
        <f>H9+H10+H11+H12+H13+H14+H15+H16+H17+H18+H19+H20+H21</f>
        <v>12.41821500444611</v>
      </c>
      <c r="J9" s="25">
        <v>25</v>
      </c>
      <c r="M9" s="16"/>
      <c r="N9" s="467"/>
    </row>
    <row r="10" spans="2:14" ht="15">
      <c r="B10" s="7">
        <v>5</v>
      </c>
      <c r="C10" s="27" t="s">
        <v>1026</v>
      </c>
      <c r="D10" s="26">
        <v>719</v>
      </c>
      <c r="E10" s="5">
        <f t="shared" si="0"/>
        <v>0.4711787989200241</v>
      </c>
      <c r="F10" s="811"/>
      <c r="G10" s="449">
        <v>2591</v>
      </c>
      <c r="H10" s="450">
        <f t="shared" si="1"/>
        <v>1.212617587869144</v>
      </c>
      <c r="I10" s="811"/>
      <c r="J10" s="25">
        <v>1</v>
      </c>
      <c r="M10" s="16"/>
      <c r="N10" s="467"/>
    </row>
    <row r="11" spans="2:14" ht="15" customHeight="1">
      <c r="B11" s="7">
        <v>6</v>
      </c>
      <c r="C11" s="27" t="s">
        <v>1025</v>
      </c>
      <c r="D11" s="26">
        <v>1918</v>
      </c>
      <c r="E11" s="5">
        <f t="shared" si="0"/>
        <v>1.2569136805682979</v>
      </c>
      <c r="F11" s="811"/>
      <c r="G11" s="449">
        <v>2489</v>
      </c>
      <c r="H11" s="450">
        <f t="shared" si="1"/>
        <v>1.1648804230823233</v>
      </c>
      <c r="I11" s="811"/>
      <c r="J11" s="25">
        <v>16</v>
      </c>
      <c r="M11" s="16"/>
      <c r="N11" s="467"/>
    </row>
    <row r="12" spans="2:14" ht="15">
      <c r="B12" s="7">
        <v>7</v>
      </c>
      <c r="C12" s="27" t="s">
        <v>1024</v>
      </c>
      <c r="D12" s="26">
        <v>1358</v>
      </c>
      <c r="E12" s="5">
        <f t="shared" si="0"/>
        <v>0.8899315840520066</v>
      </c>
      <c r="F12" s="811"/>
      <c r="G12" s="449">
        <v>2398</v>
      </c>
      <c r="H12" s="450">
        <f t="shared" si="1"/>
        <v>1.1222913839097675</v>
      </c>
      <c r="I12" s="811"/>
      <c r="J12" s="25">
        <v>9</v>
      </c>
      <c r="M12" s="16"/>
      <c r="N12" s="467"/>
    </row>
    <row r="13" spans="2:14" ht="15">
      <c r="B13" s="7">
        <v>8</v>
      </c>
      <c r="C13" s="27" t="s">
        <v>1023</v>
      </c>
      <c r="D13" s="26">
        <v>806</v>
      </c>
      <c r="E13" s="5">
        <f t="shared" si="0"/>
        <v>0.5281920889145194</v>
      </c>
      <c r="F13" s="811"/>
      <c r="G13" s="449">
        <v>1571</v>
      </c>
      <c r="H13" s="450">
        <f t="shared" si="1"/>
        <v>0.735245940000936</v>
      </c>
      <c r="I13" s="811"/>
      <c r="J13" s="25">
        <v>17</v>
      </c>
      <c r="M13" s="16"/>
      <c r="N13" s="467"/>
    </row>
    <row r="14" spans="2:14" ht="15">
      <c r="B14" s="7">
        <v>9</v>
      </c>
      <c r="C14" s="27" t="s">
        <v>1022</v>
      </c>
      <c r="D14" s="26">
        <v>850</v>
      </c>
      <c r="E14" s="5">
        <f t="shared" si="0"/>
        <v>0.5570263964979423</v>
      </c>
      <c r="F14" s="811"/>
      <c r="G14" s="449">
        <v>1195</v>
      </c>
      <c r="H14" s="450">
        <f t="shared" si="1"/>
        <v>0.5592736462769692</v>
      </c>
      <c r="I14" s="811"/>
      <c r="J14" s="25">
        <v>2</v>
      </c>
      <c r="M14" s="16"/>
      <c r="N14" s="467"/>
    </row>
    <row r="15" spans="2:14" ht="15">
      <c r="B15" s="7">
        <v>10</v>
      </c>
      <c r="C15" s="27" t="s">
        <v>1021</v>
      </c>
      <c r="D15" s="26">
        <v>500</v>
      </c>
      <c r="E15" s="5">
        <f t="shared" si="0"/>
        <v>0.3276625861752602</v>
      </c>
      <c r="F15" s="811"/>
      <c r="G15" s="449">
        <v>1339</v>
      </c>
      <c r="H15" s="450">
        <f t="shared" si="1"/>
        <v>0.6266672906818926</v>
      </c>
      <c r="I15" s="811"/>
      <c r="J15" s="25">
        <v>14</v>
      </c>
      <c r="M15" s="16"/>
      <c r="N15" s="467"/>
    </row>
    <row r="16" spans="2:14" ht="15">
      <c r="B16" s="7">
        <v>11</v>
      </c>
      <c r="C16" s="27" t="s">
        <v>1020</v>
      </c>
      <c r="D16" s="26">
        <v>2600</v>
      </c>
      <c r="E16" s="5">
        <f t="shared" si="0"/>
        <v>1.7038454481113527</v>
      </c>
      <c r="F16" s="811"/>
      <c r="G16" s="449">
        <v>3123</v>
      </c>
      <c r="H16" s="450">
        <f t="shared" si="1"/>
        <v>1.461599663031778</v>
      </c>
      <c r="I16" s="811"/>
      <c r="J16" s="25">
        <v>9</v>
      </c>
      <c r="M16" s="16"/>
      <c r="N16" s="467"/>
    </row>
    <row r="17" spans="2:14" ht="17.25" customHeight="1">
      <c r="B17" s="7">
        <v>12</v>
      </c>
      <c r="C17" s="27" t="s">
        <v>1019</v>
      </c>
      <c r="D17" s="26">
        <v>1180</v>
      </c>
      <c r="E17" s="5">
        <f t="shared" si="0"/>
        <v>0.773283703373614</v>
      </c>
      <c r="F17" s="811"/>
      <c r="G17" s="449">
        <v>936</v>
      </c>
      <c r="H17" s="450">
        <f t="shared" si="1"/>
        <v>0.43805868863200265</v>
      </c>
      <c r="I17" s="811"/>
      <c r="J17" s="25">
        <v>4</v>
      </c>
      <c r="M17" s="16"/>
      <c r="N17" s="467"/>
    </row>
    <row r="18" spans="2:14" ht="17.25" customHeight="1">
      <c r="B18" s="7">
        <v>13</v>
      </c>
      <c r="C18" s="27" t="s">
        <v>1018</v>
      </c>
      <c r="D18" s="26">
        <v>250</v>
      </c>
      <c r="E18" s="5">
        <f t="shared" si="0"/>
        <v>0.1638312930876301</v>
      </c>
      <c r="F18" s="811"/>
      <c r="G18" s="449">
        <v>278</v>
      </c>
      <c r="H18" s="450">
        <f t="shared" si="1"/>
        <v>0.1301071746150606</v>
      </c>
      <c r="I18" s="811"/>
      <c r="J18" s="25">
        <v>1</v>
      </c>
      <c r="M18" s="16"/>
      <c r="N18" s="467"/>
    </row>
    <row r="19" spans="2:14" ht="15" customHeight="1">
      <c r="B19" s="6">
        <v>14</v>
      </c>
      <c r="C19" s="24" t="s">
        <v>1017</v>
      </c>
      <c r="D19" s="23">
        <v>350</v>
      </c>
      <c r="E19" s="22">
        <f t="shared" si="0"/>
        <v>0.2293638103226821</v>
      </c>
      <c r="F19" s="811"/>
      <c r="G19" s="449">
        <v>418</v>
      </c>
      <c r="H19" s="450">
        <f t="shared" si="1"/>
        <v>0.19562877334206955</v>
      </c>
      <c r="I19" s="811"/>
      <c r="J19" s="21">
        <v>1</v>
      </c>
      <c r="M19" s="16"/>
      <c r="N19" s="467"/>
    </row>
    <row r="20" spans="2:14" ht="15">
      <c r="B20" s="7">
        <v>15</v>
      </c>
      <c r="C20" s="27" t="s">
        <v>1016</v>
      </c>
      <c r="D20" s="26">
        <v>100</v>
      </c>
      <c r="E20" s="5">
        <f t="shared" si="0"/>
        <v>0.06553251723505203</v>
      </c>
      <c r="F20" s="811"/>
      <c r="G20" s="449">
        <v>0</v>
      </c>
      <c r="H20" s="450">
        <f t="shared" si="1"/>
        <v>0</v>
      </c>
      <c r="I20" s="811"/>
      <c r="J20" s="25">
        <v>1</v>
      </c>
      <c r="M20" s="16"/>
      <c r="N20" s="467"/>
    </row>
    <row r="21" spans="2:14" ht="15.75" thickBot="1">
      <c r="B21" s="6">
        <v>16</v>
      </c>
      <c r="C21" s="24" t="s">
        <v>1015</v>
      </c>
      <c r="D21" s="23">
        <v>25</v>
      </c>
      <c r="E21" s="22">
        <f t="shared" si="0"/>
        <v>0.016383129308763008</v>
      </c>
      <c r="F21" s="811"/>
      <c r="G21" s="449">
        <v>250</v>
      </c>
      <c r="H21" s="450">
        <f t="shared" si="1"/>
        <v>0.11700285486965882</v>
      </c>
      <c r="I21" s="812"/>
      <c r="J21" s="21">
        <v>6</v>
      </c>
      <c r="M21" s="16"/>
      <c r="N21" s="467"/>
    </row>
    <row r="22" spans="2:14" ht="15.75" thickBot="1">
      <c r="B22" s="807" t="s">
        <v>1014</v>
      </c>
      <c r="C22" s="807"/>
      <c r="D22" s="20">
        <f>SUM(D6:D21)</f>
        <v>152596</v>
      </c>
      <c r="E22" s="19">
        <f t="shared" si="0"/>
        <v>100</v>
      </c>
      <c r="F22" s="19">
        <f>SUM(F6:F19)</f>
        <v>100.0003056436604</v>
      </c>
      <c r="G22" s="20">
        <f>SUM(G6:G21)</f>
        <v>213670</v>
      </c>
      <c r="H22" s="466">
        <v>100</v>
      </c>
      <c r="I22" s="466">
        <v>100</v>
      </c>
      <c r="J22" s="18">
        <f>SUM(J6:J21)</f>
        <v>148</v>
      </c>
      <c r="M22" s="16"/>
      <c r="N22" s="467"/>
    </row>
    <row r="23" spans="2:14" ht="15">
      <c r="B23" s="13"/>
      <c r="C23" s="13"/>
      <c r="D23" s="17"/>
      <c r="E23" s="8"/>
      <c r="F23" s="8"/>
      <c r="G23" s="8"/>
      <c r="H23" s="8"/>
      <c r="I23" s="8"/>
      <c r="J23" s="13"/>
      <c r="M23" s="16"/>
      <c r="N23" s="447"/>
    </row>
    <row r="24" spans="2:14" ht="15.75" thickBot="1">
      <c r="B24" s="13"/>
      <c r="C24" s="13"/>
      <c r="D24" s="17"/>
      <c r="E24" s="8"/>
      <c r="F24" s="8"/>
      <c r="G24" s="8"/>
      <c r="H24" s="8"/>
      <c r="I24" s="8"/>
      <c r="J24" s="13"/>
      <c r="K24" s="16"/>
      <c r="M24" s="16"/>
      <c r="N24" s="16"/>
    </row>
    <row r="25" spans="2:19" ht="22.5" customHeight="1" thickBot="1">
      <c r="B25" s="815" t="s">
        <v>1013</v>
      </c>
      <c r="C25" s="816"/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7"/>
    </row>
    <row r="26" spans="2:10" s="16" customFormat="1" ht="16.5" thickBot="1">
      <c r="B26" s="15"/>
      <c r="C26" s="15"/>
      <c r="D26" s="15"/>
      <c r="E26" s="15"/>
      <c r="F26" s="15"/>
      <c r="G26" s="15"/>
      <c r="H26" s="15"/>
      <c r="I26" s="15"/>
      <c r="J26" s="14"/>
    </row>
    <row r="27" spans="2:10" s="16" customFormat="1" ht="16.5" customHeight="1" thickBot="1">
      <c r="B27" s="832" t="s">
        <v>1012</v>
      </c>
      <c r="C27" s="834" t="s">
        <v>1011</v>
      </c>
      <c r="D27" s="835"/>
      <c r="E27" s="821" t="s">
        <v>1036</v>
      </c>
      <c r="F27" s="822"/>
      <c r="G27" s="821" t="s">
        <v>1035</v>
      </c>
      <c r="H27" s="822"/>
      <c r="I27" s="15"/>
      <c r="J27" s="14"/>
    </row>
    <row r="28" spans="2:10" ht="39" thickBot="1">
      <c r="B28" s="833"/>
      <c r="C28" s="836"/>
      <c r="D28" s="837"/>
      <c r="E28" s="452" t="s">
        <v>1010</v>
      </c>
      <c r="F28" s="452" t="s">
        <v>1009</v>
      </c>
      <c r="G28" s="452" t="s">
        <v>1010</v>
      </c>
      <c r="H28" s="452" t="s">
        <v>1009</v>
      </c>
      <c r="I28" s="444"/>
      <c r="J28" s="13"/>
    </row>
    <row r="29" spans="2:12" ht="15">
      <c r="B29" s="451">
        <v>20</v>
      </c>
      <c r="C29" s="828" t="s">
        <v>1008</v>
      </c>
      <c r="D29" s="829"/>
      <c r="E29" s="10">
        <v>12119</v>
      </c>
      <c r="F29" s="9">
        <f>E29*100/E$35</f>
        <v>7.9418857637159554</v>
      </c>
      <c r="G29" s="10">
        <v>25489</v>
      </c>
      <c r="H29" s="469">
        <f aca="true" t="shared" si="2" ref="H29:H35">G29/G$35</f>
        <v>0.11929143071090935</v>
      </c>
      <c r="I29" s="8"/>
      <c r="J29" s="1"/>
      <c r="L29" s="453"/>
    </row>
    <row r="30" spans="2:12" ht="38.25">
      <c r="B30" s="11" t="s">
        <v>1007</v>
      </c>
      <c r="C30" s="830" t="s">
        <v>1006</v>
      </c>
      <c r="D30" s="831"/>
      <c r="E30" s="440">
        <v>29920</v>
      </c>
      <c r="F30" s="441">
        <f>E30*100/E$35</f>
        <v>19.60732915672757</v>
      </c>
      <c r="G30" s="440">
        <v>55881</v>
      </c>
      <c r="H30" s="469">
        <f t="shared" si="2"/>
        <v>0.2615294613188562</v>
      </c>
      <c r="I30" s="8"/>
      <c r="J30" s="1"/>
      <c r="L30" s="453"/>
    </row>
    <row r="31" spans="2:12" ht="15">
      <c r="B31" s="7"/>
      <c r="C31" s="830" t="s">
        <v>1005</v>
      </c>
      <c r="D31" s="831"/>
      <c r="E31" s="440">
        <v>110557</v>
      </c>
      <c r="F31" s="441">
        <f>E31*100/E$35</f>
        <v>72.45078507955648</v>
      </c>
      <c r="G31" s="445">
        <v>132300</v>
      </c>
      <c r="H31" s="469">
        <f t="shared" si="2"/>
        <v>0.6191791079702345</v>
      </c>
      <c r="I31" s="8"/>
      <c r="J31" s="1"/>
      <c r="L31" s="453"/>
    </row>
    <row r="32" spans="2:10" ht="15">
      <c r="B32" s="7" t="s">
        <v>1004</v>
      </c>
      <c r="C32" s="823" t="s">
        <v>1003</v>
      </c>
      <c r="D32" s="824"/>
      <c r="E32" s="442">
        <v>92101</v>
      </c>
      <c r="F32" s="5">
        <f>E32*100/E$31</f>
        <v>83.30634876127246</v>
      </c>
      <c r="G32" s="442">
        <v>100844</v>
      </c>
      <c r="H32" s="470">
        <f t="shared" si="2"/>
        <v>0.47196143585903494</v>
      </c>
      <c r="I32" s="4"/>
      <c r="J32" s="1"/>
    </row>
    <row r="33" spans="2:10" ht="15">
      <c r="B33" s="7">
        <v>27</v>
      </c>
      <c r="C33" s="823" t="s">
        <v>1002</v>
      </c>
      <c r="D33" s="824"/>
      <c r="E33" s="442">
        <v>1957</v>
      </c>
      <c r="F33" s="5">
        <f>E33*100/E$31</f>
        <v>1.770127626473222</v>
      </c>
      <c r="G33" s="442">
        <v>4692</v>
      </c>
      <c r="H33" s="470">
        <f t="shared" si="2"/>
        <v>0.021959095801937566</v>
      </c>
      <c r="I33" s="4"/>
      <c r="J33" s="1"/>
    </row>
    <row r="34" spans="2:15" ht="15">
      <c r="B34" s="7" t="s">
        <v>1001</v>
      </c>
      <c r="C34" s="823" t="s">
        <v>1000</v>
      </c>
      <c r="D34" s="824"/>
      <c r="E34" s="442">
        <v>16499</v>
      </c>
      <c r="F34" s="5">
        <f>E34*100/E$31</f>
        <v>14.923523612254312</v>
      </c>
      <c r="G34" s="442">
        <v>26676</v>
      </c>
      <c r="H34" s="470">
        <f t="shared" si="2"/>
        <v>0.12484672626012075</v>
      </c>
      <c r="I34" s="4"/>
      <c r="J34" s="1"/>
      <c r="O34" s="3"/>
    </row>
    <row r="35" spans="2:12" ht="15">
      <c r="B35" s="825" t="s">
        <v>0</v>
      </c>
      <c r="C35" s="826"/>
      <c r="D35" s="827"/>
      <c r="E35" s="443">
        <f>E29+E30+E31</f>
        <v>152596</v>
      </c>
      <c r="F35" s="468">
        <v>1</v>
      </c>
      <c r="G35" s="443">
        <f>G29+G30+G31</f>
        <v>213670</v>
      </c>
      <c r="H35" s="471">
        <f t="shared" si="2"/>
        <v>1</v>
      </c>
      <c r="I35" s="2"/>
      <c r="J35" s="1"/>
      <c r="L35" s="454"/>
    </row>
    <row r="36" ht="15.75" thickBot="1"/>
    <row r="37" spans="2:8" ht="15.75" thickBot="1">
      <c r="B37" s="818" t="s">
        <v>1062</v>
      </c>
      <c r="C37" s="819"/>
      <c r="D37" s="819"/>
      <c r="E37" s="819"/>
      <c r="F37" s="819"/>
      <c r="G37" s="819"/>
      <c r="H37" s="820"/>
    </row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25">
    <mergeCell ref="C31:D31"/>
    <mergeCell ref="C32:D32"/>
    <mergeCell ref="C33:D33"/>
    <mergeCell ref="B27:B28"/>
    <mergeCell ref="C27:D28"/>
    <mergeCell ref="F6:F8"/>
    <mergeCell ref="F9:F21"/>
    <mergeCell ref="B25:S25"/>
    <mergeCell ref="B37:H37"/>
    <mergeCell ref="E27:F27"/>
    <mergeCell ref="G27:H27"/>
    <mergeCell ref="C34:D34"/>
    <mergeCell ref="B35:D35"/>
    <mergeCell ref="C29:D29"/>
    <mergeCell ref="C30:D30"/>
    <mergeCell ref="B2:S2"/>
    <mergeCell ref="B22:C22"/>
    <mergeCell ref="B4:B5"/>
    <mergeCell ref="C4:C5"/>
    <mergeCell ref="D4:F4"/>
    <mergeCell ref="G4:I4"/>
    <mergeCell ref="J4:J5"/>
    <mergeCell ref="I9:I21"/>
    <mergeCell ref="I6:I8"/>
    <mergeCell ref="B3:J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2015-05-20T03:40:38Z</dcterms:created>
  <dcterms:modified xsi:type="dcterms:W3CDTF">2015-05-30T22:11:06Z</dcterms:modified>
  <cp:category/>
  <cp:version/>
  <cp:contentType/>
  <cp:contentStatus/>
</cp:coreProperties>
</file>