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8\PAGINA WEB\JULIO 2018\SGTO II TRIMESTRE 2018\SEGTO INSTRUMENTOS PLANIF II 2018\"/>
    </mc:Choice>
  </mc:AlternateContent>
  <bookViews>
    <workbookView xWindow="0" yWindow="0" windowWidth="24000" windowHeight="9735"/>
  </bookViews>
  <sheets>
    <sheet name="PPROY ESQ PDD" sheetId="1" r:id="rId1"/>
  </sheets>
  <externalReferences>
    <externalReference r:id="rId2"/>
  </externalReference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_xlnm._FilterDatabase" localSheetId="0" hidden="1">'PPROY ESQ PDD'!$A$3:$Y$253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2" i="1" l="1"/>
  <c r="P251" i="1"/>
  <c r="P250" i="1"/>
  <c r="P249" i="1"/>
  <c r="P248" i="1"/>
  <c r="P247" i="1"/>
  <c r="P245" i="1"/>
  <c r="P244" i="1"/>
  <c r="P242" i="1"/>
  <c r="P241" i="1"/>
  <c r="P240" i="1"/>
  <c r="P239" i="1"/>
  <c r="P238" i="1"/>
  <c r="P237" i="1"/>
  <c r="P234" i="1"/>
  <c r="P232" i="1"/>
  <c r="P231" i="1"/>
  <c r="P228" i="1"/>
  <c r="P227" i="1"/>
  <c r="P225" i="1"/>
  <c r="P224" i="1"/>
  <c r="P223" i="1"/>
  <c r="P222" i="1"/>
  <c r="P218" i="1"/>
  <c r="P216" i="1"/>
  <c r="P213" i="1"/>
  <c r="P211" i="1"/>
  <c r="P209" i="1"/>
  <c r="P206" i="1"/>
  <c r="P203" i="1"/>
  <c r="P201" i="1"/>
  <c r="P194" i="1"/>
  <c r="P192" i="1"/>
  <c r="P189" i="1"/>
  <c r="P187" i="1"/>
  <c r="P185" i="1"/>
  <c r="P183" i="1"/>
  <c r="P180" i="1"/>
  <c r="P177" i="1"/>
  <c r="P175" i="1"/>
  <c r="P173" i="1"/>
  <c r="P171" i="1"/>
  <c r="P170" i="1"/>
  <c r="P168" i="1"/>
  <c r="P167" i="1"/>
  <c r="P164" i="1"/>
  <c r="P162" i="1"/>
  <c r="P160" i="1"/>
  <c r="P158" i="1"/>
  <c r="P155" i="1"/>
  <c r="P153" i="1"/>
  <c r="P150" i="1"/>
  <c r="P147" i="1"/>
  <c r="P145" i="1"/>
  <c r="P143" i="1"/>
  <c r="P142" i="1"/>
  <c r="P140" i="1"/>
  <c r="P138" i="1"/>
  <c r="P135" i="1"/>
  <c r="P133" i="1"/>
  <c r="P131" i="1"/>
  <c r="P128" i="1"/>
  <c r="P127" i="1"/>
  <c r="P125" i="1"/>
  <c r="P123" i="1"/>
  <c r="P121" i="1"/>
  <c r="P119" i="1"/>
  <c r="P117" i="1"/>
  <c r="P115" i="1"/>
  <c r="P114" i="1"/>
  <c r="P113" i="1"/>
  <c r="P111" i="1"/>
  <c r="P109" i="1"/>
  <c r="P107" i="1"/>
  <c r="P105" i="1"/>
  <c r="P102" i="1"/>
  <c r="P100" i="1"/>
  <c r="P97" i="1"/>
  <c r="P95" i="1"/>
  <c r="P92" i="1"/>
  <c r="P90" i="1"/>
  <c r="P88" i="1"/>
  <c r="P87" i="1"/>
  <c r="P84" i="1"/>
  <c r="P82" i="1"/>
  <c r="P80" i="1"/>
  <c r="P78" i="1"/>
  <c r="P75" i="1"/>
  <c r="P74" i="1"/>
  <c r="P72" i="1"/>
  <c r="P69" i="1"/>
  <c r="P67" i="1"/>
  <c r="P65" i="1"/>
  <c r="P63" i="1"/>
  <c r="P60" i="1"/>
  <c r="P58" i="1"/>
  <c r="P56" i="1"/>
  <c r="P51" i="1"/>
  <c r="P50" i="1"/>
  <c r="P48" i="1"/>
  <c r="P47" i="1"/>
  <c r="P44" i="1"/>
  <c r="P42" i="1"/>
  <c r="P40" i="1"/>
  <c r="P37" i="1"/>
  <c r="P35" i="1"/>
  <c r="P33" i="1"/>
  <c r="P32" i="1"/>
  <c r="P30" i="1"/>
  <c r="P28" i="1"/>
  <c r="P26" i="1"/>
  <c r="P25" i="1"/>
  <c r="P24" i="1"/>
  <c r="P22" i="1"/>
  <c r="P18" i="1"/>
  <c r="P17" i="1"/>
  <c r="P15" i="1"/>
  <c r="P14" i="1"/>
  <c r="P13" i="1"/>
  <c r="P12" i="1"/>
  <c r="P11" i="1"/>
  <c r="P10" i="1"/>
  <c r="P9" i="1"/>
  <c r="P7" i="1"/>
  <c r="J52" i="1" l="1"/>
  <c r="P52" i="1" s="1"/>
  <c r="K197" i="1" l="1"/>
  <c r="N205" i="1" l="1"/>
  <c r="M205" i="1"/>
  <c r="L205" i="1"/>
  <c r="K205" i="1"/>
  <c r="J205" i="1"/>
  <c r="P205" i="1" l="1"/>
  <c r="O7" i="1"/>
  <c r="O231" i="1"/>
  <c r="O247" i="1"/>
  <c r="O203" i="1"/>
  <c r="O201" i="1"/>
  <c r="O200" i="1" s="1"/>
  <c r="K66" i="1"/>
  <c r="L66" i="1"/>
  <c r="M66" i="1"/>
  <c r="N66" i="1"/>
  <c r="J66" i="1"/>
  <c r="K68" i="1"/>
  <c r="L68" i="1"/>
  <c r="M68" i="1"/>
  <c r="N68" i="1"/>
  <c r="J68" i="1"/>
  <c r="K130" i="1"/>
  <c r="J130" i="1"/>
  <c r="L130" i="1"/>
  <c r="M130" i="1"/>
  <c r="N130" i="1"/>
  <c r="K134" i="1"/>
  <c r="L134" i="1"/>
  <c r="M134" i="1"/>
  <c r="N134" i="1"/>
  <c r="J134" i="1"/>
  <c r="K154" i="1"/>
  <c r="L154" i="1"/>
  <c r="M154" i="1"/>
  <c r="N154" i="1"/>
  <c r="J154" i="1"/>
  <c r="K182" i="1"/>
  <c r="L182" i="1"/>
  <c r="M182" i="1"/>
  <c r="N182" i="1"/>
  <c r="J182" i="1"/>
  <c r="K184" i="1"/>
  <c r="L184" i="1"/>
  <c r="M184" i="1"/>
  <c r="N184" i="1"/>
  <c r="J184" i="1"/>
  <c r="K186" i="1"/>
  <c r="L186" i="1"/>
  <c r="M186" i="1"/>
  <c r="N186" i="1"/>
  <c r="J186" i="1"/>
  <c r="K188" i="1"/>
  <c r="J188" i="1"/>
  <c r="L188" i="1"/>
  <c r="M188" i="1"/>
  <c r="N188" i="1"/>
  <c r="K191" i="1"/>
  <c r="L191" i="1"/>
  <c r="M191" i="1"/>
  <c r="N191" i="1"/>
  <c r="O192" i="1"/>
  <c r="O191" i="1" s="1"/>
  <c r="K193" i="1"/>
  <c r="L193" i="1"/>
  <c r="M193" i="1"/>
  <c r="N193" i="1"/>
  <c r="J193" i="1"/>
  <c r="K204" i="1"/>
  <c r="L204" i="1"/>
  <c r="M204" i="1"/>
  <c r="N204" i="1"/>
  <c r="J204" i="1"/>
  <c r="L208" i="1"/>
  <c r="M208" i="1"/>
  <c r="N16" i="1"/>
  <c r="O225" i="1"/>
  <c r="O33" i="1"/>
  <c r="O222" i="1"/>
  <c r="O223" i="1"/>
  <c r="O224" i="1"/>
  <c r="O227" i="1"/>
  <c r="O228" i="1"/>
  <c r="O87" i="1"/>
  <c r="J6" i="1"/>
  <c r="J8" i="1"/>
  <c r="J16" i="1"/>
  <c r="J21" i="1"/>
  <c r="J23" i="1"/>
  <c r="J27" i="1"/>
  <c r="J29" i="1"/>
  <c r="J31" i="1"/>
  <c r="J34" i="1"/>
  <c r="J36" i="1"/>
  <c r="J39" i="1"/>
  <c r="J41" i="1"/>
  <c r="J43" i="1"/>
  <c r="J46" i="1"/>
  <c r="J49" i="1"/>
  <c r="J55" i="1"/>
  <c r="J57" i="1"/>
  <c r="J59" i="1"/>
  <c r="J62" i="1"/>
  <c r="J64" i="1"/>
  <c r="J71" i="1"/>
  <c r="J73" i="1"/>
  <c r="J77" i="1"/>
  <c r="J79" i="1"/>
  <c r="J81" i="1"/>
  <c r="J83" i="1"/>
  <c r="J86" i="1"/>
  <c r="J89" i="1"/>
  <c r="J91" i="1"/>
  <c r="J94" i="1"/>
  <c r="J96" i="1"/>
  <c r="J99" i="1"/>
  <c r="J101" i="1"/>
  <c r="J104" i="1"/>
  <c r="J106" i="1"/>
  <c r="J108" i="1"/>
  <c r="J110" i="1"/>
  <c r="J112" i="1"/>
  <c r="J116" i="1"/>
  <c r="J118" i="1"/>
  <c r="J120" i="1"/>
  <c r="J122" i="1"/>
  <c r="J124" i="1"/>
  <c r="J126" i="1"/>
  <c r="J132" i="1"/>
  <c r="J137" i="1"/>
  <c r="J139" i="1"/>
  <c r="J141" i="1"/>
  <c r="J144" i="1"/>
  <c r="J146" i="1"/>
  <c r="J149" i="1"/>
  <c r="J152" i="1"/>
  <c r="J157" i="1"/>
  <c r="J159" i="1"/>
  <c r="J161" i="1"/>
  <c r="J163" i="1"/>
  <c r="J166" i="1"/>
  <c r="J169" i="1"/>
  <c r="J172" i="1"/>
  <c r="J174" i="1"/>
  <c r="J176" i="1"/>
  <c r="J179" i="1"/>
  <c r="J191" i="1"/>
  <c r="J196" i="1"/>
  <c r="J195" i="1" s="1"/>
  <c r="J200" i="1"/>
  <c r="J202" i="1"/>
  <c r="J208" i="1"/>
  <c r="J210" i="1"/>
  <c r="J212" i="1"/>
  <c r="J215" i="1"/>
  <c r="J217" i="1"/>
  <c r="J221" i="1"/>
  <c r="J226" i="1"/>
  <c r="J230" i="1"/>
  <c r="J233" i="1"/>
  <c r="J236" i="1"/>
  <c r="J243" i="1"/>
  <c r="N243" i="1"/>
  <c r="M243" i="1"/>
  <c r="L243" i="1"/>
  <c r="K243" i="1"/>
  <c r="L236" i="1"/>
  <c r="K236" i="1"/>
  <c r="N233" i="1"/>
  <c r="M233" i="1"/>
  <c r="L233" i="1"/>
  <c r="K233" i="1"/>
  <c r="L230" i="1"/>
  <c r="K230" i="1"/>
  <c r="N226" i="1"/>
  <c r="M226" i="1"/>
  <c r="L226" i="1"/>
  <c r="K226" i="1"/>
  <c r="L221" i="1"/>
  <c r="K221" i="1"/>
  <c r="N217" i="1"/>
  <c r="M217" i="1"/>
  <c r="L217" i="1"/>
  <c r="K217" i="1"/>
  <c r="N215" i="1"/>
  <c r="M215" i="1"/>
  <c r="L215" i="1"/>
  <c r="K215" i="1"/>
  <c r="N212" i="1"/>
  <c r="M212" i="1"/>
  <c r="L212" i="1"/>
  <c r="K212" i="1"/>
  <c r="N210" i="1"/>
  <c r="M210" i="1"/>
  <c r="L210" i="1"/>
  <c r="K210" i="1"/>
  <c r="N208" i="1"/>
  <c r="N207" i="1" s="1"/>
  <c r="K208" i="1"/>
  <c r="N202" i="1"/>
  <c r="M202" i="1"/>
  <c r="L202" i="1"/>
  <c r="K202" i="1"/>
  <c r="N200" i="1"/>
  <c r="M200" i="1"/>
  <c r="L200" i="1"/>
  <c r="K200" i="1"/>
  <c r="N179" i="1"/>
  <c r="M179" i="1"/>
  <c r="L179" i="1"/>
  <c r="P179" i="1" s="1"/>
  <c r="K179" i="1"/>
  <c r="N176" i="1"/>
  <c r="M176" i="1"/>
  <c r="L176" i="1"/>
  <c r="K176" i="1"/>
  <c r="N174" i="1"/>
  <c r="M174" i="1"/>
  <c r="L174" i="1"/>
  <c r="K174" i="1"/>
  <c r="N172" i="1"/>
  <c r="M172" i="1"/>
  <c r="L172" i="1"/>
  <c r="K172" i="1"/>
  <c r="N166" i="1"/>
  <c r="M166" i="1"/>
  <c r="L166" i="1"/>
  <c r="K166" i="1"/>
  <c r="N163" i="1"/>
  <c r="M163" i="1"/>
  <c r="L163" i="1"/>
  <c r="K163" i="1"/>
  <c r="N161" i="1"/>
  <c r="M161" i="1"/>
  <c r="L161" i="1"/>
  <c r="K161" i="1"/>
  <c r="N159" i="1"/>
  <c r="M159" i="1"/>
  <c r="L159" i="1"/>
  <c r="K159" i="1"/>
  <c r="N157" i="1"/>
  <c r="M157" i="1"/>
  <c r="L157" i="1"/>
  <c r="K157" i="1"/>
  <c r="N152" i="1"/>
  <c r="M152" i="1"/>
  <c r="L152" i="1"/>
  <c r="K152" i="1"/>
  <c r="N149" i="1"/>
  <c r="M149" i="1"/>
  <c r="M148" i="1" s="1"/>
  <c r="L149" i="1"/>
  <c r="K149" i="1"/>
  <c r="N146" i="1"/>
  <c r="M146" i="1"/>
  <c r="L146" i="1"/>
  <c r="K146" i="1"/>
  <c r="N144" i="1"/>
  <c r="M144" i="1"/>
  <c r="L144" i="1"/>
  <c r="K144" i="1"/>
  <c r="N141" i="1"/>
  <c r="M141" i="1"/>
  <c r="L141" i="1"/>
  <c r="P141" i="1" s="1"/>
  <c r="K141" i="1"/>
  <c r="N139" i="1"/>
  <c r="M139" i="1"/>
  <c r="L139" i="1"/>
  <c r="K139" i="1"/>
  <c r="N137" i="1"/>
  <c r="M137" i="1"/>
  <c r="L137" i="1"/>
  <c r="K137" i="1"/>
  <c r="N132" i="1"/>
  <c r="M132" i="1"/>
  <c r="L132" i="1"/>
  <c r="K132" i="1"/>
  <c r="N126" i="1"/>
  <c r="M126" i="1"/>
  <c r="L126" i="1"/>
  <c r="K126" i="1"/>
  <c r="N124" i="1"/>
  <c r="M124" i="1"/>
  <c r="L124" i="1"/>
  <c r="P124" i="1" s="1"/>
  <c r="K124" i="1"/>
  <c r="N122" i="1"/>
  <c r="M122" i="1"/>
  <c r="L122" i="1"/>
  <c r="K122" i="1"/>
  <c r="N120" i="1"/>
  <c r="M120" i="1"/>
  <c r="L120" i="1"/>
  <c r="P120" i="1" s="1"/>
  <c r="K120" i="1"/>
  <c r="N118" i="1"/>
  <c r="M118" i="1"/>
  <c r="L118" i="1"/>
  <c r="K118" i="1"/>
  <c r="N116" i="1"/>
  <c r="M116" i="1"/>
  <c r="L116" i="1"/>
  <c r="K116" i="1"/>
  <c r="N112" i="1"/>
  <c r="M112" i="1"/>
  <c r="L112" i="1"/>
  <c r="K112" i="1"/>
  <c r="N110" i="1"/>
  <c r="M110" i="1"/>
  <c r="L110" i="1"/>
  <c r="K110" i="1"/>
  <c r="N108" i="1"/>
  <c r="M108" i="1"/>
  <c r="L108" i="1"/>
  <c r="K108" i="1"/>
  <c r="N106" i="1"/>
  <c r="M106" i="1"/>
  <c r="L106" i="1"/>
  <c r="K106" i="1"/>
  <c r="N104" i="1"/>
  <c r="M104" i="1"/>
  <c r="L104" i="1"/>
  <c r="K104" i="1"/>
  <c r="N101" i="1"/>
  <c r="M101" i="1"/>
  <c r="L101" i="1"/>
  <c r="K101" i="1"/>
  <c r="N99" i="1"/>
  <c r="M99" i="1"/>
  <c r="L99" i="1"/>
  <c r="K99" i="1"/>
  <c r="N96" i="1"/>
  <c r="M96" i="1"/>
  <c r="L96" i="1"/>
  <c r="K96" i="1"/>
  <c r="N94" i="1"/>
  <c r="M94" i="1"/>
  <c r="L94" i="1"/>
  <c r="K94" i="1"/>
  <c r="N91" i="1"/>
  <c r="M91" i="1"/>
  <c r="L91" i="1"/>
  <c r="K91" i="1"/>
  <c r="N89" i="1"/>
  <c r="M89" i="1"/>
  <c r="L89" i="1"/>
  <c r="K89" i="1"/>
  <c r="N86" i="1"/>
  <c r="M86" i="1"/>
  <c r="L86" i="1"/>
  <c r="K86" i="1"/>
  <c r="K83" i="1"/>
  <c r="N81" i="1"/>
  <c r="M81" i="1"/>
  <c r="L81" i="1"/>
  <c r="K81" i="1"/>
  <c r="L79" i="1"/>
  <c r="K79" i="1"/>
  <c r="L77" i="1"/>
  <c r="K77" i="1"/>
  <c r="L73" i="1"/>
  <c r="K73" i="1"/>
  <c r="N71" i="1"/>
  <c r="M71" i="1"/>
  <c r="L71" i="1"/>
  <c r="K71" i="1"/>
  <c r="N64" i="1"/>
  <c r="M64" i="1"/>
  <c r="L64" i="1"/>
  <c r="K64" i="1"/>
  <c r="N62" i="1"/>
  <c r="M62" i="1"/>
  <c r="L62" i="1"/>
  <c r="P62" i="1" s="1"/>
  <c r="K62" i="1"/>
  <c r="N59" i="1"/>
  <c r="M59" i="1"/>
  <c r="L59" i="1"/>
  <c r="K59" i="1"/>
  <c r="N57" i="1"/>
  <c r="M57" i="1"/>
  <c r="L57" i="1"/>
  <c r="K57" i="1"/>
  <c r="N55" i="1"/>
  <c r="M55" i="1"/>
  <c r="L55" i="1"/>
  <c r="P55" i="1" s="1"/>
  <c r="K55" i="1"/>
  <c r="K49" i="1"/>
  <c r="L46" i="1"/>
  <c r="K46" i="1"/>
  <c r="N43" i="1"/>
  <c r="M43" i="1"/>
  <c r="L43" i="1"/>
  <c r="K43" i="1"/>
  <c r="N41" i="1"/>
  <c r="M41" i="1"/>
  <c r="L41" i="1"/>
  <c r="K41" i="1"/>
  <c r="N39" i="1"/>
  <c r="M39" i="1"/>
  <c r="L39" i="1"/>
  <c r="K39" i="1"/>
  <c r="N36" i="1"/>
  <c r="M36" i="1"/>
  <c r="L36" i="1"/>
  <c r="K36" i="1"/>
  <c r="N34" i="1"/>
  <c r="M34" i="1"/>
  <c r="L34" i="1"/>
  <c r="K34" i="1"/>
  <c r="N31" i="1"/>
  <c r="M31" i="1"/>
  <c r="L31" i="1"/>
  <c r="K31" i="1"/>
  <c r="N29" i="1"/>
  <c r="M29" i="1"/>
  <c r="L29" i="1"/>
  <c r="K29" i="1"/>
  <c r="N27" i="1"/>
  <c r="M27" i="1"/>
  <c r="L27" i="1"/>
  <c r="K27" i="1"/>
  <c r="N23" i="1"/>
  <c r="M23" i="1"/>
  <c r="L23" i="1"/>
  <c r="K23" i="1"/>
  <c r="N21" i="1"/>
  <c r="M21" i="1"/>
  <c r="M20" i="1" s="1"/>
  <c r="L21" i="1"/>
  <c r="K21" i="1"/>
  <c r="M16" i="1"/>
  <c r="L16" i="1"/>
  <c r="K16" i="1"/>
  <c r="N8" i="1"/>
  <c r="M8" i="1"/>
  <c r="L8" i="1"/>
  <c r="K8" i="1"/>
  <c r="N6" i="1"/>
  <c r="M6" i="1"/>
  <c r="L6" i="1"/>
  <c r="K6" i="1"/>
  <c r="O237" i="1"/>
  <c r="O238" i="1"/>
  <c r="O239" i="1"/>
  <c r="O240" i="1"/>
  <c r="O241" i="1"/>
  <c r="O242" i="1"/>
  <c r="O244" i="1"/>
  <c r="O245" i="1"/>
  <c r="O250" i="1"/>
  <c r="O251" i="1"/>
  <c r="O252" i="1"/>
  <c r="O232" i="1"/>
  <c r="O234" i="1"/>
  <c r="O233" i="1" s="1"/>
  <c r="O216" i="1"/>
  <c r="O215" i="1" s="1"/>
  <c r="O218" i="1"/>
  <c r="O217" i="1" s="1"/>
  <c r="O209" i="1"/>
  <c r="O208" i="1" s="1"/>
  <c r="O211" i="1"/>
  <c r="O210" i="1" s="1"/>
  <c r="O213" i="1"/>
  <c r="O212" i="1" s="1"/>
  <c r="O202" i="1"/>
  <c r="O206" i="1"/>
  <c r="O180" i="1"/>
  <c r="O179" i="1" s="1"/>
  <c r="O178" i="1" s="1"/>
  <c r="O167" i="1"/>
  <c r="O168" i="1"/>
  <c r="O166" i="1" s="1"/>
  <c r="O171" i="1"/>
  <c r="O173" i="1"/>
  <c r="O172" i="1" s="1"/>
  <c r="O175" i="1"/>
  <c r="O174" i="1" s="1"/>
  <c r="O177" i="1"/>
  <c r="O176" i="1" s="1"/>
  <c r="O158" i="1"/>
  <c r="O157" i="1" s="1"/>
  <c r="O160" i="1"/>
  <c r="O159" i="1" s="1"/>
  <c r="O162" i="1"/>
  <c r="O161" i="1" s="1"/>
  <c r="O164" i="1"/>
  <c r="O163" i="1" s="1"/>
  <c r="O153" i="1"/>
  <c r="O152" i="1" s="1"/>
  <c r="O150" i="1"/>
  <c r="O149" i="1" s="1"/>
  <c r="O148" i="1" s="1"/>
  <c r="O138" i="1"/>
  <c r="O137" i="1" s="1"/>
  <c r="O140" i="1"/>
  <c r="O139" i="1" s="1"/>
  <c r="O142" i="1"/>
  <c r="O143" i="1"/>
  <c r="O145" i="1"/>
  <c r="O144" i="1" s="1"/>
  <c r="O147" i="1"/>
  <c r="O146" i="1" s="1"/>
  <c r="O131" i="1"/>
  <c r="O130" i="1" s="1"/>
  <c r="O133" i="1"/>
  <c r="O132" i="1" s="1"/>
  <c r="O135" i="1"/>
  <c r="O134" i="1" s="1"/>
  <c r="O105" i="1"/>
  <c r="O104" i="1" s="1"/>
  <c r="O107" i="1"/>
  <c r="O106" i="1" s="1"/>
  <c r="O109" i="1"/>
  <c r="O108" i="1" s="1"/>
  <c r="O111" i="1"/>
  <c r="O110" i="1" s="1"/>
  <c r="O113" i="1"/>
  <c r="O114" i="1"/>
  <c r="O115" i="1"/>
  <c r="O117" i="1"/>
  <c r="O116" i="1" s="1"/>
  <c r="O119" i="1"/>
  <c r="O118" i="1" s="1"/>
  <c r="O121" i="1"/>
  <c r="O120" i="1" s="1"/>
  <c r="O123" i="1"/>
  <c r="O122" i="1" s="1"/>
  <c r="O125" i="1"/>
  <c r="O124" i="1" s="1"/>
  <c r="O127" i="1"/>
  <c r="O128" i="1"/>
  <c r="O100" i="1"/>
  <c r="O99" i="1" s="1"/>
  <c r="O102" i="1"/>
  <c r="O101" i="1" s="1"/>
  <c r="O95" i="1"/>
  <c r="O94" i="1" s="1"/>
  <c r="O97" i="1"/>
  <c r="O96" i="1" s="1"/>
  <c r="O88" i="1"/>
  <c r="O90" i="1"/>
  <c r="O89" i="1" s="1"/>
  <c r="O92" i="1"/>
  <c r="O91" i="1" s="1"/>
  <c r="O78" i="1"/>
  <c r="O77" i="1" s="1"/>
  <c r="O80" i="1"/>
  <c r="O79" i="1" s="1"/>
  <c r="O82" i="1"/>
  <c r="O81" i="1" s="1"/>
  <c r="O84" i="1"/>
  <c r="O83" i="1" s="1"/>
  <c r="O72" i="1"/>
  <c r="O71" i="1" s="1"/>
  <c r="O74" i="1"/>
  <c r="O62" i="1"/>
  <c r="O65" i="1"/>
  <c r="O64" i="1" s="1"/>
  <c r="O56" i="1"/>
  <c r="O55" i="1" s="1"/>
  <c r="O58" i="1"/>
  <c r="O57" i="1" s="1"/>
  <c r="O60" i="1"/>
  <c r="O59" i="1" s="1"/>
  <c r="O47" i="1"/>
  <c r="O48" i="1"/>
  <c r="O50" i="1"/>
  <c r="O51" i="1"/>
  <c r="O40" i="1"/>
  <c r="O39" i="1" s="1"/>
  <c r="O42" i="1"/>
  <c r="O41" i="1" s="1"/>
  <c r="O44" i="1"/>
  <c r="O43" i="1" s="1"/>
  <c r="O22" i="1"/>
  <c r="O21" i="1" s="1"/>
  <c r="O24" i="1"/>
  <c r="O23" i="1" s="1"/>
  <c r="O26" i="1"/>
  <c r="O28" i="1"/>
  <c r="O27" i="1" s="1"/>
  <c r="O30" i="1"/>
  <c r="O29" i="1" s="1"/>
  <c r="O32" i="1"/>
  <c r="O35" i="1"/>
  <c r="O34" i="1" s="1"/>
  <c r="O37" i="1"/>
  <c r="O36" i="1" s="1"/>
  <c r="O9" i="1"/>
  <c r="O10" i="1"/>
  <c r="O11" i="1"/>
  <c r="O12" i="1"/>
  <c r="O13" i="1"/>
  <c r="O14" i="1"/>
  <c r="O15" i="1"/>
  <c r="O17" i="1"/>
  <c r="O18" i="1"/>
  <c r="O249" i="1"/>
  <c r="L49" i="1"/>
  <c r="L169" i="1"/>
  <c r="P169" i="1" s="1"/>
  <c r="L197" i="1"/>
  <c r="O52" i="1"/>
  <c r="O69" i="1"/>
  <c r="O68" i="1" s="1"/>
  <c r="O75" i="1"/>
  <c r="O170" i="1"/>
  <c r="O183" i="1"/>
  <c r="O182" i="1" s="1"/>
  <c r="O185" i="1"/>
  <c r="O184" i="1" s="1"/>
  <c r="O187" i="1"/>
  <c r="O186" i="1" s="1"/>
  <c r="O189" i="1"/>
  <c r="O188" i="1" s="1"/>
  <c r="K196" i="1"/>
  <c r="O205" i="1"/>
  <c r="N46" i="1"/>
  <c r="N49" i="1"/>
  <c r="N73" i="1"/>
  <c r="N77" i="1"/>
  <c r="N79" i="1"/>
  <c r="N83" i="1"/>
  <c r="N169" i="1"/>
  <c r="N197" i="1"/>
  <c r="N196" i="1" s="1"/>
  <c r="N221" i="1"/>
  <c r="N230" i="1"/>
  <c r="N236" i="1"/>
  <c r="M46" i="1"/>
  <c r="M49" i="1"/>
  <c r="M73" i="1"/>
  <c r="M77" i="1"/>
  <c r="M79" i="1"/>
  <c r="M83" i="1"/>
  <c r="M169" i="1"/>
  <c r="M197" i="1"/>
  <c r="M196" i="1" s="1"/>
  <c r="M221" i="1"/>
  <c r="M230" i="1"/>
  <c r="M236" i="1"/>
  <c r="O155" i="1"/>
  <c r="O154" i="1" s="1"/>
  <c r="I69" i="1"/>
  <c r="I63" i="1"/>
  <c r="N93" i="1"/>
  <c r="L70" i="1"/>
  <c r="M93" i="1"/>
  <c r="N229" i="1"/>
  <c r="K70" i="1"/>
  <c r="K169" i="1"/>
  <c r="O197" i="1"/>
  <c r="O196" i="1" s="1"/>
  <c r="O195" i="1" s="1"/>
  <c r="L83" i="1"/>
  <c r="P83" i="1" s="1"/>
  <c r="O194" i="1"/>
  <c r="O193" i="1" s="1"/>
  <c r="O67" i="1"/>
  <c r="O66" i="1" s="1"/>
  <c r="O6" i="1"/>
  <c r="L98" i="1"/>
  <c r="L156" i="1"/>
  <c r="L148" i="1"/>
  <c r="M5" i="1"/>
  <c r="N38" i="1"/>
  <c r="K178" i="1"/>
  <c r="J148" i="1"/>
  <c r="J246" i="1"/>
  <c r="N246" i="1"/>
  <c r="M246" i="1"/>
  <c r="O248" i="1"/>
  <c r="L246" i="1"/>
  <c r="K246" i="1"/>
  <c r="M38" i="1" l="1"/>
  <c r="K85" i="1"/>
  <c r="P233" i="1"/>
  <c r="K61" i="1"/>
  <c r="M54" i="1"/>
  <c r="L178" i="1"/>
  <c r="P91" i="1"/>
  <c r="L196" i="1"/>
  <c r="P197" i="1"/>
  <c r="P79" i="1"/>
  <c r="P89" i="1"/>
  <c r="P118" i="1"/>
  <c r="P122" i="1"/>
  <c r="P126" i="1"/>
  <c r="P132" i="1"/>
  <c r="P137" i="1"/>
  <c r="P139" i="1"/>
  <c r="P172" i="1"/>
  <c r="P174" i="1"/>
  <c r="P176" i="1"/>
  <c r="P200" i="1"/>
  <c r="P210" i="1"/>
  <c r="P212" i="1"/>
  <c r="P215" i="1"/>
  <c r="P217" i="1"/>
  <c r="P221" i="1"/>
  <c r="P236" i="1"/>
  <c r="P154" i="1"/>
  <c r="P66" i="1"/>
  <c r="P96" i="1"/>
  <c r="P144" i="1"/>
  <c r="P146" i="1"/>
  <c r="P208" i="1"/>
  <c r="P204" i="1"/>
  <c r="P186" i="1"/>
  <c r="P134" i="1"/>
  <c r="P130" i="1"/>
  <c r="J178" i="1"/>
  <c r="P148" i="1"/>
  <c r="P49" i="1"/>
  <c r="P21" i="1"/>
  <c r="P23" i="1"/>
  <c r="P27" i="1"/>
  <c r="P29" i="1"/>
  <c r="P31" i="1"/>
  <c r="P34" i="1"/>
  <c r="P36" i="1"/>
  <c r="P39" i="1"/>
  <c r="P41" i="1"/>
  <c r="P43" i="1"/>
  <c r="P57" i="1"/>
  <c r="P59" i="1"/>
  <c r="P81" i="1"/>
  <c r="P99" i="1"/>
  <c r="P149" i="1"/>
  <c r="P152" i="1"/>
  <c r="P157" i="1"/>
  <c r="P159" i="1"/>
  <c r="P161" i="1"/>
  <c r="P226" i="1"/>
  <c r="P230" i="1"/>
  <c r="P243" i="1"/>
  <c r="P193" i="1"/>
  <c r="P184" i="1"/>
  <c r="P178" i="1"/>
  <c r="P77" i="1"/>
  <c r="P94" i="1"/>
  <c r="P202" i="1"/>
  <c r="P246" i="1"/>
  <c r="L151" i="1"/>
  <c r="K45" i="1"/>
  <c r="O31" i="1"/>
  <c r="O20" i="1" s="1"/>
  <c r="P6" i="1"/>
  <c r="P8" i="1"/>
  <c r="P16" i="1"/>
  <c r="P46" i="1"/>
  <c r="P64" i="1"/>
  <c r="P71" i="1"/>
  <c r="P73" i="1"/>
  <c r="P86" i="1"/>
  <c r="P101" i="1"/>
  <c r="P104" i="1"/>
  <c r="P106" i="1"/>
  <c r="P108" i="1"/>
  <c r="P110" i="1"/>
  <c r="P112" i="1"/>
  <c r="P116" i="1"/>
  <c r="P163" i="1"/>
  <c r="P166" i="1"/>
  <c r="O226" i="1"/>
  <c r="P191" i="1"/>
  <c r="P188" i="1"/>
  <c r="P182" i="1"/>
  <c r="P68" i="1"/>
  <c r="O73" i="1"/>
  <c r="O70" i="1" s="1"/>
  <c r="L93" i="1"/>
  <c r="N235" i="1"/>
  <c r="M129" i="1"/>
  <c r="O156" i="1"/>
  <c r="O169" i="1"/>
  <c r="O165" i="1" s="1"/>
  <c r="O207" i="1"/>
  <c r="J207" i="1"/>
  <c r="M207" i="1"/>
  <c r="N151" i="1"/>
  <c r="O49" i="1"/>
  <c r="O8" i="1"/>
  <c r="J70" i="1"/>
  <c r="M229" i="1"/>
  <c r="O221" i="1"/>
  <c r="O220" i="1" s="1"/>
  <c r="K148" i="1"/>
  <c r="J220" i="1"/>
  <c r="M220" i="1"/>
  <c r="K229" i="1"/>
  <c r="O214" i="1"/>
  <c r="O204" i="1"/>
  <c r="O199" i="1" s="1"/>
  <c r="O93" i="1"/>
  <c r="O126" i="1"/>
  <c r="O141" i="1"/>
  <c r="O136" i="1" s="1"/>
  <c r="L220" i="1"/>
  <c r="L165" i="1"/>
  <c r="O61" i="1"/>
  <c r="N199" i="1"/>
  <c r="K54" i="1"/>
  <c r="N98" i="1"/>
  <c r="K129" i="1"/>
  <c r="O230" i="1"/>
  <c r="O229" i="1" s="1"/>
  <c r="J129" i="1"/>
  <c r="J54" i="1"/>
  <c r="N178" i="1"/>
  <c r="N45" i="1"/>
  <c r="M195" i="1"/>
  <c r="K98" i="1"/>
  <c r="N70" i="1"/>
  <c r="M76" i="1"/>
  <c r="O16" i="1"/>
  <c r="J98" i="1"/>
  <c r="P98" i="1" s="1"/>
  <c r="N220" i="1"/>
  <c r="L38" i="1"/>
  <c r="L45" i="1"/>
  <c r="K156" i="1"/>
  <c r="K38" i="1"/>
  <c r="M45" i="1"/>
  <c r="M235" i="1"/>
  <c r="N61" i="1"/>
  <c r="M4" i="1"/>
  <c r="J103" i="1"/>
  <c r="J165" i="1"/>
  <c r="J93" i="1"/>
  <c r="J156" i="1"/>
  <c r="L214" i="1"/>
  <c r="L136" i="1"/>
  <c r="M151" i="1"/>
  <c r="N165" i="1"/>
  <c r="M70" i="1"/>
  <c r="J5" i="1"/>
  <c r="J4" i="1" s="1"/>
  <c r="L207" i="1"/>
  <c r="M61" i="1"/>
  <c r="K20" i="1"/>
  <c r="K93" i="1"/>
  <c r="M165" i="1"/>
  <c r="N129" i="1"/>
  <c r="N148" i="1"/>
  <c r="N190" i="1"/>
  <c r="J45" i="1"/>
  <c r="L195" i="1"/>
  <c r="N76" i="1"/>
  <c r="L129" i="1"/>
  <c r="N54" i="1"/>
  <c r="O86" i="1"/>
  <c r="O85" i="1" s="1"/>
  <c r="O243" i="1"/>
  <c r="L190" i="1"/>
  <c r="K190" i="1"/>
  <c r="J190" i="1"/>
  <c r="M190" i="1"/>
  <c r="K181" i="1"/>
  <c r="L181" i="1"/>
  <c r="M181" i="1"/>
  <c r="K195" i="1"/>
  <c r="N195" i="1"/>
  <c r="O151" i="1"/>
  <c r="L76" i="1"/>
  <c r="O112" i="1"/>
  <c r="O46" i="1"/>
  <c r="O45" i="1" s="1"/>
  <c r="O236" i="1"/>
  <c r="L199" i="1"/>
  <c r="K199" i="1"/>
  <c r="K5" i="1"/>
  <c r="N5" i="1"/>
  <c r="K103" i="1"/>
  <c r="K136" i="1"/>
  <c r="K207" i="1"/>
  <c r="K214" i="1"/>
  <c r="N214" i="1"/>
  <c r="J235" i="1"/>
  <c r="L61" i="1"/>
  <c r="N103" i="1"/>
  <c r="N136" i="1"/>
  <c r="M136" i="1"/>
  <c r="K220" i="1"/>
  <c r="M103" i="1"/>
  <c r="L103" i="1"/>
  <c r="N156" i="1"/>
  <c r="K165" i="1"/>
  <c r="M178" i="1"/>
  <c r="M199" i="1"/>
  <c r="J181" i="1"/>
  <c r="N181" i="1"/>
  <c r="J151" i="1"/>
  <c r="K151" i="1"/>
  <c r="J61" i="1"/>
  <c r="L5" i="1"/>
  <c r="L54" i="1"/>
  <c r="P54" i="1" s="1"/>
  <c r="L85" i="1"/>
  <c r="M98" i="1"/>
  <c r="M156" i="1"/>
  <c r="J136" i="1"/>
  <c r="J85" i="1"/>
  <c r="J76" i="1"/>
  <c r="J38" i="1"/>
  <c r="J20" i="1"/>
  <c r="N20" i="1"/>
  <c r="L20" i="1"/>
  <c r="K76" i="1"/>
  <c r="N85" i="1"/>
  <c r="M85" i="1"/>
  <c r="M214" i="1"/>
  <c r="L229" i="1"/>
  <c r="P229" i="1" s="1"/>
  <c r="J229" i="1"/>
  <c r="J214" i="1"/>
  <c r="J199" i="1"/>
  <c r="O246" i="1"/>
  <c r="O54" i="1"/>
  <c r="O190" i="1"/>
  <c r="O98" i="1"/>
  <c r="O38" i="1"/>
  <c r="O76" i="1"/>
  <c r="L235" i="1"/>
  <c r="P235" i="1" s="1"/>
  <c r="O181" i="1"/>
  <c r="K235" i="1"/>
  <c r="O129" i="1"/>
  <c r="P5" i="1" l="1"/>
  <c r="P85" i="1"/>
  <c r="N219" i="1"/>
  <c r="P76" i="1"/>
  <c r="P181" i="1"/>
  <c r="P129" i="1"/>
  <c r="P214" i="1"/>
  <c r="P38" i="1"/>
  <c r="O5" i="1"/>
  <c r="O4" i="1" s="1"/>
  <c r="P156" i="1"/>
  <c r="P199" i="1"/>
  <c r="P103" i="1"/>
  <c r="P61" i="1"/>
  <c r="P195" i="1"/>
  <c r="P220" i="1"/>
  <c r="P93" i="1"/>
  <c r="P70" i="1"/>
  <c r="P20" i="1"/>
  <c r="P165" i="1"/>
  <c r="P190" i="1"/>
  <c r="P207" i="1"/>
  <c r="P136" i="1"/>
  <c r="P45" i="1"/>
  <c r="P151" i="1"/>
  <c r="P196" i="1"/>
  <c r="O103" i="1"/>
  <c r="O198" i="1"/>
  <c r="M219" i="1"/>
  <c r="O235" i="1"/>
  <c r="J53" i="1"/>
  <c r="M19" i="1"/>
  <c r="K19" i="1"/>
  <c r="L198" i="1"/>
  <c r="J198" i="1"/>
  <c r="L19" i="1"/>
  <c r="P19" i="1" s="1"/>
  <c r="J219" i="1"/>
  <c r="K53" i="1"/>
  <c r="J19" i="1"/>
  <c r="N19" i="1"/>
  <c r="M53" i="1"/>
  <c r="M198" i="1"/>
  <c r="L4" i="1"/>
  <c r="P4" i="1" s="1"/>
  <c r="N198" i="1"/>
  <c r="K4" i="1"/>
  <c r="N53" i="1"/>
  <c r="L53" i="1"/>
  <c r="P53" i="1" s="1"/>
  <c r="N4" i="1"/>
  <c r="K198" i="1"/>
  <c r="O19" i="1"/>
  <c r="K219" i="1"/>
  <c r="L219" i="1"/>
  <c r="O53" i="1" l="1"/>
  <c r="P219" i="1"/>
  <c r="P198" i="1"/>
  <c r="O219" i="1"/>
  <c r="M253" i="1"/>
  <c r="N253" i="1"/>
  <c r="J253" i="1"/>
  <c r="K253" i="1"/>
  <c r="L253" i="1"/>
  <c r="P253" i="1" l="1"/>
  <c r="O253" i="1"/>
</calcChain>
</file>

<file path=xl/sharedStrings.xml><?xml version="1.0" encoding="utf-8"?>
<sst xmlns="http://schemas.openxmlformats.org/spreadsheetml/2006/main" count="391" uniqueCount="381">
  <si>
    <t>COD</t>
  </si>
  <si>
    <t>ESTRATEGIA</t>
  </si>
  <si>
    <t>PROGRAMA</t>
  </si>
  <si>
    <t>SUBPROGRAMA</t>
  </si>
  <si>
    <t xml:space="preserve">PROYECTO </t>
  </si>
  <si>
    <t xml:space="preserve">APROPIACIÓN DEFINITIVA </t>
  </si>
  <si>
    <t>CERTIFICADOS DE DISPONIBILIDAD</t>
  </si>
  <si>
    <t xml:space="preserve">COMPROMISOS </t>
  </si>
  <si>
    <t>OBLIGACIONES</t>
  </si>
  <si>
    <t>PAGOS ACUMULADOS</t>
  </si>
  <si>
    <t>SALDO DISPONIBLE</t>
  </si>
  <si>
    <t>DESARROLLO SOSTENIBLE</t>
  </si>
  <si>
    <t>Quindío territorio vital</t>
  </si>
  <si>
    <t>Generación de entornos favorables y sostenibilidad ambiental</t>
  </si>
  <si>
    <t>Generación de entornos favorables y sostenibilidad ambiental para el Departamento del Quindío.</t>
  </si>
  <si>
    <t>Manejo integral del agua y saneamiento básico</t>
  </si>
  <si>
    <t>Apoyo en atenciones prioritarias en Agua Potable y/o Saneamiento Básico en el Departamento del Quindio.</t>
  </si>
  <si>
    <t>Construción y mejoramiento de la infraestructura de agua potable y saneamiento básico del Departamento del Quindio.</t>
  </si>
  <si>
    <t>Ejecución del plan de acompañamiento social a los proyectos y obras de infraestructura de agua potable y saneamiento básico en el Departamento del Quindio.</t>
  </si>
  <si>
    <t>Actualización e implementación del  Plan Ambiental para el sector de agua potable y saneamiento básico en el Departamento del Quindio.</t>
  </si>
  <si>
    <t>Ejecución del plan de aseguramiento de la prestación de los servicios públicos de agua potable y saneamiento básico urbano y rural en el Departamento del Quindio.</t>
  </si>
  <si>
    <t>Formulación y ejecución de proyectos para la gestión del riesgo del sector de agua potable y saneamiento básico en el Departamento del Quindio.</t>
  </si>
  <si>
    <t>Gestón integral de cuencas hirdográficas en el Departamento del Quindío.</t>
  </si>
  <si>
    <t>Bienes y servicios ambientales para las nuevas generaciones</t>
  </si>
  <si>
    <t>Aplicación de mecanismos de protección ambiental en el Departamento del Quindío.</t>
  </si>
  <si>
    <t>Fortalecimiento  y potencialización de los servicios ecosistemicos en el Departamento del Quindío.</t>
  </si>
  <si>
    <t>PROSPERIDAD CON EQUIDAD</t>
  </si>
  <si>
    <t>Quindío rural, inteligente, competitivo y empresarial</t>
  </si>
  <si>
    <t>Innovación para una caficultura sostenible en el departamento del Quindío</t>
  </si>
  <si>
    <t>Fortalecimiento e innovación empresarial  de la caficultura en el Departamento del Quindio.</t>
  </si>
  <si>
    <t>Centros Agroindustriales Regionales para la Paz - CARPAZ</t>
  </si>
  <si>
    <t>Creacion e implementacion de los centros agroindustriales para  la paz CARPAZ en el Deparamento del Quindio.</t>
  </si>
  <si>
    <t>Creacion e implementacion del Fondo de Finaanciamiento de Desarrollo Rural FIDER.</t>
  </si>
  <si>
    <t>Implementacion de un instrumento para la Prevención de eventos naturales productos agricolas en e Departamento del Quindio.</t>
  </si>
  <si>
    <t>Emprendimiento y empleo rural</t>
  </si>
  <si>
    <t>Fomento al emprendimiento y  al empleo rural en el Departamento del Quindío.</t>
  </si>
  <si>
    <t>Impulso a la competitividad productiva y empresarial del sector Rural</t>
  </si>
  <si>
    <t>Fortalecimiento a la competitividad productiva y empresarial del sector rural en el Departamento del Quindio.</t>
  </si>
  <si>
    <t>Quindío Prospero y productivo</t>
  </si>
  <si>
    <t>Apoyo al mejoramiento de la competitividad a iniciativas  productivas en el  Departamento del Quindío.</t>
  </si>
  <si>
    <t>Fortalecimiento de  la   competitividad  a través de la  gestión de la innovación  y la tecnocología en el Departamento del Quindio.</t>
  </si>
  <si>
    <t>Hacia el Emprendimiento, Empresarismo, asociatividad y generación de empleo en el Departamento del Quindío</t>
  </si>
  <si>
    <t xml:space="preserve"> Apoyo al emprendimiento, empresarismo, asociatividad y generación de empleo en el departamento del Quindío.</t>
  </si>
  <si>
    <t>Quindío Sin Fronteras</t>
  </si>
  <si>
    <t>Fortalecimiento del sector empresarial  hacia mercados globales en el Departamento del Quindio.</t>
  </si>
  <si>
    <t>Quindío Potencia Turística de Naturaleza y Diversión</t>
  </si>
  <si>
    <t xml:space="preserve">Fortalecimiento de la oferta de productos y atractivos turísticos </t>
  </si>
  <si>
    <t>Fortalecimiento de la oferta de prestadores de servicios, productos y atractivos turísticos en el Departamento del Quindío</t>
  </si>
  <si>
    <t>Mejoramiento de la competitividad del Quindío como destino turístico</t>
  </si>
  <si>
    <t>Apoyo a la competitividad  como destino turístico en el Departamento del Quindío.</t>
  </si>
  <si>
    <t>Promoción nacional e internacional del departamento como destino turístico</t>
  </si>
  <si>
    <t>Promoción nacional e internacional como destino  turísmo del Departamento del Quindío.</t>
  </si>
  <si>
    <t>Infraestructura Sostenible para la Paz</t>
  </si>
  <si>
    <t>Mejora de la Infraestructura Vial del Departamento del Quindío</t>
  </si>
  <si>
    <t>Mantener, mejorar, rehabilitar y/o atender emergencias en las  vías, en cumplimiento del Plan Vial del Departamento del Quindío.</t>
  </si>
  <si>
    <t xml:space="preserve">Apoyo en la formulación y ejecucion de proyectos de vivienda, infraestructura y equipamientos colectivos y comunitarios en el Departamento del Quindio </t>
  </si>
  <si>
    <t>Mejora de la Infraestructura  Social del Departamento del Quindío</t>
  </si>
  <si>
    <t>Construir, mantener, mejorar y/o rehabilitar la infraestructura social del Departamento del Quindio.</t>
  </si>
  <si>
    <t>INCLUSION SOCIAL</t>
  </si>
  <si>
    <t>Cobertura Educativa</t>
  </si>
  <si>
    <t>Acceso y Permanencia</t>
  </si>
  <si>
    <t>Fortalecimiento de las estrategias para el acceso,  permanencia y seguridad de los niños, niñas y jóvenes en el  sistema  educativo del Departamento del Quindio.</t>
  </si>
  <si>
    <t>Educación inclusiva con acceso y permanencia para poblaciones vulnerables - diferenciales</t>
  </si>
  <si>
    <t>Implementación de estrategias de inclusión para garantizar la atención educativa a población vulnerable en el  Departamento del  Quindío.</t>
  </si>
  <si>
    <t>Funcionamiento y prestación del servicio educativo de las instituciones educativas 1402-1403</t>
  </si>
  <si>
    <t>Aplicación funcionamiento y prestación del servicio educativo de las instituciones educativas</t>
  </si>
  <si>
    <t>Calidad Educativa</t>
  </si>
  <si>
    <t>Calidad Educativa para la Paz</t>
  </si>
  <si>
    <t>Educación, Ambientes Escolares y Cultura para la Paz</t>
  </si>
  <si>
    <t>Mejoramiento de ambientes escolares y  fortalecimiento de modelos educativos articuladores de la ciencia, los lenguajes, las artes y el deporte en el Departamento del Quindio.</t>
  </si>
  <si>
    <t>Plan Departamental del Lectura y Escritura</t>
  </si>
  <si>
    <t>Implementación de  estrategias educativas en  lectura y escritura en las instituciones educativas en el Departamento del Quindío.</t>
  </si>
  <si>
    <t>Funcionamiento de las Instituciones Educativas</t>
  </si>
  <si>
    <t>Pertinencia e Innovación</t>
  </si>
  <si>
    <t>Quindío Bilingüe</t>
  </si>
  <si>
    <t>Implementación de estrategias para el mejoramiento de las competencias en lengua extranjera en estudiantes y docentes de las instituciones educativas del Departamento del Quindío.</t>
  </si>
  <si>
    <t>Fortalecimiento de la Media Técnica</t>
  </si>
  <si>
    <t>Fortalecimiento de los niveles de educación  básica y media para la articulación con la educación terciaria en el Departamento del Quindio.</t>
  </si>
  <si>
    <t>Implementación de un Fondo de Apoyo Departamental para el acceso y la Permanencia de la Educación Técnica, Tecnologica y Superior en el Departamento del Quindío.</t>
  </si>
  <si>
    <t>Eficiencia educativa</t>
  </si>
  <si>
    <t>Eficiencia y modernización administrativa</t>
  </si>
  <si>
    <t>Fortalecimiento de los niveles de eficiencia administrativa en la Secretaría de Educación Departamental del Quindío.</t>
  </si>
  <si>
    <t>Otros proyectos de conectividad</t>
  </si>
  <si>
    <t>Fortalecimiento de las herramientas tecnológicas en las Instituciones Educativas del Departamento del Quindío.</t>
  </si>
  <si>
    <t>Funcionamiento y prestación de servicios del sector educativo del nivel central 1400-1401</t>
  </si>
  <si>
    <t>Funcionamiento y Prestación de Servicios del Sector Educativo del nivel Central  en el Departamento del Quindio</t>
  </si>
  <si>
    <t>Eficiencia administrativa y docente en la  gestión del bienestar laboral</t>
  </si>
  <si>
    <t>Mejoramiento  de la gestión admnistrativa y docente para la eficiencia del bienestar laboral   del Departamento del Quindio.</t>
  </si>
  <si>
    <t>Cultura, Arte y educación para la Paz</t>
  </si>
  <si>
    <t>Arte para todos</t>
  </si>
  <si>
    <t>Apoyo a seguridad social del creador y gestor cultural del Departamento del Quindío.</t>
  </si>
  <si>
    <t>Apoyo al arte y la cultura en todo el Departamento del Quindío.</t>
  </si>
  <si>
    <t xml:space="preserve">Emprendimiento Cultural </t>
  </si>
  <si>
    <t>Fortalecimiento y promoción del  emprendimiento cultural y las industrias creativas en el Departamento.</t>
  </si>
  <si>
    <t>Lectura, escritura y bibliotecas</t>
  </si>
  <si>
    <t xml:space="preserve"> Fortalecimiento al  Plan Departamental  de lectura, escritura y bibliotecas en el Departamento del Quindio.</t>
  </si>
  <si>
    <t>Patrimonio, paisaje cultural cafetero, ciudadanía y diversidad cultural</t>
  </si>
  <si>
    <t>Viviendo el patrimonio y el Paisaje Cultural Cafetero</t>
  </si>
  <si>
    <t>Apoyo al reconocimiento, apropiación y salvaguardia y difusión del patrimonio cultural en todo el Departamento del Quindío.</t>
  </si>
  <si>
    <t>Comunicación, ciudadanía y Sistema Departamental de Cultura</t>
  </si>
  <si>
    <t>Fortalecimiento de la comunicación, la ciudadanía  y el sistema departamental de cultura  en el Quindio.</t>
  </si>
  <si>
    <t>Soberanía, seguridad alimentaria y nutricional</t>
  </si>
  <si>
    <t>Fomento a la Agricultura Familiar Campesina, agricultura urbana y mercados campesinos para la soberanía y  Seguridad alimentaria</t>
  </si>
  <si>
    <t>Fomento a la agricultura familiar , urbana y  mercados campesinos para la soberanía y  Seguridad alimentaria en el Departamento del Quindio.</t>
  </si>
  <si>
    <t xml:space="preserve">Fortalecimiento a la vigilancia en  la seguridad alimentaria y nutricional del Quindío. </t>
  </si>
  <si>
    <t>Aprovechamiento biológico y consumo de  alimentos idoneos  en el Departamento del Quindio.</t>
  </si>
  <si>
    <t>Salud Pública para un Quindío saludable y posible</t>
  </si>
  <si>
    <t>Salud ambiental</t>
  </si>
  <si>
    <t>Control Salud Ambiental Departamento del Quindío.</t>
  </si>
  <si>
    <t>Sexualidad, derechos sexuales y reproductivos</t>
  </si>
  <si>
    <t>Fortalecimiento de acciones de intervención inherentes a los derechos sexuales y reproductivos  en el Departamento del Quindio.</t>
  </si>
  <si>
    <t>Convivencia social y salud mental</t>
  </si>
  <si>
    <t>Fortalecimiento promoción de la salud y prevención primaria en salud mental en el Departamento del Quindío.</t>
  </si>
  <si>
    <t>Estilos de vida saludable y condiciones no-transmisibles</t>
  </si>
  <si>
    <t>Control y vigilancia en las acciones de condiciones no transmisibles y promoción de estilos de vida saludable en el Quindio .</t>
  </si>
  <si>
    <t>Vida saludable y enfermedades transmisibles</t>
  </si>
  <si>
    <t>Fortalecimiento de las acciones de la prevención y protección en la población infantil en el Departamento del Quindío.</t>
  </si>
  <si>
    <t>Fortalecimiento de estrategia de gestión integral, vectores, cambio climático y zoonosis en el Departamento  del Quindio.</t>
  </si>
  <si>
    <t>Fortalecimiento de la inclusión social para la disminución de riesgos de contraer enfermedades transmisibles  en el Departamento del Quindio.</t>
  </si>
  <si>
    <t>Salud publica en emergencias y desastres</t>
  </si>
  <si>
    <t>Prevención en emergencias y desastres de eventos relacionados con la salud pública en el Departamento del  Quindio.</t>
  </si>
  <si>
    <t>Salud en el entorno laboral</t>
  </si>
  <si>
    <t>Prevención vigilancia y control de eventos de origen laboral en el Departamento del Quindío.</t>
  </si>
  <si>
    <t>Fortalecimiento de la autoridad sanitaria</t>
  </si>
  <si>
    <t>Fortalecimiento de la autoridad sanitaria en el Departamento del Quindio.</t>
  </si>
  <si>
    <t>Promoción social y gestión diferencial de poblaciones vulnerables.</t>
  </si>
  <si>
    <t>Implementación de programas de promoción social en poblaciones  especiales en el Departamento del Quindío.</t>
  </si>
  <si>
    <t>Plan de intervenciones colectivas en el modelo de APS</t>
  </si>
  <si>
    <t>Asistencia atención a las personas y prioridades en salud pública en el  Departamento del Quindío- Plan de Intervenciones Colectivas PIC.</t>
  </si>
  <si>
    <t>Vigilancia en salud publica y del laboratorio departamental.</t>
  </si>
  <si>
    <t>Fortalecimiento de las actividades de vigilancia y control del laboratorio de salud pública en el Departamento del Quindio.</t>
  </si>
  <si>
    <t>Fortalecimiento del sistema de vigilancia en salud pública en el Departamento del Quindío.</t>
  </si>
  <si>
    <t>Universalidad  del aseguramiento en salud para un bien común</t>
  </si>
  <si>
    <t>Garantizar  la promoción de la afiliación al sistema de seguridad social</t>
  </si>
  <si>
    <t>Subsidio afiliación al régimen subsidiado del Sistema General de Seguridad Social en Salud en el Departamento del Quindío.</t>
  </si>
  <si>
    <t xml:space="preserve">Garantizar la cofinanciación para el régimen subsidiado en el departamento del Quindío </t>
  </si>
  <si>
    <t>Asistencia técnica  a los actores del sistema en el proceso de aseguramiento de la población</t>
  </si>
  <si>
    <t>Inclusión social en la prestación y desarrollo de servicios de salud</t>
  </si>
  <si>
    <t>Mejoramiento del Sistema de Calidad  de los Servicios y la Atención de los Usuarios</t>
  </si>
  <si>
    <t>Prestación de Servicios a la Población no Afiliada al Sistema General de Seguridad Social en Salud  y en los no POS  a la Población Afiliada al Régimen Subsidiado.</t>
  </si>
  <si>
    <t>Fortalecimiento de la  gestión de la entidad territorial municipal</t>
  </si>
  <si>
    <t>Asistencia técnica para el fortalecimiento de la gestión de las entidades territoriales del Departamento del Quindio.</t>
  </si>
  <si>
    <t>Garantizar red de servicios en eventos de emergencias</t>
  </si>
  <si>
    <t>Servicio de salud en alerta en el Departamento del Quindío.</t>
  </si>
  <si>
    <t>Fortalecimiento de la red de urgencias y emergencias en el Departamento del Quindio.</t>
  </si>
  <si>
    <t>Garantizar el Sistema Obligatorio de Garantía de Calidad SOGC en las IPS del departamento</t>
  </si>
  <si>
    <t>Apoyo al proceso del sistema obligatorio de garantía de calidad a los prestadores de salud en el Departamento del Quindio.</t>
  </si>
  <si>
    <t>Fortalecimiento financiero de la red de servicios publica</t>
  </si>
  <si>
    <t>Fortalecimiento de la red de prestación de servicios pública  del Departamento del Quindío.</t>
  </si>
  <si>
    <t>Gestión Posible</t>
  </si>
  <si>
    <t>Apoyo y Fortalecimiento Institucional</t>
  </si>
  <si>
    <t>Apoyo Operativo a la inversión social en salud en el Departamento del Quindio.</t>
  </si>
  <si>
    <t>Atención Integral a la Primera Infancia</t>
  </si>
  <si>
    <t>Niños y Niñas en entornos Protectores-semillas infantiles-</t>
  </si>
  <si>
    <t>Implementación de un modelo de atención integral a niños y niñas en entornos protectores en el Departamento del Quindìo.</t>
  </si>
  <si>
    <t xml:space="preserve">Educación Inicial Integral </t>
  </si>
  <si>
    <t>Implementación del modelo de atención integral de la educación inicial en el Departamento del  Quindio.</t>
  </si>
  <si>
    <t>Promoción y  Protección  de la Familia</t>
  </si>
  <si>
    <t xml:space="preserve">Familias para la Construcción  del Quindío como  territorio de paz. </t>
  </si>
  <si>
    <t>Formulación e implementación de  la politica pública  de la familia en el departamento del Quindio.</t>
  </si>
  <si>
    <t xml:space="preserve">Quindío departamento de derechos  de niñas, niños y adolescentes </t>
  </si>
  <si>
    <t>Implementación de la  política de primera infancia, infancia y adolescencia en el Departamento del Quindio.</t>
  </si>
  <si>
    <t xml:space="preserve"> "Sí para ti" atención integral a adolescentes y jóvenes </t>
  </si>
  <si>
    <t>Desarrollo de acciones encaminadas a la atención integral  de los adolescentes y jóvenes del Departamento del Quindio.</t>
  </si>
  <si>
    <t xml:space="preserve">Capacidad sin limites. </t>
  </si>
  <si>
    <t>Actualización e implementación  de   la política pública departamental de discapacidad  Capacidad sin limites" en el Quindio."</t>
  </si>
  <si>
    <t>Genero, Poblaciones vulnerables y con enfoque diferencial</t>
  </si>
  <si>
    <t>Prevención y Atención a la población en estado de vulnerabilidad  extrema y migrantes.</t>
  </si>
  <si>
    <t>Diseño e implementación  de una estratégica para la atención de la  población  en vulnerabilidad extrema  en el Departamento del Quindio.</t>
  </si>
  <si>
    <t xml:space="preserve">Pervivencia de los pueblos indígenas en el marco de la Paz </t>
  </si>
  <si>
    <t>Fortalecimiento resguardo  indígena DACHI AGORE DRUA del municipio de Calarcá del Departamento del Quindío.</t>
  </si>
  <si>
    <t>Apoyo  a la elaboración y puesta marcha de Planes de Vida  de los cabildos indigenas en el departamento del Quindio.</t>
  </si>
  <si>
    <t xml:space="preserve">Población afro descendiente por el camino de la paz </t>
  </si>
  <si>
    <t>Implementación de un  programa de atención integral a la población  afrodescendiente en el Departamento del Quindio .</t>
  </si>
  <si>
    <t>Sí a la diversidad sexual e identidad de género y su familia.</t>
  </si>
  <si>
    <t>Fomulación e implementación de la política pública  de diversidad sexual en el Departamento del Quindio</t>
  </si>
  <si>
    <t>Mujeres constructoras de Familia y de paz.</t>
  </si>
  <si>
    <t>Implementaciòn de la polìtica pùblica de equidad de género para la mujer en el Departamento del Quindìo.</t>
  </si>
  <si>
    <t>Atención integral al Adulto Mayor</t>
  </si>
  <si>
    <t xml:space="preserve">Quindío para todas las edades </t>
  </si>
  <si>
    <t>Apoyo y bienestar integral a las personas mayores del Departamento del Quindio.</t>
  </si>
  <si>
    <t>Apoyo al deporte asociado</t>
  </si>
  <si>
    <t>Ligas deportivas del departamento del Quindío</t>
  </si>
  <si>
    <t>Apoyo al deporte asociado en el departamento del Quindio</t>
  </si>
  <si>
    <t xml:space="preserve">Apoyo a eventos deportivos </t>
  </si>
  <si>
    <t xml:space="preserve">Juegos intercolegiados </t>
  </si>
  <si>
    <t>Apoyo a los juegos intercolegiados en el deparrtamento del quindio</t>
  </si>
  <si>
    <t>Deporte formativo, deporte social comunitario y juegos  tradicionales.</t>
  </si>
  <si>
    <t>Apoyo al deporte formativo, deporte social comunitario y juegos tradicionales en el departamento del quindio</t>
  </si>
  <si>
    <t>Si Recreación y actividad física para ti</t>
  </si>
  <si>
    <t xml:space="preserve"> Recreación,  para el Bien Común</t>
  </si>
  <si>
    <t>Apoyo a la recreacion, para el bien comun en el departamento del quindio</t>
  </si>
  <si>
    <t>Actividad física, hábitos y estilos de vida saludables</t>
  </si>
  <si>
    <t>Apoyo a la actividad fisica, salud y productiva en el departamento del Quindio</t>
  </si>
  <si>
    <t>Deporte, recreación, actividad fisica en los municipios del departamento del Quindío</t>
  </si>
  <si>
    <t>Implementación y apoyo a los proyectos deportivos, recreativos y de actividad fisica en los municipios del Departamento del Quindío</t>
  </si>
  <si>
    <t>Apoyo a proyectos deportivos, recreativos y de actividad fisica, en el departamento del quindio</t>
  </si>
  <si>
    <t>SEGURIDAD HUMANA</t>
  </si>
  <si>
    <t xml:space="preserve">Seguridad humana como dinamizador de la vida, dignidad y libertad en el Quindío </t>
  </si>
  <si>
    <t>Seguridad ciudadana  para prevención y control del delito</t>
  </si>
  <si>
    <t>Construcción integral de la seguridad humana en el Departamento de Quindio.</t>
  </si>
  <si>
    <t>Convivencia, Justicia  y Cultura de Paz</t>
  </si>
  <si>
    <t>Apoyo a la convivencia, justicia y cultura de paz en el Departamento del  Quindio.</t>
  </si>
  <si>
    <t>Fortalecimiento de la seguridad vial Departamental</t>
  </si>
  <si>
    <t>Fortalecimiento de la seguridad vial  en el Departamento del Quindío</t>
  </si>
  <si>
    <t>Construcción de paz y reconciliación en el Quindío</t>
  </si>
  <si>
    <t>Plan de Acción Territorial para las Víctimas del Conflicto</t>
  </si>
  <si>
    <t>Implementación del Plan de Acción Territorial para la prevención, protección, asistencia, atención, reparación integral en el Departamento del Quindio.</t>
  </si>
  <si>
    <t>Protección y Garantías de no Repetición</t>
  </si>
  <si>
    <t>Implementación del Plan Integral de prevención de vulneraciones de los Derechos Humanos DDHH e infracciones  al Derecho Internacional Humanitario DIH en el departamento del Quindio.</t>
  </si>
  <si>
    <t>Preparados para la Paz Territorial</t>
  </si>
  <si>
    <t>Construcción de la Paz Territorial en el Departamento del Quindio.</t>
  </si>
  <si>
    <t xml:space="preserve">El Quindío Departamento Resiliente </t>
  </si>
  <si>
    <t>Quindío protegiendo el futuro</t>
  </si>
  <si>
    <t>Administración del  riesgo mediante el conocimiento, la reducción y el manejo del desastre  en el Departamento del Quindio.</t>
  </si>
  <si>
    <t>Fortalecimiento Institucional para la Gestión del Riesgo de Desastres como una Estrategia de Desarrollo</t>
  </si>
  <si>
    <t>Apoyo institucional en la gestión del riesgo  en el Departamento del Quindio.</t>
  </si>
  <si>
    <t>BUEN GOBIERNO</t>
  </si>
  <si>
    <t>Quindío Transparente y Legal</t>
  </si>
  <si>
    <t>Quindío Ejemplar y Legal</t>
  </si>
  <si>
    <t>Realización procesos de capacitación,  asistencia técnica, seguimiento  y evaluación en la aplicabilidad de los componentes   del Índice de Transparencia en el Departamento del Quindio.</t>
  </si>
  <si>
    <t>Desarrollar y fortalecer la cultura de la transparencia, participación, buen gobierno  y valores éticos y morales en el Departamento del Quindio.</t>
  </si>
  <si>
    <t>Implementacion de una (1) sala de transparencia Urna de Cristal" en el Departamento del Quindio."</t>
  </si>
  <si>
    <t>Formulación adopción e implementación de políticas de prevención del daño antijurídico en el Departamento del Quindío.</t>
  </si>
  <si>
    <t>Veedurías y Rendición de Cuentas</t>
  </si>
  <si>
    <t>Realización procesos de Rendición Publica de Cuentas Departamentales enlos  entes territoriales municipales del Departamento del Quindio.</t>
  </si>
  <si>
    <t xml:space="preserve">Fortalecimiento de las veedurias ciudadanas en el Departamento del Quindio. </t>
  </si>
  <si>
    <t>Poder Ciudadano</t>
  </si>
  <si>
    <t>Quindío Si, a la participación</t>
  </si>
  <si>
    <t>Asistencia al Consejo Territorial de Planeación del Departamento del Quindío.</t>
  </si>
  <si>
    <t>Construcción de la participación ciudadana y control social en el Departamento del Quindio.</t>
  </si>
  <si>
    <t>Comunales comprometidos con el Desarrollo</t>
  </si>
  <si>
    <t>Desarrollo de los Organismos Comunales en el Departamento del Quindio.</t>
  </si>
  <si>
    <t>Gestión Territorial</t>
  </si>
  <si>
    <t xml:space="preserve">Los instrumentos  de planificación como  ruta para el cumplimiento de la gestión pública  </t>
  </si>
  <si>
    <t>Diseño e implementación instrumentos de  planificación para el  ordenamiento  territorial, social y económico del  Departamento del Quindio.</t>
  </si>
  <si>
    <t xml:space="preserve">Diseño    e implementación del Observatorio  de Desarrollo Humano en el Departamento del Quindio. </t>
  </si>
  <si>
    <t>Diseño  e implementación del Tablero de Control  para el seguimiento y evalución del Plan de Desarrollo y las Políticas Públicas del  Departamento del Quindio.</t>
  </si>
  <si>
    <t xml:space="preserve"> Implementación Sistema de Cooperación Internacional y  de Gestión de proyectos  del Depratamento del Quindío -  Fabrica de Proyectos"</t>
  </si>
  <si>
    <t xml:space="preserve">Actualizar y/o  ajustar el Sistema Integrado de Gestión Administrativa SIGA del Departamento del Quindío. </t>
  </si>
  <si>
    <t>Asistencia  técnica, seguimiento y evaluación  de la gestión  territorial en los  munipicios del Departamento del  Quindío</t>
  </si>
  <si>
    <t>Gestión Tributaria y Financiera</t>
  </si>
  <si>
    <t xml:space="preserve"> Mejoramiento de la sostenibilidad de los procesos de fiscalización liquidación control y cobranza de los tributos en el Departamento del Quindío.</t>
  </si>
  <si>
    <t>Implementación de un programa de gestión fianciera para la optimización de los procesos en el area de tesorería, presupuesto y contabilidad en el Departamento del Quindio.</t>
  </si>
  <si>
    <t>Modernización tecnológica y Administrativa</t>
  </si>
  <si>
    <t>Apoyo a la estrategia de Gobierno en linea en el Departamento del Quindio.</t>
  </si>
  <si>
    <t>Formulación e implementación del programa de seguridad y salud en el trabajo, capacitación y bienestar social en el Departamento del Quindio.</t>
  </si>
  <si>
    <t>Actualización de la infraestructura tecnológica de la Gobernación del Quindío.</t>
  </si>
  <si>
    <t>Apoyo a la sostenibilidad de las tecnologías de la información y comunicación de la Gobernación del Quindío.</t>
  </si>
  <si>
    <t>Implementación de un programa  de  modernización de la gestión administrativa en el Departamento del Quindio.</t>
  </si>
  <si>
    <t xml:space="preserve">Implementación de  la estrategia de comunicaciones para  la divulgación de  los programas, proyectos,  actividades y servicios del Departamento del Quindío. </t>
  </si>
  <si>
    <t>TOTAL</t>
  </si>
  <si>
    <t>PTOYECTO</t>
  </si>
  <si>
    <t>201663000-0132</t>
  </si>
  <si>
    <t>201663000-0133</t>
  </si>
  <si>
    <t>201663000-0134</t>
  </si>
  <si>
    <t>201663000-0135</t>
  </si>
  <si>
    <t>201663000-0138</t>
  </si>
  <si>
    <t>201663000-0139</t>
  </si>
  <si>
    <t>201663000-0141</t>
  </si>
  <si>
    <t>201663000-0142</t>
  </si>
  <si>
    <t>201663000-0143</t>
  </si>
  <si>
    <t>201663000-0145</t>
  </si>
  <si>
    <t>201663000-0146</t>
  </si>
  <si>
    <t>201663000-0148</t>
  </si>
  <si>
    <t>201663000-0150</t>
  </si>
  <si>
    <t>201663000-0151</t>
  </si>
  <si>
    <t>201663000-0152</t>
  </si>
  <si>
    <t>201663000-0153</t>
  </si>
  <si>
    <t>201663000-0154</t>
  </si>
  <si>
    <t>201663000-0155</t>
  </si>
  <si>
    <t>201663000-0156</t>
  </si>
  <si>
    <t>201663000-0157</t>
  </si>
  <si>
    <t>201663000-0158</t>
  </si>
  <si>
    <t>201663000-0159</t>
  </si>
  <si>
    <t>201663000-0160</t>
  </si>
  <si>
    <t>201663000-0001</t>
  </si>
  <si>
    <t>201663000-0002</t>
  </si>
  <si>
    <t>201663000-0003</t>
  </si>
  <si>
    <t>201663000-0004</t>
  </si>
  <si>
    <t>201663000-0005</t>
  </si>
  <si>
    <t>201663000-0081</t>
  </si>
  <si>
    <t>201663000-0082</t>
  </si>
  <si>
    <t>201663000-0083</t>
  </si>
  <si>
    <t>201663000-0006</t>
  </si>
  <si>
    <t>201663000-0015</t>
  </si>
  <si>
    <t>201763000-0007</t>
  </si>
  <si>
    <t>201663000-0009</t>
  </si>
  <si>
    <t>201663000-0010</t>
  </si>
  <si>
    <t>201663000-0011</t>
  </si>
  <si>
    <t>201663000-0012</t>
  </si>
  <si>
    <t>201663000-0013</t>
  </si>
  <si>
    <t>201663000-0014</t>
  </si>
  <si>
    <t>201663000-0016</t>
  </si>
  <si>
    <t>201663000-0017</t>
  </si>
  <si>
    <t>201663000-0019</t>
  </si>
  <si>
    <t>201663000-0021</t>
  </si>
  <si>
    <t>2018003630- 002</t>
  </si>
  <si>
    <t>201663000-0022</t>
  </si>
  <si>
    <t>201663000-0023</t>
  </si>
  <si>
    <t>201663000-0024</t>
  </si>
  <si>
    <t>201663000-0025</t>
  </si>
  <si>
    <t>201663000-0026</t>
  </si>
  <si>
    <t>201663000-0027</t>
  </si>
  <si>
    <t>2018003630-001</t>
  </si>
  <si>
    <t>201663000-0028</t>
  </si>
  <si>
    <t>201663000-0029</t>
  </si>
  <si>
    <t>201663000-0030</t>
  </si>
  <si>
    <t>201663000-0032</t>
  </si>
  <si>
    <t>201663000-0034</t>
  </si>
  <si>
    <t>201663000-0036</t>
  </si>
  <si>
    <t>201663000-0038</t>
  </si>
  <si>
    <t>201663000-0042</t>
  </si>
  <si>
    <t>201663000-0039</t>
  </si>
  <si>
    <t>201663000-0040</t>
  </si>
  <si>
    <t>201663000-0045</t>
  </si>
  <si>
    <t>201663000-0050</t>
  </si>
  <si>
    <t>201663000-0046</t>
  </si>
  <si>
    <t>201663000-0047</t>
  </si>
  <si>
    <t>201663000-0048</t>
  </si>
  <si>
    <t>201663000-0049</t>
  </si>
  <si>
    <t>201663000-0051</t>
  </si>
  <si>
    <t>201663000-0052</t>
  </si>
  <si>
    <t>201663000-0053</t>
  </si>
  <si>
    <t>201663000-0056</t>
  </si>
  <si>
    <t>201663000-0059</t>
  </si>
  <si>
    <t>201663000-0060</t>
  </si>
  <si>
    <t>201663000-0062</t>
  </si>
  <si>
    <t>201663000-0064</t>
  </si>
  <si>
    <t>201663000-0067</t>
  </si>
  <si>
    <t>201663000-0068</t>
  </si>
  <si>
    <t>201663000-0069</t>
  </si>
  <si>
    <t>201663000-0072</t>
  </si>
  <si>
    <t>201663000-0176</t>
  </si>
  <si>
    <t>201663000-0177</t>
  </si>
  <si>
    <t>201663000-0175</t>
  </si>
  <si>
    <t>201663000-0075</t>
  </si>
  <si>
    <t>201663000-0078</t>
  </si>
  <si>
    <t>201663000-0079</t>
  </si>
  <si>
    <t>201663000-0084</t>
  </si>
  <si>
    <t>201663000-0086</t>
  </si>
  <si>
    <t>201663000-0087</t>
  </si>
  <si>
    <t>201663000-0089</t>
  </si>
  <si>
    <t>201663000-0090</t>
  </si>
  <si>
    <t>201663000-0091</t>
  </si>
  <si>
    <t>201663000-0093</t>
  </si>
  <si>
    <t>201663000-0094</t>
  </si>
  <si>
    <t>201663000-0095</t>
  </si>
  <si>
    <t>201763000-0122</t>
  </si>
  <si>
    <t>201663000-0096</t>
  </si>
  <si>
    <t>201663000-0097</t>
  </si>
  <si>
    <t>201663000-0098</t>
  </si>
  <si>
    <t>201663000-0100</t>
  </si>
  <si>
    <t>201663000-0101</t>
  </si>
  <si>
    <t>201663000-0102</t>
  </si>
  <si>
    <t>201663000-0103</t>
  </si>
  <si>
    <t>201663000-0109</t>
  </si>
  <si>
    <t>201663000-0110</t>
  </si>
  <si>
    <t>201663000-0114</t>
  </si>
  <si>
    <t>201663000-0117</t>
  </si>
  <si>
    <t>201663000-0118</t>
  </si>
  <si>
    <t>201663000-0121</t>
  </si>
  <si>
    <t>Implementación del programa para la atención y acompañamiento del ciudadano migrante y de repatriación en el Departamento del Quindío</t>
  </si>
  <si>
    <t>201663000-0122</t>
  </si>
  <si>
    <t>201663000-0124</t>
  </si>
  <si>
    <t>201663000-0125</t>
  </si>
  <si>
    <t>201663000-0128</t>
  </si>
  <si>
    <t>201663000-0129</t>
  </si>
  <si>
    <t>201663000-0131</t>
  </si>
  <si>
    <t>201663000-0161</t>
  </si>
  <si>
    <t>201663000-0162</t>
  </si>
  <si>
    <t>201663000-0163</t>
  </si>
  <si>
    <t>201663000-0164</t>
  </si>
  <si>
    <t>201663000-0165</t>
  </si>
  <si>
    <t>201663000-0166</t>
  </si>
  <si>
    <t>201663000-0171</t>
  </si>
  <si>
    <t>201663000-0172</t>
  </si>
  <si>
    <t>Construcción Cancha Sintetica y Adecuación del Polideportivo en el Sector de Naranjal Quimbaya Quindio</t>
  </si>
  <si>
    <t>Implementación Plataforma Tecnologica Para la Recoleccion Actualizada y Analisis de Datos de Siniestralidad Vial, Mapa de Siniestralidad e Insumos linea Base Plan de Seguridad Vial Quindio</t>
  </si>
  <si>
    <t>EJECUCIÓN PRESUPUESTAL PROYECTOS DE INVERSIÓN
Estructura Plan de Desarrollo "En Defensa del Bien Común" 2016-2019 
A Junio 30  de 2018</t>
  </si>
  <si>
    <t>% 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</si>
</sst>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_-;_-@_-"/>
    <numFmt numFmtId="165" formatCode="#,##0.00_);\-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rgb="FF31313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</font>
    <font>
      <sz val="10"/>
      <color indexed="8"/>
      <name val="MS Sans Serif"/>
      <family val="2"/>
    </font>
    <font>
      <sz val="9"/>
      <name val="Arial"/>
      <family val="2"/>
    </font>
    <font>
      <b/>
      <sz val="6.5"/>
      <color indexed="8"/>
      <name val="Times New Roman"/>
      <family val="1"/>
    </font>
    <font>
      <b/>
      <sz val="12"/>
      <color indexed="8"/>
      <name val="Courier New"/>
      <family val="3"/>
    </font>
    <font>
      <b/>
      <sz val="11"/>
      <name val="MS Sans Serif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3" fillId="0" borderId="0"/>
    <xf numFmtId="43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</cellStyleXfs>
  <cellXfs count="274">
    <xf numFmtId="0" fontId="0" fillId="0" borderId="0" xfId="0"/>
    <xf numFmtId="4" fontId="2" fillId="0" borderId="8" xfId="0" applyNumberFormat="1" applyFont="1" applyFill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justify" vertical="center"/>
    </xf>
    <xf numFmtId="4" fontId="2" fillId="6" borderId="8" xfId="0" applyNumberFormat="1" applyFont="1" applyFill="1" applyBorder="1" applyAlignment="1" applyProtection="1">
      <alignment horizontal="right" vertical="center"/>
    </xf>
    <xf numFmtId="0" fontId="2" fillId="6" borderId="9" xfId="0" applyFont="1" applyFill="1" applyBorder="1" applyAlignment="1" applyProtection="1">
      <alignment horizontal="justify" vertical="center" wrapText="1"/>
    </xf>
    <xf numFmtId="0" fontId="2" fillId="6" borderId="8" xfId="0" applyFont="1" applyFill="1" applyBorder="1" applyAlignment="1" applyProtection="1">
      <alignment vertical="center" wrapText="1"/>
    </xf>
    <xf numFmtId="4" fontId="17" fillId="0" borderId="0" xfId="0" applyNumberFormat="1" applyFont="1" applyFill="1" applyBorder="1" applyAlignment="1" applyProtection="1"/>
    <xf numFmtId="9" fontId="2" fillId="0" borderId="15" xfId="2" applyFont="1" applyFill="1" applyBorder="1" applyAlignment="1" applyProtection="1">
      <alignment horizontal="center" vertical="center"/>
    </xf>
    <xf numFmtId="9" fontId="2" fillId="6" borderId="15" xfId="2" applyFont="1" applyFill="1" applyBorder="1" applyAlignment="1" applyProtection="1">
      <alignment horizontal="center" vertical="center"/>
    </xf>
    <xf numFmtId="9" fontId="2" fillId="6" borderId="29" xfId="2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3" fontId="3" fillId="0" borderId="0" xfId="1" applyFont="1" applyBorder="1" applyAlignment="1" applyProtection="1">
      <alignment vertical="center"/>
    </xf>
    <xf numFmtId="43" fontId="2" fillId="0" borderId="0" xfId="1" applyFont="1" applyBorder="1" applyProtection="1"/>
    <xf numFmtId="43" fontId="2" fillId="0" borderId="0" xfId="1" applyFont="1" applyProtection="1"/>
    <xf numFmtId="0" fontId="2" fillId="0" borderId="0" xfId="0" applyFont="1" applyProtection="1"/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8" xfId="0" applyNumberFormat="1" applyFont="1" applyFill="1" applyBorder="1" applyAlignment="1" applyProtection="1">
      <alignment horizontal="right" vertical="center" wrapText="1"/>
    </xf>
    <xf numFmtId="3" fontId="4" fillId="2" borderId="10" xfId="0" applyNumberFormat="1" applyFont="1" applyFill="1" applyBorder="1" applyAlignment="1" applyProtection="1">
      <alignment horizontal="right" vertical="center" wrapText="1"/>
    </xf>
    <xf numFmtId="43" fontId="2" fillId="0" borderId="0" xfId="1" applyFont="1" applyAlignment="1" applyProtection="1">
      <alignment horizontal="center" wrapText="1"/>
    </xf>
    <xf numFmtId="43" fontId="2" fillId="0" borderId="0" xfId="1" applyFont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justify" vertical="center" wrapText="1"/>
    </xf>
    <xf numFmtId="4" fontId="4" fillId="3" borderId="8" xfId="0" applyNumberFormat="1" applyFont="1" applyFill="1" applyBorder="1" applyAlignment="1" applyProtection="1">
      <alignment horizontal="right" vertical="center" wrapText="1"/>
    </xf>
    <xf numFmtId="9" fontId="4" fillId="3" borderId="15" xfId="2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Protection="1"/>
    <xf numFmtId="0" fontId="2" fillId="0" borderId="16" xfId="0" applyFont="1" applyBorder="1" applyProtection="1"/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3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justify" vertical="center" wrapText="1"/>
    </xf>
    <xf numFmtId="4" fontId="4" fillId="4" borderId="8" xfId="0" applyNumberFormat="1" applyFont="1" applyFill="1" applyBorder="1" applyAlignment="1" applyProtection="1">
      <alignment horizontal="right" vertical="center" wrapText="1"/>
    </xf>
    <xf numFmtId="9" fontId="4" fillId="4" borderId="15" xfId="2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Protection="1"/>
    <xf numFmtId="0" fontId="2" fillId="0" borderId="18" xfId="0" applyFont="1" applyFill="1" applyBorder="1" applyProtection="1"/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vertical="center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left" vertical="center"/>
    </xf>
    <xf numFmtId="0" fontId="4" fillId="5" borderId="8" xfId="0" applyFont="1" applyFill="1" applyBorder="1" applyAlignment="1" applyProtection="1">
      <alignment horizontal="justify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4" fontId="4" fillId="5" borderId="8" xfId="0" applyNumberFormat="1" applyFont="1" applyFill="1" applyBorder="1" applyAlignment="1" applyProtection="1">
      <alignment horizontal="right" vertical="center" wrapText="1"/>
    </xf>
    <xf numFmtId="9" fontId="4" fillId="5" borderId="15" xfId="2" applyFont="1" applyFill="1" applyBorder="1" applyAlignment="1" applyProtection="1">
      <alignment horizontal="center" vertical="center" wrapText="1"/>
    </xf>
    <xf numFmtId="43" fontId="2" fillId="0" borderId="0" xfId="1" applyFont="1" applyFill="1" applyProtection="1"/>
    <xf numFmtId="0" fontId="2" fillId="0" borderId="0" xfId="0" applyFont="1" applyFill="1" applyProtection="1"/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justify" vertical="center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2" fillId="0" borderId="21" xfId="0" applyFont="1" applyFill="1" applyBorder="1" applyProtection="1"/>
    <xf numFmtId="0" fontId="3" fillId="0" borderId="18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4" fontId="2" fillId="6" borderId="8" xfId="0" applyNumberFormat="1" applyFont="1" applyFill="1" applyBorder="1" applyAlignment="1" applyProtection="1">
      <alignment vertical="center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/>
    </xf>
    <xf numFmtId="0" fontId="3" fillId="4" borderId="20" xfId="0" applyFont="1" applyFill="1" applyBorder="1" applyAlignment="1" applyProtection="1">
      <alignment horizontal="left" vertical="center" wrapText="1"/>
    </xf>
    <xf numFmtId="0" fontId="3" fillId="4" borderId="13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justify" vertical="center" wrapText="1"/>
    </xf>
    <xf numFmtId="0" fontId="3" fillId="0" borderId="2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lef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justify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justify" vertical="center"/>
    </xf>
    <xf numFmtId="4" fontId="2" fillId="0" borderId="8" xfId="1" applyNumberFormat="1" applyFont="1" applyFill="1" applyBorder="1" applyAlignment="1" applyProtection="1">
      <alignment vertical="center"/>
    </xf>
    <xf numFmtId="4" fontId="2" fillId="6" borderId="8" xfId="1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vertical="center"/>
    </xf>
    <xf numFmtId="0" fontId="2" fillId="0" borderId="19" xfId="0" applyFont="1" applyFill="1" applyBorder="1" applyProtection="1"/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4" borderId="12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2" fillId="0" borderId="16" xfId="0" applyFont="1" applyFill="1" applyBorder="1" applyProtection="1"/>
    <xf numFmtId="0" fontId="5" fillId="5" borderId="14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left" vertical="center"/>
    </xf>
    <xf numFmtId="0" fontId="2" fillId="6" borderId="22" xfId="0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3" fontId="7" fillId="0" borderId="8" xfId="3" applyNumberFormat="1" applyFont="1" applyFill="1" applyBorder="1" applyAlignment="1" applyProtection="1">
      <alignment horizontal="justify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left" vertical="center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3" fillId="4" borderId="12" xfId="5" applyNumberFormat="1" applyFont="1" applyFill="1" applyBorder="1" applyAlignment="1" applyProtection="1">
      <alignment horizontal="left" vertical="center" wrapText="1"/>
    </xf>
    <xf numFmtId="164" fontId="3" fillId="4" borderId="12" xfId="5" applyFont="1" applyFill="1" applyBorder="1" applyAlignment="1" applyProtection="1">
      <alignment vertical="center"/>
    </xf>
    <xf numFmtId="164" fontId="3" fillId="4" borderId="13" xfId="5" applyFont="1" applyFill="1" applyBorder="1" applyProtection="1"/>
    <xf numFmtId="164" fontId="3" fillId="4" borderId="13" xfId="5" applyFont="1" applyFill="1" applyBorder="1" applyAlignment="1" applyProtection="1">
      <alignment horizontal="left" vertical="center"/>
    </xf>
    <xf numFmtId="164" fontId="3" fillId="4" borderId="9" xfId="5" applyFont="1" applyFill="1" applyBorder="1" applyAlignment="1" applyProtection="1">
      <alignment horizontal="left" vertical="center"/>
    </xf>
    <xf numFmtId="164" fontId="5" fillId="0" borderId="19" xfId="5" applyFont="1" applyFill="1" applyBorder="1" applyAlignment="1" applyProtection="1">
      <alignment vertical="center" wrapText="1"/>
    </xf>
    <xf numFmtId="164" fontId="5" fillId="0" borderId="16" xfId="5" applyFont="1" applyFill="1" applyBorder="1" applyAlignment="1" applyProtection="1">
      <alignment vertical="center" wrapText="1"/>
    </xf>
    <xf numFmtId="0" fontId="3" fillId="5" borderId="0" xfId="5" applyNumberFormat="1" applyFont="1" applyFill="1" applyBorder="1" applyAlignment="1" applyProtection="1">
      <alignment horizontal="center" vertical="center" wrapText="1"/>
    </xf>
    <xf numFmtId="164" fontId="3" fillId="5" borderId="13" xfId="5" applyFont="1" applyFill="1" applyBorder="1" applyAlignment="1" applyProtection="1">
      <alignment horizontal="left" vertical="center"/>
    </xf>
    <xf numFmtId="164" fontId="5" fillId="5" borderId="14" xfId="5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justify" vertical="center"/>
    </xf>
    <xf numFmtId="0" fontId="3" fillId="5" borderId="20" xfId="5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5" borderId="12" xfId="5" applyNumberFormat="1" applyFont="1" applyFill="1" applyBorder="1" applyAlignment="1" applyProtection="1">
      <alignment horizontal="center" vertical="center" wrapText="1"/>
    </xf>
    <xf numFmtId="0" fontId="3" fillId="0" borderId="19" xfId="5" applyNumberFormat="1" applyFont="1" applyFill="1" applyBorder="1" applyAlignment="1" applyProtection="1">
      <alignment horizontal="center" vertical="center" wrapText="1"/>
    </xf>
    <xf numFmtId="164" fontId="3" fillId="0" borderId="18" xfId="5" applyFont="1" applyFill="1" applyBorder="1" applyAlignment="1" applyProtection="1">
      <alignment horizontal="left" vertical="center"/>
    </xf>
    <xf numFmtId="0" fontId="3" fillId="4" borderId="20" xfId="5" applyNumberFormat="1" applyFont="1" applyFill="1" applyBorder="1" applyAlignment="1" applyProtection="1">
      <alignment horizontal="left" vertical="center" wrapText="1"/>
    </xf>
    <xf numFmtId="164" fontId="3" fillId="4" borderId="13" xfId="5" applyFont="1" applyFill="1" applyBorder="1" applyAlignment="1" applyProtection="1">
      <alignment vertical="center"/>
    </xf>
    <xf numFmtId="164" fontId="3" fillId="4" borderId="12" xfId="5" applyFont="1" applyFill="1" applyBorder="1" applyAlignment="1" applyProtection="1">
      <alignment horizontal="left" vertical="center"/>
    </xf>
    <xf numFmtId="164" fontId="5" fillId="0" borderId="21" xfId="5" applyFont="1" applyFill="1" applyBorder="1" applyAlignment="1" applyProtection="1">
      <alignment vertical="center" wrapText="1"/>
    </xf>
    <xf numFmtId="164" fontId="5" fillId="0" borderId="18" xfId="5" applyFont="1" applyFill="1" applyBorder="1" applyAlignment="1" applyProtection="1">
      <alignment vertical="center" wrapText="1"/>
    </xf>
    <xf numFmtId="164" fontId="3" fillId="0" borderId="16" xfId="5" applyFont="1" applyFill="1" applyBorder="1" applyAlignment="1" applyProtection="1">
      <alignment horizontal="left" vertical="center"/>
    </xf>
    <xf numFmtId="164" fontId="5" fillId="0" borderId="25" xfId="5" applyFont="1" applyFill="1" applyBorder="1" applyAlignment="1" applyProtection="1">
      <alignment horizontal="justify" vertical="center"/>
    </xf>
    <xf numFmtId="4" fontId="5" fillId="0" borderId="25" xfId="5" applyNumberFormat="1" applyFont="1" applyFill="1" applyBorder="1" applyAlignment="1" applyProtection="1">
      <alignment horizontal="right" vertical="center"/>
    </xf>
    <xf numFmtId="164" fontId="5" fillId="0" borderId="25" xfId="5" applyFont="1" applyFill="1" applyBorder="1" applyAlignment="1" applyProtection="1">
      <alignment horizontal="justify" vertical="center" wrapText="1"/>
    </xf>
    <xf numFmtId="0" fontId="3" fillId="0" borderId="21" xfId="5" applyNumberFormat="1" applyFont="1" applyFill="1" applyBorder="1" applyAlignment="1" applyProtection="1">
      <alignment horizontal="center" vertical="center" wrapText="1"/>
    </xf>
    <xf numFmtId="0" fontId="3" fillId="5" borderId="13" xfId="5" applyNumberFormat="1" applyFont="1" applyFill="1" applyBorder="1" applyAlignment="1" applyProtection="1">
      <alignment horizontal="center" vertical="center" wrapText="1"/>
    </xf>
    <xf numFmtId="0" fontId="3" fillId="0" borderId="13" xfId="5" applyNumberFormat="1" applyFont="1" applyFill="1" applyBorder="1" applyAlignment="1" applyProtection="1">
      <alignment horizontal="center" vertical="center" wrapText="1"/>
    </xf>
    <xf numFmtId="164" fontId="3" fillId="0" borderId="0" xfId="5" applyFont="1" applyFill="1" applyBorder="1" applyAlignment="1" applyProtection="1">
      <alignment horizontal="left" vertical="center"/>
    </xf>
    <xf numFmtId="164" fontId="3" fillId="5" borderId="12" xfId="5" applyFont="1" applyFill="1" applyBorder="1" applyAlignment="1" applyProtection="1">
      <alignment horizontal="left" vertical="center"/>
    </xf>
    <xf numFmtId="164" fontId="5" fillId="0" borderId="0" xfId="5" applyFont="1" applyFill="1" applyBorder="1" applyAlignment="1" applyProtection="1">
      <alignment vertical="center" wrapText="1"/>
    </xf>
    <xf numFmtId="164" fontId="3" fillId="4" borderId="0" xfId="5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justify" vertical="center" wrapText="1"/>
    </xf>
    <xf numFmtId="4" fontId="14" fillId="0" borderId="8" xfId="7" applyNumberFormat="1" applyFont="1" applyFill="1" applyBorder="1" applyAlignment="1" applyProtection="1">
      <alignment horizontal="right" vertical="center"/>
    </xf>
    <xf numFmtId="4" fontId="2" fillId="0" borderId="8" xfId="1" applyNumberFormat="1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164" fontId="5" fillId="0" borderId="23" xfId="5" applyFont="1" applyFill="1" applyBorder="1" applyAlignment="1" applyProtection="1">
      <alignment vertical="center" wrapText="1"/>
    </xf>
    <xf numFmtId="164" fontId="5" fillId="0" borderId="25" xfId="5" applyFont="1" applyFill="1" applyBorder="1" applyAlignment="1" applyProtection="1">
      <alignment vertical="center" wrapText="1"/>
    </xf>
    <xf numFmtId="164" fontId="3" fillId="0" borderId="5" xfId="5" applyFont="1" applyFill="1" applyBorder="1" applyAlignment="1" applyProtection="1">
      <alignment horizontal="left" vertical="center"/>
    </xf>
    <xf numFmtId="0" fontId="3" fillId="4" borderId="0" xfId="5" applyNumberFormat="1" applyFont="1" applyFill="1" applyBorder="1" applyAlignment="1" applyProtection="1">
      <alignment horizontal="left" vertical="center" wrapText="1"/>
    </xf>
    <xf numFmtId="164" fontId="3" fillId="4" borderId="0" xfId="5" applyFont="1" applyFill="1" applyBorder="1" applyAlignment="1" applyProtection="1">
      <alignment vertical="center"/>
    </xf>
    <xf numFmtId="0" fontId="3" fillId="0" borderId="12" xfId="5" applyNumberFormat="1" applyFont="1" applyFill="1" applyBorder="1" applyAlignment="1" applyProtection="1">
      <alignment horizontal="center" vertical="center" wrapText="1"/>
    </xf>
    <xf numFmtId="164" fontId="3" fillId="4" borderId="14" xfId="5" applyFont="1" applyFill="1" applyBorder="1" applyAlignment="1" applyProtection="1">
      <alignment vertical="center"/>
    </xf>
    <xf numFmtId="0" fontId="3" fillId="4" borderId="21" xfId="5" applyNumberFormat="1" applyFont="1" applyFill="1" applyBorder="1" applyAlignment="1" applyProtection="1">
      <alignment horizontal="left" vertical="center" wrapText="1"/>
    </xf>
    <xf numFmtId="164" fontId="3" fillId="4" borderId="18" xfId="5" applyFont="1" applyFill="1" applyBorder="1" applyAlignment="1" applyProtection="1">
      <alignment vertical="center"/>
    </xf>
    <xf numFmtId="164" fontId="3" fillId="4" borderId="20" xfId="5" applyFont="1" applyFill="1" applyBorder="1" applyProtection="1"/>
    <xf numFmtId="0" fontId="3" fillId="0" borderId="19" xfId="5" applyNumberFormat="1" applyFont="1" applyFill="1" applyBorder="1" applyAlignment="1" applyProtection="1">
      <alignment horizontal="left" vertical="center" wrapText="1"/>
    </xf>
    <xf numFmtId="164" fontId="3" fillId="0" borderId="16" xfId="5" applyFont="1" applyFill="1" applyBorder="1" applyAlignment="1" applyProtection="1">
      <alignment vertical="center"/>
    </xf>
    <xf numFmtId="0" fontId="3" fillId="0" borderId="21" xfId="5" applyNumberFormat="1" applyFont="1" applyFill="1" applyBorder="1" applyAlignment="1" applyProtection="1">
      <alignment horizontal="left" vertical="center" wrapText="1"/>
    </xf>
    <xf numFmtId="164" fontId="3" fillId="0" borderId="18" xfId="5" applyFont="1" applyFill="1" applyBorder="1" applyAlignment="1" applyProtection="1">
      <alignment vertical="center"/>
    </xf>
    <xf numFmtId="164" fontId="3" fillId="0" borderId="19" xfId="5" applyFont="1" applyFill="1" applyBorder="1" applyProtection="1"/>
    <xf numFmtId="0" fontId="4" fillId="0" borderId="25" xfId="0" applyFont="1" applyFill="1" applyBorder="1" applyAlignment="1" applyProtection="1">
      <alignment horizontal="center" vertical="center" wrapText="1"/>
    </xf>
    <xf numFmtId="164" fontId="3" fillId="4" borderId="5" xfId="5" applyFont="1" applyFill="1" applyBorder="1" applyProtection="1"/>
    <xf numFmtId="0" fontId="4" fillId="0" borderId="23" xfId="0" applyFont="1" applyFill="1" applyBorder="1" applyAlignment="1" applyProtection="1">
      <alignment horizontal="center" vertical="center" wrapText="1"/>
    </xf>
    <xf numFmtId="164" fontId="3" fillId="5" borderId="5" xfId="5" applyFont="1" applyFill="1" applyBorder="1" applyAlignment="1" applyProtection="1">
      <alignment horizontal="left" vertical="center"/>
    </xf>
    <xf numFmtId="164" fontId="3" fillId="5" borderId="14" xfId="5" applyFont="1" applyFill="1" applyBorder="1" applyAlignment="1" applyProtection="1">
      <alignment horizontal="left" vertical="center"/>
    </xf>
    <xf numFmtId="0" fontId="9" fillId="7" borderId="22" xfId="0" applyFont="1" applyFill="1" applyBorder="1" applyAlignment="1" applyProtection="1">
      <alignment horizontal="center" vertical="center" wrapText="1"/>
    </xf>
    <xf numFmtId="43" fontId="9" fillId="6" borderId="8" xfId="1" applyFont="1" applyFill="1" applyBorder="1" applyAlignment="1" applyProtection="1">
      <alignment horizontal="right" vertical="center" wrapText="1"/>
    </xf>
    <xf numFmtId="9" fontId="9" fillId="6" borderId="15" xfId="2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justify" vertical="center" wrapText="1"/>
    </xf>
    <xf numFmtId="43" fontId="9" fillId="6" borderId="8" xfId="1" applyFont="1" applyFill="1" applyBorder="1" applyAlignment="1" applyProtection="1">
      <alignment horizontal="center" vertical="center" wrapText="1"/>
    </xf>
    <xf numFmtId="0" fontId="3" fillId="4" borderId="13" xfId="5" applyNumberFormat="1" applyFont="1" applyFill="1" applyBorder="1" applyAlignment="1" applyProtection="1">
      <alignment horizontal="left" vertical="center" wrapText="1"/>
    </xf>
    <xf numFmtId="0" fontId="9" fillId="7" borderId="8" xfId="0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4" borderId="5" xfId="5" applyNumberFormat="1" applyFont="1" applyFill="1" applyBorder="1" applyAlignment="1" applyProtection="1">
      <alignment horizontal="left" vertical="center" wrapText="1"/>
    </xf>
    <xf numFmtId="164" fontId="3" fillId="4" borderId="5" xfId="5" applyFont="1" applyFill="1" applyBorder="1" applyAlignment="1" applyProtection="1">
      <alignment vertical="center"/>
    </xf>
    <xf numFmtId="164" fontId="5" fillId="5" borderId="25" xfId="5" applyFont="1" applyFill="1" applyBorder="1" applyAlignment="1" applyProtection="1">
      <alignment horizontal="left" vertical="center"/>
    </xf>
    <xf numFmtId="3" fontId="2" fillId="0" borderId="8" xfId="0" applyNumberFormat="1" applyFont="1" applyFill="1" applyBorder="1" applyAlignment="1" applyProtection="1">
      <alignment vertical="center" wrapText="1"/>
    </xf>
    <xf numFmtId="164" fontId="5" fillId="0" borderId="12" xfId="5" applyFont="1" applyFill="1" applyBorder="1" applyAlignment="1" applyProtection="1">
      <alignment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left" vertical="center"/>
    </xf>
    <xf numFmtId="0" fontId="2" fillId="5" borderId="14" xfId="0" applyFont="1" applyFill="1" applyBorder="1" applyAlignment="1" applyProtection="1">
      <alignment horizontal="justify" vertical="center"/>
    </xf>
    <xf numFmtId="0" fontId="2" fillId="5" borderId="8" xfId="0" applyFont="1" applyFill="1" applyBorder="1" applyAlignment="1" applyProtection="1">
      <alignment horizontal="justify" vertical="center"/>
    </xf>
    <xf numFmtId="4" fontId="4" fillId="5" borderId="8" xfId="1" applyNumberFormat="1" applyFont="1" applyFill="1" applyBorder="1" applyAlignment="1" applyProtection="1">
      <alignment horizontal="right" vertical="center"/>
    </xf>
    <xf numFmtId="9" fontId="4" fillId="5" borderId="15" xfId="2" applyFont="1" applyFill="1" applyBorder="1" applyAlignment="1" applyProtection="1">
      <alignment horizontal="center" vertical="center"/>
    </xf>
    <xf numFmtId="4" fontId="2" fillId="6" borderId="8" xfId="1" applyNumberFormat="1" applyFont="1" applyFill="1" applyBorder="1" applyAlignment="1" applyProtection="1">
      <alignment horizontal="right" vertical="center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left" vertical="center"/>
    </xf>
    <xf numFmtId="0" fontId="3" fillId="4" borderId="5" xfId="0" applyFont="1" applyFill="1" applyBorder="1" applyProtection="1"/>
    <xf numFmtId="0" fontId="3" fillId="4" borderId="0" xfId="0" applyFont="1" applyFill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justify" vertical="center"/>
    </xf>
    <xf numFmtId="0" fontId="2" fillId="4" borderId="22" xfId="0" applyFont="1" applyFill="1" applyBorder="1" applyAlignment="1" applyProtection="1">
      <alignment vertical="center"/>
    </xf>
    <xf numFmtId="4" fontId="4" fillId="4" borderId="8" xfId="0" applyNumberFormat="1" applyFont="1" applyFill="1" applyBorder="1" applyAlignment="1" applyProtection="1">
      <alignment horizontal="right" vertical="center"/>
    </xf>
    <xf numFmtId="9" fontId="4" fillId="4" borderId="15" xfId="2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2" fillId="5" borderId="22" xfId="0" applyFont="1" applyFill="1" applyBorder="1" applyAlignment="1" applyProtection="1">
      <alignment vertical="center"/>
    </xf>
    <xf numFmtId="4" fontId="4" fillId="5" borderId="8" xfId="0" applyNumberFormat="1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3" fillId="4" borderId="13" xfId="0" applyFont="1" applyFill="1" applyBorder="1" applyAlignment="1" applyProtection="1">
      <alignment horizontal="left" vertical="center"/>
    </xf>
    <xf numFmtId="0" fontId="4" fillId="4" borderId="1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justify" vertical="center"/>
    </xf>
    <xf numFmtId="0" fontId="3" fillId="0" borderId="21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justify" vertical="center"/>
    </xf>
    <xf numFmtId="0" fontId="2" fillId="0" borderId="0" xfId="0" applyFont="1" applyFill="1" applyBorder="1" applyProtection="1"/>
    <xf numFmtId="0" fontId="4" fillId="5" borderId="14" xfId="0" applyFont="1" applyFill="1" applyBorder="1" applyAlignment="1" applyProtection="1">
      <alignment horizontal="center" vertical="center" wrapText="1"/>
    </xf>
    <xf numFmtId="0" fontId="2" fillId="6" borderId="17" xfId="0" applyFont="1" applyFill="1" applyBorder="1" applyAlignment="1" applyProtection="1">
      <alignment horizontal="center" vertical="center"/>
    </xf>
    <xf numFmtId="0" fontId="2" fillId="6" borderId="18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19" xfId="0" applyFont="1" applyFill="1" applyBorder="1" applyAlignment="1" applyProtection="1">
      <alignment horizontal="center" vertical="center"/>
    </xf>
    <xf numFmtId="0" fontId="2" fillId="6" borderId="25" xfId="0" applyFont="1" applyFill="1" applyBorder="1" applyAlignment="1" applyProtection="1">
      <alignment horizontal="justify" vertical="center"/>
    </xf>
    <xf numFmtId="3" fontId="2" fillId="0" borderId="0" xfId="0" applyNumberFormat="1" applyFont="1" applyProtection="1"/>
    <xf numFmtId="0" fontId="2" fillId="6" borderId="21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justify" vertical="center" wrapText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8" borderId="27" xfId="0" applyFont="1" applyFill="1" applyBorder="1" applyProtection="1"/>
    <xf numFmtId="0" fontId="11" fillId="8" borderId="27" xfId="0" applyFont="1" applyFill="1" applyBorder="1" applyAlignment="1" applyProtection="1">
      <alignment horizontal="justify" vertical="center" wrapText="1"/>
    </xf>
    <xf numFmtId="4" fontId="11" fillId="8" borderId="28" xfId="0" applyNumberFormat="1" applyFont="1" applyFill="1" applyBorder="1" applyAlignment="1" applyProtection="1">
      <alignment horizontal="right" vertical="center"/>
    </xf>
    <xf numFmtId="9" fontId="11" fillId="8" borderId="28" xfId="2" applyFont="1" applyFill="1" applyBorder="1" applyAlignment="1" applyProtection="1">
      <alignment horizontal="center" vertical="center"/>
    </xf>
    <xf numFmtId="43" fontId="10" fillId="0" borderId="0" xfId="1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justify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justify" vertical="center" wrapText="1"/>
    </xf>
    <xf numFmtId="3" fontId="2" fillId="0" borderId="0" xfId="0" applyNumberFormat="1" applyFont="1" applyFill="1" applyAlignment="1" applyProtection="1">
      <alignment horizontal="right"/>
    </xf>
    <xf numFmtId="165" fontId="15" fillId="0" borderId="0" xfId="0" applyNumberFormat="1" applyFont="1" applyFill="1" applyAlignment="1" applyProtection="1">
      <alignment horizontal="right" vertical="center"/>
    </xf>
    <xf numFmtId="3" fontId="2" fillId="0" borderId="0" xfId="0" applyNumberFormat="1" applyFont="1" applyAlignment="1" applyProtection="1">
      <alignment horizontal="right"/>
    </xf>
  </cellXfs>
  <cellStyles count="11">
    <cellStyle name="Millares" xfId="1" builtinId="3"/>
    <cellStyle name="Millares [0] 3" xfId="5"/>
    <cellStyle name="Millares 2" xfId="8"/>
    <cellStyle name="Millares 2 2 2" xfId="4"/>
    <cellStyle name="Normal" xfId="0" builtinId="0"/>
    <cellStyle name="Normal 2" xfId="7"/>
    <cellStyle name="Normal 2 2" xfId="10"/>
    <cellStyle name="Normal 3" xfId="3"/>
    <cellStyle name="Normal 4" xfId="6"/>
    <cellStyle name="Porcentaje" xfId="2" builtin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QUINDIO%202018/INSTRUMENTOS%202018/EJECUCIONES%202018/ENERO%202018/EJE%20%20PROYECTOS%20EN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 SECRETARIAS"/>
      <sheetName val="ADMINISTRATIVA"/>
      <sheetName val="PLANEACION"/>
      <sheetName val="HACIENDA"/>
      <sheetName val="INFRAESTRUCTURA"/>
      <sheetName val="INTERIOR"/>
      <sheetName val="CULTURA"/>
      <sheetName val="TURISMO"/>
      <sheetName val="AGRICULTURA"/>
      <sheetName val="PRIVADA"/>
      <sheetName val="EDUCACION"/>
      <sheetName val="FAMILIA"/>
      <sheetName val="REP JUDICIAL"/>
      <sheetName val="SALUD"/>
      <sheetName val="INDEPORTES"/>
      <sheetName val="PROMOTORA"/>
      <sheetName val="IDTQ"/>
      <sheetName val="PPROY ESQ PDD"/>
      <sheetName val="EJE ESTRATEGICO"/>
      <sheetName val="EJE PROGRAMA"/>
      <sheetName val="EJE SUBPROGRAMA"/>
      <sheetName val="POAI Enero 31 2018"/>
      <sheetName val="Ejecucion 31 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5">
          <cell r="D35" t="str">
            <v>Implementación de  estrategias para el mejoramiento continuo del indice sintetico de calidad educativa en los niveles de básica primaria, básica secundaria y nivel de media en el Departamento del Quindio.</v>
          </cell>
        </row>
        <row r="49">
          <cell r="D49" t="str">
            <v>Mejoramiento de estrategias que permitan una mayor eficiencia en la gestion de procesos y proyectos de las instituciones educativas del Departamento del Quindio.</v>
          </cell>
        </row>
        <row r="64">
          <cell r="K64">
            <v>29000000</v>
          </cell>
        </row>
      </sheetData>
      <sheetData sheetId="11"/>
      <sheetData sheetId="12"/>
      <sheetData sheetId="13"/>
      <sheetData sheetId="14"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1"/>
  <sheetViews>
    <sheetView showGridLines="0" tabSelected="1" zoomScale="60" zoomScaleNormal="60" workbookViewId="0">
      <selection activeCell="C180" sqref="C180"/>
    </sheetView>
  </sheetViews>
  <sheetFormatPr baseColWidth="10" defaultColWidth="11.42578125" defaultRowHeight="12.75" x14ac:dyDescent="0.2"/>
  <cols>
    <col min="1" max="1" width="8.140625" style="17" customWidth="1"/>
    <col min="2" max="2" width="7.5703125" style="266" customWidth="1"/>
    <col min="3" max="3" width="17.28515625" style="266" customWidth="1"/>
    <col min="4" max="4" width="6.5703125" style="266" customWidth="1"/>
    <col min="5" max="5" width="14.85546875" style="266" customWidth="1"/>
    <col min="6" max="6" width="8.7109375" style="266" customWidth="1"/>
    <col min="7" max="7" width="21.7109375" style="266" customWidth="1"/>
    <col min="8" max="8" width="17.28515625" style="17" customWidth="1"/>
    <col min="9" max="9" width="43.140625" style="270" customWidth="1"/>
    <col min="10" max="10" width="25.42578125" style="273" customWidth="1"/>
    <col min="11" max="11" width="26.85546875" style="273" customWidth="1"/>
    <col min="12" max="12" width="24.7109375" style="273" customWidth="1"/>
    <col min="13" max="13" width="23" style="273" customWidth="1"/>
    <col min="14" max="14" width="24.85546875" style="273" customWidth="1"/>
    <col min="15" max="16" width="25.85546875" style="273" customWidth="1"/>
    <col min="17" max="17" width="20.7109375" style="16" customWidth="1"/>
    <col min="18" max="18" width="20.28515625" style="16" customWidth="1"/>
    <col min="19" max="19" width="22.140625" style="16" customWidth="1"/>
    <col min="20" max="20" width="11.42578125" style="17" customWidth="1"/>
    <col min="21" max="16384" width="11.42578125" style="17"/>
  </cols>
  <sheetData>
    <row r="1" spans="1:19" ht="36.75" customHeight="1" x14ac:dyDescent="0.2">
      <c r="A1" s="10"/>
      <c r="B1" s="11" t="s">
        <v>379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4"/>
      <c r="R1" s="15"/>
    </row>
    <row r="2" spans="1:19" ht="36.75" customHeight="1" x14ac:dyDescent="0.2">
      <c r="A2" s="10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14"/>
      <c r="R2" s="15"/>
    </row>
    <row r="3" spans="1:19" ht="80.25" customHeight="1" x14ac:dyDescent="0.2">
      <c r="A3" s="21"/>
      <c r="B3" s="22" t="s">
        <v>0</v>
      </c>
      <c r="C3" s="23" t="s">
        <v>1</v>
      </c>
      <c r="D3" s="23" t="s">
        <v>0</v>
      </c>
      <c r="E3" s="23" t="s">
        <v>2</v>
      </c>
      <c r="F3" s="23" t="s">
        <v>0</v>
      </c>
      <c r="G3" s="23" t="s">
        <v>3</v>
      </c>
      <c r="H3" s="23" t="s">
        <v>252</v>
      </c>
      <c r="I3" s="23" t="s">
        <v>4</v>
      </c>
      <c r="J3" s="24" t="s">
        <v>5</v>
      </c>
      <c r="K3" s="24" t="s">
        <v>6</v>
      </c>
      <c r="L3" s="24" t="s">
        <v>7</v>
      </c>
      <c r="M3" s="25" t="s">
        <v>8</v>
      </c>
      <c r="N3" s="24" t="s">
        <v>9</v>
      </c>
      <c r="O3" s="26" t="s">
        <v>10</v>
      </c>
      <c r="P3" s="27" t="s">
        <v>380</v>
      </c>
      <c r="Q3" s="28"/>
      <c r="R3" s="29"/>
      <c r="S3" s="29"/>
    </row>
    <row r="4" spans="1:19" ht="23.25" customHeight="1" x14ac:dyDescent="0.2">
      <c r="A4" s="21"/>
      <c r="B4" s="30">
        <v>1</v>
      </c>
      <c r="C4" s="31" t="s">
        <v>11</v>
      </c>
      <c r="D4" s="32"/>
      <c r="E4" s="33"/>
      <c r="F4" s="34"/>
      <c r="G4" s="35"/>
      <c r="H4" s="36"/>
      <c r="I4" s="35"/>
      <c r="J4" s="37">
        <f>J5</f>
        <v>5451953697</v>
      </c>
      <c r="K4" s="37">
        <f t="shared" ref="K4:O4" si="0">K5</f>
        <v>3177947042</v>
      </c>
      <c r="L4" s="37">
        <f t="shared" si="0"/>
        <v>3164309594.6500001</v>
      </c>
      <c r="M4" s="37">
        <f t="shared" si="0"/>
        <v>384156783</v>
      </c>
      <c r="N4" s="37">
        <f t="shared" si="0"/>
        <v>384156783</v>
      </c>
      <c r="O4" s="37">
        <f t="shared" si="0"/>
        <v>2274006655</v>
      </c>
      <c r="P4" s="38">
        <f>L4/J4</f>
        <v>0.5803992055895848</v>
      </c>
    </row>
    <row r="5" spans="1:19" ht="23.25" customHeight="1" x14ac:dyDescent="0.2">
      <c r="A5" s="21"/>
      <c r="B5" s="39"/>
      <c r="C5" s="40"/>
      <c r="D5" s="41">
        <v>1</v>
      </c>
      <c r="E5" s="42" t="s">
        <v>12</v>
      </c>
      <c r="F5" s="43"/>
      <c r="G5" s="44"/>
      <c r="H5" s="45"/>
      <c r="I5" s="44"/>
      <c r="J5" s="46">
        <f t="shared" ref="J5:O5" si="1">J6+J8+J16</f>
        <v>5451953697</v>
      </c>
      <c r="K5" s="46">
        <f t="shared" si="1"/>
        <v>3177947042</v>
      </c>
      <c r="L5" s="46">
        <f t="shared" si="1"/>
        <v>3164309594.6500001</v>
      </c>
      <c r="M5" s="46">
        <f t="shared" si="1"/>
        <v>384156783</v>
      </c>
      <c r="N5" s="46">
        <f t="shared" si="1"/>
        <v>384156783</v>
      </c>
      <c r="O5" s="46">
        <f t="shared" si="1"/>
        <v>2274006655</v>
      </c>
      <c r="P5" s="47">
        <f t="shared" ref="P5:P68" si="2">L5/J5</f>
        <v>0.5803992055895848</v>
      </c>
    </row>
    <row r="6" spans="1:19" s="59" customFormat="1" ht="23.25" customHeight="1" x14ac:dyDescent="0.2">
      <c r="A6" s="21"/>
      <c r="B6" s="48"/>
      <c r="C6" s="49"/>
      <c r="D6" s="50"/>
      <c r="E6" s="51"/>
      <c r="F6" s="52">
        <v>1</v>
      </c>
      <c r="G6" s="53" t="s">
        <v>13</v>
      </c>
      <c r="H6" s="54"/>
      <c r="I6" s="55"/>
      <c r="J6" s="56">
        <f t="shared" ref="J6:O6" si="3">SUM(J7:J7)</f>
        <v>85000000</v>
      </c>
      <c r="K6" s="56">
        <f t="shared" si="3"/>
        <v>84999991</v>
      </c>
      <c r="L6" s="56">
        <f t="shared" si="3"/>
        <v>84999991</v>
      </c>
      <c r="M6" s="56">
        <f t="shared" si="3"/>
        <v>67030254</v>
      </c>
      <c r="N6" s="56">
        <f t="shared" si="3"/>
        <v>67030254</v>
      </c>
      <c r="O6" s="56">
        <f t="shared" si="3"/>
        <v>9</v>
      </c>
      <c r="P6" s="57">
        <f t="shared" si="2"/>
        <v>0.999999894117647</v>
      </c>
      <c r="Q6" s="58"/>
      <c r="R6" s="58"/>
      <c r="S6" s="58"/>
    </row>
    <row r="7" spans="1:19" s="59" customFormat="1" ht="64.5" customHeight="1" x14ac:dyDescent="0.2">
      <c r="A7" s="21"/>
      <c r="B7" s="48"/>
      <c r="C7" s="49"/>
      <c r="D7" s="60"/>
      <c r="E7" s="61"/>
      <c r="F7" s="62"/>
      <c r="G7" s="21"/>
      <c r="H7" s="63" t="s">
        <v>328</v>
      </c>
      <c r="I7" s="63" t="s">
        <v>14</v>
      </c>
      <c r="J7" s="3">
        <v>85000000</v>
      </c>
      <c r="K7" s="3">
        <v>84999991</v>
      </c>
      <c r="L7" s="3">
        <v>84999991</v>
      </c>
      <c r="M7" s="3">
        <v>67030254</v>
      </c>
      <c r="N7" s="3">
        <v>67030254</v>
      </c>
      <c r="O7" s="3">
        <f t="shared" ref="O7" si="4">J7-K7</f>
        <v>9</v>
      </c>
      <c r="P7" s="8">
        <f t="shared" si="2"/>
        <v>0.999999894117647</v>
      </c>
      <c r="Q7" s="58"/>
      <c r="R7" s="58"/>
      <c r="S7" s="58"/>
    </row>
    <row r="8" spans="1:19" ht="23.25" customHeight="1" x14ac:dyDescent="0.2">
      <c r="A8" s="21"/>
      <c r="B8" s="64"/>
      <c r="C8" s="65"/>
      <c r="D8" s="66"/>
      <c r="E8" s="67"/>
      <c r="F8" s="52">
        <v>2</v>
      </c>
      <c r="G8" s="68" t="s">
        <v>15</v>
      </c>
      <c r="H8" s="54"/>
      <c r="I8" s="55"/>
      <c r="J8" s="56">
        <f>SUM(J9:J15)</f>
        <v>4036191253</v>
      </c>
      <c r="K8" s="56">
        <f t="shared" ref="K8:O8" si="5">SUM(K9:K15)</f>
        <v>2844357051</v>
      </c>
      <c r="L8" s="56">
        <f t="shared" si="5"/>
        <v>2830719603.6500001</v>
      </c>
      <c r="M8" s="56">
        <f t="shared" si="5"/>
        <v>125865863</v>
      </c>
      <c r="N8" s="56">
        <f t="shared" si="5"/>
        <v>125865863</v>
      </c>
      <c r="O8" s="56">
        <f t="shared" si="5"/>
        <v>1191834202</v>
      </c>
      <c r="P8" s="57">
        <f t="shared" si="2"/>
        <v>0.70133435860998827</v>
      </c>
    </row>
    <row r="9" spans="1:19" ht="53.25" customHeight="1" x14ac:dyDescent="0.2">
      <c r="A9" s="21"/>
      <c r="B9" s="64"/>
      <c r="C9" s="65"/>
      <c r="D9" s="66"/>
      <c r="E9" s="67"/>
      <c r="F9" s="69"/>
      <c r="G9" s="70"/>
      <c r="H9" s="63" t="s">
        <v>298</v>
      </c>
      <c r="I9" s="2" t="s">
        <v>16</v>
      </c>
      <c r="J9" s="1">
        <v>1267157549</v>
      </c>
      <c r="K9" s="1">
        <v>172190347</v>
      </c>
      <c r="L9" s="1">
        <v>172190347</v>
      </c>
      <c r="M9" s="1">
        <v>54655720</v>
      </c>
      <c r="N9" s="1">
        <v>54655720</v>
      </c>
      <c r="O9" s="71">
        <f>J9-K9</f>
        <v>1094967202</v>
      </c>
      <c r="P9" s="8">
        <f t="shared" si="2"/>
        <v>0.13588708612901931</v>
      </c>
    </row>
    <row r="10" spans="1:19" ht="53.25" customHeight="1" x14ac:dyDescent="0.2">
      <c r="A10" s="21"/>
      <c r="B10" s="64"/>
      <c r="C10" s="65"/>
      <c r="D10" s="66"/>
      <c r="E10" s="67"/>
      <c r="F10" s="69"/>
      <c r="G10" s="70"/>
      <c r="H10" s="2" t="s">
        <v>299</v>
      </c>
      <c r="I10" s="2" t="s">
        <v>17</v>
      </c>
      <c r="J10" s="1">
        <v>827033704</v>
      </c>
      <c r="K10" s="1">
        <v>827033704</v>
      </c>
      <c r="L10" s="1">
        <v>820076256.64999998</v>
      </c>
      <c r="M10" s="1">
        <v>14207887</v>
      </c>
      <c r="N10" s="1">
        <v>14207887</v>
      </c>
      <c r="O10" s="71">
        <f t="shared" ref="O10:O15" si="6">J10-K10</f>
        <v>0</v>
      </c>
      <c r="P10" s="8">
        <f t="shared" si="2"/>
        <v>0.99158746818134513</v>
      </c>
    </row>
    <row r="11" spans="1:19" ht="53.25" customHeight="1" x14ac:dyDescent="0.2">
      <c r="A11" s="21"/>
      <c r="B11" s="64"/>
      <c r="C11" s="65"/>
      <c r="D11" s="66"/>
      <c r="E11" s="67"/>
      <c r="F11" s="69"/>
      <c r="G11" s="70"/>
      <c r="H11" s="2" t="s">
        <v>300</v>
      </c>
      <c r="I11" s="2" t="s">
        <v>18</v>
      </c>
      <c r="J11" s="1">
        <v>80000000</v>
      </c>
      <c r="K11" s="1">
        <v>80000000</v>
      </c>
      <c r="L11" s="1">
        <v>80000000</v>
      </c>
      <c r="M11" s="1">
        <v>0</v>
      </c>
      <c r="N11" s="1">
        <v>0</v>
      </c>
      <c r="O11" s="71">
        <f t="shared" si="6"/>
        <v>0</v>
      </c>
      <c r="P11" s="8">
        <f t="shared" si="2"/>
        <v>1</v>
      </c>
    </row>
    <row r="12" spans="1:19" ht="53.25" customHeight="1" x14ac:dyDescent="0.2">
      <c r="A12" s="21"/>
      <c r="B12" s="64"/>
      <c r="C12" s="65"/>
      <c r="D12" s="66"/>
      <c r="E12" s="67"/>
      <c r="F12" s="69"/>
      <c r="G12" s="70"/>
      <c r="H12" s="2" t="s">
        <v>301</v>
      </c>
      <c r="I12" s="2" t="s">
        <v>19</v>
      </c>
      <c r="J12" s="1">
        <v>312000000</v>
      </c>
      <c r="K12" s="1">
        <v>312000000</v>
      </c>
      <c r="L12" s="1">
        <v>312000000</v>
      </c>
      <c r="M12" s="1">
        <v>0</v>
      </c>
      <c r="N12" s="1">
        <v>0</v>
      </c>
      <c r="O12" s="71">
        <f t="shared" si="6"/>
        <v>0</v>
      </c>
      <c r="P12" s="8">
        <f t="shared" si="2"/>
        <v>1</v>
      </c>
    </row>
    <row r="13" spans="1:19" ht="53.25" customHeight="1" x14ac:dyDescent="0.2">
      <c r="A13" s="21"/>
      <c r="B13" s="64"/>
      <c r="C13" s="65"/>
      <c r="D13" s="66"/>
      <c r="E13" s="67"/>
      <c r="F13" s="69"/>
      <c r="G13" s="70"/>
      <c r="H13" s="2" t="s">
        <v>302</v>
      </c>
      <c r="I13" s="2" t="s">
        <v>20</v>
      </c>
      <c r="J13" s="1">
        <v>1050000000</v>
      </c>
      <c r="K13" s="1">
        <v>1050000000</v>
      </c>
      <c r="L13" s="1">
        <v>1050000000</v>
      </c>
      <c r="M13" s="1">
        <v>0</v>
      </c>
      <c r="N13" s="1">
        <v>0</v>
      </c>
      <c r="O13" s="71">
        <f t="shared" si="6"/>
        <v>0</v>
      </c>
      <c r="P13" s="8">
        <f t="shared" si="2"/>
        <v>1</v>
      </c>
    </row>
    <row r="14" spans="1:19" ht="53.25" customHeight="1" x14ac:dyDescent="0.2">
      <c r="A14" s="21"/>
      <c r="B14" s="64"/>
      <c r="C14" s="65"/>
      <c r="D14" s="66"/>
      <c r="E14" s="67"/>
      <c r="F14" s="69"/>
      <c r="G14" s="70"/>
      <c r="H14" s="2" t="s">
        <v>303</v>
      </c>
      <c r="I14" s="2" t="s">
        <v>21</v>
      </c>
      <c r="J14" s="1">
        <v>300000000</v>
      </c>
      <c r="K14" s="1">
        <v>300000000</v>
      </c>
      <c r="L14" s="1">
        <v>300000000</v>
      </c>
      <c r="M14" s="1">
        <v>0</v>
      </c>
      <c r="N14" s="1">
        <v>0</v>
      </c>
      <c r="O14" s="71">
        <f t="shared" si="6"/>
        <v>0</v>
      </c>
      <c r="P14" s="8">
        <f t="shared" si="2"/>
        <v>1</v>
      </c>
    </row>
    <row r="15" spans="1:19" ht="53.25" customHeight="1" x14ac:dyDescent="0.2">
      <c r="A15" s="21"/>
      <c r="B15" s="64"/>
      <c r="C15" s="65"/>
      <c r="D15" s="66"/>
      <c r="E15" s="67"/>
      <c r="F15" s="69"/>
      <c r="G15" s="70"/>
      <c r="H15" s="2" t="s">
        <v>329</v>
      </c>
      <c r="I15" s="2" t="s">
        <v>22</v>
      </c>
      <c r="J15" s="3">
        <v>200000000</v>
      </c>
      <c r="K15" s="3">
        <v>103133000</v>
      </c>
      <c r="L15" s="3">
        <v>96453000</v>
      </c>
      <c r="M15" s="3">
        <v>57002256</v>
      </c>
      <c r="N15" s="3">
        <v>57002256</v>
      </c>
      <c r="O15" s="3">
        <f t="shared" si="6"/>
        <v>96867000</v>
      </c>
      <c r="P15" s="8">
        <f t="shared" si="2"/>
        <v>0.482265</v>
      </c>
    </row>
    <row r="16" spans="1:19" ht="23.25" customHeight="1" x14ac:dyDescent="0.2">
      <c r="A16" s="21"/>
      <c r="B16" s="64"/>
      <c r="C16" s="65"/>
      <c r="D16" s="66"/>
      <c r="E16" s="67"/>
      <c r="F16" s="52">
        <v>3</v>
      </c>
      <c r="G16" s="68" t="s">
        <v>23</v>
      </c>
      <c r="H16" s="54"/>
      <c r="I16" s="55"/>
      <c r="J16" s="56">
        <f>SUM(J17:J18)</f>
        <v>1330762444</v>
      </c>
      <c r="K16" s="56">
        <f t="shared" ref="K16:O16" si="7">SUM(K17:K18)</f>
        <v>248590000</v>
      </c>
      <c r="L16" s="56">
        <f t="shared" si="7"/>
        <v>248590000</v>
      </c>
      <c r="M16" s="56">
        <f t="shared" si="7"/>
        <v>191260666</v>
      </c>
      <c r="N16" s="56">
        <f t="shared" si="7"/>
        <v>191260666</v>
      </c>
      <c r="O16" s="56">
        <f t="shared" si="7"/>
        <v>1082172444</v>
      </c>
      <c r="P16" s="57">
        <f t="shared" si="2"/>
        <v>0.18680268677615311</v>
      </c>
    </row>
    <row r="17" spans="1:19" s="59" customFormat="1" ht="44.25" customHeight="1" x14ac:dyDescent="0.2">
      <c r="A17" s="21"/>
      <c r="B17" s="64"/>
      <c r="C17" s="65"/>
      <c r="D17" s="66"/>
      <c r="E17" s="67"/>
      <c r="F17" s="70"/>
      <c r="G17" s="69"/>
      <c r="H17" s="63" t="s">
        <v>330</v>
      </c>
      <c r="I17" s="2" t="s">
        <v>24</v>
      </c>
      <c r="J17" s="3">
        <v>1122162444</v>
      </c>
      <c r="K17" s="3">
        <v>219990000</v>
      </c>
      <c r="L17" s="3">
        <v>219990000</v>
      </c>
      <c r="M17" s="3">
        <v>169270000</v>
      </c>
      <c r="N17" s="3">
        <v>169270000</v>
      </c>
      <c r="O17" s="3">
        <f t="shared" ref="O17:O18" si="8">J17-K17</f>
        <v>902172444</v>
      </c>
      <c r="P17" s="8">
        <f t="shared" si="2"/>
        <v>0.19604113573417717</v>
      </c>
      <c r="Q17" s="58"/>
      <c r="R17" s="58"/>
      <c r="S17" s="58"/>
    </row>
    <row r="18" spans="1:19" s="59" customFormat="1" ht="44.25" customHeight="1" x14ac:dyDescent="0.2">
      <c r="A18" s="21"/>
      <c r="B18" s="64"/>
      <c r="C18" s="65"/>
      <c r="D18" s="66"/>
      <c r="E18" s="67"/>
      <c r="F18" s="70"/>
      <c r="G18" s="69"/>
      <c r="H18" s="2" t="s">
        <v>331</v>
      </c>
      <c r="I18" s="2" t="s">
        <v>25</v>
      </c>
      <c r="J18" s="3">
        <v>208600000</v>
      </c>
      <c r="K18" s="3">
        <v>28600000</v>
      </c>
      <c r="L18" s="3">
        <v>28600000</v>
      </c>
      <c r="M18" s="3">
        <v>21990666</v>
      </c>
      <c r="N18" s="3">
        <v>21990666</v>
      </c>
      <c r="O18" s="3">
        <f t="shared" si="8"/>
        <v>180000000</v>
      </c>
      <c r="P18" s="8">
        <f t="shared" si="2"/>
        <v>0.137104506232023</v>
      </c>
      <c r="Q18" s="58"/>
      <c r="R18" s="58"/>
      <c r="S18" s="58"/>
    </row>
    <row r="19" spans="1:19" s="59" customFormat="1" ht="27.75" customHeight="1" x14ac:dyDescent="0.2">
      <c r="A19" s="21"/>
      <c r="B19" s="72">
        <v>2</v>
      </c>
      <c r="C19" s="73" t="s">
        <v>26</v>
      </c>
      <c r="D19" s="32"/>
      <c r="E19" s="32"/>
      <c r="F19" s="33"/>
      <c r="G19" s="33"/>
      <c r="H19" s="35"/>
      <c r="I19" s="36"/>
      <c r="J19" s="37">
        <f t="shared" ref="J19:O19" si="9">J20+J38+J45</f>
        <v>38382415514</v>
      </c>
      <c r="K19" s="37">
        <f t="shared" si="9"/>
        <v>13336417302.540001</v>
      </c>
      <c r="L19" s="37">
        <f t="shared" si="9"/>
        <v>8106207016.5799999</v>
      </c>
      <c r="M19" s="37">
        <f t="shared" si="9"/>
        <v>4744155801.6199999</v>
      </c>
      <c r="N19" s="37">
        <f t="shared" si="9"/>
        <v>4744155801.6199999</v>
      </c>
      <c r="O19" s="37">
        <f t="shared" si="9"/>
        <v>25045998211.459999</v>
      </c>
      <c r="P19" s="38">
        <f t="shared" si="2"/>
        <v>0.21119585383111852</v>
      </c>
      <c r="Q19" s="58"/>
      <c r="R19" s="58"/>
      <c r="S19" s="58"/>
    </row>
    <row r="20" spans="1:19" s="59" customFormat="1" ht="27.75" customHeight="1" x14ac:dyDescent="0.2">
      <c r="A20" s="21"/>
      <c r="B20" s="74"/>
      <c r="C20" s="75"/>
      <c r="D20" s="76">
        <v>2</v>
      </c>
      <c r="E20" s="42" t="s">
        <v>27</v>
      </c>
      <c r="F20" s="77"/>
      <c r="G20" s="78"/>
      <c r="H20" s="79"/>
      <c r="I20" s="44"/>
      <c r="J20" s="46">
        <f t="shared" ref="J20:O20" si="10">J21+J23+J27+J29+J31+J34+J36</f>
        <v>2968360000</v>
      </c>
      <c r="K20" s="46">
        <f t="shared" si="10"/>
        <v>1221834000</v>
      </c>
      <c r="L20" s="46">
        <f t="shared" si="10"/>
        <v>1114434000</v>
      </c>
      <c r="M20" s="46">
        <f t="shared" si="10"/>
        <v>774022000</v>
      </c>
      <c r="N20" s="46">
        <f t="shared" si="10"/>
        <v>774022000</v>
      </c>
      <c r="O20" s="46">
        <f t="shared" si="10"/>
        <v>1746526000</v>
      </c>
      <c r="P20" s="47">
        <f t="shared" si="2"/>
        <v>0.37543761538357884</v>
      </c>
      <c r="Q20" s="58"/>
      <c r="R20" s="58"/>
      <c r="S20" s="58"/>
    </row>
    <row r="21" spans="1:19" s="59" customFormat="1" ht="30" customHeight="1" x14ac:dyDescent="0.2">
      <c r="A21" s="21"/>
      <c r="B21" s="74"/>
      <c r="C21" s="75"/>
      <c r="D21" s="80"/>
      <c r="E21" s="61"/>
      <c r="F21" s="81">
        <v>4</v>
      </c>
      <c r="G21" s="82" t="s">
        <v>28</v>
      </c>
      <c r="H21" s="54"/>
      <c r="I21" s="55"/>
      <c r="J21" s="56">
        <f>J22</f>
        <v>330000000</v>
      </c>
      <c r="K21" s="56">
        <f t="shared" ref="K21:O21" si="11">K22</f>
        <v>211980000</v>
      </c>
      <c r="L21" s="56">
        <f t="shared" si="11"/>
        <v>211980000</v>
      </c>
      <c r="M21" s="56">
        <f t="shared" si="11"/>
        <v>168130000</v>
      </c>
      <c r="N21" s="56">
        <f t="shared" si="11"/>
        <v>168130000</v>
      </c>
      <c r="O21" s="56">
        <f t="shared" si="11"/>
        <v>118020000</v>
      </c>
      <c r="P21" s="57">
        <f t="shared" si="2"/>
        <v>0.64236363636363636</v>
      </c>
      <c r="Q21" s="58"/>
      <c r="R21" s="58"/>
      <c r="S21" s="58"/>
    </row>
    <row r="22" spans="1:19" s="59" customFormat="1" ht="34.5" customHeight="1" x14ac:dyDescent="0.2">
      <c r="A22" s="21"/>
      <c r="B22" s="74"/>
      <c r="C22" s="75"/>
      <c r="D22" s="80"/>
      <c r="E22" s="61"/>
      <c r="F22" s="83"/>
      <c r="G22" s="84"/>
      <c r="H22" s="85" t="s">
        <v>332</v>
      </c>
      <c r="I22" s="2" t="s">
        <v>29</v>
      </c>
      <c r="J22" s="3">
        <v>330000000</v>
      </c>
      <c r="K22" s="3">
        <v>211980000</v>
      </c>
      <c r="L22" s="3">
        <v>211980000</v>
      </c>
      <c r="M22" s="3">
        <v>168130000</v>
      </c>
      <c r="N22" s="3">
        <v>168130000</v>
      </c>
      <c r="O22" s="3">
        <f t="shared" ref="O22" si="12">J22-K22</f>
        <v>118020000</v>
      </c>
      <c r="P22" s="8">
        <f t="shared" si="2"/>
        <v>0.64236363636363636</v>
      </c>
      <c r="Q22" s="58"/>
      <c r="R22" s="58"/>
      <c r="S22" s="58"/>
    </row>
    <row r="23" spans="1:19" s="59" customFormat="1" ht="27.75" customHeight="1" x14ac:dyDescent="0.2">
      <c r="A23" s="21"/>
      <c r="B23" s="74"/>
      <c r="C23" s="75"/>
      <c r="D23" s="60"/>
      <c r="E23" s="61"/>
      <c r="F23" s="81">
        <v>5</v>
      </c>
      <c r="G23" s="86" t="s">
        <v>30</v>
      </c>
      <c r="H23" s="54"/>
      <c r="I23" s="55"/>
      <c r="J23" s="56">
        <f>SUM(J24:J26)</f>
        <v>1277000000</v>
      </c>
      <c r="K23" s="56">
        <f t="shared" ref="K23:O23" si="13">SUM(K24:K26)</f>
        <v>197105000</v>
      </c>
      <c r="L23" s="56">
        <f t="shared" si="13"/>
        <v>180905000</v>
      </c>
      <c r="M23" s="56">
        <f t="shared" si="13"/>
        <v>123126000</v>
      </c>
      <c r="N23" s="56">
        <f t="shared" si="13"/>
        <v>123126000</v>
      </c>
      <c r="O23" s="56">
        <f t="shared" si="13"/>
        <v>1079895000</v>
      </c>
      <c r="P23" s="57">
        <f t="shared" si="2"/>
        <v>0.14166405638214566</v>
      </c>
      <c r="Q23" s="58"/>
      <c r="R23" s="58"/>
      <c r="S23" s="58"/>
    </row>
    <row r="24" spans="1:19" s="59" customFormat="1" ht="44.25" customHeight="1" x14ac:dyDescent="0.2">
      <c r="A24" s="21"/>
      <c r="B24" s="74"/>
      <c r="C24" s="75"/>
      <c r="D24" s="60"/>
      <c r="E24" s="61"/>
      <c r="F24" s="87"/>
      <c r="G24" s="88"/>
      <c r="H24" s="85" t="s">
        <v>335</v>
      </c>
      <c r="I24" s="2" t="s">
        <v>33</v>
      </c>
      <c r="J24" s="89">
        <v>64000000</v>
      </c>
      <c r="K24" s="89">
        <v>14000000</v>
      </c>
      <c r="L24" s="89">
        <v>14000000</v>
      </c>
      <c r="M24" s="89">
        <v>5840000</v>
      </c>
      <c r="N24" s="89">
        <v>5840000</v>
      </c>
      <c r="O24" s="3">
        <f>J24-K24</f>
        <v>50000000</v>
      </c>
      <c r="P24" s="8">
        <f t="shared" si="2"/>
        <v>0.21875</v>
      </c>
      <c r="Q24" s="58"/>
      <c r="R24" s="58"/>
      <c r="S24" s="58"/>
    </row>
    <row r="25" spans="1:19" s="59" customFormat="1" ht="44.25" customHeight="1" x14ac:dyDescent="0.2">
      <c r="A25" s="21"/>
      <c r="B25" s="74"/>
      <c r="C25" s="75"/>
      <c r="D25" s="60"/>
      <c r="E25" s="61"/>
      <c r="F25" s="90"/>
      <c r="G25" s="75"/>
      <c r="H25" s="85" t="s">
        <v>333</v>
      </c>
      <c r="I25" s="2" t="s">
        <v>31</v>
      </c>
      <c r="J25" s="89">
        <v>1199000000</v>
      </c>
      <c r="K25" s="89">
        <v>176765000</v>
      </c>
      <c r="L25" s="89">
        <v>160565000</v>
      </c>
      <c r="M25" s="89">
        <v>110946000</v>
      </c>
      <c r="N25" s="89">
        <v>110946000</v>
      </c>
      <c r="O25" s="3">
        <v>1022235000</v>
      </c>
      <c r="P25" s="8">
        <f t="shared" si="2"/>
        <v>0.13391576313594664</v>
      </c>
      <c r="Q25" s="58">
        <v>0</v>
      </c>
      <c r="R25" s="58"/>
      <c r="S25" s="58"/>
    </row>
    <row r="26" spans="1:19" s="59" customFormat="1" ht="44.25" customHeight="1" x14ac:dyDescent="0.2">
      <c r="A26" s="21"/>
      <c r="B26" s="74"/>
      <c r="C26" s="75"/>
      <c r="D26" s="60"/>
      <c r="E26" s="61"/>
      <c r="F26" s="90"/>
      <c r="G26" s="75"/>
      <c r="H26" s="85" t="s">
        <v>334</v>
      </c>
      <c r="I26" s="2" t="s">
        <v>32</v>
      </c>
      <c r="J26" s="89">
        <v>14000000</v>
      </c>
      <c r="K26" s="89">
        <v>6340000</v>
      </c>
      <c r="L26" s="89">
        <v>6340000</v>
      </c>
      <c r="M26" s="89">
        <v>6340000</v>
      </c>
      <c r="N26" s="89">
        <v>6340000</v>
      </c>
      <c r="O26" s="3">
        <f>J26-K26</f>
        <v>7660000</v>
      </c>
      <c r="P26" s="8">
        <f t="shared" si="2"/>
        <v>0.45285714285714285</v>
      </c>
      <c r="Q26" s="58"/>
      <c r="R26" s="58"/>
      <c r="S26" s="58"/>
    </row>
    <row r="27" spans="1:19" s="59" customFormat="1" ht="27.75" customHeight="1" x14ac:dyDescent="0.2">
      <c r="A27" s="21"/>
      <c r="B27" s="74"/>
      <c r="C27" s="75"/>
      <c r="D27" s="60"/>
      <c r="E27" s="61"/>
      <c r="F27" s="81">
        <v>6</v>
      </c>
      <c r="G27" s="82" t="s">
        <v>34</v>
      </c>
      <c r="H27" s="91"/>
      <c r="I27" s="55"/>
      <c r="J27" s="56">
        <f>J28</f>
        <v>300000000</v>
      </c>
      <c r="K27" s="56">
        <f t="shared" ref="K27:O27" si="14">K28</f>
        <v>193540000</v>
      </c>
      <c r="L27" s="56">
        <f t="shared" si="14"/>
        <v>192340000</v>
      </c>
      <c r="M27" s="56">
        <f t="shared" si="14"/>
        <v>142560000</v>
      </c>
      <c r="N27" s="56">
        <f t="shared" si="14"/>
        <v>142560000</v>
      </c>
      <c r="O27" s="56">
        <f t="shared" si="14"/>
        <v>106460000</v>
      </c>
      <c r="P27" s="57">
        <f t="shared" si="2"/>
        <v>0.64113333333333333</v>
      </c>
      <c r="Q27" s="58"/>
      <c r="R27" s="58"/>
      <c r="S27" s="58"/>
    </row>
    <row r="28" spans="1:19" s="59" customFormat="1" ht="34.5" customHeight="1" x14ac:dyDescent="0.2">
      <c r="A28" s="21"/>
      <c r="B28" s="74"/>
      <c r="C28" s="75"/>
      <c r="D28" s="60"/>
      <c r="E28" s="61"/>
      <c r="F28" s="83"/>
      <c r="G28" s="92"/>
      <c r="H28" s="85" t="s">
        <v>336</v>
      </c>
      <c r="I28" s="2" t="s">
        <v>35</v>
      </c>
      <c r="J28" s="89">
        <v>300000000</v>
      </c>
      <c r="K28" s="89">
        <v>193540000</v>
      </c>
      <c r="L28" s="89">
        <v>192340000</v>
      </c>
      <c r="M28" s="89">
        <v>142560000</v>
      </c>
      <c r="N28" s="89">
        <v>142560000</v>
      </c>
      <c r="O28" s="3">
        <f t="shared" ref="O28" si="15">J28-K28</f>
        <v>106460000</v>
      </c>
      <c r="P28" s="8">
        <f t="shared" si="2"/>
        <v>0.64113333333333333</v>
      </c>
      <c r="Q28" s="58"/>
      <c r="R28" s="58"/>
      <c r="S28" s="58"/>
    </row>
    <row r="29" spans="1:19" s="59" customFormat="1" ht="27.75" customHeight="1" x14ac:dyDescent="0.2">
      <c r="A29" s="21"/>
      <c r="B29" s="74"/>
      <c r="C29" s="75"/>
      <c r="D29" s="60"/>
      <c r="E29" s="61"/>
      <c r="F29" s="81">
        <v>7</v>
      </c>
      <c r="G29" s="68" t="s">
        <v>36</v>
      </c>
      <c r="H29" s="54"/>
      <c r="I29" s="55"/>
      <c r="J29" s="56">
        <f t="shared" ref="J29:O29" si="16">SUM(J30:J30)</f>
        <v>125000000</v>
      </c>
      <c r="K29" s="56">
        <f t="shared" si="16"/>
        <v>76885000</v>
      </c>
      <c r="L29" s="56">
        <f t="shared" si="16"/>
        <v>76885000</v>
      </c>
      <c r="M29" s="56">
        <f t="shared" si="16"/>
        <v>40250000</v>
      </c>
      <c r="N29" s="56">
        <f t="shared" si="16"/>
        <v>40250000</v>
      </c>
      <c r="O29" s="56">
        <f t="shared" si="16"/>
        <v>48115000</v>
      </c>
      <c r="P29" s="57">
        <f t="shared" si="2"/>
        <v>0.61507999999999996</v>
      </c>
      <c r="Q29" s="58"/>
      <c r="R29" s="58"/>
      <c r="S29" s="58"/>
    </row>
    <row r="30" spans="1:19" s="59" customFormat="1" ht="41.25" customHeight="1" x14ac:dyDescent="0.2">
      <c r="A30" s="21"/>
      <c r="B30" s="74"/>
      <c r="C30" s="75"/>
      <c r="D30" s="60"/>
      <c r="E30" s="61"/>
      <c r="F30" s="87"/>
      <c r="G30" s="75"/>
      <c r="H30" s="85" t="s">
        <v>337</v>
      </c>
      <c r="I30" s="2" t="s">
        <v>37</v>
      </c>
      <c r="J30" s="89">
        <v>125000000</v>
      </c>
      <c r="K30" s="89">
        <v>76885000</v>
      </c>
      <c r="L30" s="89">
        <v>76885000</v>
      </c>
      <c r="M30" s="89">
        <v>40250000</v>
      </c>
      <c r="N30" s="89">
        <v>40250000</v>
      </c>
      <c r="O30" s="3">
        <f t="shared" ref="O30" si="17">J30-K30</f>
        <v>48115000</v>
      </c>
      <c r="P30" s="8">
        <f t="shared" si="2"/>
        <v>0.61507999999999996</v>
      </c>
      <c r="Q30" s="58"/>
      <c r="R30" s="58"/>
      <c r="S30" s="58"/>
    </row>
    <row r="31" spans="1:19" s="59" customFormat="1" ht="27.75" customHeight="1" x14ac:dyDescent="0.2">
      <c r="A31" s="21"/>
      <c r="B31" s="74"/>
      <c r="C31" s="75"/>
      <c r="D31" s="66"/>
      <c r="E31" s="67"/>
      <c r="F31" s="52">
        <v>8</v>
      </c>
      <c r="G31" s="68" t="s">
        <v>38</v>
      </c>
      <c r="H31" s="91"/>
      <c r="I31" s="55"/>
      <c r="J31" s="56">
        <f>SUM(J32:J33)</f>
        <v>293000000</v>
      </c>
      <c r="K31" s="56">
        <f t="shared" ref="K31:O31" si="18">SUM(K32:K33)</f>
        <v>201280000</v>
      </c>
      <c r="L31" s="56">
        <f t="shared" si="18"/>
        <v>111280000</v>
      </c>
      <c r="M31" s="56">
        <f t="shared" si="18"/>
        <v>50720000</v>
      </c>
      <c r="N31" s="56">
        <f t="shared" si="18"/>
        <v>50720000</v>
      </c>
      <c r="O31" s="56">
        <f t="shared" si="18"/>
        <v>91720000</v>
      </c>
      <c r="P31" s="57">
        <f t="shared" si="2"/>
        <v>0.37979522184300341</v>
      </c>
      <c r="Q31" s="58"/>
      <c r="R31" s="58"/>
      <c r="S31" s="58"/>
    </row>
    <row r="32" spans="1:19" s="59" customFormat="1" ht="39" customHeight="1" x14ac:dyDescent="0.2">
      <c r="A32" s="21"/>
      <c r="B32" s="74"/>
      <c r="C32" s="75"/>
      <c r="D32" s="66"/>
      <c r="E32" s="67"/>
      <c r="F32" s="70"/>
      <c r="G32" s="69"/>
      <c r="H32" s="93" t="s">
        <v>321</v>
      </c>
      <c r="I32" s="94" t="s">
        <v>39</v>
      </c>
      <c r="J32" s="95">
        <v>110000000</v>
      </c>
      <c r="K32" s="95">
        <v>96400000</v>
      </c>
      <c r="L32" s="95">
        <v>76400000</v>
      </c>
      <c r="M32" s="95">
        <v>21120000</v>
      </c>
      <c r="N32" s="95">
        <v>21120000</v>
      </c>
      <c r="O32" s="96">
        <f>J32-K32</f>
        <v>13600000</v>
      </c>
      <c r="P32" s="8">
        <f t="shared" si="2"/>
        <v>0.69454545454545458</v>
      </c>
      <c r="Q32" s="58"/>
      <c r="R32" s="58"/>
      <c r="S32" s="58"/>
    </row>
    <row r="33" spans="1:19" s="59" customFormat="1" ht="39" customHeight="1" x14ac:dyDescent="0.2">
      <c r="A33" s="21"/>
      <c r="B33" s="74"/>
      <c r="C33" s="75"/>
      <c r="D33" s="66"/>
      <c r="E33" s="67"/>
      <c r="F33" s="70"/>
      <c r="G33" s="69"/>
      <c r="H33" s="93" t="s">
        <v>322</v>
      </c>
      <c r="I33" s="94" t="s">
        <v>40</v>
      </c>
      <c r="J33" s="95">
        <v>183000000</v>
      </c>
      <c r="K33" s="95">
        <v>104880000</v>
      </c>
      <c r="L33" s="95">
        <v>34880000</v>
      </c>
      <c r="M33" s="95">
        <v>29600000</v>
      </c>
      <c r="N33" s="95">
        <v>29600000</v>
      </c>
      <c r="O33" s="96">
        <f>J33-K33</f>
        <v>78120000</v>
      </c>
      <c r="P33" s="8">
        <f t="shared" si="2"/>
        <v>0.19060109289617486</v>
      </c>
      <c r="Q33" s="58"/>
      <c r="R33" s="58"/>
      <c r="S33" s="58"/>
    </row>
    <row r="34" spans="1:19" s="59" customFormat="1" ht="27.75" customHeight="1" x14ac:dyDescent="0.2">
      <c r="A34" s="21"/>
      <c r="B34" s="74"/>
      <c r="C34" s="75"/>
      <c r="D34" s="66"/>
      <c r="E34" s="67"/>
      <c r="F34" s="52">
        <v>9</v>
      </c>
      <c r="G34" s="68" t="s">
        <v>41</v>
      </c>
      <c r="H34" s="91"/>
      <c r="I34" s="55"/>
      <c r="J34" s="56">
        <f t="shared" ref="J34:O34" si="19">SUM(J35:J35)</f>
        <v>307520000</v>
      </c>
      <c r="K34" s="56">
        <f t="shared" si="19"/>
        <v>222260000</v>
      </c>
      <c r="L34" s="56">
        <f t="shared" si="19"/>
        <v>222260000</v>
      </c>
      <c r="M34" s="56">
        <f t="shared" si="19"/>
        <v>180720000</v>
      </c>
      <c r="N34" s="56">
        <f t="shared" si="19"/>
        <v>180720000</v>
      </c>
      <c r="O34" s="56">
        <f t="shared" si="19"/>
        <v>85260000</v>
      </c>
      <c r="P34" s="57">
        <f t="shared" si="2"/>
        <v>0.72274973985431845</v>
      </c>
      <c r="Q34" s="58"/>
      <c r="R34" s="58"/>
      <c r="S34" s="58"/>
    </row>
    <row r="35" spans="1:19" s="59" customFormat="1" ht="40.5" customHeight="1" x14ac:dyDescent="0.2">
      <c r="A35" s="21"/>
      <c r="B35" s="74"/>
      <c r="C35" s="75"/>
      <c r="D35" s="66"/>
      <c r="E35" s="67"/>
      <c r="F35" s="87"/>
      <c r="G35" s="75"/>
      <c r="H35" s="93" t="s">
        <v>323</v>
      </c>
      <c r="I35" s="94" t="s">
        <v>42</v>
      </c>
      <c r="J35" s="95">
        <v>307520000</v>
      </c>
      <c r="K35" s="95">
        <v>222260000</v>
      </c>
      <c r="L35" s="95">
        <v>222260000</v>
      </c>
      <c r="M35" s="95">
        <v>180720000</v>
      </c>
      <c r="N35" s="95">
        <v>180720000</v>
      </c>
      <c r="O35" s="96">
        <f t="shared" ref="O35" si="20">J35-K35</f>
        <v>85260000</v>
      </c>
      <c r="P35" s="8">
        <f t="shared" si="2"/>
        <v>0.72274973985431845</v>
      </c>
      <c r="Q35" s="58"/>
      <c r="R35" s="58"/>
      <c r="S35" s="58"/>
    </row>
    <row r="36" spans="1:19" s="59" customFormat="1" ht="27.75" customHeight="1" x14ac:dyDescent="0.2">
      <c r="A36" s="21"/>
      <c r="B36" s="74"/>
      <c r="C36" s="75"/>
      <c r="D36" s="66"/>
      <c r="E36" s="67"/>
      <c r="F36" s="52">
        <v>10</v>
      </c>
      <c r="G36" s="68" t="s">
        <v>43</v>
      </c>
      <c r="H36" s="91"/>
      <c r="I36" s="55"/>
      <c r="J36" s="56">
        <f t="shared" ref="J36:O36" si="21">SUM(J37:J37)</f>
        <v>335840000</v>
      </c>
      <c r="K36" s="56">
        <f t="shared" si="21"/>
        <v>118784000</v>
      </c>
      <c r="L36" s="56">
        <f t="shared" si="21"/>
        <v>118784000</v>
      </c>
      <c r="M36" s="56">
        <f t="shared" si="21"/>
        <v>68516000</v>
      </c>
      <c r="N36" s="56">
        <f t="shared" si="21"/>
        <v>68516000</v>
      </c>
      <c r="O36" s="56">
        <f t="shared" si="21"/>
        <v>217056000</v>
      </c>
      <c r="P36" s="57">
        <f t="shared" si="2"/>
        <v>0.35369223439733205</v>
      </c>
      <c r="Q36" s="58"/>
      <c r="R36" s="58"/>
      <c r="S36" s="58"/>
    </row>
    <row r="37" spans="1:19" s="59" customFormat="1" ht="40.5" customHeight="1" x14ac:dyDescent="0.2">
      <c r="A37" s="21"/>
      <c r="B37" s="74"/>
      <c r="C37" s="75"/>
      <c r="D37" s="66"/>
      <c r="E37" s="67"/>
      <c r="F37" s="87"/>
      <c r="G37" s="75"/>
      <c r="H37" s="93" t="s">
        <v>324</v>
      </c>
      <c r="I37" s="94" t="s">
        <v>44</v>
      </c>
      <c r="J37" s="95">
        <v>335840000</v>
      </c>
      <c r="K37" s="95">
        <v>118784000</v>
      </c>
      <c r="L37" s="95">
        <v>118784000</v>
      </c>
      <c r="M37" s="95">
        <v>68516000</v>
      </c>
      <c r="N37" s="95">
        <v>68516000</v>
      </c>
      <c r="O37" s="96">
        <f t="shared" ref="O37" si="22">J37-K37</f>
        <v>217056000</v>
      </c>
      <c r="P37" s="8">
        <f t="shared" si="2"/>
        <v>0.35369223439733205</v>
      </c>
      <c r="Q37" s="58"/>
      <c r="R37" s="58"/>
      <c r="S37" s="58"/>
    </row>
    <row r="38" spans="1:19" s="59" customFormat="1" ht="27.75" customHeight="1" x14ac:dyDescent="0.2">
      <c r="A38" s="21"/>
      <c r="B38" s="74"/>
      <c r="C38" s="75"/>
      <c r="D38" s="97">
        <v>3</v>
      </c>
      <c r="E38" s="98" t="s">
        <v>45</v>
      </c>
      <c r="F38" s="77"/>
      <c r="G38" s="78"/>
      <c r="H38" s="79"/>
      <c r="I38" s="44"/>
      <c r="J38" s="46">
        <f t="shared" ref="J38:O38" si="23">J39+J41+J43</f>
        <v>1366734912</v>
      </c>
      <c r="K38" s="46">
        <f t="shared" si="23"/>
        <v>915840000</v>
      </c>
      <c r="L38" s="46">
        <f t="shared" si="23"/>
        <v>388310000</v>
      </c>
      <c r="M38" s="46">
        <f t="shared" si="23"/>
        <v>315410000</v>
      </c>
      <c r="N38" s="46">
        <f t="shared" si="23"/>
        <v>315410000</v>
      </c>
      <c r="O38" s="46">
        <f t="shared" si="23"/>
        <v>450894912</v>
      </c>
      <c r="P38" s="47">
        <f t="shared" si="2"/>
        <v>0.28411508083288062</v>
      </c>
      <c r="Q38" s="58"/>
      <c r="R38" s="58"/>
      <c r="S38" s="58"/>
    </row>
    <row r="39" spans="1:19" s="59" customFormat="1" ht="27.75" customHeight="1" x14ac:dyDescent="0.2">
      <c r="A39" s="21"/>
      <c r="B39" s="74"/>
      <c r="C39" s="75"/>
      <c r="D39" s="99"/>
      <c r="E39" s="100"/>
      <c r="F39" s="81">
        <v>11</v>
      </c>
      <c r="G39" s="68" t="s">
        <v>46</v>
      </c>
      <c r="H39" s="91"/>
      <c r="I39" s="55"/>
      <c r="J39" s="56">
        <f t="shared" ref="J39:O39" si="24">SUM(J40:J40)</f>
        <v>150000000</v>
      </c>
      <c r="K39" s="56">
        <f t="shared" si="24"/>
        <v>80960000</v>
      </c>
      <c r="L39" s="56">
        <f t="shared" si="24"/>
        <v>80960000</v>
      </c>
      <c r="M39" s="56">
        <f t="shared" si="24"/>
        <v>63880000</v>
      </c>
      <c r="N39" s="56">
        <f t="shared" si="24"/>
        <v>63880000</v>
      </c>
      <c r="O39" s="56">
        <f t="shared" si="24"/>
        <v>69040000</v>
      </c>
      <c r="P39" s="57">
        <f t="shared" si="2"/>
        <v>0.53973333333333329</v>
      </c>
      <c r="Q39" s="58"/>
      <c r="R39" s="58"/>
      <c r="S39" s="58"/>
    </row>
    <row r="40" spans="1:19" s="59" customFormat="1" ht="40.5" customHeight="1" x14ac:dyDescent="0.2">
      <c r="A40" s="21"/>
      <c r="B40" s="74"/>
      <c r="C40" s="75"/>
      <c r="D40" s="66"/>
      <c r="E40" s="67"/>
      <c r="F40" s="87"/>
      <c r="G40" s="75"/>
      <c r="H40" s="93" t="s">
        <v>325</v>
      </c>
      <c r="I40" s="94" t="s">
        <v>47</v>
      </c>
      <c r="J40" s="95">
        <v>150000000</v>
      </c>
      <c r="K40" s="95">
        <v>80960000</v>
      </c>
      <c r="L40" s="95">
        <v>80960000</v>
      </c>
      <c r="M40" s="95">
        <v>63880000</v>
      </c>
      <c r="N40" s="95">
        <v>63880000</v>
      </c>
      <c r="O40" s="96">
        <f t="shared" ref="O40" si="25">J40-K40</f>
        <v>69040000</v>
      </c>
      <c r="P40" s="8">
        <f t="shared" si="2"/>
        <v>0.53973333333333329</v>
      </c>
      <c r="Q40" s="58"/>
      <c r="R40" s="58"/>
      <c r="S40" s="58"/>
    </row>
    <row r="41" spans="1:19" s="59" customFormat="1" ht="27.75" customHeight="1" x14ac:dyDescent="0.2">
      <c r="A41" s="21"/>
      <c r="B41" s="74"/>
      <c r="C41" s="75"/>
      <c r="D41" s="66"/>
      <c r="E41" s="67"/>
      <c r="F41" s="52">
        <v>12</v>
      </c>
      <c r="G41" s="68" t="s">
        <v>48</v>
      </c>
      <c r="H41" s="91"/>
      <c r="I41" s="55"/>
      <c r="J41" s="56">
        <f t="shared" ref="J41:O41" si="26">SUM(J42:J42)</f>
        <v>256640000</v>
      </c>
      <c r="K41" s="56">
        <f t="shared" si="26"/>
        <v>112640000</v>
      </c>
      <c r="L41" s="56">
        <f t="shared" si="26"/>
        <v>112640000</v>
      </c>
      <c r="M41" s="56">
        <f t="shared" si="26"/>
        <v>78760000</v>
      </c>
      <c r="N41" s="56">
        <f t="shared" si="26"/>
        <v>78760000</v>
      </c>
      <c r="O41" s="56">
        <f t="shared" si="26"/>
        <v>144000000</v>
      </c>
      <c r="P41" s="57">
        <f t="shared" si="2"/>
        <v>0.43890274314214461</v>
      </c>
      <c r="Q41" s="58"/>
      <c r="R41" s="58"/>
      <c r="S41" s="58"/>
    </row>
    <row r="42" spans="1:19" s="59" customFormat="1" ht="31.5" customHeight="1" x14ac:dyDescent="0.2">
      <c r="A42" s="21"/>
      <c r="B42" s="74"/>
      <c r="C42" s="75"/>
      <c r="D42" s="66"/>
      <c r="E42" s="67"/>
      <c r="F42" s="87"/>
      <c r="G42" s="75"/>
      <c r="H42" s="93" t="s">
        <v>326</v>
      </c>
      <c r="I42" s="94" t="s">
        <v>49</v>
      </c>
      <c r="J42" s="95">
        <v>256640000</v>
      </c>
      <c r="K42" s="95">
        <v>112640000</v>
      </c>
      <c r="L42" s="95">
        <v>112640000</v>
      </c>
      <c r="M42" s="95">
        <v>78760000</v>
      </c>
      <c r="N42" s="95">
        <v>78760000</v>
      </c>
      <c r="O42" s="96">
        <f t="shared" ref="O42" si="27">J42-K42</f>
        <v>144000000</v>
      </c>
      <c r="P42" s="8">
        <f t="shared" si="2"/>
        <v>0.43890274314214461</v>
      </c>
      <c r="Q42" s="58"/>
      <c r="R42" s="58"/>
      <c r="S42" s="58"/>
    </row>
    <row r="43" spans="1:19" s="59" customFormat="1" ht="27.75" customHeight="1" x14ac:dyDescent="0.2">
      <c r="A43" s="21"/>
      <c r="B43" s="74"/>
      <c r="C43" s="75"/>
      <c r="D43" s="66"/>
      <c r="E43" s="67"/>
      <c r="F43" s="52">
        <v>13</v>
      </c>
      <c r="G43" s="68" t="s">
        <v>50</v>
      </c>
      <c r="H43" s="91"/>
      <c r="I43" s="55"/>
      <c r="J43" s="56">
        <f t="shared" ref="J43:O43" si="28">SUM(J44:J44)</f>
        <v>960094912</v>
      </c>
      <c r="K43" s="56">
        <f t="shared" si="28"/>
        <v>722240000</v>
      </c>
      <c r="L43" s="56">
        <f t="shared" si="28"/>
        <v>194710000</v>
      </c>
      <c r="M43" s="56">
        <f t="shared" si="28"/>
        <v>172770000</v>
      </c>
      <c r="N43" s="56">
        <f t="shared" si="28"/>
        <v>172770000</v>
      </c>
      <c r="O43" s="56">
        <f t="shared" si="28"/>
        <v>237854912</v>
      </c>
      <c r="P43" s="57">
        <f t="shared" si="2"/>
        <v>0.20280286622329272</v>
      </c>
      <c r="Q43" s="58"/>
      <c r="R43" s="58"/>
      <c r="S43" s="58"/>
    </row>
    <row r="44" spans="1:19" s="59" customFormat="1" ht="35.25" customHeight="1" x14ac:dyDescent="0.2">
      <c r="A44" s="21"/>
      <c r="B44" s="74"/>
      <c r="C44" s="75"/>
      <c r="D44" s="66"/>
      <c r="E44" s="67"/>
      <c r="F44" s="87"/>
      <c r="G44" s="75"/>
      <c r="H44" s="93" t="s">
        <v>327</v>
      </c>
      <c r="I44" s="94" t="s">
        <v>51</v>
      </c>
      <c r="J44" s="95">
        <v>960094912</v>
      </c>
      <c r="K44" s="95">
        <v>722240000</v>
      </c>
      <c r="L44" s="95">
        <v>194710000</v>
      </c>
      <c r="M44" s="95">
        <v>172770000</v>
      </c>
      <c r="N44" s="95">
        <v>172770000</v>
      </c>
      <c r="O44" s="96">
        <f t="shared" ref="O44" si="29">J44-K44</f>
        <v>237854912</v>
      </c>
      <c r="P44" s="8">
        <f t="shared" si="2"/>
        <v>0.20280286622329272</v>
      </c>
      <c r="Q44" s="58"/>
      <c r="R44" s="58"/>
      <c r="S44" s="58"/>
    </row>
    <row r="45" spans="1:19" s="59" customFormat="1" ht="27.75" customHeight="1" x14ac:dyDescent="0.2">
      <c r="A45" s="21"/>
      <c r="B45" s="101"/>
      <c r="C45" s="49"/>
      <c r="D45" s="102">
        <v>4</v>
      </c>
      <c r="E45" s="103" t="s">
        <v>52</v>
      </c>
      <c r="F45" s="42"/>
      <c r="G45" s="77"/>
      <c r="H45" s="104"/>
      <c r="I45" s="45"/>
      <c r="J45" s="46">
        <f t="shared" ref="J45:O45" si="30">J46+J49</f>
        <v>34047320602</v>
      </c>
      <c r="K45" s="46">
        <f t="shared" si="30"/>
        <v>11198743302.540001</v>
      </c>
      <c r="L45" s="46">
        <f t="shared" si="30"/>
        <v>6603463016.5799999</v>
      </c>
      <c r="M45" s="46">
        <f t="shared" si="30"/>
        <v>3654723801.6199999</v>
      </c>
      <c r="N45" s="46">
        <f t="shared" si="30"/>
        <v>3654723801.6199999</v>
      </c>
      <c r="O45" s="46">
        <f t="shared" si="30"/>
        <v>22848577299.459999</v>
      </c>
      <c r="P45" s="47">
        <f t="shared" si="2"/>
        <v>0.19394956489445753</v>
      </c>
      <c r="Q45" s="58"/>
      <c r="R45" s="58"/>
      <c r="S45" s="58"/>
    </row>
    <row r="46" spans="1:19" s="59" customFormat="1" ht="27.75" customHeight="1" x14ac:dyDescent="0.2">
      <c r="A46" s="21"/>
      <c r="B46" s="105"/>
      <c r="C46" s="106"/>
      <c r="D46" s="107"/>
      <c r="E46" s="108"/>
      <c r="F46" s="81">
        <v>14</v>
      </c>
      <c r="G46" s="68" t="s">
        <v>53</v>
      </c>
      <c r="H46" s="109"/>
      <c r="I46" s="54"/>
      <c r="J46" s="56">
        <f t="shared" ref="J46:O46" si="31">SUM(J47:J48)</f>
        <v>7043780055</v>
      </c>
      <c r="K46" s="56">
        <f t="shared" si="31"/>
        <v>3035706393</v>
      </c>
      <c r="L46" s="56">
        <f t="shared" si="31"/>
        <v>1046123938</v>
      </c>
      <c r="M46" s="56">
        <f t="shared" si="31"/>
        <v>556981558</v>
      </c>
      <c r="N46" s="56">
        <f t="shared" si="31"/>
        <v>556981558</v>
      </c>
      <c r="O46" s="56">
        <f t="shared" si="31"/>
        <v>4008073662</v>
      </c>
      <c r="P46" s="57">
        <f t="shared" si="2"/>
        <v>0.14851740540328384</v>
      </c>
      <c r="Q46" s="58"/>
      <c r="R46" s="58"/>
      <c r="S46" s="58"/>
    </row>
    <row r="47" spans="1:19" s="59" customFormat="1" ht="45" customHeight="1" x14ac:dyDescent="0.2">
      <c r="A47" s="21"/>
      <c r="B47" s="105"/>
      <c r="C47" s="106"/>
      <c r="D47" s="110"/>
      <c r="E47" s="49"/>
      <c r="F47" s="87"/>
      <c r="G47" s="111"/>
      <c r="H47" s="112" t="s">
        <v>295</v>
      </c>
      <c r="I47" s="2" t="s">
        <v>54</v>
      </c>
      <c r="J47" s="1">
        <v>6803780055</v>
      </c>
      <c r="K47" s="1">
        <v>2834760810</v>
      </c>
      <c r="L47" s="1">
        <v>845178355</v>
      </c>
      <c r="M47" s="1">
        <v>494972511</v>
      </c>
      <c r="N47" s="1">
        <v>494972511</v>
      </c>
      <c r="O47" s="71">
        <f t="shared" ref="O47" si="32">J47-K47</f>
        <v>3969019245</v>
      </c>
      <c r="P47" s="8">
        <f t="shared" si="2"/>
        <v>0.12422188080270034</v>
      </c>
      <c r="Q47" s="58"/>
      <c r="R47" s="58"/>
      <c r="S47" s="58"/>
    </row>
    <row r="48" spans="1:19" s="59" customFormat="1" ht="54.75" customHeight="1" x14ac:dyDescent="0.2">
      <c r="A48" s="21"/>
      <c r="B48" s="105"/>
      <c r="C48" s="106"/>
      <c r="D48" s="110"/>
      <c r="E48" s="49"/>
      <c r="F48" s="90"/>
      <c r="G48" s="111"/>
      <c r="H48" s="113" t="s">
        <v>375</v>
      </c>
      <c r="I48" s="114" t="s">
        <v>55</v>
      </c>
      <c r="J48" s="1">
        <v>240000000</v>
      </c>
      <c r="K48" s="1">
        <v>200945583</v>
      </c>
      <c r="L48" s="1">
        <v>200945583</v>
      </c>
      <c r="M48" s="1">
        <v>62009047</v>
      </c>
      <c r="N48" s="1">
        <v>62009047</v>
      </c>
      <c r="O48" s="71">
        <f>J48-K48</f>
        <v>39054417</v>
      </c>
      <c r="P48" s="8">
        <f t="shared" si="2"/>
        <v>0.8372732625</v>
      </c>
      <c r="Q48" s="58"/>
      <c r="R48" s="58"/>
      <c r="S48" s="58"/>
    </row>
    <row r="49" spans="1:19" s="59" customFormat="1" ht="27.75" customHeight="1" x14ac:dyDescent="0.2">
      <c r="A49" s="21"/>
      <c r="B49" s="105"/>
      <c r="C49" s="106"/>
      <c r="D49" s="110"/>
      <c r="E49" s="49"/>
      <c r="F49" s="52">
        <v>15</v>
      </c>
      <c r="G49" s="68" t="s">
        <v>56</v>
      </c>
      <c r="H49" s="109"/>
      <c r="I49" s="54"/>
      <c r="J49" s="56">
        <f>SUM(J50:J52)</f>
        <v>27003540547</v>
      </c>
      <c r="K49" s="56">
        <f t="shared" ref="K49:O49" si="33">SUM(K50:K52)</f>
        <v>8163036909.54</v>
      </c>
      <c r="L49" s="56">
        <f t="shared" si="33"/>
        <v>5557339078.5799999</v>
      </c>
      <c r="M49" s="56">
        <f t="shared" si="33"/>
        <v>3097742243.6199999</v>
      </c>
      <c r="N49" s="56">
        <f t="shared" si="33"/>
        <v>3097742243.6199999</v>
      </c>
      <c r="O49" s="56">
        <f t="shared" si="33"/>
        <v>18840503637.459999</v>
      </c>
      <c r="P49" s="57">
        <f t="shared" si="2"/>
        <v>0.20580038639405013</v>
      </c>
      <c r="Q49" s="58"/>
      <c r="R49" s="58"/>
      <c r="S49" s="58"/>
    </row>
    <row r="50" spans="1:19" s="59" customFormat="1" ht="42" customHeight="1" x14ac:dyDescent="0.2">
      <c r="A50" s="21"/>
      <c r="B50" s="115"/>
      <c r="C50" s="92"/>
      <c r="D50" s="116"/>
      <c r="E50" s="92"/>
      <c r="F50" s="117"/>
      <c r="G50" s="92"/>
      <c r="H50" s="112" t="s">
        <v>296</v>
      </c>
      <c r="I50" s="2" t="s">
        <v>57</v>
      </c>
      <c r="J50" s="1">
        <v>24146757861</v>
      </c>
      <c r="K50" s="1">
        <v>7621428242.54</v>
      </c>
      <c r="L50" s="1">
        <v>5015730411.5799999</v>
      </c>
      <c r="M50" s="1">
        <v>2747708908.6199999</v>
      </c>
      <c r="N50" s="1">
        <v>2747708908.6199999</v>
      </c>
      <c r="O50" s="71">
        <f t="shared" ref="O50:O52" si="34">J50-K50</f>
        <v>16525329618.459999</v>
      </c>
      <c r="P50" s="8">
        <f t="shared" si="2"/>
        <v>0.20771858650560393</v>
      </c>
      <c r="Q50" s="58"/>
      <c r="R50" s="58"/>
      <c r="S50" s="58"/>
    </row>
    <row r="51" spans="1:19" s="59" customFormat="1" ht="42" customHeight="1" x14ac:dyDescent="0.2">
      <c r="A51" s="21"/>
      <c r="B51" s="115"/>
      <c r="C51" s="92"/>
      <c r="D51" s="116"/>
      <c r="E51" s="92"/>
      <c r="F51" s="116"/>
      <c r="G51" s="92"/>
      <c r="H51" s="112" t="s">
        <v>297</v>
      </c>
      <c r="I51" s="63" t="s">
        <v>377</v>
      </c>
      <c r="J51" s="1">
        <v>611890318</v>
      </c>
      <c r="K51" s="1">
        <v>0</v>
      </c>
      <c r="L51" s="1">
        <v>0</v>
      </c>
      <c r="M51" s="1">
        <v>0</v>
      </c>
      <c r="N51" s="1">
        <v>0</v>
      </c>
      <c r="O51" s="1">
        <f t="shared" si="34"/>
        <v>611890318</v>
      </c>
      <c r="P51" s="7">
        <f t="shared" si="2"/>
        <v>0</v>
      </c>
      <c r="Q51" s="58"/>
      <c r="R51" s="58"/>
      <c r="S51" s="58"/>
    </row>
    <row r="52" spans="1:19" s="59" customFormat="1" ht="55.5" customHeight="1" x14ac:dyDescent="0.2">
      <c r="A52" s="21"/>
      <c r="B52" s="115"/>
      <c r="C52" s="92"/>
      <c r="D52" s="116"/>
      <c r="E52" s="92"/>
      <c r="F52" s="116"/>
      <c r="G52" s="92"/>
      <c r="H52" s="118" t="s">
        <v>375</v>
      </c>
      <c r="I52" s="114" t="s">
        <v>55</v>
      </c>
      <c r="J52" s="119">
        <f>2227642368+17250000</f>
        <v>2244892368</v>
      </c>
      <c r="K52" s="119">
        <v>541608667</v>
      </c>
      <c r="L52" s="119">
        <v>541608667</v>
      </c>
      <c r="M52" s="119">
        <v>350033335</v>
      </c>
      <c r="N52" s="119">
        <v>350033335</v>
      </c>
      <c r="O52" s="71">
        <f t="shared" si="34"/>
        <v>1703283701</v>
      </c>
      <c r="P52" s="8">
        <f t="shared" si="2"/>
        <v>0.24126264346585369</v>
      </c>
      <c r="Q52" s="58"/>
      <c r="R52" s="58"/>
      <c r="S52" s="58"/>
    </row>
    <row r="53" spans="1:19" s="59" customFormat="1" ht="27.75" customHeight="1" x14ac:dyDescent="0.2">
      <c r="A53" s="21"/>
      <c r="B53" s="120">
        <v>3</v>
      </c>
      <c r="C53" s="121" t="s">
        <v>58</v>
      </c>
      <c r="D53" s="32"/>
      <c r="E53" s="33"/>
      <c r="F53" s="73"/>
      <c r="G53" s="122"/>
      <c r="H53" s="35"/>
      <c r="I53" s="36"/>
      <c r="J53" s="37">
        <f t="shared" ref="J53:O53" si="35">J54+J61+J70+J76+J85+J93+J98+J103+J129+J136+J148+J151+J156+J165+J178+J181+J190+J195</f>
        <v>247409412694</v>
      </c>
      <c r="K53" s="37">
        <f t="shared" si="35"/>
        <v>117179472421.23999</v>
      </c>
      <c r="L53" s="37">
        <f t="shared" si="35"/>
        <v>98371610915.23999</v>
      </c>
      <c r="M53" s="37">
        <f t="shared" si="35"/>
        <v>77480933869.23999</v>
      </c>
      <c r="N53" s="37">
        <f t="shared" si="35"/>
        <v>77134326475.23999</v>
      </c>
      <c r="O53" s="37">
        <f t="shared" si="35"/>
        <v>130229940272.76001</v>
      </c>
      <c r="P53" s="38">
        <f t="shared" si="2"/>
        <v>0.39760658191654014</v>
      </c>
      <c r="Q53" s="58"/>
      <c r="R53" s="58"/>
      <c r="S53" s="58"/>
    </row>
    <row r="54" spans="1:19" s="59" customFormat="1" ht="27.75" customHeight="1" x14ac:dyDescent="0.2">
      <c r="A54" s="21"/>
      <c r="B54" s="123"/>
      <c r="C54" s="124"/>
      <c r="D54" s="125">
        <v>5</v>
      </c>
      <c r="E54" s="126" t="s">
        <v>59</v>
      </c>
      <c r="F54" s="127"/>
      <c r="G54" s="128"/>
      <c r="H54" s="129"/>
      <c r="I54" s="45"/>
      <c r="J54" s="46">
        <f t="shared" ref="J54:O54" si="36">J55+J57+J59</f>
        <v>156411699187</v>
      </c>
      <c r="K54" s="46">
        <f t="shared" si="36"/>
        <v>72348905463.23999</v>
      </c>
      <c r="L54" s="46">
        <f t="shared" si="36"/>
        <v>69176684051.23999</v>
      </c>
      <c r="M54" s="46">
        <f t="shared" si="36"/>
        <v>58749149293.239998</v>
      </c>
      <c r="N54" s="46">
        <f t="shared" si="36"/>
        <v>58749149293.239998</v>
      </c>
      <c r="O54" s="46">
        <f t="shared" si="36"/>
        <v>84062793723.76001</v>
      </c>
      <c r="P54" s="47">
        <f t="shared" si="2"/>
        <v>0.44227308066345422</v>
      </c>
      <c r="Q54" s="58"/>
      <c r="R54" s="58"/>
      <c r="S54" s="58"/>
    </row>
    <row r="55" spans="1:19" s="59" customFormat="1" ht="27.75" customHeight="1" x14ac:dyDescent="0.2">
      <c r="A55" s="21"/>
      <c r="B55" s="115"/>
      <c r="C55" s="92"/>
      <c r="D55" s="130"/>
      <c r="E55" s="131"/>
      <c r="F55" s="132">
        <v>16</v>
      </c>
      <c r="G55" s="133" t="s">
        <v>60</v>
      </c>
      <c r="H55" s="134"/>
      <c r="I55" s="54"/>
      <c r="J55" s="56">
        <f>SUM(J56:J56)</f>
        <v>15686834866</v>
      </c>
      <c r="K55" s="56">
        <f t="shared" ref="K55:O55" si="37">SUM(K56:K56)</f>
        <v>14954786244</v>
      </c>
      <c r="L55" s="56">
        <f t="shared" si="37"/>
        <v>13756041518</v>
      </c>
      <c r="M55" s="56">
        <f t="shared" si="37"/>
        <v>4706783110</v>
      </c>
      <c r="N55" s="56">
        <f t="shared" si="37"/>
        <v>4706783110</v>
      </c>
      <c r="O55" s="56">
        <f t="shared" si="37"/>
        <v>732048622</v>
      </c>
      <c r="P55" s="57">
        <f t="shared" si="2"/>
        <v>0.87691632094726479</v>
      </c>
      <c r="Q55" s="58"/>
      <c r="R55" s="58"/>
      <c r="S55" s="58"/>
    </row>
    <row r="56" spans="1:19" s="59" customFormat="1" ht="57" customHeight="1" x14ac:dyDescent="0.2">
      <c r="A56" s="21"/>
      <c r="B56" s="115"/>
      <c r="C56" s="92"/>
      <c r="D56" s="116"/>
      <c r="E56" s="21"/>
      <c r="F56" s="117"/>
      <c r="G56" s="92"/>
      <c r="H56" s="135" t="s">
        <v>339</v>
      </c>
      <c r="I56" s="94" t="s">
        <v>61</v>
      </c>
      <c r="J56" s="89">
        <v>15686834866</v>
      </c>
      <c r="K56" s="89">
        <v>14954786244</v>
      </c>
      <c r="L56" s="89">
        <v>13756041518</v>
      </c>
      <c r="M56" s="89">
        <v>4706783110</v>
      </c>
      <c r="N56" s="89">
        <v>4706783110</v>
      </c>
      <c r="O56" s="89">
        <f>+J56-K56</f>
        <v>732048622</v>
      </c>
      <c r="P56" s="7">
        <f t="shared" si="2"/>
        <v>0.87691632094726479</v>
      </c>
      <c r="Q56" s="58"/>
      <c r="R56" s="58"/>
      <c r="S56" s="58"/>
    </row>
    <row r="57" spans="1:19" s="59" customFormat="1" ht="27.75" customHeight="1" x14ac:dyDescent="0.2">
      <c r="A57" s="21"/>
      <c r="B57" s="115"/>
      <c r="C57" s="92"/>
      <c r="D57" s="116"/>
      <c r="E57" s="92"/>
      <c r="F57" s="136">
        <v>17</v>
      </c>
      <c r="G57" s="133" t="s">
        <v>62</v>
      </c>
      <c r="H57" s="134"/>
      <c r="I57" s="54"/>
      <c r="J57" s="56">
        <f t="shared" ref="J57:O57" si="38">SUM(J58:J58)</f>
        <v>1432631487</v>
      </c>
      <c r="K57" s="56">
        <f t="shared" si="38"/>
        <v>1079725000</v>
      </c>
      <c r="L57" s="56">
        <f t="shared" si="38"/>
        <v>928025000</v>
      </c>
      <c r="M57" s="56">
        <f t="shared" si="38"/>
        <v>23025000</v>
      </c>
      <c r="N57" s="56">
        <f t="shared" si="38"/>
        <v>23025000</v>
      </c>
      <c r="O57" s="56">
        <f t="shared" si="38"/>
        <v>352906487</v>
      </c>
      <c r="P57" s="57">
        <f t="shared" si="2"/>
        <v>0.64777649271364923</v>
      </c>
      <c r="Q57" s="58"/>
      <c r="R57" s="58"/>
      <c r="S57" s="58"/>
    </row>
    <row r="58" spans="1:19" s="59" customFormat="1" ht="48" customHeight="1" x14ac:dyDescent="0.2">
      <c r="A58" s="21"/>
      <c r="B58" s="115"/>
      <c r="C58" s="92"/>
      <c r="D58" s="116"/>
      <c r="E58" s="92"/>
      <c r="F58" s="137"/>
      <c r="G58" s="137"/>
      <c r="H58" s="135" t="s">
        <v>340</v>
      </c>
      <c r="I58" s="135" t="s">
        <v>63</v>
      </c>
      <c r="J58" s="89">
        <v>1432631487</v>
      </c>
      <c r="K58" s="89">
        <v>1079725000</v>
      </c>
      <c r="L58" s="89">
        <v>928025000</v>
      </c>
      <c r="M58" s="89">
        <v>23025000</v>
      </c>
      <c r="N58" s="89">
        <v>23025000</v>
      </c>
      <c r="O58" s="89">
        <f t="shared" ref="O58:O60" si="39">+J58-K58</f>
        <v>352906487</v>
      </c>
      <c r="P58" s="7">
        <f t="shared" si="2"/>
        <v>0.64777649271364923</v>
      </c>
      <c r="Q58" s="58"/>
      <c r="R58" s="58"/>
      <c r="S58" s="58"/>
    </row>
    <row r="59" spans="1:19" s="59" customFormat="1" ht="27.75" customHeight="1" x14ac:dyDescent="0.2">
      <c r="A59" s="21"/>
      <c r="B59" s="115"/>
      <c r="C59" s="92"/>
      <c r="D59" s="116"/>
      <c r="E59" s="92"/>
      <c r="F59" s="138">
        <v>18</v>
      </c>
      <c r="G59" s="133" t="s">
        <v>64</v>
      </c>
      <c r="H59" s="134"/>
      <c r="I59" s="54"/>
      <c r="J59" s="56">
        <f>SUM(J60:J60)</f>
        <v>139292232834</v>
      </c>
      <c r="K59" s="56">
        <f t="shared" ref="K59:O59" si="40">SUM(K60:K60)</f>
        <v>56314394219.239998</v>
      </c>
      <c r="L59" s="56">
        <f t="shared" si="40"/>
        <v>54492617533.239998</v>
      </c>
      <c r="M59" s="56">
        <f t="shared" si="40"/>
        <v>54019341183.239998</v>
      </c>
      <c r="N59" s="56">
        <f t="shared" si="40"/>
        <v>54019341183.239998</v>
      </c>
      <c r="O59" s="56">
        <f t="shared" si="40"/>
        <v>82977838614.76001</v>
      </c>
      <c r="P59" s="57">
        <f t="shared" si="2"/>
        <v>0.39121074035894721</v>
      </c>
      <c r="Q59" s="58"/>
      <c r="R59" s="58"/>
      <c r="S59" s="58"/>
    </row>
    <row r="60" spans="1:19" s="59" customFormat="1" ht="38.25" customHeight="1" x14ac:dyDescent="0.2">
      <c r="A60" s="21"/>
      <c r="B60" s="115"/>
      <c r="C60" s="92"/>
      <c r="D60" s="116"/>
      <c r="E60" s="21"/>
      <c r="F60" s="139"/>
      <c r="G60" s="140"/>
      <c r="H60" s="135" t="s">
        <v>341</v>
      </c>
      <c r="I60" s="135" t="s">
        <v>65</v>
      </c>
      <c r="J60" s="89">
        <v>139292232834</v>
      </c>
      <c r="K60" s="89">
        <v>56314394219.239998</v>
      </c>
      <c r="L60" s="89">
        <v>54492617533.239998</v>
      </c>
      <c r="M60" s="89">
        <v>54019341183.239998</v>
      </c>
      <c r="N60" s="89">
        <v>54019341183.239998</v>
      </c>
      <c r="O60" s="89">
        <f t="shared" si="39"/>
        <v>82977838614.76001</v>
      </c>
      <c r="P60" s="7">
        <f t="shared" si="2"/>
        <v>0.39121074035894721</v>
      </c>
      <c r="Q60" s="58"/>
      <c r="R60" s="58"/>
      <c r="S60" s="58"/>
    </row>
    <row r="61" spans="1:19" s="59" customFormat="1" ht="27.75" customHeight="1" x14ac:dyDescent="0.2">
      <c r="A61" s="21"/>
      <c r="B61" s="115"/>
      <c r="C61" s="92"/>
      <c r="D61" s="141">
        <v>6</v>
      </c>
      <c r="E61" s="142" t="s">
        <v>66</v>
      </c>
      <c r="F61" s="127"/>
      <c r="G61" s="128"/>
      <c r="H61" s="143"/>
      <c r="I61" s="45"/>
      <c r="J61" s="46">
        <f t="shared" ref="J61:O61" si="41">J62+J64+J66+J68</f>
        <v>985531869</v>
      </c>
      <c r="K61" s="46">
        <f t="shared" si="41"/>
        <v>304495932</v>
      </c>
      <c r="L61" s="46">
        <f t="shared" si="41"/>
        <v>259475000</v>
      </c>
      <c r="M61" s="46">
        <f t="shared" si="41"/>
        <v>139991667</v>
      </c>
      <c r="N61" s="46">
        <f t="shared" si="41"/>
        <v>139991667</v>
      </c>
      <c r="O61" s="46">
        <f t="shared" si="41"/>
        <v>681035937</v>
      </c>
      <c r="P61" s="47">
        <f t="shared" si="2"/>
        <v>0.26328423074058904</v>
      </c>
      <c r="Q61" s="58"/>
      <c r="R61" s="58"/>
      <c r="S61" s="58"/>
    </row>
    <row r="62" spans="1:19" s="59" customFormat="1" ht="27.75" customHeight="1" x14ac:dyDescent="0.2">
      <c r="A62" s="21"/>
      <c r="B62" s="115"/>
      <c r="C62" s="92"/>
      <c r="D62" s="130"/>
      <c r="E62" s="131"/>
      <c r="F62" s="138">
        <v>19</v>
      </c>
      <c r="G62" s="133" t="s">
        <v>67</v>
      </c>
      <c r="H62" s="134"/>
      <c r="I62" s="54"/>
      <c r="J62" s="56">
        <f t="shared" ref="J62:O62" si="42">SUM(J63:J63)</f>
        <v>248165345</v>
      </c>
      <c r="K62" s="56">
        <f t="shared" si="42"/>
        <v>147125000</v>
      </c>
      <c r="L62" s="56">
        <f t="shared" si="42"/>
        <v>147125000</v>
      </c>
      <c r="M62" s="56">
        <f t="shared" si="42"/>
        <v>76861667</v>
      </c>
      <c r="N62" s="56">
        <f t="shared" si="42"/>
        <v>76861667</v>
      </c>
      <c r="O62" s="56">
        <f t="shared" si="42"/>
        <v>101040345</v>
      </c>
      <c r="P62" s="57">
        <f t="shared" si="2"/>
        <v>0.59285070604842105</v>
      </c>
      <c r="Q62" s="58"/>
      <c r="R62" s="58"/>
      <c r="S62" s="58"/>
    </row>
    <row r="63" spans="1:19" s="59" customFormat="1" ht="74.25" customHeight="1" x14ac:dyDescent="0.2">
      <c r="A63" s="21"/>
      <c r="B63" s="115"/>
      <c r="C63" s="92"/>
      <c r="D63" s="144"/>
      <c r="E63" s="145"/>
      <c r="F63" s="139"/>
      <c r="G63" s="146"/>
      <c r="H63" s="135" t="s">
        <v>342</v>
      </c>
      <c r="I63" s="147" t="str">
        <f>[1]EDUCACION!D35</f>
        <v>Implementación de  estrategias para el mejoramiento continuo del indice sintetico de calidad educativa en los niveles de básica primaria, básica secundaria y nivel de media en el Departamento del Quindio.</v>
      </c>
      <c r="J63" s="148">
        <v>248165345</v>
      </c>
      <c r="K63" s="148">
        <v>147125000</v>
      </c>
      <c r="L63" s="148">
        <v>147125000</v>
      </c>
      <c r="M63" s="148">
        <v>76861667</v>
      </c>
      <c r="N63" s="148">
        <v>76861667</v>
      </c>
      <c r="O63" s="89">
        <v>101040345</v>
      </c>
      <c r="P63" s="7">
        <f t="shared" si="2"/>
        <v>0.59285070604842105</v>
      </c>
      <c r="Q63" s="58"/>
      <c r="R63" s="58"/>
      <c r="S63" s="58"/>
    </row>
    <row r="64" spans="1:19" s="59" customFormat="1" ht="27.75" customHeight="1" x14ac:dyDescent="0.2">
      <c r="A64" s="21"/>
      <c r="B64" s="115"/>
      <c r="C64" s="92"/>
      <c r="D64" s="116"/>
      <c r="E64" s="92"/>
      <c r="F64" s="138">
        <v>20</v>
      </c>
      <c r="G64" s="133" t="s">
        <v>68</v>
      </c>
      <c r="H64" s="134"/>
      <c r="I64" s="54"/>
      <c r="J64" s="56">
        <f t="shared" ref="J64:O64" si="43">SUM(J65:J65)</f>
        <v>333496502</v>
      </c>
      <c r="K64" s="56">
        <f t="shared" si="43"/>
        <v>157370932</v>
      </c>
      <c r="L64" s="56">
        <f t="shared" si="43"/>
        <v>112350000</v>
      </c>
      <c r="M64" s="56">
        <f t="shared" si="43"/>
        <v>63130000</v>
      </c>
      <c r="N64" s="56">
        <f t="shared" si="43"/>
        <v>63130000</v>
      </c>
      <c r="O64" s="56">
        <f t="shared" si="43"/>
        <v>176125570</v>
      </c>
      <c r="P64" s="57">
        <f t="shared" si="2"/>
        <v>0.33688509272580014</v>
      </c>
      <c r="Q64" s="58"/>
      <c r="R64" s="58"/>
      <c r="S64" s="58"/>
    </row>
    <row r="65" spans="1:19" s="59" customFormat="1" ht="63" customHeight="1" x14ac:dyDescent="0.2">
      <c r="A65" s="21"/>
      <c r="B65" s="115"/>
      <c r="C65" s="92"/>
      <c r="D65" s="116"/>
      <c r="E65" s="21"/>
      <c r="F65" s="117"/>
      <c r="G65" s="124"/>
      <c r="H65" s="135" t="s">
        <v>343</v>
      </c>
      <c r="I65" s="135" t="s">
        <v>69</v>
      </c>
      <c r="J65" s="89">
        <v>333496502</v>
      </c>
      <c r="K65" s="89">
        <v>157370932</v>
      </c>
      <c r="L65" s="89">
        <v>112350000</v>
      </c>
      <c r="M65" s="89">
        <v>63130000</v>
      </c>
      <c r="N65" s="89">
        <v>63130000</v>
      </c>
      <c r="O65" s="89">
        <f t="shared" ref="O65" si="44">+J65-K65</f>
        <v>176125570</v>
      </c>
      <c r="P65" s="7">
        <f t="shared" si="2"/>
        <v>0.33688509272580014</v>
      </c>
      <c r="Q65" s="58"/>
      <c r="R65" s="58"/>
      <c r="S65" s="58"/>
    </row>
    <row r="66" spans="1:19" s="59" customFormat="1" ht="27.75" customHeight="1" x14ac:dyDescent="0.2">
      <c r="A66" s="21"/>
      <c r="B66" s="115"/>
      <c r="C66" s="92"/>
      <c r="D66" s="116"/>
      <c r="E66" s="92"/>
      <c r="F66" s="138">
        <v>21</v>
      </c>
      <c r="G66" s="133" t="s">
        <v>70</v>
      </c>
      <c r="H66" s="134"/>
      <c r="I66" s="54"/>
      <c r="J66" s="56">
        <f t="shared" ref="J66:O66" si="45">SUM(J67:J67)</f>
        <v>393870022</v>
      </c>
      <c r="K66" s="56">
        <f t="shared" si="45"/>
        <v>0</v>
      </c>
      <c r="L66" s="56">
        <f t="shared" si="45"/>
        <v>0</v>
      </c>
      <c r="M66" s="56">
        <f t="shared" si="45"/>
        <v>0</v>
      </c>
      <c r="N66" s="56">
        <f t="shared" si="45"/>
        <v>0</v>
      </c>
      <c r="O66" s="56">
        <f t="shared" si="45"/>
        <v>393870022</v>
      </c>
      <c r="P66" s="57">
        <f t="shared" si="2"/>
        <v>0</v>
      </c>
      <c r="Q66" s="58"/>
      <c r="R66" s="58"/>
      <c r="S66" s="58"/>
    </row>
    <row r="67" spans="1:19" s="59" customFormat="1" ht="42.75" customHeight="1" x14ac:dyDescent="0.2">
      <c r="A67" s="21"/>
      <c r="B67" s="115"/>
      <c r="C67" s="92"/>
      <c r="D67" s="116"/>
      <c r="E67" s="21"/>
      <c r="F67" s="117"/>
      <c r="G67" s="124"/>
      <c r="H67" s="135" t="s">
        <v>344</v>
      </c>
      <c r="I67" s="94" t="s">
        <v>71</v>
      </c>
      <c r="J67" s="89">
        <v>393870022</v>
      </c>
      <c r="K67" s="89">
        <v>0</v>
      </c>
      <c r="L67" s="89">
        <v>0</v>
      </c>
      <c r="M67" s="89">
        <v>0</v>
      </c>
      <c r="N67" s="89">
        <v>0</v>
      </c>
      <c r="O67" s="89">
        <f t="shared" ref="O67:O69" si="46">+J67-K67</f>
        <v>393870022</v>
      </c>
      <c r="P67" s="7">
        <f t="shared" si="2"/>
        <v>0</v>
      </c>
      <c r="Q67" s="58"/>
      <c r="R67" s="58"/>
      <c r="S67" s="58"/>
    </row>
    <row r="68" spans="1:19" s="59" customFormat="1" ht="27.75" customHeight="1" x14ac:dyDescent="0.2">
      <c r="A68" s="21"/>
      <c r="B68" s="115"/>
      <c r="C68" s="92"/>
      <c r="D68" s="116"/>
      <c r="E68" s="92"/>
      <c r="F68" s="52">
        <v>22</v>
      </c>
      <c r="G68" s="68" t="s">
        <v>72</v>
      </c>
      <c r="H68" s="134"/>
      <c r="I68" s="54"/>
      <c r="J68" s="56">
        <f t="shared" ref="J68:O68" si="47">SUM(J69:J69)</f>
        <v>10000000</v>
      </c>
      <c r="K68" s="56">
        <f t="shared" si="47"/>
        <v>0</v>
      </c>
      <c r="L68" s="56">
        <f t="shared" si="47"/>
        <v>0</v>
      </c>
      <c r="M68" s="56">
        <f t="shared" si="47"/>
        <v>0</v>
      </c>
      <c r="N68" s="56">
        <f t="shared" si="47"/>
        <v>0</v>
      </c>
      <c r="O68" s="56">
        <f t="shared" si="47"/>
        <v>10000000</v>
      </c>
      <c r="P68" s="57">
        <f t="shared" si="2"/>
        <v>0</v>
      </c>
      <c r="Q68" s="58"/>
      <c r="R68" s="58"/>
      <c r="S68" s="58"/>
    </row>
    <row r="69" spans="1:19" s="59" customFormat="1" ht="52.5" customHeight="1" x14ac:dyDescent="0.2">
      <c r="A69" s="21"/>
      <c r="B69" s="115"/>
      <c r="C69" s="92"/>
      <c r="D69" s="116"/>
      <c r="E69" s="92"/>
      <c r="F69" s="87"/>
      <c r="G69" s="88"/>
      <c r="H69" s="135" t="s">
        <v>345</v>
      </c>
      <c r="I69" s="149" t="str">
        <f>[1]EDUCACION!D49</f>
        <v>Mejoramiento de estrategias que permitan una mayor eficiencia en la gestion de procesos y proyectos de las instituciones educativas del Departamento del Quindio.</v>
      </c>
      <c r="J69" s="148">
        <v>10000000</v>
      </c>
      <c r="K69" s="148">
        <v>0</v>
      </c>
      <c r="L69" s="148">
        <v>0</v>
      </c>
      <c r="M69" s="148">
        <v>0</v>
      </c>
      <c r="N69" s="148">
        <v>0</v>
      </c>
      <c r="O69" s="89">
        <f t="shared" si="46"/>
        <v>10000000</v>
      </c>
      <c r="P69" s="7">
        <f t="shared" ref="P69:P132" si="48">L69/J69</f>
        <v>0</v>
      </c>
      <c r="Q69" s="58"/>
      <c r="R69" s="58"/>
      <c r="S69" s="58"/>
    </row>
    <row r="70" spans="1:19" s="59" customFormat="1" ht="27.75" customHeight="1" x14ac:dyDescent="0.2">
      <c r="A70" s="21"/>
      <c r="B70" s="115"/>
      <c r="C70" s="92"/>
      <c r="D70" s="141">
        <v>7</v>
      </c>
      <c r="E70" s="142" t="s">
        <v>73</v>
      </c>
      <c r="F70" s="127"/>
      <c r="G70" s="128"/>
      <c r="H70" s="143"/>
      <c r="I70" s="45"/>
      <c r="J70" s="46">
        <f t="shared" ref="J70:O70" si="49">J71+J73</f>
        <v>1479827352</v>
      </c>
      <c r="K70" s="46">
        <f t="shared" si="49"/>
        <v>1401832440</v>
      </c>
      <c r="L70" s="46">
        <f t="shared" si="49"/>
        <v>1381365016</v>
      </c>
      <c r="M70" s="46">
        <f t="shared" si="49"/>
        <v>1335606812</v>
      </c>
      <c r="N70" s="46">
        <f t="shared" si="49"/>
        <v>1335606812</v>
      </c>
      <c r="O70" s="46">
        <f t="shared" si="49"/>
        <v>77994912</v>
      </c>
      <c r="P70" s="47">
        <f t="shared" si="48"/>
        <v>0.93346363285762546</v>
      </c>
      <c r="Q70" s="58"/>
      <c r="R70" s="58"/>
      <c r="S70" s="58"/>
    </row>
    <row r="71" spans="1:19" s="59" customFormat="1" ht="27.75" customHeight="1" x14ac:dyDescent="0.2">
      <c r="A71" s="21"/>
      <c r="B71" s="115"/>
      <c r="C71" s="92"/>
      <c r="D71" s="130"/>
      <c r="E71" s="131"/>
      <c r="F71" s="138">
        <v>23</v>
      </c>
      <c r="G71" s="133" t="s">
        <v>74</v>
      </c>
      <c r="H71" s="134"/>
      <c r="I71" s="54"/>
      <c r="J71" s="56">
        <f t="shared" ref="J71:O71" si="50">SUM(J72:J72)</f>
        <v>44075000</v>
      </c>
      <c r="K71" s="56">
        <f t="shared" si="50"/>
        <v>36050000</v>
      </c>
      <c r="L71" s="56">
        <f t="shared" si="50"/>
        <v>16050000</v>
      </c>
      <c r="M71" s="56">
        <f t="shared" si="50"/>
        <v>13375000</v>
      </c>
      <c r="N71" s="56">
        <f t="shared" si="50"/>
        <v>13375000</v>
      </c>
      <c r="O71" s="56">
        <f t="shared" si="50"/>
        <v>8025000</v>
      </c>
      <c r="P71" s="57">
        <f t="shared" si="48"/>
        <v>0.36415201361315941</v>
      </c>
      <c r="Q71" s="58"/>
      <c r="R71" s="58"/>
      <c r="S71" s="58"/>
    </row>
    <row r="72" spans="1:19" s="59" customFormat="1" ht="71.25" customHeight="1" x14ac:dyDescent="0.2">
      <c r="A72" s="21"/>
      <c r="B72" s="115"/>
      <c r="C72" s="92"/>
      <c r="D72" s="144"/>
      <c r="E72" s="145"/>
      <c r="F72" s="139"/>
      <c r="G72" s="146"/>
      <c r="H72" s="135" t="s">
        <v>346</v>
      </c>
      <c r="I72" s="94" t="s">
        <v>75</v>
      </c>
      <c r="J72" s="89">
        <v>44075000</v>
      </c>
      <c r="K72" s="89">
        <v>36050000</v>
      </c>
      <c r="L72" s="89">
        <v>16050000</v>
      </c>
      <c r="M72" s="89">
        <v>13375000</v>
      </c>
      <c r="N72" s="89">
        <v>13375000</v>
      </c>
      <c r="O72" s="89">
        <f t="shared" ref="O72" si="51">+J72-K72</f>
        <v>8025000</v>
      </c>
      <c r="P72" s="7">
        <f t="shared" si="48"/>
        <v>0.36415201361315941</v>
      </c>
      <c r="Q72" s="58"/>
      <c r="R72" s="58"/>
      <c r="S72" s="58"/>
    </row>
    <row r="73" spans="1:19" s="59" customFormat="1" ht="27.75" customHeight="1" x14ac:dyDescent="0.2">
      <c r="A73" s="21"/>
      <c r="B73" s="115"/>
      <c r="C73" s="92"/>
      <c r="D73" s="144"/>
      <c r="E73" s="145"/>
      <c r="F73" s="138">
        <v>24</v>
      </c>
      <c r="G73" s="133" t="s">
        <v>76</v>
      </c>
      <c r="H73" s="134"/>
      <c r="I73" s="54"/>
      <c r="J73" s="56">
        <f t="shared" ref="J73:O73" si="52">SUM(J74:J75)</f>
        <v>1435752352</v>
      </c>
      <c r="K73" s="56">
        <f t="shared" si="52"/>
        <v>1365782440</v>
      </c>
      <c r="L73" s="56">
        <f t="shared" si="52"/>
        <v>1365315016</v>
      </c>
      <c r="M73" s="56">
        <f t="shared" si="52"/>
        <v>1322231812</v>
      </c>
      <c r="N73" s="56">
        <f t="shared" si="52"/>
        <v>1322231812</v>
      </c>
      <c r="O73" s="56">
        <f t="shared" si="52"/>
        <v>69969912</v>
      </c>
      <c r="P73" s="57">
        <f t="shared" si="48"/>
        <v>0.9509404697113113</v>
      </c>
      <c r="Q73" s="58"/>
      <c r="R73" s="58"/>
      <c r="S73" s="58"/>
    </row>
    <row r="74" spans="1:19" s="59" customFormat="1" ht="52.5" customHeight="1" x14ac:dyDescent="0.2">
      <c r="A74" s="21"/>
      <c r="B74" s="115"/>
      <c r="C74" s="92"/>
      <c r="D74" s="144"/>
      <c r="E74" s="145"/>
      <c r="F74" s="139"/>
      <c r="G74" s="140"/>
      <c r="H74" s="135" t="s">
        <v>347</v>
      </c>
      <c r="I74" s="94" t="s">
        <v>77</v>
      </c>
      <c r="J74" s="89">
        <v>346000000</v>
      </c>
      <c r="K74" s="89">
        <v>326000000</v>
      </c>
      <c r="L74" s="89">
        <v>325532576</v>
      </c>
      <c r="M74" s="89">
        <v>282449372</v>
      </c>
      <c r="N74" s="89">
        <v>282449372</v>
      </c>
      <c r="O74" s="89">
        <f t="shared" ref="O74:O75" si="53">+J74-K74</f>
        <v>20000000</v>
      </c>
      <c r="P74" s="7">
        <f t="shared" si="48"/>
        <v>0.94084559537572254</v>
      </c>
      <c r="Q74" s="58"/>
      <c r="R74" s="58"/>
      <c r="S74" s="58"/>
    </row>
    <row r="75" spans="1:19" s="59" customFormat="1" ht="52.5" customHeight="1" x14ac:dyDescent="0.2">
      <c r="A75" s="21"/>
      <c r="B75" s="115"/>
      <c r="C75" s="92"/>
      <c r="D75" s="144"/>
      <c r="E75" s="145"/>
      <c r="F75" s="150"/>
      <c r="G75" s="140"/>
      <c r="H75" s="135" t="s">
        <v>348</v>
      </c>
      <c r="I75" s="94" t="s">
        <v>78</v>
      </c>
      <c r="J75" s="89">
        <v>1089752352</v>
      </c>
      <c r="K75" s="89">
        <v>1039782440</v>
      </c>
      <c r="L75" s="89">
        <v>1039782440</v>
      </c>
      <c r="M75" s="89">
        <v>1039782440</v>
      </c>
      <c r="N75" s="89">
        <v>1039782440</v>
      </c>
      <c r="O75" s="89">
        <f t="shared" si="53"/>
        <v>49969912</v>
      </c>
      <c r="P75" s="7">
        <f t="shared" si="48"/>
        <v>0.95414562592290697</v>
      </c>
      <c r="Q75" s="58"/>
      <c r="R75" s="58"/>
      <c r="S75" s="58"/>
    </row>
    <row r="76" spans="1:19" s="59" customFormat="1" ht="27.75" customHeight="1" x14ac:dyDescent="0.2">
      <c r="A76" s="21"/>
      <c r="B76" s="115"/>
      <c r="C76" s="92"/>
      <c r="D76" s="141">
        <v>8</v>
      </c>
      <c r="E76" s="142" t="s">
        <v>79</v>
      </c>
      <c r="F76" s="127"/>
      <c r="G76" s="128"/>
      <c r="H76" s="143"/>
      <c r="I76" s="45"/>
      <c r="J76" s="46">
        <f t="shared" ref="J76:O76" si="54">J77+J79+J81+J83</f>
        <v>20036000000</v>
      </c>
      <c r="K76" s="46">
        <f t="shared" si="54"/>
        <v>7856796812</v>
      </c>
      <c r="L76" s="46">
        <f t="shared" si="54"/>
        <v>7409853936</v>
      </c>
      <c r="M76" s="46">
        <f t="shared" si="54"/>
        <v>6935685213</v>
      </c>
      <c r="N76" s="46">
        <f t="shared" si="54"/>
        <v>6589077819</v>
      </c>
      <c r="O76" s="46">
        <f t="shared" si="54"/>
        <v>12179203188</v>
      </c>
      <c r="P76" s="47">
        <f t="shared" si="48"/>
        <v>0.36982700818526654</v>
      </c>
      <c r="Q76" s="58"/>
      <c r="R76" s="58"/>
      <c r="S76" s="58"/>
    </row>
    <row r="77" spans="1:19" s="59" customFormat="1" ht="27.75" customHeight="1" x14ac:dyDescent="0.2">
      <c r="A77" s="21"/>
      <c r="B77" s="115"/>
      <c r="C77" s="92"/>
      <c r="D77" s="130"/>
      <c r="E77" s="131"/>
      <c r="F77" s="151">
        <v>25</v>
      </c>
      <c r="G77" s="133" t="s">
        <v>80</v>
      </c>
      <c r="H77" s="134"/>
      <c r="I77" s="54"/>
      <c r="J77" s="56">
        <f t="shared" ref="J77:O77" si="55">SUM(J78:J78)</f>
        <v>57000000</v>
      </c>
      <c r="K77" s="56">
        <f t="shared" si="55"/>
        <v>37000000</v>
      </c>
      <c r="L77" s="56">
        <f t="shared" si="55"/>
        <v>23940000</v>
      </c>
      <c r="M77" s="56">
        <f t="shared" si="55"/>
        <v>7980000</v>
      </c>
      <c r="N77" s="56">
        <f t="shared" si="55"/>
        <v>7980000</v>
      </c>
      <c r="O77" s="56">
        <f t="shared" si="55"/>
        <v>20000000</v>
      </c>
      <c r="P77" s="57">
        <f t="shared" si="48"/>
        <v>0.42</v>
      </c>
      <c r="Q77" s="58"/>
      <c r="R77" s="58"/>
      <c r="S77" s="58"/>
    </row>
    <row r="78" spans="1:19" s="59" customFormat="1" ht="49.5" customHeight="1" x14ac:dyDescent="0.2">
      <c r="A78" s="21"/>
      <c r="B78" s="115"/>
      <c r="C78" s="92"/>
      <c r="D78" s="144"/>
      <c r="E78" s="145"/>
      <c r="F78" s="139"/>
      <c r="G78" s="146"/>
      <c r="H78" s="135" t="s">
        <v>349</v>
      </c>
      <c r="I78" s="94" t="s">
        <v>81</v>
      </c>
      <c r="J78" s="89">
        <v>57000000</v>
      </c>
      <c r="K78" s="89">
        <v>37000000</v>
      </c>
      <c r="L78" s="89">
        <v>23940000</v>
      </c>
      <c r="M78" s="89">
        <v>7980000</v>
      </c>
      <c r="N78" s="89">
        <v>7980000</v>
      </c>
      <c r="O78" s="89">
        <f t="shared" ref="O78" si="56">+J78-K78</f>
        <v>20000000</v>
      </c>
      <c r="P78" s="7">
        <f t="shared" si="48"/>
        <v>0.42</v>
      </c>
      <c r="Q78" s="58"/>
      <c r="R78" s="58"/>
      <c r="S78" s="58"/>
    </row>
    <row r="79" spans="1:19" s="59" customFormat="1" ht="27.75" customHeight="1" x14ac:dyDescent="0.2">
      <c r="A79" s="21"/>
      <c r="B79" s="115"/>
      <c r="C79" s="92"/>
      <c r="D79" s="144"/>
      <c r="E79" s="145"/>
      <c r="F79" s="151">
        <v>26</v>
      </c>
      <c r="G79" s="133" t="s">
        <v>82</v>
      </c>
      <c r="H79" s="134"/>
      <c r="I79" s="54"/>
      <c r="J79" s="56">
        <f>SUM(J80)</f>
        <v>758000000</v>
      </c>
      <c r="K79" s="56">
        <f t="shared" ref="K79:O79" si="57">SUM(K80)</f>
        <v>510623491</v>
      </c>
      <c r="L79" s="56">
        <f t="shared" si="57"/>
        <v>89012718</v>
      </c>
      <c r="M79" s="56">
        <f t="shared" si="57"/>
        <v>24780000</v>
      </c>
      <c r="N79" s="56">
        <f t="shared" si="57"/>
        <v>24780000</v>
      </c>
      <c r="O79" s="56">
        <f t="shared" si="57"/>
        <v>247376509</v>
      </c>
      <c r="P79" s="57">
        <f t="shared" si="48"/>
        <v>0.11743102638522428</v>
      </c>
      <c r="Q79" s="58"/>
      <c r="R79" s="58"/>
      <c r="S79" s="58"/>
    </row>
    <row r="80" spans="1:19" s="59" customFormat="1" ht="48" customHeight="1" x14ac:dyDescent="0.2">
      <c r="A80" s="21"/>
      <c r="B80" s="115"/>
      <c r="C80" s="92"/>
      <c r="D80" s="144"/>
      <c r="E80" s="145"/>
      <c r="F80" s="152"/>
      <c r="G80" s="153"/>
      <c r="H80" s="135" t="s">
        <v>350</v>
      </c>
      <c r="I80" s="94" t="s">
        <v>83</v>
      </c>
      <c r="J80" s="89">
        <v>758000000</v>
      </c>
      <c r="K80" s="89">
        <v>510623491</v>
      </c>
      <c r="L80" s="89">
        <v>89012718</v>
      </c>
      <c r="M80" s="89">
        <v>24780000</v>
      </c>
      <c r="N80" s="89">
        <v>24780000</v>
      </c>
      <c r="O80" s="89">
        <f>+J80-K80</f>
        <v>247376509</v>
      </c>
      <c r="P80" s="7">
        <f t="shared" si="48"/>
        <v>0.11743102638522428</v>
      </c>
      <c r="Q80" s="58"/>
      <c r="R80" s="58"/>
      <c r="S80" s="58"/>
    </row>
    <row r="81" spans="1:19" s="59" customFormat="1" ht="27.75" customHeight="1" x14ac:dyDescent="0.2">
      <c r="A81" s="21"/>
      <c r="B81" s="115"/>
      <c r="C81" s="92"/>
      <c r="D81" s="144"/>
      <c r="E81" s="145"/>
      <c r="F81" s="138">
        <v>27</v>
      </c>
      <c r="G81" s="154" t="s">
        <v>84</v>
      </c>
      <c r="H81" s="134"/>
      <c r="I81" s="54"/>
      <c r="J81" s="56">
        <f t="shared" ref="J81:O81" si="58">SUM(J82:J82)</f>
        <v>19200000000</v>
      </c>
      <c r="K81" s="56">
        <f t="shared" si="58"/>
        <v>7304173321</v>
      </c>
      <c r="L81" s="56">
        <f t="shared" si="58"/>
        <v>7291901218</v>
      </c>
      <c r="M81" s="56">
        <f t="shared" si="58"/>
        <v>6902925213</v>
      </c>
      <c r="N81" s="56">
        <f t="shared" si="58"/>
        <v>6556317819</v>
      </c>
      <c r="O81" s="56">
        <f t="shared" si="58"/>
        <v>11895826679</v>
      </c>
      <c r="P81" s="57">
        <f t="shared" si="48"/>
        <v>0.37978652177083333</v>
      </c>
      <c r="Q81" s="58"/>
      <c r="R81" s="58"/>
      <c r="S81" s="58"/>
    </row>
    <row r="82" spans="1:19" s="59" customFormat="1" ht="45.75" customHeight="1" x14ac:dyDescent="0.2">
      <c r="A82" s="21"/>
      <c r="B82" s="115"/>
      <c r="C82" s="92"/>
      <c r="D82" s="144"/>
      <c r="E82" s="155"/>
      <c r="F82" s="139"/>
      <c r="G82" s="146"/>
      <c r="H82" s="135" t="s">
        <v>351</v>
      </c>
      <c r="I82" s="94" t="s">
        <v>85</v>
      </c>
      <c r="J82" s="89">
        <v>19200000000</v>
      </c>
      <c r="K82" s="89">
        <v>7304173321</v>
      </c>
      <c r="L82" s="89">
        <v>7291901218</v>
      </c>
      <c r="M82" s="89">
        <v>6902925213</v>
      </c>
      <c r="N82" s="89">
        <v>6556317819</v>
      </c>
      <c r="O82" s="89">
        <f>+J82-K82</f>
        <v>11895826679</v>
      </c>
      <c r="P82" s="7">
        <f t="shared" si="48"/>
        <v>0.37978652177083333</v>
      </c>
      <c r="Q82" s="58"/>
      <c r="R82" s="58"/>
      <c r="S82" s="58"/>
    </row>
    <row r="83" spans="1:19" s="59" customFormat="1" ht="27.75" customHeight="1" x14ac:dyDescent="0.2">
      <c r="A83" s="21"/>
      <c r="B83" s="115"/>
      <c r="C83" s="92"/>
      <c r="D83" s="144"/>
      <c r="E83" s="145"/>
      <c r="F83" s="136">
        <v>28</v>
      </c>
      <c r="G83" s="133" t="s">
        <v>86</v>
      </c>
      <c r="H83" s="134"/>
      <c r="I83" s="54"/>
      <c r="J83" s="56">
        <f t="shared" ref="J83:O83" si="59">SUM(J84:J84)</f>
        <v>21000000</v>
      </c>
      <c r="K83" s="56">
        <f t="shared" si="59"/>
        <v>5000000</v>
      </c>
      <c r="L83" s="56">
        <f t="shared" si="59"/>
        <v>5000000</v>
      </c>
      <c r="M83" s="56">
        <f t="shared" si="59"/>
        <v>0</v>
      </c>
      <c r="N83" s="56">
        <f t="shared" si="59"/>
        <v>0</v>
      </c>
      <c r="O83" s="56">
        <f t="shared" si="59"/>
        <v>16000000</v>
      </c>
      <c r="P83" s="57">
        <f t="shared" si="48"/>
        <v>0.23809523809523808</v>
      </c>
      <c r="Q83" s="58"/>
      <c r="R83" s="58"/>
      <c r="S83" s="58"/>
    </row>
    <row r="84" spans="1:19" s="59" customFormat="1" ht="53.25" customHeight="1" x14ac:dyDescent="0.2">
      <c r="A84" s="21"/>
      <c r="B84" s="115"/>
      <c r="C84" s="92"/>
      <c r="D84" s="144"/>
      <c r="E84" s="145"/>
      <c r="F84" s="139"/>
      <c r="G84" s="140"/>
      <c r="H84" s="135" t="s">
        <v>352</v>
      </c>
      <c r="I84" s="94" t="s">
        <v>87</v>
      </c>
      <c r="J84" s="89">
        <v>21000000</v>
      </c>
      <c r="K84" s="89">
        <v>5000000</v>
      </c>
      <c r="L84" s="89">
        <v>5000000</v>
      </c>
      <c r="M84" s="89">
        <v>0</v>
      </c>
      <c r="N84" s="89">
        <v>0</v>
      </c>
      <c r="O84" s="89">
        <f t="shared" ref="O84" si="60">+J84-K84</f>
        <v>16000000</v>
      </c>
      <c r="P84" s="7">
        <f t="shared" si="48"/>
        <v>0.23809523809523808</v>
      </c>
      <c r="Q84" s="58"/>
      <c r="R84" s="58"/>
      <c r="S84" s="58"/>
    </row>
    <row r="85" spans="1:19" s="59" customFormat="1" ht="27.75" customHeight="1" x14ac:dyDescent="0.2">
      <c r="A85" s="21"/>
      <c r="B85" s="115"/>
      <c r="C85" s="92"/>
      <c r="D85" s="141">
        <v>9</v>
      </c>
      <c r="E85" s="142" t="s">
        <v>88</v>
      </c>
      <c r="F85" s="127"/>
      <c r="G85" s="128"/>
      <c r="H85" s="156"/>
      <c r="I85" s="45"/>
      <c r="J85" s="46">
        <f t="shared" ref="J85:O85" si="61">J86+J89+J91</f>
        <v>4493763815</v>
      </c>
      <c r="K85" s="46">
        <f t="shared" si="61"/>
        <v>2608896000</v>
      </c>
      <c r="L85" s="46">
        <f t="shared" si="61"/>
        <v>1007396000</v>
      </c>
      <c r="M85" s="46">
        <f t="shared" si="61"/>
        <v>422090000</v>
      </c>
      <c r="N85" s="46">
        <f t="shared" si="61"/>
        <v>422090000</v>
      </c>
      <c r="O85" s="46">
        <f t="shared" si="61"/>
        <v>1884867815</v>
      </c>
      <c r="P85" s="47">
        <f t="shared" si="48"/>
        <v>0.22417644573071538</v>
      </c>
      <c r="Q85" s="58"/>
      <c r="R85" s="58"/>
      <c r="S85" s="58"/>
    </row>
    <row r="86" spans="1:19" s="59" customFormat="1" ht="27.75" customHeight="1" x14ac:dyDescent="0.2">
      <c r="A86" s="21"/>
      <c r="B86" s="115"/>
      <c r="C86" s="92"/>
      <c r="D86" s="130"/>
      <c r="E86" s="131"/>
      <c r="F86" s="138">
        <v>29</v>
      </c>
      <c r="G86" s="133" t="s">
        <v>89</v>
      </c>
      <c r="H86" s="134"/>
      <c r="I86" s="54"/>
      <c r="J86" s="56">
        <f t="shared" ref="J86:O86" si="62">SUM(J87:J88)</f>
        <v>4243733082</v>
      </c>
      <c r="K86" s="56">
        <f t="shared" si="62"/>
        <v>2453996000</v>
      </c>
      <c r="L86" s="56">
        <f t="shared" si="62"/>
        <v>927696000</v>
      </c>
      <c r="M86" s="56">
        <f t="shared" si="62"/>
        <v>377200000</v>
      </c>
      <c r="N86" s="56">
        <f t="shared" si="62"/>
        <v>377200000</v>
      </c>
      <c r="O86" s="56">
        <f t="shared" si="62"/>
        <v>1789737082</v>
      </c>
      <c r="P86" s="57">
        <f t="shared" si="48"/>
        <v>0.21860375807679036</v>
      </c>
      <c r="Q86" s="58"/>
      <c r="R86" s="58"/>
      <c r="S86" s="58"/>
    </row>
    <row r="87" spans="1:19" s="59" customFormat="1" ht="28.5" customHeight="1" x14ac:dyDescent="0.2">
      <c r="A87" s="21"/>
      <c r="B87" s="115"/>
      <c r="C87" s="92"/>
      <c r="D87" s="116"/>
      <c r="E87" s="21"/>
      <c r="F87" s="117"/>
      <c r="G87" s="92"/>
      <c r="H87" s="63" t="s">
        <v>315</v>
      </c>
      <c r="I87" s="2" t="s">
        <v>90</v>
      </c>
      <c r="J87" s="3">
        <v>1060557735</v>
      </c>
      <c r="K87" s="3">
        <v>0</v>
      </c>
      <c r="L87" s="3">
        <v>0</v>
      </c>
      <c r="M87" s="3">
        <v>0</v>
      </c>
      <c r="N87" s="3">
        <v>0</v>
      </c>
      <c r="O87" s="3">
        <f>J87-K87</f>
        <v>1060557735</v>
      </c>
      <c r="P87" s="8">
        <f t="shared" si="48"/>
        <v>0</v>
      </c>
      <c r="Q87" s="58"/>
      <c r="R87" s="58"/>
      <c r="S87" s="58"/>
    </row>
    <row r="88" spans="1:19" s="59" customFormat="1" ht="28.5" customHeight="1" x14ac:dyDescent="0.2">
      <c r="A88" s="21"/>
      <c r="B88" s="115"/>
      <c r="C88" s="92"/>
      <c r="D88" s="116"/>
      <c r="E88" s="21"/>
      <c r="F88" s="116"/>
      <c r="G88" s="92"/>
      <c r="H88" s="2" t="s">
        <v>317</v>
      </c>
      <c r="I88" s="2" t="s">
        <v>91</v>
      </c>
      <c r="J88" s="3">
        <v>3183175347</v>
      </c>
      <c r="K88" s="3">
        <v>2453996000</v>
      </c>
      <c r="L88" s="3">
        <v>927696000</v>
      </c>
      <c r="M88" s="3">
        <v>377200000</v>
      </c>
      <c r="N88" s="3">
        <v>377200000</v>
      </c>
      <c r="O88" s="3">
        <f t="shared" ref="O88" si="63">J88-K88</f>
        <v>729179347</v>
      </c>
      <c r="P88" s="8">
        <f t="shared" si="48"/>
        <v>0.29143729102900723</v>
      </c>
      <c r="Q88" s="58"/>
      <c r="R88" s="58"/>
      <c r="S88" s="58"/>
    </row>
    <row r="89" spans="1:19" s="59" customFormat="1" ht="27.75" customHeight="1" x14ac:dyDescent="0.2">
      <c r="A89" s="21"/>
      <c r="B89" s="115"/>
      <c r="C89" s="92"/>
      <c r="D89" s="116"/>
      <c r="E89" s="92"/>
      <c r="F89" s="136">
        <v>30</v>
      </c>
      <c r="G89" s="133" t="s">
        <v>92</v>
      </c>
      <c r="H89" s="134"/>
      <c r="I89" s="54"/>
      <c r="J89" s="56">
        <f t="shared" ref="J89:O89" si="64">SUM(J90:J90)</f>
        <v>80000000</v>
      </c>
      <c r="K89" s="56">
        <f t="shared" si="64"/>
        <v>74000000</v>
      </c>
      <c r="L89" s="56">
        <f t="shared" si="64"/>
        <v>4000000</v>
      </c>
      <c r="M89" s="56">
        <f t="shared" si="64"/>
        <v>2640000</v>
      </c>
      <c r="N89" s="56">
        <f t="shared" si="64"/>
        <v>2640000</v>
      </c>
      <c r="O89" s="56">
        <f t="shared" si="64"/>
        <v>6000000</v>
      </c>
      <c r="P89" s="57">
        <f t="shared" si="48"/>
        <v>0.05</v>
      </c>
      <c r="Q89" s="58"/>
      <c r="R89" s="58"/>
      <c r="S89" s="58"/>
    </row>
    <row r="90" spans="1:19" s="59" customFormat="1" ht="45" customHeight="1" x14ac:dyDescent="0.2">
      <c r="A90" s="21"/>
      <c r="B90" s="115"/>
      <c r="C90" s="92"/>
      <c r="D90" s="116"/>
      <c r="E90" s="21"/>
      <c r="F90" s="117"/>
      <c r="G90" s="92"/>
      <c r="H90" s="2" t="s">
        <v>318</v>
      </c>
      <c r="I90" s="2" t="s">
        <v>93</v>
      </c>
      <c r="J90" s="3">
        <v>80000000</v>
      </c>
      <c r="K90" s="3">
        <v>74000000</v>
      </c>
      <c r="L90" s="3">
        <v>4000000</v>
      </c>
      <c r="M90" s="3">
        <v>2640000</v>
      </c>
      <c r="N90" s="3">
        <v>2640000</v>
      </c>
      <c r="O90" s="3">
        <f t="shared" ref="O90:O92" si="65">J90-K90</f>
        <v>6000000</v>
      </c>
      <c r="P90" s="8">
        <f t="shared" si="48"/>
        <v>0.05</v>
      </c>
      <c r="Q90" s="58"/>
      <c r="R90" s="58"/>
      <c r="S90" s="58"/>
    </row>
    <row r="91" spans="1:19" s="59" customFormat="1" ht="27.75" customHeight="1" x14ac:dyDescent="0.2">
      <c r="A91" s="21"/>
      <c r="B91" s="115"/>
      <c r="C91" s="92"/>
      <c r="D91" s="116"/>
      <c r="E91" s="92"/>
      <c r="F91" s="136">
        <v>31</v>
      </c>
      <c r="G91" s="133" t="s">
        <v>94</v>
      </c>
      <c r="H91" s="134"/>
      <c r="I91" s="54"/>
      <c r="J91" s="56">
        <f t="shared" ref="J91:O91" si="66">SUM(J92:J92)</f>
        <v>170030733</v>
      </c>
      <c r="K91" s="56">
        <f t="shared" si="66"/>
        <v>80900000</v>
      </c>
      <c r="L91" s="56">
        <f t="shared" si="66"/>
        <v>75700000</v>
      </c>
      <c r="M91" s="56">
        <f t="shared" si="66"/>
        <v>42250000</v>
      </c>
      <c r="N91" s="56">
        <f t="shared" si="66"/>
        <v>42250000</v>
      </c>
      <c r="O91" s="56">
        <f t="shared" si="66"/>
        <v>89130733</v>
      </c>
      <c r="P91" s="57">
        <f t="shared" si="48"/>
        <v>0.44521363087930699</v>
      </c>
      <c r="Q91" s="58"/>
      <c r="R91" s="58"/>
      <c r="S91" s="58"/>
    </row>
    <row r="92" spans="1:19" s="59" customFormat="1" ht="43.5" customHeight="1" x14ac:dyDescent="0.2">
      <c r="A92" s="21"/>
      <c r="B92" s="115"/>
      <c r="C92" s="92"/>
      <c r="D92" s="116"/>
      <c r="E92" s="21"/>
      <c r="F92" s="117"/>
      <c r="G92" s="92"/>
      <c r="H92" s="2" t="s">
        <v>319</v>
      </c>
      <c r="I92" s="157" t="s">
        <v>95</v>
      </c>
      <c r="J92" s="119">
        <v>170030733</v>
      </c>
      <c r="K92" s="119">
        <v>80900000</v>
      </c>
      <c r="L92" s="119">
        <v>75700000</v>
      </c>
      <c r="M92" s="119">
        <v>42250000</v>
      </c>
      <c r="N92" s="119">
        <v>42250000</v>
      </c>
      <c r="O92" s="3">
        <f t="shared" si="65"/>
        <v>89130733</v>
      </c>
      <c r="P92" s="8">
        <f t="shared" si="48"/>
        <v>0.44521363087930699</v>
      </c>
      <c r="Q92" s="58"/>
      <c r="R92" s="58"/>
      <c r="S92" s="58"/>
    </row>
    <row r="93" spans="1:19" s="59" customFormat="1" ht="27.75" customHeight="1" x14ac:dyDescent="0.2">
      <c r="A93" s="21"/>
      <c r="B93" s="115"/>
      <c r="C93" s="92"/>
      <c r="D93" s="141">
        <v>10</v>
      </c>
      <c r="E93" s="142" t="s">
        <v>96</v>
      </c>
      <c r="F93" s="127"/>
      <c r="G93" s="128"/>
      <c r="H93" s="143"/>
      <c r="I93" s="45"/>
      <c r="J93" s="46">
        <f t="shared" ref="J93:O93" si="67">J94+J96</f>
        <v>1100956761</v>
      </c>
      <c r="K93" s="46">
        <f t="shared" si="67"/>
        <v>611449000</v>
      </c>
      <c r="L93" s="46">
        <f t="shared" si="67"/>
        <v>211449000</v>
      </c>
      <c r="M93" s="46">
        <f t="shared" si="67"/>
        <v>47223600</v>
      </c>
      <c r="N93" s="46">
        <f t="shared" si="67"/>
        <v>47223600</v>
      </c>
      <c r="O93" s="46">
        <f t="shared" si="67"/>
        <v>489507761</v>
      </c>
      <c r="P93" s="47">
        <f t="shared" si="48"/>
        <v>0.19205931376264104</v>
      </c>
      <c r="Q93" s="58"/>
      <c r="R93" s="58"/>
      <c r="S93" s="58"/>
    </row>
    <row r="94" spans="1:19" s="59" customFormat="1" ht="27.75" customHeight="1" x14ac:dyDescent="0.2">
      <c r="A94" s="21"/>
      <c r="B94" s="115"/>
      <c r="C94" s="92"/>
      <c r="D94" s="130"/>
      <c r="E94" s="131"/>
      <c r="F94" s="138">
        <v>32</v>
      </c>
      <c r="G94" s="133" t="s">
        <v>97</v>
      </c>
      <c r="H94" s="134"/>
      <c r="I94" s="54"/>
      <c r="J94" s="56">
        <f t="shared" ref="J94:O94" si="68">SUM(J95:J95)</f>
        <v>550956761</v>
      </c>
      <c r="K94" s="56">
        <f t="shared" si="68"/>
        <v>136800000</v>
      </c>
      <c r="L94" s="56">
        <f t="shared" si="68"/>
        <v>136800000</v>
      </c>
      <c r="M94" s="56">
        <f t="shared" si="68"/>
        <v>21873600</v>
      </c>
      <c r="N94" s="56">
        <f t="shared" si="68"/>
        <v>21873600</v>
      </c>
      <c r="O94" s="56">
        <f t="shared" si="68"/>
        <v>414156761</v>
      </c>
      <c r="P94" s="57">
        <f t="shared" si="48"/>
        <v>0.24829534671959494</v>
      </c>
      <c r="Q94" s="58"/>
      <c r="R94" s="58"/>
      <c r="S94" s="58"/>
    </row>
    <row r="95" spans="1:19" s="59" customFormat="1" ht="39.75" customHeight="1" x14ac:dyDescent="0.2">
      <c r="A95" s="21"/>
      <c r="B95" s="115"/>
      <c r="C95" s="92"/>
      <c r="D95" s="116"/>
      <c r="E95" s="21"/>
      <c r="F95" s="117"/>
      <c r="G95" s="92"/>
      <c r="H95" s="2" t="s">
        <v>320</v>
      </c>
      <c r="I95" s="2" t="s">
        <v>98</v>
      </c>
      <c r="J95" s="89">
        <v>550956761</v>
      </c>
      <c r="K95" s="89">
        <v>136800000</v>
      </c>
      <c r="L95" s="89">
        <v>136800000</v>
      </c>
      <c r="M95" s="89">
        <v>21873600</v>
      </c>
      <c r="N95" s="89">
        <v>21873600</v>
      </c>
      <c r="O95" s="3">
        <f t="shared" ref="O95" si="69">J95-K95</f>
        <v>414156761</v>
      </c>
      <c r="P95" s="8">
        <f t="shared" si="48"/>
        <v>0.24829534671959494</v>
      </c>
      <c r="Q95" s="58"/>
      <c r="R95" s="58"/>
      <c r="S95" s="58"/>
    </row>
    <row r="96" spans="1:19" s="59" customFormat="1" ht="27.75" customHeight="1" x14ac:dyDescent="0.2">
      <c r="A96" s="21"/>
      <c r="B96" s="115"/>
      <c r="C96" s="92"/>
      <c r="D96" s="116"/>
      <c r="E96" s="92"/>
      <c r="F96" s="136">
        <v>33</v>
      </c>
      <c r="G96" s="133" t="s">
        <v>99</v>
      </c>
      <c r="H96" s="134"/>
      <c r="I96" s="54"/>
      <c r="J96" s="56">
        <f t="shared" ref="J96:O96" si="70">SUM(J97:J97)</f>
        <v>550000000</v>
      </c>
      <c r="K96" s="56">
        <f t="shared" si="70"/>
        <v>474649000</v>
      </c>
      <c r="L96" s="56">
        <f t="shared" si="70"/>
        <v>74649000</v>
      </c>
      <c r="M96" s="56">
        <f t="shared" si="70"/>
        <v>25350000</v>
      </c>
      <c r="N96" s="56">
        <f t="shared" si="70"/>
        <v>25350000</v>
      </c>
      <c r="O96" s="56">
        <f t="shared" si="70"/>
        <v>75351000</v>
      </c>
      <c r="P96" s="57">
        <f t="shared" si="48"/>
        <v>0.13572545454545454</v>
      </c>
      <c r="Q96" s="58"/>
      <c r="R96" s="58"/>
      <c r="S96" s="58"/>
    </row>
    <row r="97" spans="1:19" s="59" customFormat="1" ht="42.75" customHeight="1" x14ac:dyDescent="0.2">
      <c r="A97" s="21"/>
      <c r="B97" s="115"/>
      <c r="C97" s="92"/>
      <c r="D97" s="116"/>
      <c r="E97" s="21"/>
      <c r="F97" s="117"/>
      <c r="G97" s="92"/>
      <c r="H97" s="2" t="s">
        <v>316</v>
      </c>
      <c r="I97" s="2" t="s">
        <v>100</v>
      </c>
      <c r="J97" s="89">
        <v>550000000</v>
      </c>
      <c r="K97" s="89">
        <v>474649000</v>
      </c>
      <c r="L97" s="89">
        <v>74649000</v>
      </c>
      <c r="M97" s="89">
        <v>25350000</v>
      </c>
      <c r="N97" s="89">
        <v>25350000</v>
      </c>
      <c r="O97" s="3">
        <f t="shared" ref="O97" si="71">J97-K97</f>
        <v>75351000</v>
      </c>
      <c r="P97" s="8">
        <f t="shared" si="48"/>
        <v>0.13572545454545454</v>
      </c>
      <c r="Q97" s="58"/>
      <c r="R97" s="58"/>
      <c r="S97" s="58"/>
    </row>
    <row r="98" spans="1:19" s="59" customFormat="1" ht="27.75" customHeight="1" x14ac:dyDescent="0.2">
      <c r="A98" s="21"/>
      <c r="B98" s="115"/>
      <c r="C98" s="92"/>
      <c r="D98" s="141">
        <v>11</v>
      </c>
      <c r="E98" s="142" t="s">
        <v>101</v>
      </c>
      <c r="F98" s="127"/>
      <c r="G98" s="128"/>
      <c r="H98" s="143"/>
      <c r="I98" s="45"/>
      <c r="J98" s="46">
        <f t="shared" ref="J98:O98" si="72">J99+J101</f>
        <v>382282000</v>
      </c>
      <c r="K98" s="46">
        <f t="shared" si="72"/>
        <v>195560000</v>
      </c>
      <c r="L98" s="46">
        <f t="shared" si="72"/>
        <v>192980000</v>
      </c>
      <c r="M98" s="46">
        <f t="shared" si="72"/>
        <v>111180000</v>
      </c>
      <c r="N98" s="46">
        <f t="shared" si="72"/>
        <v>111180000</v>
      </c>
      <c r="O98" s="46">
        <f t="shared" si="72"/>
        <v>186722000</v>
      </c>
      <c r="P98" s="47">
        <f t="shared" si="48"/>
        <v>0.50481058485620567</v>
      </c>
      <c r="Q98" s="58"/>
      <c r="R98" s="58"/>
      <c r="S98" s="58"/>
    </row>
    <row r="99" spans="1:19" s="59" customFormat="1" ht="27.75" customHeight="1" x14ac:dyDescent="0.2">
      <c r="A99" s="21"/>
      <c r="B99" s="115"/>
      <c r="C99" s="92"/>
      <c r="D99" s="130"/>
      <c r="E99" s="131"/>
      <c r="F99" s="138">
        <v>34</v>
      </c>
      <c r="G99" s="133" t="s">
        <v>102</v>
      </c>
      <c r="H99" s="134"/>
      <c r="I99" s="54"/>
      <c r="J99" s="56">
        <f t="shared" ref="J99:O99" si="73">SUM(J100:J100)</f>
        <v>200000000</v>
      </c>
      <c r="K99" s="56">
        <f t="shared" si="73"/>
        <v>91500000</v>
      </c>
      <c r="L99" s="56">
        <f t="shared" si="73"/>
        <v>88920000</v>
      </c>
      <c r="M99" s="56">
        <f t="shared" si="73"/>
        <v>18420000</v>
      </c>
      <c r="N99" s="56">
        <f t="shared" si="73"/>
        <v>18420000</v>
      </c>
      <c r="O99" s="56">
        <f t="shared" si="73"/>
        <v>108500000</v>
      </c>
      <c r="P99" s="57">
        <f t="shared" si="48"/>
        <v>0.4446</v>
      </c>
      <c r="Q99" s="58"/>
      <c r="R99" s="58"/>
      <c r="S99" s="58"/>
    </row>
    <row r="100" spans="1:19" s="59" customFormat="1" ht="52.5" customHeight="1" x14ac:dyDescent="0.2">
      <c r="A100" s="21"/>
      <c r="B100" s="115"/>
      <c r="C100" s="92"/>
      <c r="D100" s="116"/>
      <c r="E100" s="21"/>
      <c r="F100" s="117"/>
      <c r="G100" s="92"/>
      <c r="H100" s="2" t="s">
        <v>338</v>
      </c>
      <c r="I100" s="2" t="s">
        <v>103</v>
      </c>
      <c r="J100" s="89">
        <v>200000000</v>
      </c>
      <c r="K100" s="89">
        <v>91500000</v>
      </c>
      <c r="L100" s="89">
        <v>88920000</v>
      </c>
      <c r="M100" s="89">
        <v>18420000</v>
      </c>
      <c r="N100" s="89">
        <v>18420000</v>
      </c>
      <c r="O100" s="3">
        <f t="shared" ref="O100" si="74">J100-K100</f>
        <v>108500000</v>
      </c>
      <c r="P100" s="8">
        <f t="shared" si="48"/>
        <v>0.4446</v>
      </c>
      <c r="Q100" s="58"/>
      <c r="R100" s="58"/>
      <c r="S100" s="58"/>
    </row>
    <row r="101" spans="1:19" s="59" customFormat="1" ht="27.75" customHeight="1" x14ac:dyDescent="0.2">
      <c r="A101" s="21"/>
      <c r="B101" s="115"/>
      <c r="C101" s="92"/>
      <c r="D101" s="116"/>
      <c r="E101" s="92"/>
      <c r="F101" s="138">
        <v>35</v>
      </c>
      <c r="G101" s="133" t="s">
        <v>104</v>
      </c>
      <c r="H101" s="134"/>
      <c r="I101" s="54"/>
      <c r="J101" s="56">
        <f t="shared" ref="J101:O101" si="75">SUM(J102:J102)</f>
        <v>182282000</v>
      </c>
      <c r="K101" s="56">
        <f t="shared" si="75"/>
        <v>104060000</v>
      </c>
      <c r="L101" s="56">
        <f t="shared" si="75"/>
        <v>104060000</v>
      </c>
      <c r="M101" s="56">
        <f t="shared" si="75"/>
        <v>92760000</v>
      </c>
      <c r="N101" s="56">
        <f t="shared" si="75"/>
        <v>92760000</v>
      </c>
      <c r="O101" s="56">
        <f t="shared" si="75"/>
        <v>78222000</v>
      </c>
      <c r="P101" s="57">
        <f t="shared" si="48"/>
        <v>0.57087370118826875</v>
      </c>
      <c r="Q101" s="58"/>
      <c r="R101" s="58"/>
      <c r="S101" s="58"/>
    </row>
    <row r="102" spans="1:19" s="59" customFormat="1" ht="45" customHeight="1" x14ac:dyDescent="0.2">
      <c r="A102" s="21"/>
      <c r="B102" s="115"/>
      <c r="C102" s="92"/>
      <c r="D102" s="116"/>
      <c r="E102" s="21"/>
      <c r="F102" s="117"/>
      <c r="G102" s="92"/>
      <c r="H102" s="135" t="s">
        <v>253</v>
      </c>
      <c r="I102" s="94" t="s">
        <v>105</v>
      </c>
      <c r="J102" s="158">
        <v>182282000</v>
      </c>
      <c r="K102" s="158">
        <v>104060000</v>
      </c>
      <c r="L102" s="158">
        <v>104060000</v>
      </c>
      <c r="M102" s="158">
        <v>92760000</v>
      </c>
      <c r="N102" s="158">
        <v>92760000</v>
      </c>
      <c r="O102" s="159">
        <f>J102-K102</f>
        <v>78222000</v>
      </c>
      <c r="P102" s="7">
        <f t="shared" si="48"/>
        <v>0.57087370118826875</v>
      </c>
      <c r="Q102" s="58"/>
      <c r="R102" s="58"/>
      <c r="S102" s="58"/>
    </row>
    <row r="103" spans="1:19" s="59" customFormat="1" ht="27.75" customHeight="1" x14ac:dyDescent="0.2">
      <c r="A103" s="21"/>
      <c r="B103" s="115"/>
      <c r="C103" s="92"/>
      <c r="D103" s="141">
        <v>12</v>
      </c>
      <c r="E103" s="142" t="s">
        <v>106</v>
      </c>
      <c r="F103" s="127"/>
      <c r="G103" s="128"/>
      <c r="H103" s="143"/>
      <c r="I103" s="45"/>
      <c r="J103" s="46">
        <f t="shared" ref="J103:O103" si="76">J104+J106+J108+J110+J112+J116+J118+J120+J122+J124+J126</f>
        <v>6287662537</v>
      </c>
      <c r="K103" s="46">
        <f t="shared" si="76"/>
        <v>3320944615</v>
      </c>
      <c r="L103" s="46">
        <f t="shared" si="76"/>
        <v>2687855876</v>
      </c>
      <c r="M103" s="46">
        <f t="shared" si="76"/>
        <v>1793388426</v>
      </c>
      <c r="N103" s="46">
        <f t="shared" si="76"/>
        <v>1793388426</v>
      </c>
      <c r="O103" s="46">
        <f t="shared" si="76"/>
        <v>2966717922</v>
      </c>
      <c r="P103" s="47">
        <f t="shared" si="48"/>
        <v>0.42748093749993821</v>
      </c>
      <c r="Q103" s="58"/>
      <c r="R103" s="58"/>
      <c r="S103" s="58"/>
    </row>
    <row r="104" spans="1:19" s="59" customFormat="1" ht="27.75" customHeight="1" x14ac:dyDescent="0.2">
      <c r="A104" s="21"/>
      <c r="B104" s="115"/>
      <c r="C104" s="92"/>
      <c r="D104" s="130"/>
      <c r="E104" s="131"/>
      <c r="F104" s="136">
        <v>36</v>
      </c>
      <c r="G104" s="133" t="s">
        <v>107</v>
      </c>
      <c r="H104" s="134"/>
      <c r="I104" s="54"/>
      <c r="J104" s="56">
        <f>SUM(J105)</f>
        <v>145000000</v>
      </c>
      <c r="K104" s="56">
        <f t="shared" ref="K104:O104" si="77">SUM(K105)</f>
        <v>86880000</v>
      </c>
      <c r="L104" s="56">
        <f t="shared" si="77"/>
        <v>86880000</v>
      </c>
      <c r="M104" s="56">
        <f t="shared" si="77"/>
        <v>70400000</v>
      </c>
      <c r="N104" s="56">
        <f t="shared" si="77"/>
        <v>70400000</v>
      </c>
      <c r="O104" s="56">
        <f t="shared" si="77"/>
        <v>58120000</v>
      </c>
      <c r="P104" s="57">
        <f t="shared" si="48"/>
        <v>0.59917241379310349</v>
      </c>
      <c r="Q104" s="58"/>
      <c r="R104" s="58"/>
      <c r="S104" s="58"/>
    </row>
    <row r="105" spans="1:19" s="59" customFormat="1" ht="40.5" customHeight="1" x14ac:dyDescent="0.2">
      <c r="A105" s="21"/>
      <c r="B105" s="115"/>
      <c r="C105" s="92"/>
      <c r="D105" s="116"/>
      <c r="E105" s="21"/>
      <c r="F105" s="116"/>
      <c r="G105" s="92"/>
      <c r="H105" s="94" t="s">
        <v>254</v>
      </c>
      <c r="I105" s="135" t="s">
        <v>108</v>
      </c>
      <c r="J105" s="159">
        <v>145000000</v>
      </c>
      <c r="K105" s="159">
        <v>86880000</v>
      </c>
      <c r="L105" s="159">
        <v>86880000</v>
      </c>
      <c r="M105" s="159">
        <v>70400000</v>
      </c>
      <c r="N105" s="159">
        <v>70400000</v>
      </c>
      <c r="O105" s="159">
        <f>J105-K105</f>
        <v>58120000</v>
      </c>
      <c r="P105" s="7">
        <f t="shared" si="48"/>
        <v>0.59917241379310349</v>
      </c>
      <c r="Q105" s="58"/>
      <c r="R105" s="58"/>
      <c r="S105" s="58"/>
    </row>
    <row r="106" spans="1:19" s="59" customFormat="1" ht="27.75" customHeight="1" x14ac:dyDescent="0.2">
      <c r="A106" s="21"/>
      <c r="B106" s="115"/>
      <c r="C106" s="92"/>
      <c r="D106" s="116"/>
      <c r="E106" s="92"/>
      <c r="F106" s="136">
        <v>37</v>
      </c>
      <c r="G106" s="133" t="s">
        <v>109</v>
      </c>
      <c r="H106" s="134"/>
      <c r="I106" s="54"/>
      <c r="J106" s="56">
        <f t="shared" ref="J106:O106" si="78">SUM(J107:J107)</f>
        <v>165000000</v>
      </c>
      <c r="K106" s="56">
        <f t="shared" si="78"/>
        <v>93280000</v>
      </c>
      <c r="L106" s="56">
        <f t="shared" si="78"/>
        <v>93280000</v>
      </c>
      <c r="M106" s="56">
        <f t="shared" si="78"/>
        <v>73120000</v>
      </c>
      <c r="N106" s="56">
        <f t="shared" si="78"/>
        <v>73120000</v>
      </c>
      <c r="O106" s="56">
        <f t="shared" si="78"/>
        <v>71720000</v>
      </c>
      <c r="P106" s="57">
        <f t="shared" si="48"/>
        <v>0.56533333333333335</v>
      </c>
      <c r="Q106" s="58"/>
      <c r="R106" s="58"/>
      <c r="S106" s="58"/>
    </row>
    <row r="107" spans="1:19" s="59" customFormat="1" ht="50.25" customHeight="1" x14ac:dyDescent="0.2">
      <c r="A107" s="21"/>
      <c r="B107" s="115"/>
      <c r="C107" s="92"/>
      <c r="D107" s="116"/>
      <c r="E107" s="21"/>
      <c r="F107" s="116"/>
      <c r="G107" s="92"/>
      <c r="H107" s="135" t="s">
        <v>255</v>
      </c>
      <c r="I107" s="135" t="s">
        <v>110</v>
      </c>
      <c r="J107" s="159">
        <v>165000000</v>
      </c>
      <c r="K107" s="159">
        <v>93280000</v>
      </c>
      <c r="L107" s="159">
        <v>93280000</v>
      </c>
      <c r="M107" s="159">
        <v>73120000</v>
      </c>
      <c r="N107" s="159">
        <v>73120000</v>
      </c>
      <c r="O107" s="159">
        <f>J107-K107</f>
        <v>71720000</v>
      </c>
      <c r="P107" s="7">
        <f t="shared" si="48"/>
        <v>0.56533333333333335</v>
      </c>
      <c r="Q107" s="58"/>
      <c r="R107" s="58"/>
      <c r="S107" s="58"/>
    </row>
    <row r="108" spans="1:19" s="59" customFormat="1" ht="27.75" customHeight="1" x14ac:dyDescent="0.2">
      <c r="A108" s="21"/>
      <c r="B108" s="115"/>
      <c r="C108" s="92"/>
      <c r="D108" s="116"/>
      <c r="E108" s="92"/>
      <c r="F108" s="136">
        <v>38</v>
      </c>
      <c r="G108" s="133" t="s">
        <v>111</v>
      </c>
      <c r="H108" s="134"/>
      <c r="I108" s="54"/>
      <c r="J108" s="56">
        <f t="shared" ref="J108:O108" si="79">SUM(J109:J109)</f>
        <v>148649900</v>
      </c>
      <c r="K108" s="56">
        <f t="shared" si="79"/>
        <v>68640000</v>
      </c>
      <c r="L108" s="56">
        <f t="shared" si="79"/>
        <v>68640000</v>
      </c>
      <c r="M108" s="56">
        <f t="shared" si="79"/>
        <v>58080000</v>
      </c>
      <c r="N108" s="56">
        <f t="shared" si="79"/>
        <v>58080000</v>
      </c>
      <c r="O108" s="56">
        <f t="shared" si="79"/>
        <v>80009900</v>
      </c>
      <c r="P108" s="57">
        <f t="shared" si="48"/>
        <v>0.46175611285308632</v>
      </c>
      <c r="Q108" s="58"/>
      <c r="R108" s="58"/>
      <c r="S108" s="58"/>
    </row>
    <row r="109" spans="1:19" s="59" customFormat="1" ht="48.75" customHeight="1" x14ac:dyDescent="0.2">
      <c r="A109" s="21"/>
      <c r="B109" s="115"/>
      <c r="C109" s="92"/>
      <c r="D109" s="116"/>
      <c r="E109" s="21"/>
      <c r="F109" s="116"/>
      <c r="G109" s="92"/>
      <c r="H109" s="135" t="s">
        <v>256</v>
      </c>
      <c r="I109" s="135" t="s">
        <v>112</v>
      </c>
      <c r="J109" s="159">
        <v>148649900</v>
      </c>
      <c r="K109" s="159">
        <v>68640000</v>
      </c>
      <c r="L109" s="159">
        <v>68640000</v>
      </c>
      <c r="M109" s="159">
        <v>58080000</v>
      </c>
      <c r="N109" s="159">
        <v>58080000</v>
      </c>
      <c r="O109" s="159">
        <f>J109-K109</f>
        <v>80009900</v>
      </c>
      <c r="P109" s="7">
        <f t="shared" si="48"/>
        <v>0.46175611285308632</v>
      </c>
      <c r="Q109" s="58"/>
      <c r="R109" s="58"/>
      <c r="S109" s="58"/>
    </row>
    <row r="110" spans="1:19" s="59" customFormat="1" ht="19.5" customHeight="1" x14ac:dyDescent="0.2">
      <c r="A110" s="21"/>
      <c r="B110" s="115"/>
      <c r="C110" s="92"/>
      <c r="D110" s="116"/>
      <c r="E110" s="92"/>
      <c r="F110" s="136">
        <v>39</v>
      </c>
      <c r="G110" s="133" t="s">
        <v>113</v>
      </c>
      <c r="H110" s="134"/>
      <c r="I110" s="54"/>
      <c r="J110" s="56">
        <f>SUM(J111)</f>
        <v>165000000</v>
      </c>
      <c r="K110" s="56">
        <f t="shared" ref="K110:O110" si="80">SUM(K111)</f>
        <v>98400000</v>
      </c>
      <c r="L110" s="56">
        <f t="shared" si="80"/>
        <v>98400000</v>
      </c>
      <c r="M110" s="56">
        <f t="shared" si="80"/>
        <v>82000000</v>
      </c>
      <c r="N110" s="56">
        <f t="shared" si="80"/>
        <v>82000000</v>
      </c>
      <c r="O110" s="56">
        <f t="shared" si="80"/>
        <v>66600000</v>
      </c>
      <c r="P110" s="57">
        <f t="shared" si="48"/>
        <v>0.59636363636363632</v>
      </c>
      <c r="Q110" s="58"/>
      <c r="R110" s="58"/>
      <c r="S110" s="58"/>
    </row>
    <row r="111" spans="1:19" s="59" customFormat="1" ht="47.25" customHeight="1" x14ac:dyDescent="0.2">
      <c r="A111" s="21"/>
      <c r="B111" s="115"/>
      <c r="C111" s="92"/>
      <c r="D111" s="116"/>
      <c r="E111" s="21"/>
      <c r="F111" s="116"/>
      <c r="G111" s="92"/>
      <c r="H111" s="94" t="s">
        <v>257</v>
      </c>
      <c r="I111" s="135" t="s">
        <v>114</v>
      </c>
      <c r="J111" s="159">
        <v>165000000</v>
      </c>
      <c r="K111" s="159">
        <v>98400000</v>
      </c>
      <c r="L111" s="159">
        <v>98400000</v>
      </c>
      <c r="M111" s="159">
        <v>82000000</v>
      </c>
      <c r="N111" s="159">
        <v>82000000</v>
      </c>
      <c r="O111" s="159">
        <f>J111-K111</f>
        <v>66600000</v>
      </c>
      <c r="P111" s="7">
        <f t="shared" si="48"/>
        <v>0.59636363636363632</v>
      </c>
      <c r="Q111" s="58"/>
      <c r="R111" s="58"/>
      <c r="S111" s="58"/>
    </row>
    <row r="112" spans="1:19" s="59" customFormat="1" ht="27.75" customHeight="1" x14ac:dyDescent="0.2">
      <c r="A112" s="21"/>
      <c r="B112" s="115"/>
      <c r="C112" s="92"/>
      <c r="D112" s="116"/>
      <c r="E112" s="92"/>
      <c r="F112" s="136">
        <v>40</v>
      </c>
      <c r="G112" s="133" t="s">
        <v>115</v>
      </c>
      <c r="H112" s="134"/>
      <c r="I112" s="54"/>
      <c r="J112" s="56">
        <f>SUM(J113:J115)</f>
        <v>1034182539</v>
      </c>
      <c r="K112" s="56">
        <f t="shared" ref="K112:N112" si="81">SUM(K113:K115)</f>
        <v>477155870</v>
      </c>
      <c r="L112" s="56">
        <f t="shared" si="81"/>
        <v>397126876</v>
      </c>
      <c r="M112" s="56">
        <f t="shared" si="81"/>
        <v>303639176</v>
      </c>
      <c r="N112" s="56">
        <f t="shared" si="81"/>
        <v>303639176</v>
      </c>
      <c r="O112" s="56">
        <f t="shared" ref="O112" si="82">SUM(O113:O115)</f>
        <v>557026669</v>
      </c>
      <c r="P112" s="57">
        <f t="shared" si="48"/>
        <v>0.38400075520903759</v>
      </c>
      <c r="Q112" s="58"/>
      <c r="R112" s="58"/>
      <c r="S112" s="58"/>
    </row>
    <row r="113" spans="1:19" s="59" customFormat="1" ht="48" customHeight="1" x14ac:dyDescent="0.2">
      <c r="A113" s="21"/>
      <c r="B113" s="115"/>
      <c r="C113" s="92"/>
      <c r="D113" s="116"/>
      <c r="E113" s="21"/>
      <c r="F113" s="116"/>
      <c r="G113" s="92"/>
      <c r="H113" s="94" t="s">
        <v>258</v>
      </c>
      <c r="I113" s="135" t="s">
        <v>116</v>
      </c>
      <c r="J113" s="159">
        <v>142000000</v>
      </c>
      <c r="K113" s="159">
        <v>90969300</v>
      </c>
      <c r="L113" s="159">
        <v>90969300</v>
      </c>
      <c r="M113" s="159">
        <v>53400000</v>
      </c>
      <c r="N113" s="159">
        <v>53400000</v>
      </c>
      <c r="O113" s="159">
        <f t="shared" ref="O113:O115" si="83">J113-K113</f>
        <v>51030700</v>
      </c>
      <c r="P113" s="7">
        <f t="shared" si="48"/>
        <v>0.64062887323943662</v>
      </c>
      <c r="Q113" s="58"/>
      <c r="R113" s="58"/>
      <c r="S113" s="58"/>
    </row>
    <row r="114" spans="1:19" s="59" customFormat="1" ht="48" customHeight="1" x14ac:dyDescent="0.2">
      <c r="A114" s="21"/>
      <c r="B114" s="115"/>
      <c r="C114" s="92"/>
      <c r="D114" s="116"/>
      <c r="E114" s="21"/>
      <c r="F114" s="116"/>
      <c r="G114" s="92"/>
      <c r="H114" s="94" t="s">
        <v>259</v>
      </c>
      <c r="I114" s="135" t="s">
        <v>117</v>
      </c>
      <c r="J114" s="159">
        <v>661808401</v>
      </c>
      <c r="K114" s="159">
        <v>278546570</v>
      </c>
      <c r="L114" s="159">
        <v>198517576</v>
      </c>
      <c r="M114" s="159">
        <v>171179176</v>
      </c>
      <c r="N114" s="159">
        <v>171179176</v>
      </c>
      <c r="O114" s="159">
        <f t="shared" si="83"/>
        <v>383261831</v>
      </c>
      <c r="P114" s="7">
        <f t="shared" si="48"/>
        <v>0.29996230887978709</v>
      </c>
      <c r="Q114" s="58"/>
      <c r="R114" s="58"/>
      <c r="S114" s="58"/>
    </row>
    <row r="115" spans="1:19" s="59" customFormat="1" ht="60" customHeight="1" x14ac:dyDescent="0.2">
      <c r="A115" s="21"/>
      <c r="B115" s="115"/>
      <c r="C115" s="92"/>
      <c r="D115" s="116"/>
      <c r="E115" s="21"/>
      <c r="F115" s="116"/>
      <c r="G115" s="92"/>
      <c r="H115" s="94" t="s">
        <v>260</v>
      </c>
      <c r="I115" s="94" t="s">
        <v>118</v>
      </c>
      <c r="J115" s="159">
        <v>230374138</v>
      </c>
      <c r="K115" s="159">
        <v>107640000</v>
      </c>
      <c r="L115" s="159">
        <v>107640000</v>
      </c>
      <c r="M115" s="159">
        <v>79060000</v>
      </c>
      <c r="N115" s="159">
        <v>79060000</v>
      </c>
      <c r="O115" s="159">
        <f t="shared" si="83"/>
        <v>122734138</v>
      </c>
      <c r="P115" s="7">
        <f t="shared" si="48"/>
        <v>0.46723994687285603</v>
      </c>
      <c r="Q115" s="58"/>
      <c r="R115" s="58"/>
      <c r="S115" s="58"/>
    </row>
    <row r="116" spans="1:19" s="59" customFormat="1" ht="27.75" customHeight="1" x14ac:dyDescent="0.2">
      <c r="A116" s="21"/>
      <c r="B116" s="115"/>
      <c r="C116" s="92"/>
      <c r="D116" s="116"/>
      <c r="E116" s="92"/>
      <c r="F116" s="136">
        <v>41</v>
      </c>
      <c r="G116" s="133" t="s">
        <v>119</v>
      </c>
      <c r="H116" s="134"/>
      <c r="I116" s="54"/>
      <c r="J116" s="56">
        <f>SUM(J117)</f>
        <v>20000000</v>
      </c>
      <c r="K116" s="56">
        <f t="shared" ref="K116:N116" si="84">SUM(K117)</f>
        <v>6400000</v>
      </c>
      <c r="L116" s="56">
        <f t="shared" si="84"/>
        <v>6400000</v>
      </c>
      <c r="M116" s="56">
        <f t="shared" si="84"/>
        <v>0</v>
      </c>
      <c r="N116" s="56">
        <f t="shared" si="84"/>
        <v>0</v>
      </c>
      <c r="O116" s="56">
        <f t="shared" ref="O116" si="85">SUM(O117)</f>
        <v>13600000</v>
      </c>
      <c r="P116" s="57">
        <f t="shared" si="48"/>
        <v>0.32</v>
      </c>
      <c r="Q116" s="58"/>
      <c r="R116" s="58"/>
      <c r="S116" s="58"/>
    </row>
    <row r="117" spans="1:19" s="59" customFormat="1" ht="41.25" customHeight="1" x14ac:dyDescent="0.2">
      <c r="A117" s="21"/>
      <c r="B117" s="115"/>
      <c r="C117" s="92"/>
      <c r="D117" s="116"/>
      <c r="E117" s="21"/>
      <c r="F117" s="160"/>
      <c r="G117" s="92"/>
      <c r="H117" s="94" t="s">
        <v>261</v>
      </c>
      <c r="I117" s="94" t="s">
        <v>120</v>
      </c>
      <c r="J117" s="159">
        <v>20000000</v>
      </c>
      <c r="K117" s="159">
        <v>6400000</v>
      </c>
      <c r="L117" s="159">
        <v>6400000</v>
      </c>
      <c r="M117" s="159">
        <v>0</v>
      </c>
      <c r="N117" s="159">
        <v>0</v>
      </c>
      <c r="O117" s="159">
        <f>J117-K117</f>
        <v>13600000</v>
      </c>
      <c r="P117" s="7">
        <f t="shared" si="48"/>
        <v>0.32</v>
      </c>
      <c r="Q117" s="58"/>
      <c r="R117" s="58"/>
      <c r="S117" s="58"/>
    </row>
    <row r="118" spans="1:19" s="59" customFormat="1" ht="27.75" customHeight="1" x14ac:dyDescent="0.2">
      <c r="A118" s="21"/>
      <c r="B118" s="115"/>
      <c r="C118" s="92"/>
      <c r="D118" s="116"/>
      <c r="E118" s="92"/>
      <c r="F118" s="138">
        <v>42</v>
      </c>
      <c r="G118" s="133" t="s">
        <v>121</v>
      </c>
      <c r="H118" s="134"/>
      <c r="I118" s="54"/>
      <c r="J118" s="56">
        <f>SUM(J119)</f>
        <v>63000000</v>
      </c>
      <c r="K118" s="56">
        <f t="shared" ref="K118:O118" si="86">SUM(K119)</f>
        <v>47520000</v>
      </c>
      <c r="L118" s="56">
        <f t="shared" si="86"/>
        <v>43680000</v>
      </c>
      <c r="M118" s="56">
        <f t="shared" si="86"/>
        <v>34400000</v>
      </c>
      <c r="N118" s="56">
        <f t="shared" si="86"/>
        <v>34400000</v>
      </c>
      <c r="O118" s="56">
        <f t="shared" si="86"/>
        <v>15480000</v>
      </c>
      <c r="P118" s="57">
        <f t="shared" si="48"/>
        <v>0.69333333333333336</v>
      </c>
      <c r="Q118" s="58"/>
      <c r="R118" s="58"/>
      <c r="S118" s="58"/>
    </row>
    <row r="119" spans="1:19" s="59" customFormat="1" ht="46.5" customHeight="1" x14ac:dyDescent="0.2">
      <c r="A119" s="21"/>
      <c r="B119" s="115"/>
      <c r="C119" s="92"/>
      <c r="D119" s="116"/>
      <c r="E119" s="21"/>
      <c r="F119" s="160"/>
      <c r="G119" s="92"/>
      <c r="H119" s="94" t="s">
        <v>262</v>
      </c>
      <c r="I119" s="94" t="s">
        <v>122</v>
      </c>
      <c r="J119" s="159">
        <v>63000000</v>
      </c>
      <c r="K119" s="159">
        <v>47520000</v>
      </c>
      <c r="L119" s="159">
        <v>43680000</v>
      </c>
      <c r="M119" s="159">
        <v>34400000</v>
      </c>
      <c r="N119" s="159">
        <v>34400000</v>
      </c>
      <c r="O119" s="159">
        <f>J119-K119</f>
        <v>15480000</v>
      </c>
      <c r="P119" s="7">
        <f t="shared" si="48"/>
        <v>0.69333333333333336</v>
      </c>
      <c r="Q119" s="58"/>
      <c r="R119" s="58"/>
      <c r="S119" s="58"/>
    </row>
    <row r="120" spans="1:19" s="59" customFormat="1" ht="27.75" customHeight="1" x14ac:dyDescent="0.2">
      <c r="A120" s="21"/>
      <c r="B120" s="115"/>
      <c r="C120" s="92"/>
      <c r="D120" s="116"/>
      <c r="E120" s="92"/>
      <c r="F120" s="132">
        <v>43</v>
      </c>
      <c r="G120" s="133" t="s">
        <v>123</v>
      </c>
      <c r="H120" s="134"/>
      <c r="I120" s="54"/>
      <c r="J120" s="56">
        <f t="shared" ref="J120:O120" si="87">SUM(J121:J121)</f>
        <v>1518324003</v>
      </c>
      <c r="K120" s="56">
        <f t="shared" si="87"/>
        <v>565000000</v>
      </c>
      <c r="L120" s="56">
        <f t="shared" si="87"/>
        <v>565000000</v>
      </c>
      <c r="M120" s="56">
        <f t="shared" si="87"/>
        <v>321527750</v>
      </c>
      <c r="N120" s="56">
        <f t="shared" si="87"/>
        <v>321527750</v>
      </c>
      <c r="O120" s="56">
        <f t="shared" si="87"/>
        <v>953324003</v>
      </c>
      <c r="P120" s="57">
        <f t="shared" si="48"/>
        <v>0.37212083776824806</v>
      </c>
      <c r="Q120" s="58"/>
      <c r="R120" s="58"/>
      <c r="S120" s="58"/>
    </row>
    <row r="121" spans="1:19" s="59" customFormat="1" ht="36.75" customHeight="1" x14ac:dyDescent="0.2">
      <c r="A121" s="21"/>
      <c r="B121" s="115"/>
      <c r="C121" s="92"/>
      <c r="D121" s="116"/>
      <c r="E121" s="21"/>
      <c r="F121" s="117"/>
      <c r="G121" s="92"/>
      <c r="H121" s="135" t="s">
        <v>263</v>
      </c>
      <c r="I121" s="94" t="s">
        <v>124</v>
      </c>
      <c r="J121" s="159">
        <v>1518324003</v>
      </c>
      <c r="K121" s="159">
        <v>565000000</v>
      </c>
      <c r="L121" s="159">
        <v>565000000</v>
      </c>
      <c r="M121" s="159">
        <v>321527750</v>
      </c>
      <c r="N121" s="159">
        <v>321527750</v>
      </c>
      <c r="O121" s="159">
        <f>J121-K121</f>
        <v>953324003</v>
      </c>
      <c r="P121" s="7">
        <f t="shared" si="48"/>
        <v>0.37212083776824806</v>
      </c>
      <c r="Q121" s="58"/>
      <c r="R121" s="58"/>
      <c r="S121" s="58"/>
    </row>
    <row r="122" spans="1:19" s="59" customFormat="1" ht="27.75" customHeight="1" x14ac:dyDescent="0.2">
      <c r="A122" s="21"/>
      <c r="B122" s="115"/>
      <c r="C122" s="92"/>
      <c r="D122" s="116"/>
      <c r="E122" s="92"/>
      <c r="F122" s="136">
        <v>44</v>
      </c>
      <c r="G122" s="133" t="s">
        <v>125</v>
      </c>
      <c r="H122" s="134"/>
      <c r="I122" s="54"/>
      <c r="J122" s="56">
        <f t="shared" ref="J122:O122" si="88">SUM(J123:J123)</f>
        <v>273927352</v>
      </c>
      <c r="K122" s="56">
        <f t="shared" si="88"/>
        <v>160620000</v>
      </c>
      <c r="L122" s="56">
        <f t="shared" si="88"/>
        <v>160620000</v>
      </c>
      <c r="M122" s="56">
        <f t="shared" si="88"/>
        <v>126210000</v>
      </c>
      <c r="N122" s="56">
        <f t="shared" si="88"/>
        <v>126210000</v>
      </c>
      <c r="O122" s="56">
        <f t="shared" si="88"/>
        <v>113307352</v>
      </c>
      <c r="P122" s="57">
        <f t="shared" si="48"/>
        <v>0.58635984624127646</v>
      </c>
      <c r="Q122" s="58"/>
      <c r="R122" s="58"/>
      <c r="S122" s="58"/>
    </row>
    <row r="123" spans="1:19" s="59" customFormat="1" ht="46.5" customHeight="1" x14ac:dyDescent="0.2">
      <c r="A123" s="21"/>
      <c r="B123" s="115"/>
      <c r="C123" s="92"/>
      <c r="D123" s="116"/>
      <c r="E123" s="21"/>
      <c r="F123" s="117"/>
      <c r="G123" s="92"/>
      <c r="H123" s="63" t="s">
        <v>264</v>
      </c>
      <c r="I123" s="2" t="s">
        <v>126</v>
      </c>
      <c r="J123" s="89">
        <v>273927352</v>
      </c>
      <c r="K123" s="89">
        <v>160620000</v>
      </c>
      <c r="L123" s="89">
        <v>160620000</v>
      </c>
      <c r="M123" s="89">
        <v>126210000</v>
      </c>
      <c r="N123" s="89">
        <v>126210000</v>
      </c>
      <c r="O123" s="159">
        <f>J123-K123</f>
        <v>113307352</v>
      </c>
      <c r="P123" s="7">
        <f t="shared" si="48"/>
        <v>0.58635984624127646</v>
      </c>
      <c r="Q123" s="58"/>
      <c r="R123" s="58"/>
      <c r="S123" s="58"/>
    </row>
    <row r="124" spans="1:19" s="59" customFormat="1" ht="27.75" customHeight="1" x14ac:dyDescent="0.2">
      <c r="A124" s="21"/>
      <c r="B124" s="115"/>
      <c r="C124" s="92"/>
      <c r="D124" s="116"/>
      <c r="E124" s="92"/>
      <c r="F124" s="136">
        <v>45</v>
      </c>
      <c r="G124" s="133" t="s">
        <v>127</v>
      </c>
      <c r="H124" s="134"/>
      <c r="I124" s="54"/>
      <c r="J124" s="56">
        <f t="shared" ref="J124:O124" si="89">SUM(J125:J125)</f>
        <v>1284098541</v>
      </c>
      <c r="K124" s="56">
        <f t="shared" si="89"/>
        <v>695511528</v>
      </c>
      <c r="L124" s="56">
        <f t="shared" si="89"/>
        <v>585396000</v>
      </c>
      <c r="M124" s="56">
        <f t="shared" si="89"/>
        <v>280116500</v>
      </c>
      <c r="N124" s="56">
        <f t="shared" si="89"/>
        <v>280116500</v>
      </c>
      <c r="O124" s="56">
        <f t="shared" si="89"/>
        <v>588587013</v>
      </c>
      <c r="P124" s="57">
        <f t="shared" si="48"/>
        <v>0.4558809011215908</v>
      </c>
      <c r="Q124" s="58"/>
      <c r="R124" s="58"/>
      <c r="S124" s="58"/>
    </row>
    <row r="125" spans="1:19" s="59" customFormat="1" ht="40.5" customHeight="1" x14ac:dyDescent="0.2">
      <c r="A125" s="21"/>
      <c r="B125" s="115"/>
      <c r="C125" s="92"/>
      <c r="D125" s="116"/>
      <c r="E125" s="21"/>
      <c r="F125" s="117"/>
      <c r="G125" s="92"/>
      <c r="H125" s="135" t="s">
        <v>265</v>
      </c>
      <c r="I125" s="94" t="s">
        <v>128</v>
      </c>
      <c r="J125" s="159">
        <v>1284098541</v>
      </c>
      <c r="K125" s="159">
        <v>695511528</v>
      </c>
      <c r="L125" s="159">
        <v>585396000</v>
      </c>
      <c r="M125" s="159">
        <v>280116500</v>
      </c>
      <c r="N125" s="159">
        <v>280116500</v>
      </c>
      <c r="O125" s="159">
        <f>J125-K125</f>
        <v>588587013</v>
      </c>
      <c r="P125" s="7">
        <f t="shared" si="48"/>
        <v>0.4558809011215908</v>
      </c>
      <c r="Q125" s="58"/>
      <c r="R125" s="58"/>
      <c r="S125" s="58"/>
    </row>
    <row r="126" spans="1:19" s="59" customFormat="1" ht="27.75" customHeight="1" x14ac:dyDescent="0.2">
      <c r="A126" s="21"/>
      <c r="B126" s="115"/>
      <c r="C126" s="92"/>
      <c r="D126" s="116"/>
      <c r="E126" s="92"/>
      <c r="F126" s="136">
        <v>46</v>
      </c>
      <c r="G126" s="133" t="s">
        <v>129</v>
      </c>
      <c r="H126" s="134"/>
      <c r="I126" s="54"/>
      <c r="J126" s="56">
        <f t="shared" ref="J126:O126" si="90">SUM(J127:J128)</f>
        <v>1470480202</v>
      </c>
      <c r="K126" s="56">
        <f t="shared" si="90"/>
        <v>1021537217</v>
      </c>
      <c r="L126" s="56">
        <f t="shared" si="90"/>
        <v>582433000</v>
      </c>
      <c r="M126" s="56">
        <f t="shared" si="90"/>
        <v>443895000</v>
      </c>
      <c r="N126" s="56">
        <f t="shared" si="90"/>
        <v>443895000</v>
      </c>
      <c r="O126" s="56">
        <f t="shared" si="90"/>
        <v>448942985</v>
      </c>
      <c r="P126" s="57">
        <f t="shared" si="48"/>
        <v>0.39608353734231372</v>
      </c>
      <c r="Q126" s="58"/>
      <c r="R126" s="58"/>
      <c r="S126" s="58"/>
    </row>
    <row r="127" spans="1:19" s="59" customFormat="1" ht="40.5" customHeight="1" x14ac:dyDescent="0.2">
      <c r="A127" s="21"/>
      <c r="B127" s="115"/>
      <c r="C127" s="92"/>
      <c r="D127" s="116"/>
      <c r="E127" s="21"/>
      <c r="F127" s="117"/>
      <c r="G127" s="92"/>
      <c r="H127" s="135" t="s">
        <v>266</v>
      </c>
      <c r="I127" s="94" t="s">
        <v>130</v>
      </c>
      <c r="J127" s="159">
        <v>1010853359</v>
      </c>
      <c r="K127" s="159">
        <v>777037217</v>
      </c>
      <c r="L127" s="159">
        <v>337933000</v>
      </c>
      <c r="M127" s="159">
        <v>249755000</v>
      </c>
      <c r="N127" s="159">
        <v>249755000</v>
      </c>
      <c r="O127" s="159">
        <f>J127-K127</f>
        <v>233816142</v>
      </c>
      <c r="P127" s="7">
        <f t="shared" si="48"/>
        <v>0.33430467138606995</v>
      </c>
      <c r="Q127" s="58"/>
      <c r="R127" s="58"/>
      <c r="S127" s="58"/>
    </row>
    <row r="128" spans="1:19" s="59" customFormat="1" ht="40.5" customHeight="1" x14ac:dyDescent="0.2">
      <c r="A128" s="21"/>
      <c r="B128" s="115"/>
      <c r="C128" s="92"/>
      <c r="D128" s="116"/>
      <c r="E128" s="21"/>
      <c r="F128" s="116"/>
      <c r="G128" s="92"/>
      <c r="H128" s="94" t="s">
        <v>267</v>
      </c>
      <c r="I128" s="94" t="s">
        <v>131</v>
      </c>
      <c r="J128" s="159">
        <v>459626843</v>
      </c>
      <c r="K128" s="159">
        <v>244500000</v>
      </c>
      <c r="L128" s="159">
        <v>244500000</v>
      </c>
      <c r="M128" s="159">
        <v>194140000</v>
      </c>
      <c r="N128" s="159">
        <v>194140000</v>
      </c>
      <c r="O128" s="159">
        <f>J128-K128</f>
        <v>215126843</v>
      </c>
      <c r="P128" s="7">
        <f t="shared" si="48"/>
        <v>0.53195326540142918</v>
      </c>
      <c r="Q128" s="58"/>
      <c r="R128" s="58"/>
      <c r="S128" s="58"/>
    </row>
    <row r="129" spans="1:19" s="59" customFormat="1" ht="27.75" customHeight="1" x14ac:dyDescent="0.2">
      <c r="A129" s="21"/>
      <c r="B129" s="115"/>
      <c r="C129" s="92"/>
      <c r="D129" s="141">
        <v>13</v>
      </c>
      <c r="E129" s="142" t="s">
        <v>132</v>
      </c>
      <c r="F129" s="127"/>
      <c r="G129" s="128"/>
      <c r="H129" s="143"/>
      <c r="I129" s="45"/>
      <c r="J129" s="46">
        <f t="shared" ref="J129:O129" si="91">J130+J132+J134</f>
        <v>31052716645</v>
      </c>
      <c r="K129" s="46">
        <f t="shared" si="91"/>
        <v>17605370963</v>
      </c>
      <c r="L129" s="46">
        <f t="shared" si="91"/>
        <v>5299830840</v>
      </c>
      <c r="M129" s="46">
        <f t="shared" si="91"/>
        <v>3836235630</v>
      </c>
      <c r="N129" s="46">
        <f t="shared" si="91"/>
        <v>3836235630</v>
      </c>
      <c r="O129" s="46">
        <f t="shared" si="91"/>
        <v>13447345682</v>
      </c>
      <c r="P129" s="47">
        <f t="shared" si="48"/>
        <v>0.17067205103465111</v>
      </c>
      <c r="Q129" s="58"/>
      <c r="R129" s="58"/>
      <c r="S129" s="58"/>
    </row>
    <row r="130" spans="1:19" s="59" customFormat="1" ht="27.75" customHeight="1" x14ac:dyDescent="0.2">
      <c r="A130" s="21"/>
      <c r="B130" s="115"/>
      <c r="C130" s="92"/>
      <c r="D130" s="130"/>
      <c r="E130" s="131"/>
      <c r="F130" s="151">
        <v>47</v>
      </c>
      <c r="G130" s="133" t="s">
        <v>133</v>
      </c>
      <c r="H130" s="134"/>
      <c r="I130" s="54"/>
      <c r="J130" s="56">
        <f t="shared" ref="J130:O130" si="92">SUM(J131:J131)</f>
        <v>29046000</v>
      </c>
      <c r="K130" s="56">
        <f t="shared" si="92"/>
        <v>0</v>
      </c>
      <c r="L130" s="56">
        <f t="shared" si="92"/>
        <v>0</v>
      </c>
      <c r="M130" s="56">
        <f t="shared" si="92"/>
        <v>0</v>
      </c>
      <c r="N130" s="56">
        <f t="shared" si="92"/>
        <v>0</v>
      </c>
      <c r="O130" s="56">
        <f t="shared" si="92"/>
        <v>29046000</v>
      </c>
      <c r="P130" s="57">
        <f t="shared" si="48"/>
        <v>0</v>
      </c>
      <c r="Q130" s="58"/>
      <c r="R130" s="58"/>
      <c r="S130" s="58"/>
    </row>
    <row r="131" spans="1:19" s="59" customFormat="1" ht="40.5" customHeight="1" x14ac:dyDescent="0.2">
      <c r="A131" s="21"/>
      <c r="B131" s="115"/>
      <c r="C131" s="92"/>
      <c r="D131" s="144"/>
      <c r="E131" s="145"/>
      <c r="F131" s="152"/>
      <c r="G131" s="153"/>
      <c r="H131" s="94" t="s">
        <v>268</v>
      </c>
      <c r="I131" s="94" t="s">
        <v>134</v>
      </c>
      <c r="J131" s="159">
        <v>29046000</v>
      </c>
      <c r="K131" s="159">
        <v>0</v>
      </c>
      <c r="L131" s="159">
        <v>0</v>
      </c>
      <c r="M131" s="159">
        <v>0</v>
      </c>
      <c r="N131" s="159">
        <v>0</v>
      </c>
      <c r="O131" s="159">
        <f>J131-K131</f>
        <v>29046000</v>
      </c>
      <c r="P131" s="7">
        <f t="shared" si="48"/>
        <v>0</v>
      </c>
      <c r="Q131" s="58"/>
      <c r="R131" s="58"/>
      <c r="S131" s="58"/>
    </row>
    <row r="132" spans="1:19" s="59" customFormat="1" ht="27.75" customHeight="1" x14ac:dyDescent="0.2">
      <c r="A132" s="21"/>
      <c r="B132" s="115"/>
      <c r="C132" s="92"/>
      <c r="D132" s="144"/>
      <c r="E132" s="145"/>
      <c r="F132" s="138">
        <v>48</v>
      </c>
      <c r="G132" s="133" t="s">
        <v>135</v>
      </c>
      <c r="H132" s="134"/>
      <c r="I132" s="54"/>
      <c r="J132" s="56">
        <f t="shared" ref="J132:O132" si="93">SUM(J133:J133)</f>
        <v>31002757525</v>
      </c>
      <c r="K132" s="56">
        <f t="shared" si="93"/>
        <v>17605370963</v>
      </c>
      <c r="L132" s="56">
        <f t="shared" si="93"/>
        <v>5299830840</v>
      </c>
      <c r="M132" s="56">
        <f t="shared" si="93"/>
        <v>3836235630</v>
      </c>
      <c r="N132" s="56">
        <f t="shared" si="93"/>
        <v>3836235630</v>
      </c>
      <c r="O132" s="56">
        <f t="shared" si="93"/>
        <v>13397386562</v>
      </c>
      <c r="P132" s="57">
        <f t="shared" si="48"/>
        <v>0.17094707900503117</v>
      </c>
      <c r="Q132" s="58"/>
      <c r="R132" s="58"/>
      <c r="S132" s="58"/>
    </row>
    <row r="133" spans="1:19" s="59" customFormat="1" ht="50.25" customHeight="1" x14ac:dyDescent="0.2">
      <c r="A133" s="21"/>
      <c r="B133" s="115"/>
      <c r="C133" s="92"/>
      <c r="D133" s="144"/>
      <c r="E133" s="155"/>
      <c r="F133" s="139"/>
      <c r="G133" s="140"/>
      <c r="H133" s="135" t="s">
        <v>268</v>
      </c>
      <c r="I133" s="94" t="s">
        <v>134</v>
      </c>
      <c r="J133" s="159">
        <v>31002757525</v>
      </c>
      <c r="K133" s="159">
        <v>17605370963</v>
      </c>
      <c r="L133" s="159">
        <v>5299830840</v>
      </c>
      <c r="M133" s="159">
        <v>3836235630</v>
      </c>
      <c r="N133" s="159">
        <v>3836235630</v>
      </c>
      <c r="O133" s="159">
        <f>J133-K133</f>
        <v>13397386562</v>
      </c>
      <c r="P133" s="7">
        <f t="shared" ref="P133:P196" si="94">L133/J133</f>
        <v>0.17094707900503117</v>
      </c>
      <c r="Q133" s="58"/>
      <c r="R133" s="58"/>
      <c r="S133" s="58"/>
    </row>
    <row r="134" spans="1:19" s="59" customFormat="1" ht="27.75" customHeight="1" x14ac:dyDescent="0.2">
      <c r="A134" s="21"/>
      <c r="B134" s="115"/>
      <c r="C134" s="92"/>
      <c r="D134" s="144"/>
      <c r="E134" s="145"/>
      <c r="F134" s="136">
        <v>49</v>
      </c>
      <c r="G134" s="133" t="s">
        <v>136</v>
      </c>
      <c r="H134" s="134"/>
      <c r="I134" s="54"/>
      <c r="J134" s="56">
        <f t="shared" ref="J134:O134" si="95">SUM(J135:J135)</f>
        <v>20913120</v>
      </c>
      <c r="K134" s="56">
        <f t="shared" si="95"/>
        <v>0</v>
      </c>
      <c r="L134" s="56">
        <f t="shared" si="95"/>
        <v>0</v>
      </c>
      <c r="M134" s="56">
        <f t="shared" si="95"/>
        <v>0</v>
      </c>
      <c r="N134" s="56">
        <f t="shared" si="95"/>
        <v>0</v>
      </c>
      <c r="O134" s="56">
        <f t="shared" si="95"/>
        <v>20913120</v>
      </c>
      <c r="P134" s="57">
        <f t="shared" si="94"/>
        <v>0</v>
      </c>
      <c r="Q134" s="58"/>
      <c r="R134" s="58"/>
      <c r="S134" s="58"/>
    </row>
    <row r="135" spans="1:19" s="59" customFormat="1" ht="55.5" customHeight="1" x14ac:dyDescent="0.2">
      <c r="A135" s="21"/>
      <c r="B135" s="115"/>
      <c r="C135" s="92"/>
      <c r="D135" s="161"/>
      <c r="E135" s="162"/>
      <c r="F135" s="152"/>
      <c r="G135" s="163"/>
      <c r="H135" s="135" t="s">
        <v>268</v>
      </c>
      <c r="I135" s="94" t="s">
        <v>134</v>
      </c>
      <c r="J135" s="159">
        <v>20913120</v>
      </c>
      <c r="K135" s="159">
        <v>0</v>
      </c>
      <c r="L135" s="159">
        <v>0</v>
      </c>
      <c r="M135" s="159">
        <v>0</v>
      </c>
      <c r="N135" s="159">
        <v>0</v>
      </c>
      <c r="O135" s="159">
        <f t="shared" ref="O135" si="96">J135-K135</f>
        <v>20913120</v>
      </c>
      <c r="P135" s="7">
        <f t="shared" si="94"/>
        <v>0</v>
      </c>
      <c r="Q135" s="58"/>
      <c r="R135" s="58"/>
      <c r="S135" s="58"/>
    </row>
    <row r="136" spans="1:19" s="59" customFormat="1" ht="27.75" customHeight="1" x14ac:dyDescent="0.2">
      <c r="A136" s="21"/>
      <c r="B136" s="115"/>
      <c r="C136" s="92"/>
      <c r="D136" s="164">
        <v>14</v>
      </c>
      <c r="E136" s="165" t="s">
        <v>137</v>
      </c>
      <c r="F136" s="127"/>
      <c r="G136" s="143"/>
      <c r="H136" s="143"/>
      <c r="I136" s="45"/>
      <c r="J136" s="46">
        <f t="shared" ref="J136:O136" si="97">J137+J139+J141+J144+J146</f>
        <v>14934968792</v>
      </c>
      <c r="K136" s="46">
        <f t="shared" si="97"/>
        <v>6734600534</v>
      </c>
      <c r="L136" s="46">
        <f t="shared" si="97"/>
        <v>6734600534</v>
      </c>
      <c r="M136" s="46">
        <f t="shared" si="97"/>
        <v>1501149395</v>
      </c>
      <c r="N136" s="46">
        <f t="shared" si="97"/>
        <v>1501149395</v>
      </c>
      <c r="O136" s="46">
        <f t="shared" si="97"/>
        <v>8200368258</v>
      </c>
      <c r="P136" s="47">
        <f t="shared" si="94"/>
        <v>0.4509283298675138</v>
      </c>
      <c r="Q136" s="58"/>
      <c r="R136" s="58"/>
      <c r="S136" s="58"/>
    </row>
    <row r="137" spans="1:19" s="59" customFormat="1" ht="29.25" customHeight="1" x14ac:dyDescent="0.2">
      <c r="A137" s="21"/>
      <c r="B137" s="115"/>
      <c r="C137" s="92"/>
      <c r="D137" s="130"/>
      <c r="E137" s="131"/>
      <c r="F137" s="138">
        <v>50</v>
      </c>
      <c r="G137" s="133" t="s">
        <v>138</v>
      </c>
      <c r="H137" s="134"/>
      <c r="I137" s="54"/>
      <c r="J137" s="56">
        <f t="shared" ref="J137:O137" si="98">SUM(J138:J138)</f>
        <v>14138365032</v>
      </c>
      <c r="K137" s="56">
        <f t="shared" si="98"/>
        <v>6508300534</v>
      </c>
      <c r="L137" s="56">
        <f t="shared" si="98"/>
        <v>6508300534</v>
      </c>
      <c r="M137" s="56">
        <f t="shared" si="98"/>
        <v>1342729395</v>
      </c>
      <c r="N137" s="56">
        <f t="shared" si="98"/>
        <v>1342729395</v>
      </c>
      <c r="O137" s="56">
        <f t="shared" si="98"/>
        <v>7630064498</v>
      </c>
      <c r="P137" s="57">
        <f t="shared" si="94"/>
        <v>0.46032907760334874</v>
      </c>
      <c r="Q137" s="58"/>
      <c r="R137" s="58"/>
      <c r="S137" s="58"/>
    </row>
    <row r="138" spans="1:19" s="59" customFormat="1" ht="55.5" customHeight="1" x14ac:dyDescent="0.2">
      <c r="A138" s="21"/>
      <c r="B138" s="115"/>
      <c r="C138" s="92"/>
      <c r="D138" s="144"/>
      <c r="E138" s="145"/>
      <c r="F138" s="166"/>
      <c r="G138" s="140"/>
      <c r="H138" s="135" t="s">
        <v>269</v>
      </c>
      <c r="I138" s="94" t="s">
        <v>139</v>
      </c>
      <c r="J138" s="159">
        <v>14138365032</v>
      </c>
      <c r="K138" s="159">
        <v>6508300534</v>
      </c>
      <c r="L138" s="159">
        <v>6508300534</v>
      </c>
      <c r="M138" s="159">
        <v>1342729395</v>
      </c>
      <c r="N138" s="159">
        <v>1342729395</v>
      </c>
      <c r="O138" s="159">
        <f t="shared" ref="O138" si="99">J138-K138</f>
        <v>7630064498</v>
      </c>
      <c r="P138" s="7">
        <f t="shared" si="94"/>
        <v>0.46032907760334874</v>
      </c>
      <c r="Q138" s="58"/>
      <c r="R138" s="58"/>
      <c r="S138" s="58"/>
    </row>
    <row r="139" spans="1:19" s="59" customFormat="1" ht="27.75" customHeight="1" x14ac:dyDescent="0.2">
      <c r="A139" s="21"/>
      <c r="B139" s="115"/>
      <c r="C139" s="92"/>
      <c r="D139" s="144"/>
      <c r="E139" s="145"/>
      <c r="F139" s="151">
        <v>51</v>
      </c>
      <c r="G139" s="133" t="s">
        <v>140</v>
      </c>
      <c r="H139" s="134"/>
      <c r="I139" s="54"/>
      <c r="J139" s="56">
        <f t="shared" ref="J139:O139" si="100">SUM(J140:J140)</f>
        <v>44149920</v>
      </c>
      <c r="K139" s="56">
        <f t="shared" si="100"/>
        <v>31680000</v>
      </c>
      <c r="L139" s="56">
        <f t="shared" si="100"/>
        <v>31680000</v>
      </c>
      <c r="M139" s="56">
        <f t="shared" si="100"/>
        <v>26400000</v>
      </c>
      <c r="N139" s="56">
        <f t="shared" si="100"/>
        <v>26400000</v>
      </c>
      <c r="O139" s="56">
        <f t="shared" si="100"/>
        <v>12469920</v>
      </c>
      <c r="P139" s="57">
        <f t="shared" si="94"/>
        <v>0.71755509409756579</v>
      </c>
      <c r="Q139" s="58"/>
      <c r="R139" s="58"/>
      <c r="S139" s="58"/>
    </row>
    <row r="140" spans="1:19" s="59" customFormat="1" ht="48" customHeight="1" x14ac:dyDescent="0.2">
      <c r="A140" s="21"/>
      <c r="B140" s="115"/>
      <c r="C140" s="92"/>
      <c r="D140" s="144"/>
      <c r="E140" s="145"/>
      <c r="F140" s="152"/>
      <c r="G140" s="153"/>
      <c r="H140" s="94" t="s">
        <v>270</v>
      </c>
      <c r="I140" s="94" t="s">
        <v>141</v>
      </c>
      <c r="J140" s="159">
        <v>44149920</v>
      </c>
      <c r="K140" s="159">
        <v>31680000</v>
      </c>
      <c r="L140" s="159">
        <v>31680000</v>
      </c>
      <c r="M140" s="159">
        <v>26400000</v>
      </c>
      <c r="N140" s="159">
        <v>26400000</v>
      </c>
      <c r="O140" s="159">
        <f t="shared" ref="O140" si="101">J140-K140</f>
        <v>12469920</v>
      </c>
      <c r="P140" s="7">
        <f t="shared" si="94"/>
        <v>0.71755509409756579</v>
      </c>
      <c r="Q140" s="58"/>
      <c r="R140" s="58"/>
      <c r="S140" s="58"/>
    </row>
    <row r="141" spans="1:19" s="59" customFormat="1" ht="27.75" customHeight="1" x14ac:dyDescent="0.2">
      <c r="A141" s="21"/>
      <c r="B141" s="115"/>
      <c r="C141" s="92"/>
      <c r="D141" s="144"/>
      <c r="E141" s="145"/>
      <c r="F141" s="138">
        <v>52</v>
      </c>
      <c r="G141" s="133" t="s">
        <v>142</v>
      </c>
      <c r="H141" s="134"/>
      <c r="I141" s="54"/>
      <c r="J141" s="56">
        <f>SUM(J142:J143)</f>
        <v>543200000</v>
      </c>
      <c r="K141" s="56">
        <f t="shared" ref="K141:O141" si="102">SUM(K142:K143)</f>
        <v>143480000</v>
      </c>
      <c r="L141" s="56">
        <f t="shared" si="102"/>
        <v>143480000</v>
      </c>
      <c r="M141" s="56">
        <f t="shared" si="102"/>
        <v>87320000</v>
      </c>
      <c r="N141" s="56">
        <f t="shared" si="102"/>
        <v>87320000</v>
      </c>
      <c r="O141" s="56">
        <f t="shared" si="102"/>
        <v>399720000</v>
      </c>
      <c r="P141" s="57">
        <f t="shared" si="94"/>
        <v>0.26413843888070693</v>
      </c>
      <c r="Q141" s="58"/>
      <c r="R141" s="58"/>
      <c r="S141" s="58"/>
    </row>
    <row r="142" spans="1:19" s="59" customFormat="1" ht="41.25" customHeight="1" x14ac:dyDescent="0.2">
      <c r="A142" s="21"/>
      <c r="B142" s="115"/>
      <c r="C142" s="92"/>
      <c r="D142" s="144"/>
      <c r="E142" s="155"/>
      <c r="F142" s="139"/>
      <c r="G142" s="140"/>
      <c r="H142" s="135" t="s">
        <v>271</v>
      </c>
      <c r="I142" s="94" t="s">
        <v>143</v>
      </c>
      <c r="J142" s="159">
        <v>138195556</v>
      </c>
      <c r="K142" s="159">
        <v>5000000</v>
      </c>
      <c r="L142" s="159">
        <v>5000000</v>
      </c>
      <c r="M142" s="159">
        <v>0</v>
      </c>
      <c r="N142" s="159">
        <v>0</v>
      </c>
      <c r="O142" s="159">
        <f t="shared" ref="O142:O143" si="103">J142-K142</f>
        <v>133195556</v>
      </c>
      <c r="P142" s="7">
        <f t="shared" si="94"/>
        <v>3.6180613506848223E-2</v>
      </c>
      <c r="Q142" s="58"/>
      <c r="R142" s="58"/>
      <c r="S142" s="58"/>
    </row>
    <row r="143" spans="1:19" s="59" customFormat="1" ht="41.25" customHeight="1" x14ac:dyDescent="0.2">
      <c r="A143" s="21"/>
      <c r="B143" s="115"/>
      <c r="C143" s="92"/>
      <c r="D143" s="144"/>
      <c r="E143" s="155"/>
      <c r="F143" s="150"/>
      <c r="G143" s="140"/>
      <c r="H143" s="94" t="s">
        <v>272</v>
      </c>
      <c r="I143" s="94" t="s">
        <v>144</v>
      </c>
      <c r="J143" s="159">
        <v>405004444</v>
      </c>
      <c r="K143" s="159">
        <v>138480000</v>
      </c>
      <c r="L143" s="159">
        <v>138480000</v>
      </c>
      <c r="M143" s="159">
        <v>87320000</v>
      </c>
      <c r="N143" s="159">
        <v>87320000</v>
      </c>
      <c r="O143" s="159">
        <f t="shared" si="103"/>
        <v>266524444</v>
      </c>
      <c r="P143" s="7">
        <f t="shared" si="94"/>
        <v>0.34192217406878628</v>
      </c>
      <c r="Q143" s="58"/>
      <c r="R143" s="58"/>
      <c r="S143" s="58"/>
    </row>
    <row r="144" spans="1:19" s="59" customFormat="1" ht="27.75" customHeight="1" x14ac:dyDescent="0.2">
      <c r="A144" s="21"/>
      <c r="B144" s="115"/>
      <c r="C144" s="92"/>
      <c r="D144" s="144"/>
      <c r="E144" s="145"/>
      <c r="F144" s="136">
        <v>53</v>
      </c>
      <c r="G144" s="133" t="s">
        <v>145</v>
      </c>
      <c r="H144" s="134"/>
      <c r="I144" s="54"/>
      <c r="J144" s="56">
        <f t="shared" ref="J144:O144" si="104">SUM(J145:J145)</f>
        <v>35436120</v>
      </c>
      <c r="K144" s="56">
        <f t="shared" si="104"/>
        <v>35300000</v>
      </c>
      <c r="L144" s="56">
        <f t="shared" si="104"/>
        <v>35300000</v>
      </c>
      <c r="M144" s="56">
        <f t="shared" si="104"/>
        <v>31500000</v>
      </c>
      <c r="N144" s="56">
        <f t="shared" si="104"/>
        <v>31500000</v>
      </c>
      <c r="O144" s="56">
        <f t="shared" si="104"/>
        <v>136120</v>
      </c>
      <c r="P144" s="57">
        <f t="shared" si="94"/>
        <v>0.99615872166591601</v>
      </c>
      <c r="Q144" s="58"/>
      <c r="R144" s="58"/>
      <c r="S144" s="58"/>
    </row>
    <row r="145" spans="1:19" s="59" customFormat="1" ht="48.75" customHeight="1" x14ac:dyDescent="0.2">
      <c r="A145" s="21"/>
      <c r="B145" s="115"/>
      <c r="C145" s="92"/>
      <c r="D145" s="144"/>
      <c r="E145" s="145"/>
      <c r="F145" s="152"/>
      <c r="G145" s="153"/>
      <c r="H145" s="94" t="s">
        <v>273</v>
      </c>
      <c r="I145" s="94" t="s">
        <v>146</v>
      </c>
      <c r="J145" s="159">
        <v>35436120</v>
      </c>
      <c r="K145" s="159">
        <v>35300000</v>
      </c>
      <c r="L145" s="159">
        <v>35300000</v>
      </c>
      <c r="M145" s="159">
        <v>31500000</v>
      </c>
      <c r="N145" s="159">
        <v>31500000</v>
      </c>
      <c r="O145" s="159">
        <f t="shared" ref="O145" si="105">J145-K145</f>
        <v>136120</v>
      </c>
      <c r="P145" s="7">
        <f t="shared" si="94"/>
        <v>0.99615872166591601</v>
      </c>
      <c r="Q145" s="58"/>
      <c r="R145" s="58"/>
      <c r="S145" s="58"/>
    </row>
    <row r="146" spans="1:19" s="59" customFormat="1" ht="27.75" customHeight="1" x14ac:dyDescent="0.2">
      <c r="A146" s="21"/>
      <c r="B146" s="115"/>
      <c r="C146" s="92"/>
      <c r="D146" s="144"/>
      <c r="E146" s="145"/>
      <c r="F146" s="151">
        <v>54</v>
      </c>
      <c r="G146" s="133" t="s">
        <v>147</v>
      </c>
      <c r="H146" s="134"/>
      <c r="I146" s="54"/>
      <c r="J146" s="56">
        <f t="shared" ref="J146:O146" si="106">SUM(J147:J147)</f>
        <v>173817720</v>
      </c>
      <c r="K146" s="56">
        <f t="shared" si="106"/>
        <v>15840000</v>
      </c>
      <c r="L146" s="56">
        <f t="shared" si="106"/>
        <v>15840000</v>
      </c>
      <c r="M146" s="56">
        <f t="shared" si="106"/>
        <v>13200000</v>
      </c>
      <c r="N146" s="56">
        <f t="shared" si="106"/>
        <v>13200000</v>
      </c>
      <c r="O146" s="56">
        <f t="shared" si="106"/>
        <v>157977720</v>
      </c>
      <c r="P146" s="57">
        <f t="shared" si="94"/>
        <v>9.1129949236476007E-2</v>
      </c>
      <c r="Q146" s="58"/>
      <c r="R146" s="58"/>
      <c r="S146" s="58"/>
    </row>
    <row r="147" spans="1:19" s="59" customFormat="1" ht="50.25" customHeight="1" x14ac:dyDescent="0.2">
      <c r="A147" s="21"/>
      <c r="B147" s="115"/>
      <c r="C147" s="92"/>
      <c r="D147" s="144"/>
      <c r="E147" s="145"/>
      <c r="F147" s="152"/>
      <c r="G147" s="163"/>
      <c r="H147" s="94" t="s">
        <v>274</v>
      </c>
      <c r="I147" s="94" t="s">
        <v>148</v>
      </c>
      <c r="J147" s="159">
        <v>173817720</v>
      </c>
      <c r="K147" s="159">
        <v>15840000</v>
      </c>
      <c r="L147" s="159">
        <v>15840000</v>
      </c>
      <c r="M147" s="159">
        <v>13200000</v>
      </c>
      <c r="N147" s="159">
        <v>13200000</v>
      </c>
      <c r="O147" s="159">
        <f t="shared" ref="O147" si="107">J147-K147</f>
        <v>157977720</v>
      </c>
      <c r="P147" s="7">
        <f t="shared" si="94"/>
        <v>9.1129949236476007E-2</v>
      </c>
      <c r="Q147" s="58"/>
      <c r="R147" s="58"/>
      <c r="S147" s="58"/>
    </row>
    <row r="148" spans="1:19" s="59" customFormat="1" ht="27.75" customHeight="1" x14ac:dyDescent="0.2">
      <c r="A148" s="21"/>
      <c r="B148" s="115"/>
      <c r="C148" s="92"/>
      <c r="D148" s="141">
        <v>15</v>
      </c>
      <c r="E148" s="167" t="s">
        <v>149</v>
      </c>
      <c r="F148" s="127"/>
      <c r="G148" s="143"/>
      <c r="H148" s="143"/>
      <c r="I148" s="45"/>
      <c r="J148" s="46">
        <f>J149</f>
        <v>157396240</v>
      </c>
      <c r="K148" s="46">
        <f t="shared" ref="K148:O148" si="108">K149</f>
        <v>71520000</v>
      </c>
      <c r="L148" s="46">
        <f t="shared" si="108"/>
        <v>71520000</v>
      </c>
      <c r="M148" s="46">
        <f t="shared" si="108"/>
        <v>49040000</v>
      </c>
      <c r="N148" s="46">
        <f t="shared" si="108"/>
        <v>49040000</v>
      </c>
      <c r="O148" s="46">
        <f t="shared" si="108"/>
        <v>85876240</v>
      </c>
      <c r="P148" s="47">
        <f t="shared" si="94"/>
        <v>0.4543945903663264</v>
      </c>
      <c r="Q148" s="58"/>
      <c r="R148" s="58"/>
      <c r="S148" s="58"/>
    </row>
    <row r="149" spans="1:19" s="59" customFormat="1" ht="27.75" customHeight="1" x14ac:dyDescent="0.2">
      <c r="A149" s="21"/>
      <c r="B149" s="115"/>
      <c r="C149" s="92"/>
      <c r="D149" s="130"/>
      <c r="E149" s="131"/>
      <c r="F149" s="151">
        <v>55</v>
      </c>
      <c r="G149" s="133" t="s">
        <v>150</v>
      </c>
      <c r="H149" s="134"/>
      <c r="I149" s="54"/>
      <c r="J149" s="56">
        <f t="shared" ref="J149:O149" si="109">SUM(J150:J150)</f>
        <v>157396240</v>
      </c>
      <c r="K149" s="56">
        <f t="shared" si="109"/>
        <v>71520000</v>
      </c>
      <c r="L149" s="56">
        <f t="shared" si="109"/>
        <v>71520000</v>
      </c>
      <c r="M149" s="56">
        <f t="shared" si="109"/>
        <v>49040000</v>
      </c>
      <c r="N149" s="56">
        <f t="shared" si="109"/>
        <v>49040000</v>
      </c>
      <c r="O149" s="56">
        <f t="shared" si="109"/>
        <v>85876240</v>
      </c>
      <c r="P149" s="57">
        <f t="shared" si="94"/>
        <v>0.4543945903663264</v>
      </c>
      <c r="Q149" s="58"/>
      <c r="R149" s="58"/>
      <c r="S149" s="58"/>
    </row>
    <row r="150" spans="1:19" s="59" customFormat="1" ht="35.25" customHeight="1" x14ac:dyDescent="0.2">
      <c r="A150" s="21"/>
      <c r="B150" s="115"/>
      <c r="C150" s="92"/>
      <c r="D150" s="144"/>
      <c r="E150" s="145"/>
      <c r="F150" s="166"/>
      <c r="G150" s="153"/>
      <c r="H150" s="135" t="s">
        <v>275</v>
      </c>
      <c r="I150" s="94" t="s">
        <v>151</v>
      </c>
      <c r="J150" s="159">
        <v>157396240</v>
      </c>
      <c r="K150" s="159">
        <v>71520000</v>
      </c>
      <c r="L150" s="159">
        <v>71520000</v>
      </c>
      <c r="M150" s="159">
        <v>49040000</v>
      </c>
      <c r="N150" s="159">
        <v>49040000</v>
      </c>
      <c r="O150" s="159">
        <f t="shared" ref="O150" si="110">J150-K150</f>
        <v>85876240</v>
      </c>
      <c r="P150" s="7">
        <f t="shared" si="94"/>
        <v>0.4543945903663264</v>
      </c>
      <c r="Q150" s="58"/>
      <c r="R150" s="58"/>
      <c r="S150" s="58"/>
    </row>
    <row r="151" spans="1:19" s="59" customFormat="1" ht="27.75" customHeight="1" x14ac:dyDescent="0.2">
      <c r="A151" s="21"/>
      <c r="B151" s="115"/>
      <c r="C151" s="92"/>
      <c r="D151" s="168">
        <v>16</v>
      </c>
      <c r="E151" s="169" t="s">
        <v>152</v>
      </c>
      <c r="F151" s="170"/>
      <c r="G151" s="128"/>
      <c r="H151" s="156"/>
      <c r="I151" s="45"/>
      <c r="J151" s="46">
        <f t="shared" ref="J151:O151" si="111">J152+J154</f>
        <v>89000000</v>
      </c>
      <c r="K151" s="46">
        <f t="shared" si="111"/>
        <v>15840000</v>
      </c>
      <c r="L151" s="46">
        <f t="shared" si="111"/>
        <v>15840000</v>
      </c>
      <c r="M151" s="46">
        <f t="shared" si="111"/>
        <v>13200000</v>
      </c>
      <c r="N151" s="46">
        <f t="shared" si="111"/>
        <v>13200000</v>
      </c>
      <c r="O151" s="46">
        <f t="shared" si="111"/>
        <v>73160000</v>
      </c>
      <c r="P151" s="47">
        <f t="shared" si="94"/>
        <v>0.17797752808988765</v>
      </c>
      <c r="Q151" s="58"/>
      <c r="R151" s="58"/>
      <c r="S151" s="58"/>
    </row>
    <row r="152" spans="1:19" s="59" customFormat="1" ht="27.75" customHeight="1" x14ac:dyDescent="0.2">
      <c r="A152" s="21"/>
      <c r="B152" s="115"/>
      <c r="C152" s="92"/>
      <c r="D152" s="171"/>
      <c r="E152" s="172"/>
      <c r="F152" s="136">
        <v>56</v>
      </c>
      <c r="G152" s="133" t="s">
        <v>153</v>
      </c>
      <c r="H152" s="134"/>
      <c r="I152" s="54"/>
      <c r="J152" s="56">
        <f t="shared" ref="J152:O152" si="112">SUM(J153:J153)</f>
        <v>60000000</v>
      </c>
      <c r="K152" s="56">
        <f t="shared" si="112"/>
        <v>15840000</v>
      </c>
      <c r="L152" s="56">
        <f t="shared" si="112"/>
        <v>15840000</v>
      </c>
      <c r="M152" s="56">
        <f t="shared" si="112"/>
        <v>13200000</v>
      </c>
      <c r="N152" s="56">
        <f t="shared" si="112"/>
        <v>13200000</v>
      </c>
      <c r="O152" s="56">
        <f t="shared" si="112"/>
        <v>44160000</v>
      </c>
      <c r="P152" s="57">
        <f t="shared" si="94"/>
        <v>0.26400000000000001</v>
      </c>
      <c r="Q152" s="58"/>
      <c r="R152" s="58"/>
      <c r="S152" s="58"/>
    </row>
    <row r="153" spans="1:19" s="59" customFormat="1" ht="50.25" customHeight="1" x14ac:dyDescent="0.2">
      <c r="A153" s="21"/>
      <c r="B153" s="115"/>
      <c r="C153" s="92"/>
      <c r="D153" s="173"/>
      <c r="E153" s="174"/>
      <c r="F153" s="175"/>
      <c r="G153" s="140"/>
      <c r="H153" s="63" t="s">
        <v>354</v>
      </c>
      <c r="I153" s="2" t="s">
        <v>154</v>
      </c>
      <c r="J153" s="3">
        <v>60000000</v>
      </c>
      <c r="K153" s="3">
        <v>15840000</v>
      </c>
      <c r="L153" s="3">
        <v>15840000</v>
      </c>
      <c r="M153" s="3">
        <v>13200000</v>
      </c>
      <c r="N153" s="3">
        <v>13200000</v>
      </c>
      <c r="O153" s="3">
        <f t="shared" ref="O153" si="113">J153-K153</f>
        <v>44160000</v>
      </c>
      <c r="P153" s="8">
        <f t="shared" si="94"/>
        <v>0.26400000000000001</v>
      </c>
      <c r="Q153" s="58"/>
      <c r="R153" s="58"/>
      <c r="S153" s="58"/>
    </row>
    <row r="154" spans="1:19" s="59" customFormat="1" ht="27.75" customHeight="1" x14ac:dyDescent="0.2">
      <c r="A154" s="21"/>
      <c r="B154" s="115"/>
      <c r="C154" s="92"/>
      <c r="D154" s="144"/>
      <c r="E154" s="145"/>
      <c r="F154" s="136">
        <v>57</v>
      </c>
      <c r="G154" s="133" t="s">
        <v>155</v>
      </c>
      <c r="H154" s="134"/>
      <c r="I154" s="54"/>
      <c r="J154" s="56">
        <f>SUM(J155)</f>
        <v>29000000</v>
      </c>
      <c r="K154" s="56">
        <f t="shared" ref="K154:O154" si="114">SUM(K155)</f>
        <v>0</v>
      </c>
      <c r="L154" s="56">
        <f t="shared" si="114"/>
        <v>0</v>
      </c>
      <c r="M154" s="56">
        <f t="shared" si="114"/>
        <v>0</v>
      </c>
      <c r="N154" s="56">
        <f t="shared" si="114"/>
        <v>0</v>
      </c>
      <c r="O154" s="56">
        <f t="shared" si="114"/>
        <v>29000000</v>
      </c>
      <c r="P154" s="57">
        <f t="shared" si="94"/>
        <v>0</v>
      </c>
      <c r="Q154" s="58"/>
      <c r="R154" s="58"/>
      <c r="S154" s="58"/>
    </row>
    <row r="155" spans="1:19" s="59" customFormat="1" ht="44.25" customHeight="1" x14ac:dyDescent="0.2">
      <c r="A155" s="21"/>
      <c r="B155" s="115"/>
      <c r="C155" s="92"/>
      <c r="D155" s="116"/>
      <c r="E155" s="21"/>
      <c r="F155" s="160"/>
      <c r="G155" s="176"/>
      <c r="H155" s="135" t="s">
        <v>353</v>
      </c>
      <c r="I155" s="94" t="s">
        <v>156</v>
      </c>
      <c r="J155" s="89">
        <v>29000000</v>
      </c>
      <c r="K155" s="89">
        <v>0</v>
      </c>
      <c r="L155" s="89">
        <v>0</v>
      </c>
      <c r="M155" s="89">
        <v>0</v>
      </c>
      <c r="N155" s="89">
        <v>0</v>
      </c>
      <c r="O155" s="89">
        <f>[1]EDUCACION!K64</f>
        <v>29000000</v>
      </c>
      <c r="P155" s="7">
        <f t="shared" si="94"/>
        <v>0</v>
      </c>
      <c r="Q155" s="58"/>
      <c r="R155" s="58"/>
      <c r="S155" s="58"/>
    </row>
    <row r="156" spans="1:19" s="59" customFormat="1" ht="27.75" customHeight="1" x14ac:dyDescent="0.2">
      <c r="A156" s="21"/>
      <c r="B156" s="115"/>
      <c r="C156" s="92"/>
      <c r="D156" s="141">
        <v>17</v>
      </c>
      <c r="E156" s="167" t="s">
        <v>157</v>
      </c>
      <c r="F156" s="177"/>
      <c r="G156" s="156"/>
      <c r="H156" s="156"/>
      <c r="I156" s="45"/>
      <c r="J156" s="46">
        <f t="shared" ref="J156:O156" si="115">J157+J159+J161+J163</f>
        <v>991000000</v>
      </c>
      <c r="K156" s="46">
        <f t="shared" si="115"/>
        <v>241740000</v>
      </c>
      <c r="L156" s="46">
        <f t="shared" si="115"/>
        <v>241240000</v>
      </c>
      <c r="M156" s="46">
        <f t="shared" si="115"/>
        <v>155882800</v>
      </c>
      <c r="N156" s="46">
        <f t="shared" si="115"/>
        <v>155882800</v>
      </c>
      <c r="O156" s="46">
        <f t="shared" si="115"/>
        <v>749260000</v>
      </c>
      <c r="P156" s="47">
        <f t="shared" si="94"/>
        <v>0.24343087790110998</v>
      </c>
      <c r="Q156" s="58"/>
      <c r="R156" s="58"/>
      <c r="S156" s="58"/>
    </row>
    <row r="157" spans="1:19" s="59" customFormat="1" ht="27.75" customHeight="1" x14ac:dyDescent="0.2">
      <c r="A157" s="21"/>
      <c r="B157" s="115"/>
      <c r="C157" s="92"/>
      <c r="D157" s="117"/>
      <c r="E157" s="124"/>
      <c r="F157" s="132">
        <v>58</v>
      </c>
      <c r="G157" s="133" t="s">
        <v>158</v>
      </c>
      <c r="H157" s="134"/>
      <c r="I157" s="54"/>
      <c r="J157" s="56">
        <f>J158</f>
        <v>180000000</v>
      </c>
      <c r="K157" s="56">
        <f t="shared" ref="K157:O157" si="116">K158</f>
        <v>60260000</v>
      </c>
      <c r="L157" s="56">
        <f t="shared" si="116"/>
        <v>60260000</v>
      </c>
      <c r="M157" s="56">
        <f t="shared" si="116"/>
        <v>38550000</v>
      </c>
      <c r="N157" s="56">
        <f t="shared" si="116"/>
        <v>38550000</v>
      </c>
      <c r="O157" s="56">
        <f t="shared" si="116"/>
        <v>119740000</v>
      </c>
      <c r="P157" s="57">
        <f t="shared" si="94"/>
        <v>0.33477777777777779</v>
      </c>
      <c r="Q157" s="58"/>
      <c r="R157" s="58"/>
      <c r="S157" s="58"/>
    </row>
    <row r="158" spans="1:19" s="59" customFormat="1" ht="48" customHeight="1" x14ac:dyDescent="0.2">
      <c r="A158" s="21"/>
      <c r="B158" s="115"/>
      <c r="C158" s="92"/>
      <c r="D158" s="116"/>
      <c r="E158" s="21"/>
      <c r="F158" s="160"/>
      <c r="G158" s="92"/>
      <c r="H158" s="63" t="s">
        <v>355</v>
      </c>
      <c r="I158" s="94" t="s">
        <v>159</v>
      </c>
      <c r="J158" s="89">
        <v>180000000</v>
      </c>
      <c r="K158" s="89">
        <v>60260000</v>
      </c>
      <c r="L158" s="89">
        <v>60260000</v>
      </c>
      <c r="M158" s="89">
        <v>38550000</v>
      </c>
      <c r="N158" s="89">
        <v>38550000</v>
      </c>
      <c r="O158" s="3">
        <f t="shared" ref="O158:O164" si="117">J158-K158</f>
        <v>119740000</v>
      </c>
      <c r="P158" s="8">
        <f t="shared" si="94"/>
        <v>0.33477777777777779</v>
      </c>
      <c r="Q158" s="58"/>
      <c r="R158" s="58"/>
      <c r="S158" s="58"/>
    </row>
    <row r="159" spans="1:19" s="59" customFormat="1" ht="27.75" customHeight="1" x14ac:dyDescent="0.2">
      <c r="A159" s="21"/>
      <c r="B159" s="115"/>
      <c r="C159" s="92"/>
      <c r="D159" s="116"/>
      <c r="E159" s="92"/>
      <c r="F159" s="132">
        <v>59</v>
      </c>
      <c r="G159" s="133" t="s">
        <v>160</v>
      </c>
      <c r="H159" s="134"/>
      <c r="I159" s="54"/>
      <c r="J159" s="56">
        <f t="shared" ref="J159:O159" si="118">SUM(J160:J160)</f>
        <v>520000000</v>
      </c>
      <c r="K159" s="56">
        <f t="shared" si="118"/>
        <v>64020000</v>
      </c>
      <c r="L159" s="56">
        <f t="shared" si="118"/>
        <v>63520000</v>
      </c>
      <c r="M159" s="56">
        <f t="shared" si="118"/>
        <v>51832000</v>
      </c>
      <c r="N159" s="56">
        <f t="shared" si="118"/>
        <v>51832000</v>
      </c>
      <c r="O159" s="56">
        <f t="shared" si="118"/>
        <v>455980000</v>
      </c>
      <c r="P159" s="57">
        <f t="shared" si="94"/>
        <v>0.12215384615384615</v>
      </c>
      <c r="Q159" s="58"/>
      <c r="R159" s="58"/>
      <c r="S159" s="58"/>
    </row>
    <row r="160" spans="1:19" s="59" customFormat="1" ht="44.25" customHeight="1" x14ac:dyDescent="0.2">
      <c r="A160" s="21"/>
      <c r="B160" s="115"/>
      <c r="C160" s="92"/>
      <c r="D160" s="116"/>
      <c r="E160" s="21"/>
      <c r="F160" s="117"/>
      <c r="G160" s="92"/>
      <c r="H160" s="63" t="s">
        <v>356</v>
      </c>
      <c r="I160" s="2" t="s">
        <v>161</v>
      </c>
      <c r="J160" s="3">
        <v>520000000</v>
      </c>
      <c r="K160" s="3">
        <v>64020000</v>
      </c>
      <c r="L160" s="3">
        <v>63520000</v>
      </c>
      <c r="M160" s="3">
        <v>51832000</v>
      </c>
      <c r="N160" s="3">
        <v>51832000</v>
      </c>
      <c r="O160" s="3">
        <f t="shared" si="117"/>
        <v>455980000</v>
      </c>
      <c r="P160" s="8">
        <f t="shared" si="94"/>
        <v>0.12215384615384615</v>
      </c>
      <c r="Q160" s="58"/>
      <c r="R160" s="58"/>
      <c r="S160" s="58"/>
    </row>
    <row r="161" spans="1:19" s="59" customFormat="1" ht="27.75" customHeight="1" x14ac:dyDescent="0.2">
      <c r="A161" s="21"/>
      <c r="B161" s="115"/>
      <c r="C161" s="92"/>
      <c r="D161" s="116"/>
      <c r="E161" s="92"/>
      <c r="F161" s="136">
        <v>60</v>
      </c>
      <c r="G161" s="133" t="s">
        <v>162</v>
      </c>
      <c r="H161" s="134"/>
      <c r="I161" s="54"/>
      <c r="J161" s="56">
        <f t="shared" ref="J161:O161" si="119">SUM(J162:J162)</f>
        <v>101000000</v>
      </c>
      <c r="K161" s="56">
        <f t="shared" si="119"/>
        <v>42880000</v>
      </c>
      <c r="L161" s="56">
        <f t="shared" si="119"/>
        <v>42880000</v>
      </c>
      <c r="M161" s="56">
        <f t="shared" si="119"/>
        <v>25778000</v>
      </c>
      <c r="N161" s="56">
        <f t="shared" si="119"/>
        <v>25778000</v>
      </c>
      <c r="O161" s="56">
        <f t="shared" si="119"/>
        <v>58120000</v>
      </c>
      <c r="P161" s="57">
        <f t="shared" si="94"/>
        <v>0.42455445544554454</v>
      </c>
      <c r="Q161" s="58"/>
      <c r="R161" s="58"/>
      <c r="S161" s="58"/>
    </row>
    <row r="162" spans="1:19" s="59" customFormat="1" ht="42.75" customHeight="1" x14ac:dyDescent="0.2">
      <c r="A162" s="21"/>
      <c r="B162" s="115"/>
      <c r="C162" s="92"/>
      <c r="D162" s="116"/>
      <c r="E162" s="21"/>
      <c r="F162" s="117"/>
      <c r="G162" s="92"/>
      <c r="H162" s="63" t="s">
        <v>357</v>
      </c>
      <c r="I162" s="2" t="s">
        <v>163</v>
      </c>
      <c r="J162" s="3">
        <v>101000000</v>
      </c>
      <c r="K162" s="3">
        <v>42880000</v>
      </c>
      <c r="L162" s="3">
        <v>42880000</v>
      </c>
      <c r="M162" s="3">
        <v>25778000</v>
      </c>
      <c r="N162" s="3">
        <v>25778000</v>
      </c>
      <c r="O162" s="3">
        <f t="shared" si="117"/>
        <v>58120000</v>
      </c>
      <c r="P162" s="8">
        <f t="shared" si="94"/>
        <v>0.42455445544554454</v>
      </c>
      <c r="Q162" s="58"/>
      <c r="R162" s="58"/>
      <c r="S162" s="58"/>
    </row>
    <row r="163" spans="1:19" s="59" customFormat="1" ht="27.75" customHeight="1" x14ac:dyDescent="0.2">
      <c r="A163" s="21"/>
      <c r="B163" s="115"/>
      <c r="C163" s="92"/>
      <c r="D163" s="116"/>
      <c r="E163" s="92"/>
      <c r="F163" s="136">
        <v>61</v>
      </c>
      <c r="G163" s="133" t="s">
        <v>164</v>
      </c>
      <c r="H163" s="134"/>
      <c r="I163" s="54"/>
      <c r="J163" s="56">
        <f>J164</f>
        <v>190000000</v>
      </c>
      <c r="K163" s="56">
        <f t="shared" ref="K163:O163" si="120">K164</f>
        <v>74580000</v>
      </c>
      <c r="L163" s="56">
        <f t="shared" si="120"/>
        <v>74580000</v>
      </c>
      <c r="M163" s="56">
        <f t="shared" si="120"/>
        <v>39722800</v>
      </c>
      <c r="N163" s="56">
        <f t="shared" si="120"/>
        <v>39722800</v>
      </c>
      <c r="O163" s="56">
        <f t="shared" si="120"/>
        <v>115420000</v>
      </c>
      <c r="P163" s="57">
        <f t="shared" si="94"/>
        <v>0.39252631578947367</v>
      </c>
      <c r="Q163" s="58"/>
      <c r="R163" s="58"/>
      <c r="S163" s="58"/>
    </row>
    <row r="164" spans="1:19" s="59" customFormat="1" ht="48.75" customHeight="1" x14ac:dyDescent="0.2">
      <c r="A164" s="21"/>
      <c r="B164" s="115"/>
      <c r="C164" s="92"/>
      <c r="D164" s="116"/>
      <c r="E164" s="21"/>
      <c r="F164" s="160"/>
      <c r="G164" s="176"/>
      <c r="H164" s="63" t="s">
        <v>358</v>
      </c>
      <c r="I164" s="2" t="s">
        <v>165</v>
      </c>
      <c r="J164" s="3">
        <v>190000000</v>
      </c>
      <c r="K164" s="3">
        <v>74580000</v>
      </c>
      <c r="L164" s="3">
        <v>74580000</v>
      </c>
      <c r="M164" s="3">
        <v>39722800</v>
      </c>
      <c r="N164" s="3">
        <v>39722800</v>
      </c>
      <c r="O164" s="3">
        <f t="shared" si="117"/>
        <v>115420000</v>
      </c>
      <c r="P164" s="8">
        <f t="shared" si="94"/>
        <v>0.39252631578947367</v>
      </c>
      <c r="Q164" s="58"/>
      <c r="R164" s="58"/>
      <c r="S164" s="58"/>
    </row>
    <row r="165" spans="1:19" s="59" customFormat="1" ht="27.75" customHeight="1" x14ac:dyDescent="0.2">
      <c r="A165" s="21"/>
      <c r="B165" s="115"/>
      <c r="C165" s="92"/>
      <c r="D165" s="141">
        <v>18</v>
      </c>
      <c r="E165" s="167" t="s">
        <v>166</v>
      </c>
      <c r="F165" s="177"/>
      <c r="G165" s="156"/>
      <c r="H165" s="156"/>
      <c r="I165" s="45"/>
      <c r="J165" s="46">
        <f t="shared" ref="J165:O165" si="121">J166+J169+J172+J174+J176</f>
        <v>1580700000</v>
      </c>
      <c r="K165" s="46">
        <f t="shared" si="121"/>
        <v>940660000</v>
      </c>
      <c r="L165" s="46">
        <f t="shared" si="121"/>
        <v>760660000</v>
      </c>
      <c r="M165" s="46">
        <f t="shared" si="121"/>
        <v>310160000</v>
      </c>
      <c r="N165" s="46">
        <f t="shared" si="121"/>
        <v>310160000</v>
      </c>
      <c r="O165" s="46">
        <f t="shared" si="121"/>
        <v>640040000</v>
      </c>
      <c r="P165" s="47">
        <f t="shared" si="94"/>
        <v>0.48121718226102361</v>
      </c>
      <c r="Q165" s="58"/>
      <c r="R165" s="58"/>
      <c r="S165" s="58"/>
    </row>
    <row r="166" spans="1:19" s="59" customFormat="1" ht="27.75" customHeight="1" x14ac:dyDescent="0.2">
      <c r="A166" s="21"/>
      <c r="B166" s="115"/>
      <c r="C166" s="92"/>
      <c r="D166" s="117"/>
      <c r="E166" s="124"/>
      <c r="F166" s="132">
        <v>62</v>
      </c>
      <c r="G166" s="133" t="s">
        <v>167</v>
      </c>
      <c r="H166" s="134"/>
      <c r="I166" s="54"/>
      <c r="J166" s="56">
        <f>SUM(J167:J168)</f>
        <v>1265000000</v>
      </c>
      <c r="K166" s="56">
        <f t="shared" ref="K166:O166" si="122">SUM(K167:K168)</f>
        <v>722160000</v>
      </c>
      <c r="L166" s="56">
        <f t="shared" si="122"/>
        <v>542160000</v>
      </c>
      <c r="M166" s="56">
        <f t="shared" si="122"/>
        <v>152122000</v>
      </c>
      <c r="N166" s="56">
        <f t="shared" si="122"/>
        <v>152122000</v>
      </c>
      <c r="O166" s="56">
        <f t="shared" si="122"/>
        <v>542840000</v>
      </c>
      <c r="P166" s="57">
        <f t="shared" si="94"/>
        <v>0.42858498023715413</v>
      </c>
      <c r="Q166" s="58"/>
      <c r="R166" s="58"/>
      <c r="S166" s="58"/>
    </row>
    <row r="167" spans="1:19" s="59" customFormat="1" ht="50.25" customHeight="1" x14ac:dyDescent="0.2">
      <c r="A167" s="21"/>
      <c r="B167" s="115"/>
      <c r="C167" s="92"/>
      <c r="D167" s="116"/>
      <c r="E167" s="21"/>
      <c r="F167" s="117"/>
      <c r="G167" s="124"/>
      <c r="H167" s="63" t="s">
        <v>359</v>
      </c>
      <c r="I167" s="2" t="s">
        <v>168</v>
      </c>
      <c r="J167" s="3">
        <v>1185000000</v>
      </c>
      <c r="K167" s="3">
        <v>699880000</v>
      </c>
      <c r="L167" s="3">
        <v>519880000</v>
      </c>
      <c r="M167" s="3">
        <v>135222000</v>
      </c>
      <c r="N167" s="3">
        <v>135222000</v>
      </c>
      <c r="O167" s="3">
        <f t="shared" ref="O167:O168" si="123">J167-K167</f>
        <v>485120000</v>
      </c>
      <c r="P167" s="8">
        <f t="shared" si="94"/>
        <v>0.43871729957805905</v>
      </c>
      <c r="Q167" s="58"/>
      <c r="R167" s="58"/>
      <c r="S167" s="58"/>
    </row>
    <row r="168" spans="1:19" s="59" customFormat="1" ht="50.25" customHeight="1" x14ac:dyDescent="0.2">
      <c r="A168" s="21"/>
      <c r="B168" s="115"/>
      <c r="C168" s="92"/>
      <c r="D168" s="116"/>
      <c r="E168" s="21"/>
      <c r="F168" s="178"/>
      <c r="G168" s="176"/>
      <c r="H168" s="2" t="s">
        <v>360</v>
      </c>
      <c r="I168" s="2" t="s">
        <v>362</v>
      </c>
      <c r="J168" s="3">
        <v>80000000</v>
      </c>
      <c r="K168" s="3">
        <v>22280000</v>
      </c>
      <c r="L168" s="3">
        <v>22280000</v>
      </c>
      <c r="M168" s="3">
        <v>16900000</v>
      </c>
      <c r="N168" s="3">
        <v>16900000</v>
      </c>
      <c r="O168" s="3">
        <f t="shared" si="123"/>
        <v>57720000</v>
      </c>
      <c r="P168" s="8">
        <f t="shared" si="94"/>
        <v>0.27850000000000003</v>
      </c>
      <c r="Q168" s="58"/>
      <c r="R168" s="58"/>
      <c r="S168" s="58"/>
    </row>
    <row r="169" spans="1:19" s="59" customFormat="1" ht="27.75" customHeight="1" x14ac:dyDescent="0.2">
      <c r="A169" s="21"/>
      <c r="B169" s="115"/>
      <c r="C169" s="92"/>
      <c r="D169" s="116"/>
      <c r="E169" s="92"/>
      <c r="F169" s="132">
        <v>63</v>
      </c>
      <c r="G169" s="179" t="s">
        <v>169</v>
      </c>
      <c r="H169" s="134"/>
      <c r="I169" s="54"/>
      <c r="J169" s="56">
        <f t="shared" ref="J169:O169" si="124">SUM(J170:J171)</f>
        <v>100000000</v>
      </c>
      <c r="K169" s="56">
        <f t="shared" si="124"/>
        <v>59680000</v>
      </c>
      <c r="L169" s="56">
        <f t="shared" si="124"/>
        <v>59680000</v>
      </c>
      <c r="M169" s="56">
        <f t="shared" si="124"/>
        <v>41480000</v>
      </c>
      <c r="N169" s="56">
        <f t="shared" si="124"/>
        <v>41480000</v>
      </c>
      <c r="O169" s="56">
        <f t="shared" si="124"/>
        <v>40320000</v>
      </c>
      <c r="P169" s="57">
        <f t="shared" si="94"/>
        <v>0.5968</v>
      </c>
      <c r="Q169" s="58"/>
      <c r="R169" s="58"/>
      <c r="S169" s="58"/>
    </row>
    <row r="170" spans="1:19" s="59" customFormat="1" ht="46.5" customHeight="1" x14ac:dyDescent="0.2">
      <c r="A170" s="21"/>
      <c r="B170" s="115"/>
      <c r="C170" s="92"/>
      <c r="D170" s="116"/>
      <c r="E170" s="21"/>
      <c r="F170" s="117"/>
      <c r="G170" s="92"/>
      <c r="H170" s="63" t="s">
        <v>361</v>
      </c>
      <c r="I170" s="2" t="s">
        <v>170</v>
      </c>
      <c r="J170" s="89">
        <v>30000000</v>
      </c>
      <c r="K170" s="89">
        <v>0</v>
      </c>
      <c r="L170" s="89">
        <v>0</v>
      </c>
      <c r="M170" s="89">
        <v>0</v>
      </c>
      <c r="N170" s="89">
        <v>0</v>
      </c>
      <c r="O170" s="3">
        <f t="shared" ref="O170:O171" si="125">J170-K170</f>
        <v>30000000</v>
      </c>
      <c r="P170" s="8">
        <f t="shared" si="94"/>
        <v>0</v>
      </c>
      <c r="Q170" s="58"/>
      <c r="R170" s="58"/>
      <c r="S170" s="58"/>
    </row>
    <row r="171" spans="1:19" s="59" customFormat="1" ht="46.5" customHeight="1" x14ac:dyDescent="0.2">
      <c r="A171" s="21"/>
      <c r="B171" s="115"/>
      <c r="C171" s="92"/>
      <c r="D171" s="116"/>
      <c r="E171" s="21"/>
      <c r="F171" s="116"/>
      <c r="G171" s="92"/>
      <c r="H171" s="63" t="s">
        <v>363</v>
      </c>
      <c r="I171" s="2" t="s">
        <v>171</v>
      </c>
      <c r="J171" s="89">
        <v>70000000</v>
      </c>
      <c r="K171" s="89">
        <v>59680000</v>
      </c>
      <c r="L171" s="89">
        <v>59680000</v>
      </c>
      <c r="M171" s="89">
        <v>41480000</v>
      </c>
      <c r="N171" s="89">
        <v>41480000</v>
      </c>
      <c r="O171" s="3">
        <f t="shared" si="125"/>
        <v>10320000</v>
      </c>
      <c r="P171" s="8">
        <f t="shared" si="94"/>
        <v>0.85257142857142854</v>
      </c>
      <c r="Q171" s="58"/>
      <c r="R171" s="58"/>
      <c r="S171" s="58"/>
    </row>
    <row r="172" spans="1:19" s="59" customFormat="1" ht="27.75" customHeight="1" x14ac:dyDescent="0.2">
      <c r="A172" s="21"/>
      <c r="B172" s="115"/>
      <c r="C172" s="92"/>
      <c r="D172" s="116"/>
      <c r="E172" s="92"/>
      <c r="F172" s="52">
        <v>64</v>
      </c>
      <c r="G172" s="68" t="s">
        <v>172</v>
      </c>
      <c r="H172" s="180"/>
      <c r="I172" s="54"/>
      <c r="J172" s="56">
        <f t="shared" ref="J172:O172" si="126">SUM(J173:J173)</f>
        <v>90000000</v>
      </c>
      <c r="K172" s="56">
        <f t="shared" si="126"/>
        <v>36000000</v>
      </c>
      <c r="L172" s="56">
        <f t="shared" si="126"/>
        <v>36000000</v>
      </c>
      <c r="M172" s="56">
        <f t="shared" si="126"/>
        <v>25600000</v>
      </c>
      <c r="N172" s="56">
        <f t="shared" si="126"/>
        <v>25600000</v>
      </c>
      <c r="O172" s="56">
        <f t="shared" si="126"/>
        <v>54000000</v>
      </c>
      <c r="P172" s="57">
        <f t="shared" si="94"/>
        <v>0.4</v>
      </c>
      <c r="Q172" s="58"/>
      <c r="R172" s="58"/>
      <c r="S172" s="58"/>
    </row>
    <row r="173" spans="1:19" s="59" customFormat="1" ht="41.25" customHeight="1" x14ac:dyDescent="0.2">
      <c r="A173" s="21"/>
      <c r="B173" s="115"/>
      <c r="C173" s="92"/>
      <c r="D173" s="116"/>
      <c r="E173" s="21"/>
      <c r="F173" s="117"/>
      <c r="G173" s="92"/>
      <c r="H173" s="63" t="s">
        <v>364</v>
      </c>
      <c r="I173" s="2" t="s">
        <v>173</v>
      </c>
      <c r="J173" s="89">
        <v>90000000</v>
      </c>
      <c r="K173" s="89">
        <v>36000000</v>
      </c>
      <c r="L173" s="89">
        <v>36000000</v>
      </c>
      <c r="M173" s="89">
        <v>25600000</v>
      </c>
      <c r="N173" s="89">
        <v>25600000</v>
      </c>
      <c r="O173" s="3">
        <f t="shared" ref="O173" si="127">J173-K173</f>
        <v>54000000</v>
      </c>
      <c r="P173" s="8">
        <f t="shared" si="94"/>
        <v>0.4</v>
      </c>
      <c r="Q173" s="58"/>
      <c r="R173" s="58"/>
      <c r="S173" s="58"/>
    </row>
    <row r="174" spans="1:19" s="59" customFormat="1" ht="27.75" customHeight="1" x14ac:dyDescent="0.2">
      <c r="A174" s="21"/>
      <c r="B174" s="115"/>
      <c r="C174" s="92"/>
      <c r="D174" s="116"/>
      <c r="E174" s="92"/>
      <c r="F174" s="52">
        <v>65</v>
      </c>
      <c r="G174" s="68" t="s">
        <v>174</v>
      </c>
      <c r="H174" s="134"/>
      <c r="I174" s="54"/>
      <c r="J174" s="56">
        <f t="shared" ref="J174:O174" si="128">SUM(J175:J175)</f>
        <v>56400000</v>
      </c>
      <c r="K174" s="56">
        <f t="shared" si="128"/>
        <v>56400000</v>
      </c>
      <c r="L174" s="56">
        <f t="shared" si="128"/>
        <v>56400000</v>
      </c>
      <c r="M174" s="56">
        <f t="shared" si="128"/>
        <v>40980000</v>
      </c>
      <c r="N174" s="56">
        <f t="shared" si="128"/>
        <v>40980000</v>
      </c>
      <c r="O174" s="56">
        <f t="shared" si="128"/>
        <v>0</v>
      </c>
      <c r="P174" s="57">
        <f t="shared" si="94"/>
        <v>1</v>
      </c>
      <c r="Q174" s="58"/>
      <c r="R174" s="58"/>
      <c r="S174" s="58"/>
    </row>
    <row r="175" spans="1:19" s="59" customFormat="1" ht="42.75" customHeight="1" x14ac:dyDescent="0.2">
      <c r="A175" s="21"/>
      <c r="B175" s="115"/>
      <c r="C175" s="92"/>
      <c r="D175" s="116"/>
      <c r="E175" s="21"/>
      <c r="F175" s="117"/>
      <c r="G175" s="92"/>
      <c r="H175" s="63" t="s">
        <v>365</v>
      </c>
      <c r="I175" s="2" t="s">
        <v>175</v>
      </c>
      <c r="J175" s="89">
        <v>56400000</v>
      </c>
      <c r="K175" s="89">
        <v>56400000</v>
      </c>
      <c r="L175" s="89">
        <v>56400000</v>
      </c>
      <c r="M175" s="89">
        <v>40980000</v>
      </c>
      <c r="N175" s="89">
        <v>40980000</v>
      </c>
      <c r="O175" s="3">
        <f t="shared" ref="O175" si="129">J175-K175</f>
        <v>0</v>
      </c>
      <c r="P175" s="8">
        <f t="shared" si="94"/>
        <v>1</v>
      </c>
      <c r="Q175" s="58"/>
      <c r="R175" s="58"/>
      <c r="S175" s="58"/>
    </row>
    <row r="176" spans="1:19" s="59" customFormat="1" ht="27.75" customHeight="1" x14ac:dyDescent="0.2">
      <c r="A176" s="21"/>
      <c r="B176" s="115"/>
      <c r="C176" s="92"/>
      <c r="D176" s="116"/>
      <c r="E176" s="92"/>
      <c r="F176" s="52">
        <v>66</v>
      </c>
      <c r="G176" s="68" t="s">
        <v>176</v>
      </c>
      <c r="H176" s="134"/>
      <c r="I176" s="54"/>
      <c r="J176" s="56">
        <f t="shared" ref="J176:O176" si="130">SUM(J177:J177)</f>
        <v>69300000</v>
      </c>
      <c r="K176" s="56">
        <f t="shared" si="130"/>
        <v>66420000</v>
      </c>
      <c r="L176" s="56">
        <f t="shared" si="130"/>
        <v>66420000</v>
      </c>
      <c r="M176" s="56">
        <f t="shared" si="130"/>
        <v>49978000</v>
      </c>
      <c r="N176" s="56">
        <f t="shared" si="130"/>
        <v>49978000</v>
      </c>
      <c r="O176" s="56">
        <f t="shared" si="130"/>
        <v>2880000</v>
      </c>
      <c r="P176" s="57">
        <f t="shared" si="94"/>
        <v>0.95844155844155843</v>
      </c>
      <c r="Q176" s="58"/>
      <c r="R176" s="58"/>
      <c r="S176" s="58"/>
    </row>
    <row r="177" spans="1:19" s="59" customFormat="1" ht="42.75" customHeight="1" x14ac:dyDescent="0.2">
      <c r="A177" s="21"/>
      <c r="B177" s="115"/>
      <c r="C177" s="92"/>
      <c r="D177" s="116"/>
      <c r="E177" s="21"/>
      <c r="F177" s="117"/>
      <c r="G177" s="92"/>
      <c r="H177" s="63" t="s">
        <v>366</v>
      </c>
      <c r="I177" s="2" t="s">
        <v>177</v>
      </c>
      <c r="J177" s="89">
        <v>69300000</v>
      </c>
      <c r="K177" s="89">
        <v>66420000</v>
      </c>
      <c r="L177" s="89">
        <v>66420000</v>
      </c>
      <c r="M177" s="89">
        <v>49978000</v>
      </c>
      <c r="N177" s="89">
        <v>49978000</v>
      </c>
      <c r="O177" s="3">
        <f t="shared" ref="O177" si="131">J177-K177</f>
        <v>2880000</v>
      </c>
      <c r="P177" s="8">
        <f t="shared" si="94"/>
        <v>0.95844155844155843</v>
      </c>
      <c r="Q177" s="58"/>
      <c r="R177" s="58"/>
      <c r="S177" s="58"/>
    </row>
    <row r="178" spans="1:19" s="59" customFormat="1" ht="27.75" customHeight="1" x14ac:dyDescent="0.2">
      <c r="A178" s="21"/>
      <c r="B178" s="115"/>
      <c r="C178" s="92"/>
      <c r="D178" s="141">
        <v>19</v>
      </c>
      <c r="E178" s="142" t="s">
        <v>178</v>
      </c>
      <c r="F178" s="127"/>
      <c r="G178" s="128"/>
      <c r="H178" s="156"/>
      <c r="I178" s="45"/>
      <c r="J178" s="46">
        <f>J179</f>
        <v>3990730678</v>
      </c>
      <c r="K178" s="46">
        <f t="shared" ref="K178:O178" si="132">K179</f>
        <v>1183333892</v>
      </c>
      <c r="L178" s="46">
        <f t="shared" si="132"/>
        <v>1183333892</v>
      </c>
      <c r="M178" s="46">
        <f t="shared" si="132"/>
        <v>1162560892</v>
      </c>
      <c r="N178" s="46">
        <f t="shared" si="132"/>
        <v>1162560892</v>
      </c>
      <c r="O178" s="46">
        <f t="shared" si="132"/>
        <v>2807396786</v>
      </c>
      <c r="P178" s="47">
        <f t="shared" si="94"/>
        <v>0.29652060925169754</v>
      </c>
      <c r="Q178" s="58"/>
      <c r="R178" s="58"/>
      <c r="S178" s="58"/>
    </row>
    <row r="179" spans="1:19" s="59" customFormat="1" ht="27.75" customHeight="1" x14ac:dyDescent="0.2">
      <c r="A179" s="21"/>
      <c r="B179" s="115"/>
      <c r="C179" s="92"/>
      <c r="D179" s="117"/>
      <c r="E179" s="124"/>
      <c r="F179" s="132">
        <v>67</v>
      </c>
      <c r="G179" s="133" t="s">
        <v>179</v>
      </c>
      <c r="H179" s="134"/>
      <c r="I179" s="54"/>
      <c r="J179" s="56">
        <f t="shared" ref="J179:O179" si="133">SUM(J180:J180)</f>
        <v>3990730678</v>
      </c>
      <c r="K179" s="56">
        <f t="shared" si="133"/>
        <v>1183333892</v>
      </c>
      <c r="L179" s="56">
        <f t="shared" si="133"/>
        <v>1183333892</v>
      </c>
      <c r="M179" s="56">
        <f t="shared" si="133"/>
        <v>1162560892</v>
      </c>
      <c r="N179" s="56">
        <f t="shared" si="133"/>
        <v>1162560892</v>
      </c>
      <c r="O179" s="56">
        <f t="shared" si="133"/>
        <v>2807396786</v>
      </c>
      <c r="P179" s="57">
        <f t="shared" si="94"/>
        <v>0.29652060925169754</v>
      </c>
      <c r="Q179" s="58"/>
      <c r="R179" s="58"/>
      <c r="S179" s="58"/>
    </row>
    <row r="180" spans="1:19" s="59" customFormat="1" ht="27.75" customHeight="1" x14ac:dyDescent="0.2">
      <c r="A180" s="21"/>
      <c r="B180" s="115"/>
      <c r="C180" s="92"/>
      <c r="D180" s="116"/>
      <c r="E180" s="92"/>
      <c r="F180" s="117"/>
      <c r="G180" s="92"/>
      <c r="H180" s="63" t="s">
        <v>367</v>
      </c>
      <c r="I180" s="2" t="s">
        <v>180</v>
      </c>
      <c r="J180" s="89">
        <v>3990730678</v>
      </c>
      <c r="K180" s="89">
        <v>1183333892</v>
      </c>
      <c r="L180" s="89">
        <v>1183333892</v>
      </c>
      <c r="M180" s="89">
        <v>1162560892</v>
      </c>
      <c r="N180" s="89">
        <v>1162560892</v>
      </c>
      <c r="O180" s="3">
        <f t="shared" ref="O180" si="134">J180-K180</f>
        <v>2807396786</v>
      </c>
      <c r="P180" s="8">
        <f t="shared" si="94"/>
        <v>0.29652060925169754</v>
      </c>
      <c r="Q180" s="58"/>
      <c r="R180" s="58"/>
      <c r="S180" s="58"/>
    </row>
    <row r="181" spans="1:19" s="59" customFormat="1" ht="27.75" customHeight="1" x14ac:dyDescent="0.2">
      <c r="A181" s="21"/>
      <c r="B181" s="115"/>
      <c r="C181" s="92"/>
      <c r="D181" s="141">
        <v>20</v>
      </c>
      <c r="E181" s="142" t="s">
        <v>181</v>
      </c>
      <c r="F181" s="127"/>
      <c r="G181" s="128"/>
      <c r="H181" s="156"/>
      <c r="I181" s="45"/>
      <c r="J181" s="46">
        <f t="shared" ref="J181:O181" si="135">J182+J184+J186+J188</f>
        <v>2788476573</v>
      </c>
      <c r="K181" s="46">
        <f t="shared" si="135"/>
        <v>1592776770</v>
      </c>
      <c r="L181" s="46">
        <f t="shared" si="135"/>
        <v>1592776770</v>
      </c>
      <c r="M181" s="46">
        <f t="shared" si="135"/>
        <v>860037095</v>
      </c>
      <c r="N181" s="46">
        <f t="shared" si="135"/>
        <v>860037095</v>
      </c>
      <c r="O181" s="46">
        <f t="shared" si="135"/>
        <v>1195699803</v>
      </c>
      <c r="P181" s="47">
        <f t="shared" si="94"/>
        <v>0.57119962398909496</v>
      </c>
      <c r="Q181" s="58"/>
      <c r="R181" s="58"/>
      <c r="S181" s="58"/>
    </row>
    <row r="182" spans="1:19" s="59" customFormat="1" ht="27.75" customHeight="1" x14ac:dyDescent="0.2">
      <c r="A182" s="21"/>
      <c r="B182" s="115"/>
      <c r="C182" s="92"/>
      <c r="D182" s="117"/>
      <c r="E182" s="124"/>
      <c r="F182" s="136">
        <v>68</v>
      </c>
      <c r="G182" s="133" t="s">
        <v>182</v>
      </c>
      <c r="H182" s="134"/>
      <c r="I182" s="54"/>
      <c r="J182" s="56">
        <f t="shared" ref="J182:O182" si="136">SUM(J183:J183)</f>
        <v>1342174677</v>
      </c>
      <c r="K182" s="56">
        <f t="shared" si="136"/>
        <v>756102000</v>
      </c>
      <c r="L182" s="56">
        <f t="shared" si="136"/>
        <v>756102000</v>
      </c>
      <c r="M182" s="56">
        <f t="shared" si="136"/>
        <v>522560000</v>
      </c>
      <c r="N182" s="56">
        <f t="shared" si="136"/>
        <v>522560000</v>
      </c>
      <c r="O182" s="56">
        <f t="shared" si="136"/>
        <v>586072677</v>
      </c>
      <c r="P182" s="57">
        <f t="shared" si="94"/>
        <v>0.56334098158521584</v>
      </c>
      <c r="Q182" s="58"/>
      <c r="R182" s="58"/>
      <c r="S182" s="58"/>
    </row>
    <row r="183" spans="1:19" s="59" customFormat="1" ht="35.25" customHeight="1" x14ac:dyDescent="0.2">
      <c r="A183" s="21"/>
      <c r="B183" s="115"/>
      <c r="C183" s="92"/>
      <c r="D183" s="116"/>
      <c r="E183" s="92"/>
      <c r="F183" s="117"/>
      <c r="G183" s="92"/>
      <c r="H183" s="181" t="s">
        <v>369</v>
      </c>
      <c r="I183" s="2" t="s">
        <v>183</v>
      </c>
      <c r="J183" s="182">
        <v>1342174677</v>
      </c>
      <c r="K183" s="182">
        <v>756102000</v>
      </c>
      <c r="L183" s="182">
        <v>756102000</v>
      </c>
      <c r="M183" s="182">
        <v>522560000</v>
      </c>
      <c r="N183" s="182">
        <v>522560000</v>
      </c>
      <c r="O183" s="182">
        <f>+J183-K183</f>
        <v>586072677</v>
      </c>
      <c r="P183" s="183">
        <f t="shared" si="94"/>
        <v>0.56334098158521584</v>
      </c>
      <c r="Q183" s="58"/>
      <c r="R183" s="58"/>
      <c r="S183" s="58"/>
    </row>
    <row r="184" spans="1:19" s="59" customFormat="1" ht="27.75" customHeight="1" x14ac:dyDescent="0.2">
      <c r="A184" s="21"/>
      <c r="B184" s="115"/>
      <c r="C184" s="92"/>
      <c r="D184" s="116"/>
      <c r="E184" s="21"/>
      <c r="F184" s="136">
        <v>69</v>
      </c>
      <c r="G184" s="133" t="s">
        <v>184</v>
      </c>
      <c r="H184" s="134"/>
      <c r="I184" s="54"/>
      <c r="J184" s="56">
        <f t="shared" ref="J184:O184" si="137">SUM(J185:J185)</f>
        <v>170200000</v>
      </c>
      <c r="K184" s="56">
        <f t="shared" si="137"/>
        <v>121036000</v>
      </c>
      <c r="L184" s="56">
        <f t="shared" si="137"/>
        <v>121036000</v>
      </c>
      <c r="M184" s="56">
        <f t="shared" si="137"/>
        <v>86236000</v>
      </c>
      <c r="N184" s="56">
        <f t="shared" si="137"/>
        <v>86236000</v>
      </c>
      <c r="O184" s="56">
        <f t="shared" si="137"/>
        <v>49164000</v>
      </c>
      <c r="P184" s="57">
        <f t="shared" si="94"/>
        <v>0.71113983548766158</v>
      </c>
      <c r="Q184" s="58"/>
      <c r="R184" s="58"/>
      <c r="S184" s="58"/>
    </row>
    <row r="185" spans="1:19" s="59" customFormat="1" ht="39" customHeight="1" x14ac:dyDescent="0.2">
      <c r="A185" s="21"/>
      <c r="B185" s="115"/>
      <c r="C185" s="92"/>
      <c r="D185" s="116"/>
      <c r="E185" s="92"/>
      <c r="F185" s="117"/>
      <c r="G185" s="92"/>
      <c r="H185" s="184" t="s">
        <v>369</v>
      </c>
      <c r="I185" s="2" t="s">
        <v>183</v>
      </c>
      <c r="J185" s="182">
        <v>170200000</v>
      </c>
      <c r="K185" s="182">
        <v>121036000</v>
      </c>
      <c r="L185" s="182">
        <v>121036000</v>
      </c>
      <c r="M185" s="182">
        <v>86236000</v>
      </c>
      <c r="N185" s="182">
        <v>86236000</v>
      </c>
      <c r="O185" s="182">
        <f>+J185-K185</f>
        <v>49164000</v>
      </c>
      <c r="P185" s="183">
        <f t="shared" si="94"/>
        <v>0.71113983548766158</v>
      </c>
      <c r="Q185" s="58"/>
      <c r="R185" s="58"/>
      <c r="S185" s="58"/>
    </row>
    <row r="186" spans="1:19" s="59" customFormat="1" ht="27.75" customHeight="1" x14ac:dyDescent="0.2">
      <c r="A186" s="21"/>
      <c r="B186" s="115"/>
      <c r="C186" s="92"/>
      <c r="D186" s="116"/>
      <c r="E186" s="21"/>
      <c r="F186" s="136">
        <v>70</v>
      </c>
      <c r="G186" s="133" t="s">
        <v>185</v>
      </c>
      <c r="H186" s="134"/>
      <c r="I186" s="54"/>
      <c r="J186" s="56">
        <f t="shared" ref="J186:O186" si="138">SUM(J187:J187)</f>
        <v>420107384</v>
      </c>
      <c r="K186" s="56">
        <f t="shared" si="138"/>
        <v>336976835</v>
      </c>
      <c r="L186" s="56">
        <f t="shared" si="138"/>
        <v>336976835</v>
      </c>
      <c r="M186" s="56">
        <f t="shared" si="138"/>
        <v>154362621</v>
      </c>
      <c r="N186" s="56">
        <f t="shared" si="138"/>
        <v>154362621</v>
      </c>
      <c r="O186" s="56">
        <f t="shared" si="138"/>
        <v>83130549</v>
      </c>
      <c r="P186" s="57">
        <f t="shared" si="94"/>
        <v>0.80212071445047484</v>
      </c>
      <c r="Q186" s="58"/>
      <c r="R186" s="58"/>
      <c r="S186" s="58"/>
    </row>
    <row r="187" spans="1:19" s="59" customFormat="1" ht="39" customHeight="1" x14ac:dyDescent="0.2">
      <c r="A187" s="21"/>
      <c r="B187" s="115"/>
      <c r="C187" s="92"/>
      <c r="D187" s="116"/>
      <c r="E187" s="92"/>
      <c r="F187" s="117"/>
      <c r="G187" s="92"/>
      <c r="H187" s="181" t="s">
        <v>370</v>
      </c>
      <c r="I187" s="5" t="s">
        <v>186</v>
      </c>
      <c r="J187" s="182">
        <v>420107384</v>
      </c>
      <c r="K187" s="182">
        <v>336976835</v>
      </c>
      <c r="L187" s="182">
        <v>336976835</v>
      </c>
      <c r="M187" s="182">
        <v>154362621</v>
      </c>
      <c r="N187" s="182">
        <v>154362621</v>
      </c>
      <c r="O187" s="182">
        <f t="shared" ref="O187" si="139">+J187-K187</f>
        <v>83130549</v>
      </c>
      <c r="P187" s="183">
        <f t="shared" si="94"/>
        <v>0.80212071445047484</v>
      </c>
      <c r="Q187" s="58"/>
      <c r="R187" s="58"/>
      <c r="S187" s="58"/>
    </row>
    <row r="188" spans="1:19" s="59" customFormat="1" ht="27.75" customHeight="1" x14ac:dyDescent="0.2">
      <c r="A188" s="21"/>
      <c r="B188" s="115"/>
      <c r="C188" s="92"/>
      <c r="D188" s="116"/>
      <c r="E188" s="92"/>
      <c r="F188" s="136">
        <v>71</v>
      </c>
      <c r="G188" s="133" t="s">
        <v>187</v>
      </c>
      <c r="H188" s="134"/>
      <c r="I188" s="54"/>
      <c r="J188" s="56">
        <f t="shared" ref="J188:O188" si="140">SUM(J189:J189)</f>
        <v>855994512</v>
      </c>
      <c r="K188" s="56">
        <f t="shared" si="140"/>
        <v>378661935</v>
      </c>
      <c r="L188" s="56">
        <f t="shared" si="140"/>
        <v>378661935</v>
      </c>
      <c r="M188" s="56">
        <f t="shared" si="140"/>
        <v>96878474</v>
      </c>
      <c r="N188" s="56">
        <f t="shared" si="140"/>
        <v>96878474</v>
      </c>
      <c r="O188" s="56">
        <f t="shared" si="140"/>
        <v>477332577</v>
      </c>
      <c r="P188" s="57">
        <f t="shared" si="94"/>
        <v>0.4423649096946547</v>
      </c>
      <c r="Q188" s="58"/>
      <c r="R188" s="58"/>
      <c r="S188" s="58"/>
    </row>
    <row r="189" spans="1:19" s="59" customFormat="1" ht="44.25" customHeight="1" x14ac:dyDescent="0.2">
      <c r="A189" s="21"/>
      <c r="B189" s="115"/>
      <c r="C189" s="92"/>
      <c r="D189" s="116"/>
      <c r="E189" s="92"/>
      <c r="F189" s="117"/>
      <c r="G189" s="92"/>
      <c r="H189" s="181" t="s">
        <v>371</v>
      </c>
      <c r="I189" s="185" t="s">
        <v>188</v>
      </c>
      <c r="J189" s="182">
        <v>855994512</v>
      </c>
      <c r="K189" s="186">
        <v>378661935</v>
      </c>
      <c r="L189" s="186">
        <v>378661935</v>
      </c>
      <c r="M189" s="186">
        <v>96878474</v>
      </c>
      <c r="N189" s="186">
        <v>96878474</v>
      </c>
      <c r="O189" s="186">
        <f t="shared" ref="O189" si="141">+J189-K189</f>
        <v>477332577</v>
      </c>
      <c r="P189" s="183">
        <f t="shared" si="94"/>
        <v>0.4423649096946547</v>
      </c>
      <c r="Q189" s="58"/>
      <c r="R189" s="58"/>
      <c r="S189" s="58"/>
    </row>
    <row r="190" spans="1:19" s="59" customFormat="1" ht="27.75" customHeight="1" x14ac:dyDescent="0.2">
      <c r="A190" s="21"/>
      <c r="B190" s="115"/>
      <c r="C190" s="21"/>
      <c r="D190" s="187">
        <v>21</v>
      </c>
      <c r="E190" s="142" t="s">
        <v>189</v>
      </c>
      <c r="F190" s="127"/>
      <c r="G190" s="128"/>
      <c r="H190" s="143"/>
      <c r="I190" s="45"/>
      <c r="J190" s="46">
        <f t="shared" ref="J190:O190" si="142">J191+J193</f>
        <v>402200245</v>
      </c>
      <c r="K190" s="46">
        <f t="shared" si="142"/>
        <v>144750000</v>
      </c>
      <c r="L190" s="46">
        <f t="shared" si="142"/>
        <v>144750000</v>
      </c>
      <c r="M190" s="46">
        <f t="shared" si="142"/>
        <v>58353046</v>
      </c>
      <c r="N190" s="46">
        <f t="shared" si="142"/>
        <v>58353046</v>
      </c>
      <c r="O190" s="46">
        <f t="shared" si="142"/>
        <v>257450245</v>
      </c>
      <c r="P190" s="47">
        <f t="shared" si="94"/>
        <v>0.35989535511098458</v>
      </c>
      <c r="Q190" s="58"/>
      <c r="R190" s="58"/>
      <c r="S190" s="58"/>
    </row>
    <row r="191" spans="1:19" s="59" customFormat="1" ht="27.75" customHeight="1" x14ac:dyDescent="0.2">
      <c r="A191" s="21"/>
      <c r="B191" s="115"/>
      <c r="C191" s="92"/>
      <c r="D191" s="130"/>
      <c r="E191" s="131"/>
      <c r="F191" s="136">
        <v>72</v>
      </c>
      <c r="G191" s="133" t="s">
        <v>190</v>
      </c>
      <c r="H191" s="134"/>
      <c r="I191" s="54"/>
      <c r="J191" s="56">
        <f t="shared" ref="J191:O191" si="143">SUM(J192:J192)</f>
        <v>238952283</v>
      </c>
      <c r="K191" s="56">
        <f t="shared" si="143"/>
        <v>119900000</v>
      </c>
      <c r="L191" s="56">
        <f t="shared" si="143"/>
        <v>119900000</v>
      </c>
      <c r="M191" s="56">
        <f t="shared" si="143"/>
        <v>42103046</v>
      </c>
      <c r="N191" s="56">
        <f t="shared" si="143"/>
        <v>42103046</v>
      </c>
      <c r="O191" s="56">
        <f t="shared" si="143"/>
        <v>119052283</v>
      </c>
      <c r="P191" s="57">
        <f t="shared" si="94"/>
        <v>0.50177382067531873</v>
      </c>
      <c r="Q191" s="58"/>
      <c r="R191" s="58"/>
      <c r="S191" s="58"/>
    </row>
    <row r="192" spans="1:19" s="59" customFormat="1" ht="39" customHeight="1" x14ac:dyDescent="0.2">
      <c r="A192" s="21"/>
      <c r="B192" s="115"/>
      <c r="C192" s="92"/>
      <c r="D192" s="116"/>
      <c r="E192" s="92"/>
      <c r="F192" s="117"/>
      <c r="G192" s="92"/>
      <c r="H192" s="181" t="s">
        <v>372</v>
      </c>
      <c r="I192" s="5" t="s">
        <v>191</v>
      </c>
      <c r="J192" s="182">
        <v>238952283</v>
      </c>
      <c r="K192" s="186">
        <v>119900000</v>
      </c>
      <c r="L192" s="186">
        <v>119900000</v>
      </c>
      <c r="M192" s="186">
        <v>42103046</v>
      </c>
      <c r="N192" s="186">
        <v>42103046</v>
      </c>
      <c r="O192" s="186">
        <f t="shared" ref="O192:O194" si="144">+J192-K192</f>
        <v>119052283</v>
      </c>
      <c r="P192" s="183">
        <f t="shared" si="94"/>
        <v>0.50177382067531873</v>
      </c>
      <c r="Q192" s="58"/>
      <c r="R192" s="58"/>
      <c r="S192" s="58"/>
    </row>
    <row r="193" spans="1:19" s="59" customFormat="1" ht="27.75" customHeight="1" x14ac:dyDescent="0.2">
      <c r="A193" s="21"/>
      <c r="B193" s="115"/>
      <c r="C193" s="92"/>
      <c r="D193" s="116"/>
      <c r="E193" s="21"/>
      <c r="F193" s="151">
        <v>73</v>
      </c>
      <c r="G193" s="133" t="s">
        <v>192</v>
      </c>
      <c r="H193" s="134"/>
      <c r="I193" s="54"/>
      <c r="J193" s="56">
        <f t="shared" ref="J193:O193" si="145">SUM(J194:J194)</f>
        <v>163247962</v>
      </c>
      <c r="K193" s="56">
        <f t="shared" si="145"/>
        <v>24850000</v>
      </c>
      <c r="L193" s="56">
        <f t="shared" si="145"/>
        <v>24850000</v>
      </c>
      <c r="M193" s="56">
        <f t="shared" si="145"/>
        <v>16250000</v>
      </c>
      <c r="N193" s="56">
        <f t="shared" si="145"/>
        <v>16250000</v>
      </c>
      <c r="O193" s="56">
        <f t="shared" si="145"/>
        <v>138397962</v>
      </c>
      <c r="P193" s="57">
        <f t="shared" si="94"/>
        <v>0.15222242100639516</v>
      </c>
      <c r="Q193" s="58"/>
      <c r="R193" s="58"/>
      <c r="S193" s="58"/>
    </row>
    <row r="194" spans="1:19" s="59" customFormat="1" ht="31.5" customHeight="1" x14ac:dyDescent="0.2">
      <c r="A194" s="21"/>
      <c r="B194" s="115"/>
      <c r="C194" s="92"/>
      <c r="D194" s="116"/>
      <c r="E194" s="21"/>
      <c r="F194" s="117"/>
      <c r="G194" s="92"/>
      <c r="H194" s="181" t="s">
        <v>373</v>
      </c>
      <c r="I194" s="188" t="s">
        <v>193</v>
      </c>
      <c r="J194" s="182">
        <v>163247962</v>
      </c>
      <c r="K194" s="186">
        <v>24850000</v>
      </c>
      <c r="L194" s="186">
        <v>24850000</v>
      </c>
      <c r="M194" s="186">
        <v>16250000</v>
      </c>
      <c r="N194" s="186">
        <v>16250000</v>
      </c>
      <c r="O194" s="186">
        <f t="shared" si="144"/>
        <v>138397962</v>
      </c>
      <c r="P194" s="183">
        <f t="shared" si="94"/>
        <v>0.15222242100639516</v>
      </c>
      <c r="Q194" s="58"/>
      <c r="R194" s="58"/>
      <c r="S194" s="58"/>
    </row>
    <row r="195" spans="1:19" s="59" customFormat="1" ht="27.75" customHeight="1" x14ac:dyDescent="0.2">
      <c r="A195" s="21"/>
      <c r="B195" s="115"/>
      <c r="C195" s="21"/>
      <c r="D195" s="187">
        <v>22</v>
      </c>
      <c r="E195" s="142" t="s">
        <v>194</v>
      </c>
      <c r="F195" s="127"/>
      <c r="G195" s="128"/>
      <c r="H195" s="143"/>
      <c r="I195" s="45"/>
      <c r="J195" s="46">
        <f>J196</f>
        <v>244500000</v>
      </c>
      <c r="K195" s="46">
        <f t="shared" ref="K195:O195" si="146">K196</f>
        <v>0</v>
      </c>
      <c r="L195" s="46">
        <f t="shared" si="146"/>
        <v>0</v>
      </c>
      <c r="M195" s="46">
        <f t="shared" si="146"/>
        <v>0</v>
      </c>
      <c r="N195" s="46">
        <f t="shared" si="146"/>
        <v>0</v>
      </c>
      <c r="O195" s="46">
        <f t="shared" si="146"/>
        <v>244500000</v>
      </c>
      <c r="P195" s="47">
        <f t="shared" si="94"/>
        <v>0</v>
      </c>
      <c r="Q195" s="58"/>
      <c r="R195" s="58"/>
      <c r="S195" s="58"/>
    </row>
    <row r="196" spans="1:19" s="59" customFormat="1" ht="27.75" customHeight="1" x14ac:dyDescent="0.2">
      <c r="A196" s="21"/>
      <c r="B196" s="115"/>
      <c r="C196" s="92"/>
      <c r="D196" s="130"/>
      <c r="E196" s="131"/>
      <c r="F196" s="136">
        <v>74</v>
      </c>
      <c r="G196" s="133" t="s">
        <v>195</v>
      </c>
      <c r="H196" s="134"/>
      <c r="I196" s="54"/>
      <c r="J196" s="56">
        <f t="shared" ref="J196:O196" si="147">SUM(J197:J197)</f>
        <v>244500000</v>
      </c>
      <c r="K196" s="56">
        <f t="shared" si="147"/>
        <v>0</v>
      </c>
      <c r="L196" s="56">
        <f t="shared" si="147"/>
        <v>0</v>
      </c>
      <c r="M196" s="56">
        <f t="shared" si="147"/>
        <v>0</v>
      </c>
      <c r="N196" s="56">
        <f t="shared" si="147"/>
        <v>0</v>
      </c>
      <c r="O196" s="56">
        <f t="shared" si="147"/>
        <v>244500000</v>
      </c>
      <c r="P196" s="57">
        <f t="shared" si="94"/>
        <v>0</v>
      </c>
      <c r="Q196" s="58"/>
      <c r="R196" s="58"/>
      <c r="S196" s="58"/>
    </row>
    <row r="197" spans="1:19" s="59" customFormat="1" ht="33.75" customHeight="1" x14ac:dyDescent="0.2">
      <c r="A197" s="21"/>
      <c r="B197" s="115"/>
      <c r="C197" s="92"/>
      <c r="D197" s="116"/>
      <c r="E197" s="92"/>
      <c r="F197" s="117"/>
      <c r="G197" s="92"/>
      <c r="H197" s="181" t="s">
        <v>374</v>
      </c>
      <c r="I197" s="188" t="s">
        <v>196</v>
      </c>
      <c r="J197" s="182">
        <v>244500000</v>
      </c>
      <c r="K197" s="186">
        <f>[1]INDEPORTES!G42</f>
        <v>0</v>
      </c>
      <c r="L197" s="186">
        <f>[1]INDEPORTES!H42</f>
        <v>0</v>
      </c>
      <c r="M197" s="186">
        <f>[1]INDEPORTES!I42</f>
        <v>0</v>
      </c>
      <c r="N197" s="186">
        <f>[1]INDEPORTES!J42</f>
        <v>0</v>
      </c>
      <c r="O197" s="186">
        <f t="shared" ref="O197" si="148">+J197-K197</f>
        <v>244500000</v>
      </c>
      <c r="P197" s="183">
        <f t="shared" ref="P197:P253" si="149">L197/J197</f>
        <v>0</v>
      </c>
      <c r="Q197" s="58"/>
      <c r="R197" s="58"/>
      <c r="S197" s="58"/>
    </row>
    <row r="198" spans="1:19" s="59" customFormat="1" ht="27.75" customHeight="1" x14ac:dyDescent="0.2">
      <c r="A198" s="21"/>
      <c r="B198" s="72">
        <v>4</v>
      </c>
      <c r="C198" s="73" t="s">
        <v>197</v>
      </c>
      <c r="D198" s="32"/>
      <c r="E198" s="33"/>
      <c r="F198" s="73"/>
      <c r="G198" s="189"/>
      <c r="H198" s="35"/>
      <c r="I198" s="36"/>
      <c r="J198" s="37">
        <f t="shared" ref="J198:O198" si="150">J199+J207+J214</f>
        <v>9194555466.3800011</v>
      </c>
      <c r="K198" s="37">
        <f t="shared" si="150"/>
        <v>1820315269</v>
      </c>
      <c r="L198" s="37">
        <f t="shared" si="150"/>
        <v>1675568603</v>
      </c>
      <c r="M198" s="37">
        <f t="shared" si="150"/>
        <v>1100334570</v>
      </c>
      <c r="N198" s="37">
        <f t="shared" si="150"/>
        <v>1091936549</v>
      </c>
      <c r="O198" s="37">
        <f t="shared" si="150"/>
        <v>7374240197.3800001</v>
      </c>
      <c r="P198" s="38">
        <f t="shared" si="149"/>
        <v>0.18223486813764256</v>
      </c>
      <c r="Q198" s="58"/>
      <c r="R198" s="58"/>
      <c r="S198" s="58"/>
    </row>
    <row r="199" spans="1:19" s="59" customFormat="1" ht="27.75" customHeight="1" x14ac:dyDescent="0.2">
      <c r="A199" s="21"/>
      <c r="B199" s="190"/>
      <c r="C199" s="88"/>
      <c r="D199" s="191">
        <v>23</v>
      </c>
      <c r="E199" s="192" t="s">
        <v>198</v>
      </c>
      <c r="F199" s="177"/>
      <c r="G199" s="156"/>
      <c r="H199" s="143"/>
      <c r="I199" s="45"/>
      <c r="J199" s="46">
        <f t="shared" ref="J199:O199" si="151">J200+J202+J204</f>
        <v>7847994524.3800001</v>
      </c>
      <c r="K199" s="46">
        <f t="shared" si="151"/>
        <v>1307670725</v>
      </c>
      <c r="L199" s="46">
        <f t="shared" si="151"/>
        <v>1233670725</v>
      </c>
      <c r="M199" s="46">
        <f t="shared" si="151"/>
        <v>778190692</v>
      </c>
      <c r="N199" s="46">
        <f t="shared" si="151"/>
        <v>769792671</v>
      </c>
      <c r="O199" s="46">
        <f t="shared" si="151"/>
        <v>6540323799.3800001</v>
      </c>
      <c r="P199" s="47">
        <f t="shared" si="149"/>
        <v>0.15719566586948674</v>
      </c>
      <c r="Q199" s="58"/>
      <c r="R199" s="58"/>
      <c r="S199" s="58"/>
    </row>
    <row r="200" spans="1:19" s="59" customFormat="1" ht="27.75" customHeight="1" x14ac:dyDescent="0.2">
      <c r="A200" s="21"/>
      <c r="B200" s="74"/>
      <c r="C200" s="75"/>
      <c r="D200" s="155"/>
      <c r="E200" s="145"/>
      <c r="F200" s="132">
        <v>75</v>
      </c>
      <c r="G200" s="133" t="s">
        <v>199</v>
      </c>
      <c r="H200" s="134"/>
      <c r="I200" s="54"/>
      <c r="J200" s="56">
        <f t="shared" ref="J200:O200" si="152">SUM(J201:J201)</f>
        <v>5906394524.3800001</v>
      </c>
      <c r="K200" s="56">
        <f t="shared" si="152"/>
        <v>682864060</v>
      </c>
      <c r="L200" s="56">
        <f t="shared" si="152"/>
        <v>608864060</v>
      </c>
      <c r="M200" s="56">
        <f t="shared" si="152"/>
        <v>310488349</v>
      </c>
      <c r="N200" s="56">
        <f t="shared" si="152"/>
        <v>310488349</v>
      </c>
      <c r="O200" s="56">
        <f t="shared" si="152"/>
        <v>5223530464.3800001</v>
      </c>
      <c r="P200" s="57">
        <f t="shared" si="149"/>
        <v>0.10308557233804375</v>
      </c>
      <c r="Q200" s="58"/>
      <c r="R200" s="58"/>
      <c r="S200" s="58"/>
    </row>
    <row r="201" spans="1:19" s="59" customFormat="1" ht="38.25" customHeight="1" x14ac:dyDescent="0.2">
      <c r="A201" s="21"/>
      <c r="B201" s="115"/>
      <c r="C201" s="92"/>
      <c r="D201" s="21"/>
      <c r="E201" s="92"/>
      <c r="F201" s="117"/>
      <c r="G201" s="92"/>
      <c r="H201" s="63" t="s">
        <v>305</v>
      </c>
      <c r="I201" s="2" t="s">
        <v>200</v>
      </c>
      <c r="J201" s="159">
        <v>5906394524.3800001</v>
      </c>
      <c r="K201" s="159">
        <v>682864060</v>
      </c>
      <c r="L201" s="159">
        <v>608864060</v>
      </c>
      <c r="M201" s="159">
        <v>310488349</v>
      </c>
      <c r="N201" s="159">
        <v>310488349</v>
      </c>
      <c r="O201" s="3">
        <f>J201-K201</f>
        <v>5223530464.3800001</v>
      </c>
      <c r="P201" s="8">
        <f t="shared" si="149"/>
        <v>0.10308557233804375</v>
      </c>
      <c r="Q201" s="58"/>
      <c r="R201" s="58"/>
      <c r="S201" s="58"/>
    </row>
    <row r="202" spans="1:19" s="59" customFormat="1" ht="27.75" customHeight="1" x14ac:dyDescent="0.2">
      <c r="A202" s="21"/>
      <c r="B202" s="115"/>
      <c r="C202" s="92"/>
      <c r="D202" s="21"/>
      <c r="E202" s="21"/>
      <c r="F202" s="151">
        <v>76</v>
      </c>
      <c r="G202" s="133" t="s">
        <v>201</v>
      </c>
      <c r="H202" s="134"/>
      <c r="I202" s="54"/>
      <c r="J202" s="56">
        <f t="shared" ref="J202:O202" si="153">SUM(J203:J203)</f>
        <v>1326600000</v>
      </c>
      <c r="K202" s="56">
        <f t="shared" si="153"/>
        <v>551400000</v>
      </c>
      <c r="L202" s="56">
        <f t="shared" si="153"/>
        <v>551400000</v>
      </c>
      <c r="M202" s="56">
        <f t="shared" si="153"/>
        <v>426800000</v>
      </c>
      <c r="N202" s="56">
        <f t="shared" si="153"/>
        <v>426800000</v>
      </c>
      <c r="O202" s="56">
        <f t="shared" si="153"/>
        <v>775200000</v>
      </c>
      <c r="P202" s="57">
        <f t="shared" si="149"/>
        <v>0.41564902758932609</v>
      </c>
      <c r="Q202" s="58"/>
      <c r="R202" s="58"/>
      <c r="S202" s="58"/>
    </row>
    <row r="203" spans="1:19" s="59" customFormat="1" ht="33" customHeight="1" x14ac:dyDescent="0.2">
      <c r="A203" s="21"/>
      <c r="B203" s="115"/>
      <c r="C203" s="92"/>
      <c r="D203" s="21"/>
      <c r="E203" s="92"/>
      <c r="F203" s="117"/>
      <c r="G203" s="92"/>
      <c r="H203" s="63" t="s">
        <v>306</v>
      </c>
      <c r="I203" s="2" t="s">
        <v>202</v>
      </c>
      <c r="J203" s="159">
        <v>1326600000</v>
      </c>
      <c r="K203" s="159">
        <v>551400000</v>
      </c>
      <c r="L203" s="159">
        <v>551400000</v>
      </c>
      <c r="M203" s="159">
        <v>426800000</v>
      </c>
      <c r="N203" s="159">
        <v>426800000</v>
      </c>
      <c r="O203" s="3">
        <f>J203-K203</f>
        <v>775200000</v>
      </c>
      <c r="P203" s="8">
        <f t="shared" si="149"/>
        <v>0.41564902758932609</v>
      </c>
      <c r="Q203" s="58"/>
      <c r="R203" s="58"/>
      <c r="S203" s="58"/>
    </row>
    <row r="204" spans="1:19" s="59" customFormat="1" ht="27.75" customHeight="1" x14ac:dyDescent="0.2">
      <c r="A204" s="21"/>
      <c r="B204" s="115"/>
      <c r="C204" s="92"/>
      <c r="D204" s="21"/>
      <c r="E204" s="21"/>
      <c r="F204" s="151">
        <v>77</v>
      </c>
      <c r="G204" s="133" t="s">
        <v>203</v>
      </c>
      <c r="H204" s="193"/>
      <c r="I204" s="54"/>
      <c r="J204" s="56">
        <f>J205+J206</f>
        <v>615000000</v>
      </c>
      <c r="K204" s="56">
        <f t="shared" ref="K204:O204" si="154">K205+K206</f>
        <v>73406665</v>
      </c>
      <c r="L204" s="56">
        <f t="shared" si="154"/>
        <v>73406665</v>
      </c>
      <c r="M204" s="56">
        <f t="shared" si="154"/>
        <v>40902343</v>
      </c>
      <c r="N204" s="56">
        <f t="shared" si="154"/>
        <v>32504322</v>
      </c>
      <c r="O204" s="56">
        <f t="shared" si="154"/>
        <v>541593335</v>
      </c>
      <c r="P204" s="57">
        <f t="shared" si="149"/>
        <v>0.11936043089430895</v>
      </c>
      <c r="Q204" s="58"/>
      <c r="R204" s="58"/>
      <c r="S204" s="58"/>
    </row>
    <row r="205" spans="1:19" s="59" customFormat="1" ht="42" customHeight="1" x14ac:dyDescent="0.2">
      <c r="A205" s="21"/>
      <c r="B205" s="115"/>
      <c r="C205" s="92"/>
      <c r="D205" s="21"/>
      <c r="E205" s="92"/>
      <c r="F205" s="117"/>
      <c r="G205" s="124"/>
      <c r="H205" s="112" t="s">
        <v>376</v>
      </c>
      <c r="I205" s="194" t="s">
        <v>204</v>
      </c>
      <c r="J205" s="3">
        <f>115000*1000</f>
        <v>115000000</v>
      </c>
      <c r="K205" s="3">
        <f>73406.665*1000</f>
        <v>73406665</v>
      </c>
      <c r="L205" s="3">
        <f>73406.665*1000</f>
        <v>73406665</v>
      </c>
      <c r="M205" s="3">
        <f>40902.343*1000</f>
        <v>40902343</v>
      </c>
      <c r="N205" s="3">
        <f>32504.322*1000</f>
        <v>32504322</v>
      </c>
      <c r="O205" s="3">
        <f>J205-K205</f>
        <v>41593335</v>
      </c>
      <c r="P205" s="8">
        <f t="shared" si="149"/>
        <v>0.63831882608695656</v>
      </c>
      <c r="Q205" s="58"/>
      <c r="R205" s="58"/>
      <c r="S205" s="58"/>
    </row>
    <row r="206" spans="1:19" s="59" customFormat="1" ht="66" customHeight="1" x14ac:dyDescent="0.2">
      <c r="A206" s="21"/>
      <c r="B206" s="115"/>
      <c r="C206" s="92"/>
      <c r="D206" s="116"/>
      <c r="E206" s="92"/>
      <c r="F206" s="116"/>
      <c r="G206" s="92"/>
      <c r="H206" s="85" t="s">
        <v>304</v>
      </c>
      <c r="I206" s="2" t="s">
        <v>378</v>
      </c>
      <c r="J206" s="1">
        <v>500000000</v>
      </c>
      <c r="K206" s="1">
        <v>0</v>
      </c>
      <c r="L206" s="1">
        <v>0</v>
      </c>
      <c r="M206" s="1">
        <v>0</v>
      </c>
      <c r="N206" s="1">
        <v>0</v>
      </c>
      <c r="O206" s="1">
        <f>J206-K206</f>
        <v>500000000</v>
      </c>
      <c r="P206" s="7">
        <f t="shared" si="149"/>
        <v>0</v>
      </c>
      <c r="Q206" s="58"/>
      <c r="R206" s="58"/>
      <c r="S206" s="58"/>
    </row>
    <row r="207" spans="1:19" s="59" customFormat="1" ht="27.75" customHeight="1" x14ac:dyDescent="0.2">
      <c r="A207" s="21"/>
      <c r="B207" s="115"/>
      <c r="C207" s="92"/>
      <c r="D207" s="141">
        <v>24</v>
      </c>
      <c r="E207" s="142" t="s">
        <v>205</v>
      </c>
      <c r="F207" s="127"/>
      <c r="G207" s="128"/>
      <c r="H207" s="143"/>
      <c r="I207" s="45"/>
      <c r="J207" s="46">
        <f t="shared" ref="J207:O207" si="155">J208+J210+J212</f>
        <v>614000000</v>
      </c>
      <c r="K207" s="46">
        <f t="shared" si="155"/>
        <v>221001878</v>
      </c>
      <c r="L207" s="46">
        <f t="shared" si="155"/>
        <v>193551878</v>
      </c>
      <c r="M207" s="46">
        <f t="shared" si="155"/>
        <v>142123878</v>
      </c>
      <c r="N207" s="46">
        <f t="shared" si="155"/>
        <v>142123878</v>
      </c>
      <c r="O207" s="46">
        <f t="shared" si="155"/>
        <v>392998122</v>
      </c>
      <c r="P207" s="47">
        <f t="shared" si="149"/>
        <v>0.31523107166123776</v>
      </c>
      <c r="Q207" s="58"/>
      <c r="R207" s="58"/>
      <c r="S207" s="58"/>
    </row>
    <row r="208" spans="1:19" s="59" customFormat="1" ht="27.75" customHeight="1" x14ac:dyDescent="0.2">
      <c r="A208" s="21"/>
      <c r="B208" s="115"/>
      <c r="C208" s="92"/>
      <c r="D208" s="195"/>
      <c r="E208" s="145"/>
      <c r="F208" s="132">
        <v>78</v>
      </c>
      <c r="G208" s="133" t="s">
        <v>206</v>
      </c>
      <c r="H208" s="134"/>
      <c r="I208" s="54"/>
      <c r="J208" s="56">
        <f t="shared" ref="J208:O208" si="156">SUM(J209:J209)</f>
        <v>499000000</v>
      </c>
      <c r="K208" s="56">
        <f t="shared" si="156"/>
        <v>196101878</v>
      </c>
      <c r="L208" s="56">
        <f t="shared" si="156"/>
        <v>174651878</v>
      </c>
      <c r="M208" s="56">
        <f t="shared" si="156"/>
        <v>137223878</v>
      </c>
      <c r="N208" s="56">
        <f t="shared" si="156"/>
        <v>137223878</v>
      </c>
      <c r="O208" s="56">
        <f t="shared" si="156"/>
        <v>302898122</v>
      </c>
      <c r="P208" s="57">
        <f t="shared" si="149"/>
        <v>0.35000376352705409</v>
      </c>
      <c r="Q208" s="58"/>
      <c r="R208" s="58"/>
      <c r="S208" s="58"/>
    </row>
    <row r="209" spans="1:19" s="59" customFormat="1" ht="56.25" customHeight="1" x14ac:dyDescent="0.2">
      <c r="A209" s="21"/>
      <c r="B209" s="115"/>
      <c r="C209" s="92"/>
      <c r="D209" s="21"/>
      <c r="E209" s="92"/>
      <c r="F209" s="117"/>
      <c r="G209" s="92"/>
      <c r="H209" s="63" t="s">
        <v>307</v>
      </c>
      <c r="I209" s="2" t="s">
        <v>207</v>
      </c>
      <c r="J209" s="159">
        <v>499000000</v>
      </c>
      <c r="K209" s="159">
        <v>196101878</v>
      </c>
      <c r="L209" s="159">
        <v>174651878</v>
      </c>
      <c r="M209" s="159">
        <v>137223878</v>
      </c>
      <c r="N209" s="159">
        <v>137223878</v>
      </c>
      <c r="O209" s="3">
        <f t="shared" ref="O209" si="157">J209-K209</f>
        <v>302898122</v>
      </c>
      <c r="P209" s="8">
        <f t="shared" si="149"/>
        <v>0.35000376352705409</v>
      </c>
      <c r="Q209" s="58"/>
      <c r="R209" s="58"/>
      <c r="S209" s="58"/>
    </row>
    <row r="210" spans="1:19" s="59" customFormat="1" ht="27.75" customHeight="1" x14ac:dyDescent="0.2">
      <c r="A210" s="21"/>
      <c r="B210" s="115"/>
      <c r="C210" s="92"/>
      <c r="D210" s="21"/>
      <c r="E210" s="21"/>
      <c r="F210" s="196">
        <v>79</v>
      </c>
      <c r="G210" s="197" t="s">
        <v>208</v>
      </c>
      <c r="H210" s="198"/>
      <c r="I210" s="199"/>
      <c r="J210" s="200">
        <f>J211</f>
        <v>52000000</v>
      </c>
      <c r="K210" s="200">
        <f t="shared" ref="K210:O210" si="158">K211</f>
        <v>15400000</v>
      </c>
      <c r="L210" s="200">
        <f t="shared" si="158"/>
        <v>9400000</v>
      </c>
      <c r="M210" s="200">
        <f t="shared" si="158"/>
        <v>2400000</v>
      </c>
      <c r="N210" s="200">
        <f t="shared" si="158"/>
        <v>2400000</v>
      </c>
      <c r="O210" s="200">
        <f t="shared" si="158"/>
        <v>36600000</v>
      </c>
      <c r="P210" s="201">
        <f t="shared" si="149"/>
        <v>0.18076923076923077</v>
      </c>
      <c r="Q210" s="58"/>
      <c r="R210" s="58"/>
      <c r="S210" s="58"/>
    </row>
    <row r="211" spans="1:19" s="59" customFormat="1" ht="72" customHeight="1" x14ac:dyDescent="0.2">
      <c r="A211" s="21"/>
      <c r="B211" s="115"/>
      <c r="C211" s="92"/>
      <c r="D211" s="21"/>
      <c r="E211" s="92"/>
      <c r="F211" s="117"/>
      <c r="G211" s="92"/>
      <c r="H211" s="63" t="s">
        <v>308</v>
      </c>
      <c r="I211" s="2" t="s">
        <v>209</v>
      </c>
      <c r="J211" s="159">
        <v>52000000</v>
      </c>
      <c r="K211" s="159">
        <v>15400000</v>
      </c>
      <c r="L211" s="159">
        <v>9400000</v>
      </c>
      <c r="M211" s="159">
        <v>2400000</v>
      </c>
      <c r="N211" s="159">
        <v>2400000</v>
      </c>
      <c r="O211" s="202">
        <f t="shared" ref="O211" si="159">J211-K211</f>
        <v>36600000</v>
      </c>
      <c r="P211" s="8">
        <f t="shared" si="149"/>
        <v>0.18076923076923077</v>
      </c>
      <c r="Q211" s="58"/>
      <c r="R211" s="58"/>
      <c r="S211" s="58"/>
    </row>
    <row r="212" spans="1:19" s="59" customFormat="1" ht="27.75" customHeight="1" x14ac:dyDescent="0.2">
      <c r="A212" s="21"/>
      <c r="B212" s="115"/>
      <c r="C212" s="92"/>
      <c r="D212" s="21"/>
      <c r="E212" s="92"/>
      <c r="F212" s="203">
        <v>80</v>
      </c>
      <c r="G212" s="197" t="s">
        <v>210</v>
      </c>
      <c r="H212" s="198"/>
      <c r="I212" s="199"/>
      <c r="J212" s="200">
        <f>J213</f>
        <v>63000000</v>
      </c>
      <c r="K212" s="200">
        <f t="shared" ref="K212:O212" si="160">K213</f>
        <v>9500000</v>
      </c>
      <c r="L212" s="200">
        <f t="shared" si="160"/>
        <v>9500000</v>
      </c>
      <c r="M212" s="200">
        <f t="shared" si="160"/>
        <v>2500000</v>
      </c>
      <c r="N212" s="200">
        <f t="shared" si="160"/>
        <v>2500000</v>
      </c>
      <c r="O212" s="200">
        <f t="shared" si="160"/>
        <v>53500000</v>
      </c>
      <c r="P212" s="201">
        <f t="shared" si="149"/>
        <v>0.15079365079365079</v>
      </c>
      <c r="Q212" s="58"/>
      <c r="R212" s="58"/>
      <c r="S212" s="58"/>
    </row>
    <row r="213" spans="1:19" s="59" customFormat="1" ht="52.5" customHeight="1" x14ac:dyDescent="0.2">
      <c r="A213" s="21"/>
      <c r="B213" s="115"/>
      <c r="C213" s="92"/>
      <c r="D213" s="137"/>
      <c r="E213" s="176"/>
      <c r="F213" s="160"/>
      <c r="G213" s="176"/>
      <c r="H213" s="63" t="s">
        <v>309</v>
      </c>
      <c r="I213" s="2" t="s">
        <v>211</v>
      </c>
      <c r="J213" s="159">
        <v>63000000</v>
      </c>
      <c r="K213" s="159">
        <v>9500000</v>
      </c>
      <c r="L213" s="159">
        <v>9500000</v>
      </c>
      <c r="M213" s="159">
        <v>2500000</v>
      </c>
      <c r="N213" s="159">
        <v>2500000</v>
      </c>
      <c r="O213" s="202">
        <f t="shared" ref="O213" si="161">J213-K213</f>
        <v>53500000</v>
      </c>
      <c r="P213" s="8">
        <f t="shared" si="149"/>
        <v>0.15079365079365079</v>
      </c>
      <c r="Q213" s="58"/>
      <c r="R213" s="58"/>
      <c r="S213" s="58"/>
    </row>
    <row r="214" spans="1:19" s="59" customFormat="1" ht="27.75" customHeight="1" x14ac:dyDescent="0.2">
      <c r="A214" s="21"/>
      <c r="B214" s="115"/>
      <c r="C214" s="92"/>
      <c r="D214" s="164">
        <v>25</v>
      </c>
      <c r="E214" s="142" t="s">
        <v>212</v>
      </c>
      <c r="F214" s="127"/>
      <c r="G214" s="143"/>
      <c r="H214" s="143"/>
      <c r="I214" s="45"/>
      <c r="J214" s="46">
        <f t="shared" ref="J214:O214" si="162">J215+J217</f>
        <v>732560942</v>
      </c>
      <c r="K214" s="46">
        <f t="shared" si="162"/>
        <v>291642666</v>
      </c>
      <c r="L214" s="46">
        <f t="shared" si="162"/>
        <v>248346000</v>
      </c>
      <c r="M214" s="46">
        <f t="shared" si="162"/>
        <v>180020000</v>
      </c>
      <c r="N214" s="46">
        <f t="shared" si="162"/>
        <v>180020000</v>
      </c>
      <c r="O214" s="46">
        <f t="shared" si="162"/>
        <v>440918276</v>
      </c>
      <c r="P214" s="47">
        <f t="shared" si="149"/>
        <v>0.33901070308495918</v>
      </c>
      <c r="Q214" s="58"/>
      <c r="R214" s="58"/>
      <c r="S214" s="58"/>
    </row>
    <row r="215" spans="1:19" s="59" customFormat="1" ht="27.75" customHeight="1" x14ac:dyDescent="0.2">
      <c r="A215" s="21"/>
      <c r="B215" s="115"/>
      <c r="C215" s="92"/>
      <c r="D215" s="195"/>
      <c r="E215" s="131"/>
      <c r="F215" s="132">
        <v>81</v>
      </c>
      <c r="G215" s="133" t="s">
        <v>213</v>
      </c>
      <c r="H215" s="134"/>
      <c r="I215" s="54"/>
      <c r="J215" s="56">
        <f t="shared" ref="J215:O215" si="163">SUM(J216:J216)</f>
        <v>620081242</v>
      </c>
      <c r="K215" s="56">
        <f t="shared" si="163"/>
        <v>235415166</v>
      </c>
      <c r="L215" s="56">
        <f t="shared" si="163"/>
        <v>226746000</v>
      </c>
      <c r="M215" s="56">
        <f t="shared" si="163"/>
        <v>163420000</v>
      </c>
      <c r="N215" s="56">
        <f t="shared" si="163"/>
        <v>163420000</v>
      </c>
      <c r="O215" s="56">
        <f t="shared" si="163"/>
        <v>384666076</v>
      </c>
      <c r="P215" s="57">
        <f t="shared" si="149"/>
        <v>0.36567143890477499</v>
      </c>
      <c r="Q215" s="58"/>
      <c r="R215" s="58"/>
      <c r="S215" s="58"/>
    </row>
    <row r="216" spans="1:19" s="59" customFormat="1" ht="51.75" customHeight="1" x14ac:dyDescent="0.2">
      <c r="A216" s="21"/>
      <c r="B216" s="115"/>
      <c r="C216" s="92"/>
      <c r="D216" s="21"/>
      <c r="E216" s="92"/>
      <c r="F216" s="160"/>
      <c r="G216" s="204"/>
      <c r="H216" s="63" t="s">
        <v>310</v>
      </c>
      <c r="I216" s="2" t="s">
        <v>214</v>
      </c>
      <c r="J216" s="159">
        <v>620081242</v>
      </c>
      <c r="K216" s="159">
        <v>235415166</v>
      </c>
      <c r="L216" s="159">
        <v>226746000</v>
      </c>
      <c r="M216" s="159">
        <v>163420000</v>
      </c>
      <c r="N216" s="159">
        <v>163420000</v>
      </c>
      <c r="O216" s="202">
        <f t="shared" ref="O216" si="164">J216-K216</f>
        <v>384666076</v>
      </c>
      <c r="P216" s="8">
        <f t="shared" si="149"/>
        <v>0.36567143890477499</v>
      </c>
      <c r="Q216" s="58"/>
      <c r="R216" s="58"/>
      <c r="S216" s="58"/>
    </row>
    <row r="217" spans="1:19" s="59" customFormat="1" ht="27.75" customHeight="1" x14ac:dyDescent="0.2">
      <c r="A217" s="21"/>
      <c r="B217" s="115"/>
      <c r="C217" s="92"/>
      <c r="D217" s="21"/>
      <c r="E217" s="92"/>
      <c r="F217" s="132">
        <v>82</v>
      </c>
      <c r="G217" s="133" t="s">
        <v>215</v>
      </c>
      <c r="H217" s="134"/>
      <c r="I217" s="54"/>
      <c r="J217" s="56">
        <f>J218</f>
        <v>112479700</v>
      </c>
      <c r="K217" s="56">
        <f t="shared" ref="K217:O217" si="165">K218</f>
        <v>56227500</v>
      </c>
      <c r="L217" s="56">
        <f t="shared" si="165"/>
        <v>21600000</v>
      </c>
      <c r="M217" s="56">
        <f t="shared" si="165"/>
        <v>16600000</v>
      </c>
      <c r="N217" s="56">
        <f t="shared" si="165"/>
        <v>16600000</v>
      </c>
      <c r="O217" s="56">
        <f t="shared" si="165"/>
        <v>56252200</v>
      </c>
      <c r="P217" s="57">
        <f t="shared" si="149"/>
        <v>0.19203465158601951</v>
      </c>
      <c r="Q217" s="58"/>
      <c r="R217" s="58"/>
      <c r="S217" s="58"/>
    </row>
    <row r="218" spans="1:19" s="59" customFormat="1" ht="33" customHeight="1" x14ac:dyDescent="0.2">
      <c r="A218" s="21"/>
      <c r="B218" s="205"/>
      <c r="C218" s="176"/>
      <c r="D218" s="137"/>
      <c r="E218" s="176"/>
      <c r="F218" s="160"/>
      <c r="G218" s="206"/>
      <c r="H218" s="63" t="s">
        <v>311</v>
      </c>
      <c r="I218" s="2" t="s">
        <v>216</v>
      </c>
      <c r="J218" s="159">
        <v>112479700</v>
      </c>
      <c r="K218" s="159">
        <v>56227500</v>
      </c>
      <c r="L218" s="159">
        <v>21600000</v>
      </c>
      <c r="M218" s="159">
        <v>16600000</v>
      </c>
      <c r="N218" s="159">
        <v>16600000</v>
      </c>
      <c r="O218" s="202">
        <f t="shared" ref="O218" si="166">J218-K218</f>
        <v>56252200</v>
      </c>
      <c r="P218" s="8">
        <f t="shared" si="149"/>
        <v>0.19203465158601951</v>
      </c>
      <c r="Q218" s="58"/>
      <c r="R218" s="58"/>
      <c r="S218" s="58"/>
    </row>
    <row r="219" spans="1:19" s="59" customFormat="1" ht="24" customHeight="1" x14ac:dyDescent="0.2">
      <c r="A219" s="21"/>
      <c r="B219" s="207">
        <v>5</v>
      </c>
      <c r="C219" s="208" t="s">
        <v>217</v>
      </c>
      <c r="D219" s="209"/>
      <c r="E219" s="210"/>
      <c r="F219" s="211"/>
      <c r="G219" s="212"/>
      <c r="H219" s="35"/>
      <c r="I219" s="36"/>
      <c r="J219" s="37">
        <f t="shared" ref="J219:O219" si="167">J220+J229+J235</f>
        <v>12521941457</v>
      </c>
      <c r="K219" s="37">
        <f t="shared" si="167"/>
        <v>4229833560</v>
      </c>
      <c r="L219" s="37">
        <f t="shared" si="167"/>
        <v>3539437059</v>
      </c>
      <c r="M219" s="37">
        <f t="shared" si="167"/>
        <v>1902749679</v>
      </c>
      <c r="N219" s="37">
        <f t="shared" si="167"/>
        <v>1902749679</v>
      </c>
      <c r="O219" s="37">
        <f t="shared" si="167"/>
        <v>8292107897</v>
      </c>
      <c r="P219" s="38">
        <f t="shared" si="149"/>
        <v>0.28265880903167684</v>
      </c>
      <c r="Q219" s="58"/>
      <c r="R219" s="58"/>
      <c r="S219" s="58"/>
    </row>
    <row r="220" spans="1:19" s="59" customFormat="1" ht="24" customHeight="1" x14ac:dyDescent="0.2">
      <c r="A220" s="21"/>
      <c r="B220" s="190"/>
      <c r="C220" s="88"/>
      <c r="D220" s="187">
        <v>26</v>
      </c>
      <c r="E220" s="142" t="s">
        <v>218</v>
      </c>
      <c r="F220" s="127"/>
      <c r="G220" s="143"/>
      <c r="H220" s="143"/>
      <c r="I220" s="45"/>
      <c r="J220" s="46">
        <f t="shared" ref="J220:O220" si="168">J221+J226</f>
        <v>856000000</v>
      </c>
      <c r="K220" s="46">
        <f t="shared" si="168"/>
        <v>488980000</v>
      </c>
      <c r="L220" s="46">
        <f t="shared" si="168"/>
        <v>488980000</v>
      </c>
      <c r="M220" s="46">
        <f t="shared" si="168"/>
        <v>320006000</v>
      </c>
      <c r="N220" s="46">
        <f t="shared" si="168"/>
        <v>320006000</v>
      </c>
      <c r="O220" s="46">
        <f t="shared" si="168"/>
        <v>367020000</v>
      </c>
      <c r="P220" s="47">
        <f t="shared" si="149"/>
        <v>0.5712383177570094</v>
      </c>
      <c r="Q220" s="58"/>
      <c r="R220" s="58"/>
      <c r="S220" s="58"/>
    </row>
    <row r="221" spans="1:19" s="59" customFormat="1" ht="24" customHeight="1" x14ac:dyDescent="0.2">
      <c r="A221" s="21"/>
      <c r="B221" s="74"/>
      <c r="C221" s="75"/>
      <c r="D221" s="195"/>
      <c r="E221" s="131"/>
      <c r="F221" s="151">
        <v>83</v>
      </c>
      <c r="G221" s="133" t="s">
        <v>219</v>
      </c>
      <c r="H221" s="134"/>
      <c r="I221" s="54"/>
      <c r="J221" s="56">
        <f t="shared" ref="J221:O221" si="169">SUM(J222:J225)</f>
        <v>777000000</v>
      </c>
      <c r="K221" s="56">
        <f t="shared" si="169"/>
        <v>421980000</v>
      </c>
      <c r="L221" s="56">
        <f t="shared" si="169"/>
        <v>421980000</v>
      </c>
      <c r="M221" s="56">
        <f t="shared" si="169"/>
        <v>283846000</v>
      </c>
      <c r="N221" s="56">
        <f t="shared" si="169"/>
        <v>283846000</v>
      </c>
      <c r="O221" s="56">
        <f t="shared" si="169"/>
        <v>355020000</v>
      </c>
      <c r="P221" s="57">
        <f t="shared" si="149"/>
        <v>0.54308880308880314</v>
      </c>
      <c r="Q221" s="58"/>
      <c r="R221" s="58"/>
      <c r="S221" s="58"/>
    </row>
    <row r="222" spans="1:19" s="59" customFormat="1" ht="72" customHeight="1" x14ac:dyDescent="0.2">
      <c r="A222" s="21"/>
      <c r="B222" s="74"/>
      <c r="C222" s="75"/>
      <c r="D222" s="213"/>
      <c r="E222" s="214"/>
      <c r="F222" s="69"/>
      <c r="G222" s="21"/>
      <c r="H222" s="135" t="s">
        <v>284</v>
      </c>
      <c r="I222" s="94" t="s">
        <v>220</v>
      </c>
      <c r="J222" s="3">
        <v>18000000</v>
      </c>
      <c r="K222" s="3">
        <v>16500000</v>
      </c>
      <c r="L222" s="3">
        <v>16500000</v>
      </c>
      <c r="M222" s="3">
        <v>13326000</v>
      </c>
      <c r="N222" s="3">
        <v>13326000</v>
      </c>
      <c r="O222" s="3">
        <f>J222-K222</f>
        <v>1500000</v>
      </c>
      <c r="P222" s="8">
        <f t="shared" si="149"/>
        <v>0.91666666666666663</v>
      </c>
      <c r="Q222" s="58"/>
      <c r="R222" s="58"/>
      <c r="S222" s="58"/>
    </row>
    <row r="223" spans="1:19" s="59" customFormat="1" ht="64.5" customHeight="1" x14ac:dyDescent="0.2">
      <c r="A223" s="21"/>
      <c r="B223" s="74"/>
      <c r="C223" s="75"/>
      <c r="D223" s="213"/>
      <c r="E223" s="214"/>
      <c r="F223" s="69"/>
      <c r="G223" s="21"/>
      <c r="H223" s="2" t="s">
        <v>282</v>
      </c>
      <c r="I223" s="2" t="s">
        <v>221</v>
      </c>
      <c r="J223" s="3">
        <v>627000000</v>
      </c>
      <c r="K223" s="3">
        <v>336200000</v>
      </c>
      <c r="L223" s="3">
        <v>336200000</v>
      </c>
      <c r="M223" s="3">
        <v>243920000</v>
      </c>
      <c r="N223" s="3">
        <v>243920000</v>
      </c>
      <c r="O223" s="3">
        <f t="shared" ref="O223:O224" si="170">J223-K223</f>
        <v>290800000</v>
      </c>
      <c r="P223" s="8">
        <f t="shared" si="149"/>
        <v>0.53620414673046257</v>
      </c>
      <c r="Q223" s="58"/>
      <c r="R223" s="58"/>
      <c r="S223" s="58"/>
    </row>
    <row r="224" spans="1:19" s="59" customFormat="1" ht="47.25" customHeight="1" x14ac:dyDescent="0.2">
      <c r="A224" s="21"/>
      <c r="B224" s="74"/>
      <c r="C224" s="75"/>
      <c r="D224" s="213"/>
      <c r="E224" s="214"/>
      <c r="F224" s="69"/>
      <c r="G224" s="21"/>
      <c r="H224" s="5" t="s">
        <v>283</v>
      </c>
      <c r="I224" s="4" t="s">
        <v>222</v>
      </c>
      <c r="J224" s="3">
        <v>60000000</v>
      </c>
      <c r="K224" s="3">
        <v>880000</v>
      </c>
      <c r="L224" s="3">
        <v>880000</v>
      </c>
      <c r="M224" s="3">
        <v>0</v>
      </c>
      <c r="N224" s="3">
        <v>0</v>
      </c>
      <c r="O224" s="3">
        <f t="shared" si="170"/>
        <v>59120000</v>
      </c>
      <c r="P224" s="8">
        <f t="shared" si="149"/>
        <v>1.4666666666666666E-2</v>
      </c>
      <c r="Q224" s="58"/>
      <c r="R224" s="58"/>
      <c r="S224" s="58"/>
    </row>
    <row r="225" spans="1:19" s="59" customFormat="1" ht="47.25" customHeight="1" x14ac:dyDescent="0.2">
      <c r="A225" s="21"/>
      <c r="B225" s="74"/>
      <c r="C225" s="75"/>
      <c r="D225" s="213"/>
      <c r="E225" s="214"/>
      <c r="F225" s="69"/>
      <c r="G225" s="21"/>
      <c r="H225" s="2" t="s">
        <v>368</v>
      </c>
      <c r="I225" s="185" t="s">
        <v>223</v>
      </c>
      <c r="J225" s="89">
        <v>72000000</v>
      </c>
      <c r="K225" s="89">
        <v>68400000</v>
      </c>
      <c r="L225" s="89">
        <v>68400000</v>
      </c>
      <c r="M225" s="89">
        <v>26600000</v>
      </c>
      <c r="N225" s="89">
        <v>26600000</v>
      </c>
      <c r="O225" s="3">
        <f>J225-K225</f>
        <v>3600000</v>
      </c>
      <c r="P225" s="8">
        <f t="shared" si="149"/>
        <v>0.95</v>
      </c>
      <c r="Q225" s="58"/>
      <c r="R225" s="58"/>
      <c r="S225" s="58"/>
    </row>
    <row r="226" spans="1:19" s="59" customFormat="1" ht="27.75" customHeight="1" x14ac:dyDescent="0.2">
      <c r="A226" s="21"/>
      <c r="B226" s="74"/>
      <c r="C226" s="75"/>
      <c r="D226" s="213"/>
      <c r="E226" s="214"/>
      <c r="F226" s="52">
        <v>84</v>
      </c>
      <c r="G226" s="68" t="s">
        <v>224</v>
      </c>
      <c r="H226" s="68"/>
      <c r="I226" s="54"/>
      <c r="J226" s="56">
        <f>SUM(J227:J228)</f>
        <v>79000000</v>
      </c>
      <c r="K226" s="56">
        <f t="shared" ref="K226:O226" si="171">SUM(K227:K228)</f>
        <v>67000000</v>
      </c>
      <c r="L226" s="56">
        <f t="shared" si="171"/>
        <v>67000000</v>
      </c>
      <c r="M226" s="56">
        <f t="shared" si="171"/>
        <v>36160000</v>
      </c>
      <c r="N226" s="56">
        <f t="shared" si="171"/>
        <v>36160000</v>
      </c>
      <c r="O226" s="56">
        <f t="shared" si="171"/>
        <v>12000000</v>
      </c>
      <c r="P226" s="57">
        <f t="shared" si="149"/>
        <v>0.84810126582278478</v>
      </c>
      <c r="Q226" s="58"/>
      <c r="R226" s="58"/>
      <c r="S226" s="58"/>
    </row>
    <row r="227" spans="1:19" s="59" customFormat="1" ht="34.5" customHeight="1" x14ac:dyDescent="0.2">
      <c r="A227" s="21"/>
      <c r="B227" s="74"/>
      <c r="C227" s="75"/>
      <c r="D227" s="213"/>
      <c r="E227" s="214"/>
      <c r="F227" s="87"/>
      <c r="G227" s="88"/>
      <c r="H227" s="94" t="s">
        <v>285</v>
      </c>
      <c r="I227" s="215" t="s">
        <v>225</v>
      </c>
      <c r="J227" s="3">
        <v>29000000</v>
      </c>
      <c r="K227" s="3">
        <v>26000000</v>
      </c>
      <c r="L227" s="3">
        <v>26000000</v>
      </c>
      <c r="M227" s="3">
        <v>0</v>
      </c>
      <c r="N227" s="3">
        <v>0</v>
      </c>
      <c r="O227" s="3">
        <f t="shared" ref="O227:O228" si="172">J227-K227</f>
        <v>3000000</v>
      </c>
      <c r="P227" s="8">
        <f t="shared" si="149"/>
        <v>0.89655172413793105</v>
      </c>
      <c r="Q227" s="58"/>
      <c r="R227" s="58"/>
      <c r="S227" s="58"/>
    </row>
    <row r="228" spans="1:19" s="59" customFormat="1" ht="34.5" customHeight="1" x14ac:dyDescent="0.2">
      <c r="A228" s="21"/>
      <c r="B228" s="74"/>
      <c r="C228" s="75"/>
      <c r="D228" s="213"/>
      <c r="E228" s="214"/>
      <c r="F228" s="216"/>
      <c r="G228" s="217"/>
      <c r="H228" s="63" t="s">
        <v>312</v>
      </c>
      <c r="I228" s="2" t="s">
        <v>226</v>
      </c>
      <c r="J228" s="159">
        <v>50000000</v>
      </c>
      <c r="K228" s="159">
        <v>41000000</v>
      </c>
      <c r="L228" s="159">
        <v>41000000</v>
      </c>
      <c r="M228" s="159">
        <v>36160000</v>
      </c>
      <c r="N228" s="159">
        <v>36160000</v>
      </c>
      <c r="O228" s="3">
        <f t="shared" si="172"/>
        <v>9000000</v>
      </c>
      <c r="P228" s="8">
        <f t="shared" si="149"/>
        <v>0.82</v>
      </c>
      <c r="Q228" s="58"/>
      <c r="R228" s="58"/>
      <c r="S228" s="58"/>
    </row>
    <row r="229" spans="1:19" s="59" customFormat="1" ht="29.25" customHeight="1" x14ac:dyDescent="0.2">
      <c r="A229" s="21"/>
      <c r="B229" s="74"/>
      <c r="C229" s="75"/>
      <c r="D229" s="76">
        <v>27</v>
      </c>
      <c r="E229" s="42" t="s">
        <v>227</v>
      </c>
      <c r="F229" s="218"/>
      <c r="G229" s="219"/>
      <c r="H229" s="220"/>
      <c r="I229" s="221"/>
      <c r="J229" s="222">
        <f t="shared" ref="J229:O229" si="173">J230+J233</f>
        <v>753000000</v>
      </c>
      <c r="K229" s="222">
        <f t="shared" si="173"/>
        <v>291961280</v>
      </c>
      <c r="L229" s="222">
        <f t="shared" si="173"/>
        <v>277431780</v>
      </c>
      <c r="M229" s="222">
        <f t="shared" si="173"/>
        <v>151228000</v>
      </c>
      <c r="N229" s="222">
        <f t="shared" si="173"/>
        <v>151228000</v>
      </c>
      <c r="O229" s="222">
        <f t="shared" si="173"/>
        <v>461038720</v>
      </c>
      <c r="P229" s="223">
        <f t="shared" si="149"/>
        <v>0.36843529880478088</v>
      </c>
      <c r="Q229" s="58"/>
      <c r="R229" s="58"/>
      <c r="S229" s="58"/>
    </row>
    <row r="230" spans="1:19" s="59" customFormat="1" ht="25.5" customHeight="1" x14ac:dyDescent="0.2">
      <c r="A230" s="21"/>
      <c r="B230" s="74"/>
      <c r="C230" s="75"/>
      <c r="D230" s="224"/>
      <c r="E230" s="65"/>
      <c r="F230" s="81">
        <v>85</v>
      </c>
      <c r="G230" s="68" t="s">
        <v>228</v>
      </c>
      <c r="H230" s="198"/>
      <c r="I230" s="225"/>
      <c r="J230" s="226">
        <f t="shared" ref="J230:O230" si="174">SUM(J231:J232)</f>
        <v>583000000</v>
      </c>
      <c r="K230" s="226">
        <f t="shared" si="174"/>
        <v>245811280</v>
      </c>
      <c r="L230" s="226">
        <f t="shared" si="174"/>
        <v>231281780</v>
      </c>
      <c r="M230" s="226">
        <f t="shared" si="174"/>
        <v>128788000</v>
      </c>
      <c r="N230" s="226">
        <f t="shared" si="174"/>
        <v>128788000</v>
      </c>
      <c r="O230" s="226">
        <f t="shared" si="174"/>
        <v>337188720</v>
      </c>
      <c r="P230" s="201">
        <f t="shared" si="149"/>
        <v>0.39670974271012005</v>
      </c>
      <c r="Q230" s="58"/>
      <c r="R230" s="58"/>
      <c r="S230" s="58"/>
    </row>
    <row r="231" spans="1:19" s="59" customFormat="1" ht="34.5" customHeight="1" x14ac:dyDescent="0.2">
      <c r="A231" s="21"/>
      <c r="B231" s="74"/>
      <c r="C231" s="75"/>
      <c r="D231" s="213"/>
      <c r="E231" s="214"/>
      <c r="F231" s="227"/>
      <c r="G231" s="124"/>
      <c r="H231" s="94" t="s">
        <v>286</v>
      </c>
      <c r="I231" s="94" t="s">
        <v>229</v>
      </c>
      <c r="J231" s="3">
        <v>120000000</v>
      </c>
      <c r="K231" s="3">
        <v>61567280</v>
      </c>
      <c r="L231" s="3">
        <v>52627280</v>
      </c>
      <c r="M231" s="3">
        <v>0</v>
      </c>
      <c r="N231" s="3">
        <v>0</v>
      </c>
      <c r="O231" s="3">
        <f>J231-K231</f>
        <v>58432720</v>
      </c>
      <c r="P231" s="8">
        <f t="shared" si="149"/>
        <v>0.43856066666666665</v>
      </c>
      <c r="Q231" s="58"/>
      <c r="R231" s="58"/>
      <c r="S231" s="58"/>
    </row>
    <row r="232" spans="1:19" s="59" customFormat="1" ht="34.5" customHeight="1" x14ac:dyDescent="0.2">
      <c r="A232" s="21"/>
      <c r="B232" s="74"/>
      <c r="C232" s="75"/>
      <c r="D232" s="213"/>
      <c r="E232" s="214"/>
      <c r="F232" s="228"/>
      <c r="G232" s="92"/>
      <c r="H232" s="63" t="s">
        <v>313</v>
      </c>
      <c r="I232" s="2" t="s">
        <v>230</v>
      </c>
      <c r="J232" s="159">
        <v>463000000</v>
      </c>
      <c r="K232" s="159">
        <v>184244000</v>
      </c>
      <c r="L232" s="159">
        <v>178654500</v>
      </c>
      <c r="M232" s="159">
        <v>128788000</v>
      </c>
      <c r="N232" s="159">
        <v>128788000</v>
      </c>
      <c r="O232" s="202">
        <f t="shared" ref="O232" si="175">J232-K232</f>
        <v>278756000</v>
      </c>
      <c r="P232" s="8">
        <f t="shared" si="149"/>
        <v>0.38586285097192224</v>
      </c>
      <c r="Q232" s="58"/>
      <c r="R232" s="58"/>
      <c r="S232" s="58"/>
    </row>
    <row r="233" spans="1:19" s="59" customFormat="1" ht="34.5" customHeight="1" x14ac:dyDescent="0.2">
      <c r="A233" s="21"/>
      <c r="B233" s="74"/>
      <c r="C233" s="75"/>
      <c r="D233" s="213"/>
      <c r="E233" s="214"/>
      <c r="F233" s="81">
        <v>86</v>
      </c>
      <c r="G233" s="68" t="s">
        <v>231</v>
      </c>
      <c r="H233" s="199"/>
      <c r="I233" s="225"/>
      <c r="J233" s="226">
        <f t="shared" ref="J233:O233" si="176">SUM(J234:J234)</f>
        <v>170000000</v>
      </c>
      <c r="K233" s="226">
        <f t="shared" si="176"/>
        <v>46150000</v>
      </c>
      <c r="L233" s="226">
        <f t="shared" si="176"/>
        <v>46150000</v>
      </c>
      <c r="M233" s="226">
        <f t="shared" si="176"/>
        <v>22440000</v>
      </c>
      <c r="N233" s="226">
        <f t="shared" si="176"/>
        <v>22440000</v>
      </c>
      <c r="O233" s="226">
        <f t="shared" si="176"/>
        <v>123850000</v>
      </c>
      <c r="P233" s="201">
        <f t="shared" si="149"/>
        <v>0.27147058823529413</v>
      </c>
      <c r="Q233" s="58"/>
      <c r="R233" s="58"/>
      <c r="S233" s="58"/>
    </row>
    <row r="234" spans="1:19" s="59" customFormat="1" ht="34.5" customHeight="1" x14ac:dyDescent="0.2">
      <c r="A234" s="21"/>
      <c r="B234" s="74"/>
      <c r="C234" s="75"/>
      <c r="D234" s="213"/>
      <c r="E234" s="214"/>
      <c r="F234" s="227"/>
      <c r="G234" s="124"/>
      <c r="H234" s="63" t="s">
        <v>314</v>
      </c>
      <c r="I234" s="2" t="s">
        <v>232</v>
      </c>
      <c r="J234" s="159">
        <v>170000000</v>
      </c>
      <c r="K234" s="159">
        <v>46150000</v>
      </c>
      <c r="L234" s="159">
        <v>46150000</v>
      </c>
      <c r="M234" s="159">
        <v>22440000</v>
      </c>
      <c r="N234" s="159">
        <v>22440000</v>
      </c>
      <c r="O234" s="202">
        <f t="shared" ref="O234" si="177">J234-K234</f>
        <v>123850000</v>
      </c>
      <c r="P234" s="8">
        <f t="shared" si="149"/>
        <v>0.27147058823529413</v>
      </c>
      <c r="Q234" s="58"/>
      <c r="R234" s="58"/>
      <c r="S234" s="58"/>
    </row>
    <row r="235" spans="1:19" s="59" customFormat="1" ht="26.25" customHeight="1" x14ac:dyDescent="0.2">
      <c r="A235" s="21"/>
      <c r="B235" s="115"/>
      <c r="C235" s="92"/>
      <c r="D235" s="76">
        <v>28</v>
      </c>
      <c r="E235" s="42" t="s">
        <v>233</v>
      </c>
      <c r="F235" s="77"/>
      <c r="G235" s="229"/>
      <c r="H235" s="230"/>
      <c r="I235" s="45"/>
      <c r="J235" s="46">
        <f t="shared" ref="J235:O235" si="178">J236+J243+J246</f>
        <v>10912941457</v>
      </c>
      <c r="K235" s="46">
        <f t="shared" si="178"/>
        <v>3448892280</v>
      </c>
      <c r="L235" s="46">
        <f t="shared" si="178"/>
        <v>2773025279</v>
      </c>
      <c r="M235" s="46">
        <f t="shared" si="178"/>
        <v>1431515679</v>
      </c>
      <c r="N235" s="46">
        <f t="shared" si="178"/>
        <v>1431515679</v>
      </c>
      <c r="O235" s="46">
        <f t="shared" si="178"/>
        <v>7464049177</v>
      </c>
      <c r="P235" s="47">
        <f t="shared" si="149"/>
        <v>0.25410429350569547</v>
      </c>
      <c r="Q235" s="58"/>
      <c r="R235" s="58"/>
      <c r="S235" s="58"/>
    </row>
    <row r="236" spans="1:19" s="59" customFormat="1" ht="26.25" customHeight="1" x14ac:dyDescent="0.2">
      <c r="A236" s="21"/>
      <c r="B236" s="115"/>
      <c r="C236" s="92"/>
      <c r="D236" s="231"/>
      <c r="E236" s="61"/>
      <c r="F236" s="81">
        <v>87</v>
      </c>
      <c r="G236" s="232" t="s">
        <v>234</v>
      </c>
      <c r="H236" s="233"/>
      <c r="I236" s="54"/>
      <c r="J236" s="56">
        <f t="shared" ref="J236:O236" si="179">SUM(J237:J242)</f>
        <v>1450000000</v>
      </c>
      <c r="K236" s="56">
        <f t="shared" si="179"/>
        <v>537723312</v>
      </c>
      <c r="L236" s="56">
        <f t="shared" si="179"/>
        <v>537723312</v>
      </c>
      <c r="M236" s="56">
        <f t="shared" si="179"/>
        <v>370598330</v>
      </c>
      <c r="N236" s="56">
        <f t="shared" si="179"/>
        <v>370598330</v>
      </c>
      <c r="O236" s="56">
        <f t="shared" si="179"/>
        <v>912276688</v>
      </c>
      <c r="P236" s="57">
        <f t="shared" si="149"/>
        <v>0.37084366344827585</v>
      </c>
      <c r="Q236" s="58"/>
      <c r="R236" s="58"/>
      <c r="S236" s="58"/>
    </row>
    <row r="237" spans="1:19" s="59" customFormat="1" ht="69" customHeight="1" x14ac:dyDescent="0.2">
      <c r="A237" s="21"/>
      <c r="B237" s="115"/>
      <c r="C237" s="92"/>
      <c r="D237" s="234"/>
      <c r="E237" s="61"/>
      <c r="F237" s="235"/>
      <c r="G237" s="236"/>
      <c r="H237" s="237" t="s">
        <v>287</v>
      </c>
      <c r="I237" s="94" t="s">
        <v>235</v>
      </c>
      <c r="J237" s="3">
        <v>212000000</v>
      </c>
      <c r="K237" s="3">
        <v>145413316</v>
      </c>
      <c r="L237" s="3">
        <v>145413316</v>
      </c>
      <c r="M237" s="3">
        <v>69340000</v>
      </c>
      <c r="N237" s="3">
        <v>69340000</v>
      </c>
      <c r="O237" s="3">
        <f t="shared" ref="O237:O242" si="180">J237-K237</f>
        <v>66586684</v>
      </c>
      <c r="P237" s="8">
        <f t="shared" si="149"/>
        <v>0.6859118679245283</v>
      </c>
      <c r="Q237" s="58"/>
      <c r="R237" s="58"/>
      <c r="S237" s="58"/>
    </row>
    <row r="238" spans="1:19" s="59" customFormat="1" ht="69" customHeight="1" x14ac:dyDescent="0.2">
      <c r="A238" s="21"/>
      <c r="B238" s="115"/>
      <c r="C238" s="92"/>
      <c r="D238" s="234"/>
      <c r="E238" s="61"/>
      <c r="F238" s="238"/>
      <c r="G238" s="239"/>
      <c r="H238" s="237" t="s">
        <v>288</v>
      </c>
      <c r="I238" s="94" t="s">
        <v>236</v>
      </c>
      <c r="J238" s="3">
        <v>108000000</v>
      </c>
      <c r="K238" s="3">
        <v>39020000</v>
      </c>
      <c r="L238" s="3">
        <v>39020000</v>
      </c>
      <c r="M238" s="3">
        <v>30100000</v>
      </c>
      <c r="N238" s="3">
        <v>30100000</v>
      </c>
      <c r="O238" s="3">
        <f t="shared" si="180"/>
        <v>68980000</v>
      </c>
      <c r="P238" s="8">
        <f t="shared" si="149"/>
        <v>0.36129629629629628</v>
      </c>
      <c r="Q238" s="58"/>
      <c r="R238" s="58"/>
      <c r="S238" s="58"/>
    </row>
    <row r="239" spans="1:19" s="59" customFormat="1" ht="69" customHeight="1" x14ac:dyDescent="0.2">
      <c r="A239" s="21"/>
      <c r="B239" s="115"/>
      <c r="C239" s="92"/>
      <c r="D239" s="234"/>
      <c r="E239" s="61"/>
      <c r="F239" s="238"/>
      <c r="G239" s="239"/>
      <c r="H239" s="237" t="s">
        <v>289</v>
      </c>
      <c r="I239" s="94" t="s">
        <v>237</v>
      </c>
      <c r="J239" s="3">
        <v>250000000</v>
      </c>
      <c r="K239" s="3">
        <v>0</v>
      </c>
      <c r="L239" s="3">
        <v>0</v>
      </c>
      <c r="M239" s="3">
        <v>0</v>
      </c>
      <c r="N239" s="3">
        <v>0</v>
      </c>
      <c r="O239" s="3">
        <f t="shared" si="180"/>
        <v>250000000</v>
      </c>
      <c r="P239" s="8">
        <f t="shared" si="149"/>
        <v>0</v>
      </c>
      <c r="Q239" s="58"/>
      <c r="R239" s="58"/>
      <c r="S239" s="58"/>
    </row>
    <row r="240" spans="1:19" s="59" customFormat="1" ht="69" customHeight="1" x14ac:dyDescent="0.2">
      <c r="A240" s="21"/>
      <c r="B240" s="115"/>
      <c r="C240" s="92"/>
      <c r="D240" s="234"/>
      <c r="E240" s="61"/>
      <c r="F240" s="238"/>
      <c r="G240" s="239"/>
      <c r="H240" s="237" t="s">
        <v>290</v>
      </c>
      <c r="I240" s="94" t="s">
        <v>238</v>
      </c>
      <c r="J240" s="3">
        <v>591500000</v>
      </c>
      <c r="K240" s="3">
        <v>236999996</v>
      </c>
      <c r="L240" s="3">
        <v>236999996</v>
      </c>
      <c r="M240" s="3">
        <v>186898330</v>
      </c>
      <c r="N240" s="3">
        <v>186898330</v>
      </c>
      <c r="O240" s="3">
        <f t="shared" si="180"/>
        <v>354500004</v>
      </c>
      <c r="P240" s="8">
        <f t="shared" si="149"/>
        <v>0.4006762400676247</v>
      </c>
      <c r="Q240" s="58"/>
      <c r="R240" s="58"/>
      <c r="S240" s="58"/>
    </row>
    <row r="241" spans="1:25" s="59" customFormat="1" ht="69" customHeight="1" x14ac:dyDescent="0.2">
      <c r="A241" s="21"/>
      <c r="B241" s="115"/>
      <c r="C241" s="92"/>
      <c r="D241" s="234"/>
      <c r="E241" s="61"/>
      <c r="F241" s="238"/>
      <c r="G241" s="239"/>
      <c r="H241" s="237" t="s">
        <v>291</v>
      </c>
      <c r="I241" s="94" t="s">
        <v>239</v>
      </c>
      <c r="J241" s="3">
        <v>38500000</v>
      </c>
      <c r="K241" s="3">
        <v>20280000</v>
      </c>
      <c r="L241" s="3">
        <v>20280000</v>
      </c>
      <c r="M241" s="3">
        <v>16900000</v>
      </c>
      <c r="N241" s="3">
        <v>16900000</v>
      </c>
      <c r="O241" s="3">
        <f t="shared" si="180"/>
        <v>18220000</v>
      </c>
      <c r="P241" s="8">
        <f t="shared" si="149"/>
        <v>0.52675324675324675</v>
      </c>
      <c r="Q241" s="58"/>
      <c r="R241" s="58"/>
      <c r="S241" s="58"/>
    </row>
    <row r="242" spans="1:25" s="59" customFormat="1" ht="69" customHeight="1" x14ac:dyDescent="0.2">
      <c r="A242" s="21"/>
      <c r="B242" s="115"/>
      <c r="C242" s="92"/>
      <c r="D242" s="234"/>
      <c r="E242" s="61"/>
      <c r="F242" s="238"/>
      <c r="G242" s="239"/>
      <c r="H242" s="237" t="s">
        <v>292</v>
      </c>
      <c r="I242" s="94" t="s">
        <v>240</v>
      </c>
      <c r="J242" s="3">
        <v>250000000</v>
      </c>
      <c r="K242" s="3">
        <v>96010000</v>
      </c>
      <c r="L242" s="3">
        <v>96010000</v>
      </c>
      <c r="M242" s="3">
        <v>67360000</v>
      </c>
      <c r="N242" s="3">
        <v>67360000</v>
      </c>
      <c r="O242" s="3">
        <f t="shared" si="180"/>
        <v>153990000</v>
      </c>
      <c r="P242" s="8">
        <f t="shared" si="149"/>
        <v>0.38403999999999999</v>
      </c>
      <c r="Q242" s="58"/>
      <c r="R242" s="58"/>
      <c r="S242" s="58"/>
    </row>
    <row r="243" spans="1:25" s="59" customFormat="1" ht="26.25" customHeight="1" x14ac:dyDescent="0.2">
      <c r="A243" s="21"/>
      <c r="B243" s="115"/>
      <c r="C243" s="92"/>
      <c r="D243" s="234"/>
      <c r="E243" s="213"/>
      <c r="F243" s="240">
        <v>88</v>
      </c>
      <c r="G243" s="68" t="s">
        <v>241</v>
      </c>
      <c r="H243" s="241"/>
      <c r="I243" s="54"/>
      <c r="J243" s="56">
        <f t="shared" ref="J243:O243" si="181">SUM(J244:J245)</f>
        <v>2574941457</v>
      </c>
      <c r="K243" s="56">
        <f t="shared" si="181"/>
        <v>1996681888</v>
      </c>
      <c r="L243" s="56">
        <f t="shared" si="181"/>
        <v>1782285487</v>
      </c>
      <c r="M243" s="56">
        <f t="shared" si="181"/>
        <v>705017349</v>
      </c>
      <c r="N243" s="56">
        <f t="shared" si="181"/>
        <v>705017349</v>
      </c>
      <c r="O243" s="56">
        <f t="shared" si="181"/>
        <v>578259569</v>
      </c>
      <c r="P243" s="57">
        <f t="shared" si="149"/>
        <v>0.69216544017140347</v>
      </c>
      <c r="Q243" s="58"/>
      <c r="R243" s="58"/>
      <c r="S243" s="58"/>
    </row>
    <row r="244" spans="1:25" s="59" customFormat="1" ht="52.5" customHeight="1" x14ac:dyDescent="0.2">
      <c r="A244" s="21"/>
      <c r="B244" s="115"/>
      <c r="C244" s="92"/>
      <c r="D244" s="234"/>
      <c r="E244" s="61"/>
      <c r="F244" s="235"/>
      <c r="G244" s="236"/>
      <c r="H244" s="242" t="s">
        <v>293</v>
      </c>
      <c r="I244" s="2" t="s">
        <v>242</v>
      </c>
      <c r="J244" s="202">
        <v>2184941457</v>
      </c>
      <c r="K244" s="202">
        <v>1722931888</v>
      </c>
      <c r="L244" s="202">
        <v>1516035487</v>
      </c>
      <c r="M244" s="202">
        <v>526307349</v>
      </c>
      <c r="N244" s="202">
        <v>526307349</v>
      </c>
      <c r="O244" s="202">
        <f t="shared" ref="O244:O245" si="182">J244-K244</f>
        <v>462009569</v>
      </c>
      <c r="P244" s="8">
        <f t="shared" si="149"/>
        <v>0.69385634207406588</v>
      </c>
      <c r="Q244" s="58"/>
      <c r="R244" s="58"/>
      <c r="S244" s="58"/>
    </row>
    <row r="245" spans="1:25" s="59" customFormat="1" ht="52.5" customHeight="1" x14ac:dyDescent="0.2">
      <c r="A245" s="21"/>
      <c r="B245" s="115"/>
      <c r="C245" s="92"/>
      <c r="D245" s="234"/>
      <c r="E245" s="61"/>
      <c r="F245" s="238"/>
      <c r="G245" s="239"/>
      <c r="H245" s="242" t="s">
        <v>294</v>
      </c>
      <c r="I245" s="2" t="s">
        <v>243</v>
      </c>
      <c r="J245" s="159">
        <v>390000000</v>
      </c>
      <c r="K245" s="159">
        <v>273750000</v>
      </c>
      <c r="L245" s="159">
        <v>266250000</v>
      </c>
      <c r="M245" s="159">
        <v>178710000</v>
      </c>
      <c r="N245" s="159">
        <v>178710000</v>
      </c>
      <c r="O245" s="202">
        <f t="shared" si="182"/>
        <v>116250000</v>
      </c>
      <c r="P245" s="8">
        <f t="shared" si="149"/>
        <v>0.68269230769230771</v>
      </c>
      <c r="Q245" s="58"/>
      <c r="R245" s="58"/>
      <c r="S245" s="58"/>
    </row>
    <row r="246" spans="1:25" s="59" customFormat="1" ht="32.25" customHeight="1" x14ac:dyDescent="0.2">
      <c r="A246" s="21"/>
      <c r="B246" s="115"/>
      <c r="C246" s="92"/>
      <c r="D246" s="21"/>
      <c r="E246" s="243"/>
      <c r="F246" s="240">
        <v>89</v>
      </c>
      <c r="G246" s="68" t="s">
        <v>244</v>
      </c>
      <c r="H246" s="244"/>
      <c r="I246" s="54"/>
      <c r="J246" s="56">
        <f t="shared" ref="J246:O246" si="183">SUM(J247:J252)</f>
        <v>6888000000</v>
      </c>
      <c r="K246" s="56">
        <f t="shared" si="183"/>
        <v>914487080</v>
      </c>
      <c r="L246" s="56">
        <f t="shared" si="183"/>
        <v>453016480</v>
      </c>
      <c r="M246" s="56">
        <f t="shared" si="183"/>
        <v>355900000</v>
      </c>
      <c r="N246" s="56">
        <f t="shared" si="183"/>
        <v>355900000</v>
      </c>
      <c r="O246" s="56">
        <f t="shared" si="183"/>
        <v>5973512920</v>
      </c>
      <c r="P246" s="57">
        <f t="shared" si="149"/>
        <v>6.576894308943089E-2</v>
      </c>
      <c r="Q246" s="58"/>
      <c r="R246" s="58"/>
      <c r="S246" s="58"/>
    </row>
    <row r="247" spans="1:25" ht="34.5" customHeight="1" x14ac:dyDescent="0.2">
      <c r="B247" s="245"/>
      <c r="C247" s="246"/>
      <c r="D247" s="247"/>
      <c r="E247" s="246"/>
      <c r="F247" s="248"/>
      <c r="G247" s="246"/>
      <c r="H247" s="249" t="s">
        <v>276</v>
      </c>
      <c r="I247" s="185" t="s">
        <v>245</v>
      </c>
      <c r="J247" s="3">
        <v>110000000</v>
      </c>
      <c r="K247" s="3">
        <v>75000000</v>
      </c>
      <c r="L247" s="3">
        <v>75000000</v>
      </c>
      <c r="M247" s="3">
        <v>75000000</v>
      </c>
      <c r="N247" s="3">
        <v>75000000</v>
      </c>
      <c r="O247" s="3">
        <f>J247-K247</f>
        <v>35000000</v>
      </c>
      <c r="P247" s="8">
        <f t="shared" si="149"/>
        <v>0.68181818181818177</v>
      </c>
      <c r="T247" s="250"/>
      <c r="U247" s="250"/>
      <c r="V247" s="250"/>
      <c r="W247" s="250"/>
      <c r="X247" s="250"/>
      <c r="Y247" s="250"/>
    </row>
    <row r="248" spans="1:25" ht="48.75" customHeight="1" x14ac:dyDescent="0.2">
      <c r="B248" s="245"/>
      <c r="C248" s="246"/>
      <c r="D248" s="247"/>
      <c r="E248" s="246"/>
      <c r="F248" s="251"/>
      <c r="G248" s="246"/>
      <c r="H248" s="242" t="s">
        <v>277</v>
      </c>
      <c r="I248" s="252" t="s">
        <v>246</v>
      </c>
      <c r="J248" s="3">
        <v>85000000</v>
      </c>
      <c r="K248" s="3">
        <v>0</v>
      </c>
      <c r="L248" s="3">
        <v>0</v>
      </c>
      <c r="M248" s="3">
        <v>0</v>
      </c>
      <c r="N248" s="3">
        <v>0</v>
      </c>
      <c r="O248" s="3">
        <f t="shared" ref="O248:O252" si="184">J248-K248</f>
        <v>85000000</v>
      </c>
      <c r="P248" s="8">
        <f t="shared" si="149"/>
        <v>0</v>
      </c>
      <c r="T248" s="250"/>
      <c r="U248" s="250"/>
      <c r="V248" s="250"/>
      <c r="W248" s="250"/>
      <c r="X248" s="250"/>
      <c r="Y248" s="250"/>
    </row>
    <row r="249" spans="1:25" ht="34.5" customHeight="1" x14ac:dyDescent="0.2">
      <c r="B249" s="245"/>
      <c r="C249" s="246"/>
      <c r="D249" s="247"/>
      <c r="E249" s="246"/>
      <c r="F249" s="251"/>
      <c r="G249" s="246"/>
      <c r="H249" s="242" t="s">
        <v>278</v>
      </c>
      <c r="I249" s="185" t="s">
        <v>247</v>
      </c>
      <c r="J249" s="3">
        <v>173000000</v>
      </c>
      <c r="K249" s="3">
        <v>0</v>
      </c>
      <c r="L249" s="3">
        <v>0</v>
      </c>
      <c r="M249" s="3">
        <v>0</v>
      </c>
      <c r="N249" s="3">
        <v>0</v>
      </c>
      <c r="O249" s="3">
        <f t="shared" si="184"/>
        <v>173000000</v>
      </c>
      <c r="P249" s="8">
        <f t="shared" si="149"/>
        <v>0</v>
      </c>
      <c r="T249" s="250"/>
      <c r="U249" s="250"/>
      <c r="V249" s="250"/>
      <c r="W249" s="250"/>
      <c r="X249" s="250"/>
      <c r="Y249" s="250"/>
    </row>
    <row r="250" spans="1:25" ht="48.75" customHeight="1" x14ac:dyDescent="0.2">
      <c r="B250" s="245"/>
      <c r="C250" s="246"/>
      <c r="D250" s="247"/>
      <c r="E250" s="246"/>
      <c r="F250" s="251"/>
      <c r="G250" s="246"/>
      <c r="H250" s="242" t="s">
        <v>279</v>
      </c>
      <c r="I250" s="185" t="s">
        <v>248</v>
      </c>
      <c r="J250" s="3">
        <v>210000000</v>
      </c>
      <c r="K250" s="3">
        <v>95640000</v>
      </c>
      <c r="L250" s="3">
        <v>95640000</v>
      </c>
      <c r="M250" s="3">
        <v>62280000</v>
      </c>
      <c r="N250" s="3">
        <v>62280000</v>
      </c>
      <c r="O250" s="3">
        <f t="shared" si="184"/>
        <v>114360000</v>
      </c>
      <c r="P250" s="8">
        <f t="shared" si="149"/>
        <v>0.4554285714285714</v>
      </c>
      <c r="T250" s="250"/>
      <c r="U250" s="250"/>
      <c r="V250" s="250"/>
      <c r="W250" s="250"/>
      <c r="X250" s="250"/>
      <c r="Y250" s="250"/>
    </row>
    <row r="251" spans="1:25" ht="41.25" customHeight="1" x14ac:dyDescent="0.2">
      <c r="B251" s="245"/>
      <c r="C251" s="246"/>
      <c r="D251" s="247"/>
      <c r="E251" s="246"/>
      <c r="F251" s="251"/>
      <c r="G251" s="246"/>
      <c r="H251" s="242" t="s">
        <v>280</v>
      </c>
      <c r="I251" s="185" t="s">
        <v>249</v>
      </c>
      <c r="J251" s="3">
        <v>5493000000</v>
      </c>
      <c r="K251" s="3">
        <v>107100000</v>
      </c>
      <c r="L251" s="3">
        <v>107100000</v>
      </c>
      <c r="M251" s="3">
        <v>75730000</v>
      </c>
      <c r="N251" s="3">
        <v>75730000</v>
      </c>
      <c r="O251" s="3">
        <f t="shared" si="184"/>
        <v>5385900000</v>
      </c>
      <c r="P251" s="8">
        <f t="shared" si="149"/>
        <v>1.9497542326597488E-2</v>
      </c>
      <c r="T251" s="250"/>
      <c r="U251" s="250"/>
      <c r="V251" s="250"/>
      <c r="W251" s="250"/>
      <c r="X251" s="250"/>
      <c r="Y251" s="250"/>
    </row>
    <row r="252" spans="1:25" ht="52.5" customHeight="1" thickBot="1" x14ac:dyDescent="0.25">
      <c r="B252" s="253"/>
      <c r="C252" s="254"/>
      <c r="D252" s="255"/>
      <c r="E252" s="254"/>
      <c r="F252" s="256"/>
      <c r="G252" s="254"/>
      <c r="H252" s="2" t="s">
        <v>281</v>
      </c>
      <c r="I252" s="2" t="s">
        <v>250</v>
      </c>
      <c r="J252" s="3">
        <v>817000000</v>
      </c>
      <c r="K252" s="3">
        <v>636747080</v>
      </c>
      <c r="L252" s="3">
        <v>175276480</v>
      </c>
      <c r="M252" s="3">
        <v>142890000</v>
      </c>
      <c r="N252" s="3">
        <v>142890000</v>
      </c>
      <c r="O252" s="3">
        <f t="shared" si="184"/>
        <v>180252920</v>
      </c>
      <c r="P252" s="9">
        <f t="shared" si="149"/>
        <v>0.2145366952264382</v>
      </c>
    </row>
    <row r="253" spans="1:25" s="257" customFormat="1" ht="24.75" customHeight="1" thickBot="1" x14ac:dyDescent="0.25">
      <c r="B253" s="258"/>
      <c r="C253" s="259"/>
      <c r="D253" s="259"/>
      <c r="E253" s="259"/>
      <c r="F253" s="259"/>
      <c r="G253" s="259"/>
      <c r="H253" s="260"/>
      <c r="I253" s="261" t="s">
        <v>251</v>
      </c>
      <c r="J253" s="262">
        <f>J219+J198+J53+J19+J4</f>
        <v>312960278828.38</v>
      </c>
      <c r="K253" s="262">
        <f>K219+K198+K53+K19+K4</f>
        <v>139743985594.78</v>
      </c>
      <c r="L253" s="262">
        <f>L219+L198+L53+L19+L4</f>
        <v>114857133188.46999</v>
      </c>
      <c r="M253" s="262">
        <f>M219+M198+M53+M19+M4</f>
        <v>85612330702.859985</v>
      </c>
      <c r="N253" s="262">
        <f>N219+N198+N53+N19+N4</f>
        <v>85257325287.859985</v>
      </c>
      <c r="O253" s="262">
        <f>J253-K253</f>
        <v>173216293233.60001</v>
      </c>
      <c r="P253" s="263">
        <f t="shared" si="149"/>
        <v>0.36700227140152475</v>
      </c>
      <c r="Q253" s="264"/>
      <c r="R253" s="264"/>
      <c r="S253" s="264"/>
    </row>
    <row r="254" spans="1:25" ht="30" customHeight="1" x14ac:dyDescent="0.2">
      <c r="B254" s="265"/>
      <c r="C254" s="265"/>
      <c r="D254" s="265"/>
      <c r="E254" s="265"/>
      <c r="H254" s="267"/>
      <c r="I254" s="268"/>
      <c r="J254" s="267"/>
      <c r="K254" s="267"/>
      <c r="L254" s="267"/>
      <c r="M254" s="267"/>
      <c r="N254" s="267"/>
      <c r="O254" s="267"/>
      <c r="P254" s="267"/>
    </row>
    <row r="256" spans="1:25" s="59" customFormat="1" ht="27.75" customHeight="1" x14ac:dyDescent="0.2">
      <c r="B256" s="269"/>
      <c r="C256" s="269"/>
      <c r="D256" s="269"/>
      <c r="E256" s="269"/>
      <c r="F256" s="269"/>
      <c r="G256" s="269"/>
      <c r="I256" s="268"/>
      <c r="J256" s="6"/>
      <c r="K256" s="6"/>
      <c r="L256" s="6"/>
      <c r="M256" s="6"/>
      <c r="N256" s="6"/>
      <c r="O256" s="6"/>
      <c r="P256" s="6"/>
      <c r="Q256" s="58"/>
      <c r="R256" s="58"/>
      <c r="S256" s="58"/>
    </row>
    <row r="258" spans="10:16" x14ac:dyDescent="0.2">
      <c r="J258" s="271"/>
      <c r="K258" s="271"/>
      <c r="L258" s="271"/>
      <c r="M258" s="271"/>
      <c r="N258" s="271"/>
      <c r="O258" s="271"/>
      <c r="P258" s="271"/>
    </row>
    <row r="259" spans="10:16" x14ac:dyDescent="0.2">
      <c r="J259" s="272"/>
      <c r="K259" s="272"/>
      <c r="L259" s="272"/>
      <c r="M259" s="272"/>
      <c r="N259" s="272"/>
      <c r="O259" s="272"/>
      <c r="P259" s="272"/>
    </row>
    <row r="260" spans="10:16" x14ac:dyDescent="0.2">
      <c r="J260" s="271"/>
      <c r="K260" s="271"/>
      <c r="L260" s="271"/>
      <c r="M260" s="271"/>
      <c r="N260" s="271"/>
      <c r="O260" s="271"/>
      <c r="P260" s="271"/>
    </row>
    <row r="261" spans="10:16" x14ac:dyDescent="0.2">
      <c r="J261" s="271"/>
      <c r="K261" s="271"/>
      <c r="L261" s="271"/>
      <c r="M261" s="271"/>
      <c r="N261" s="271"/>
      <c r="O261" s="271"/>
      <c r="P261" s="271"/>
    </row>
  </sheetData>
  <sheetProtection password="E09B" sheet="1" objects="1" scenarios="1"/>
  <mergeCells count="1">
    <mergeCell ref="B1:P2"/>
  </mergeCells>
  <pageMargins left="0.7" right="0.7" top="0.75" bottom="0.75" header="0.3" footer="0.3"/>
  <pageSetup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PPROY ESQ PDD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2018-03-09T22:04:00Z</dcterms:created>
  <dcterms:modified xsi:type="dcterms:W3CDTF">2018-07-31T20:38:02Z</dcterms:modified>
</cp:coreProperties>
</file>